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Meu Drive\Arquivos secretaria e pregão\Pregoeira\PE 06_2026_Ferramentas\Minuta_PE06_2026 - Ferramentas\"/>
    </mc:Choice>
  </mc:AlternateContent>
  <xr:revisionPtr revIDLastSave="0" documentId="13_ncr:1_{25F1A3C9-9644-4D1E-BD14-5DFDFCC45CB3}" xr6:coauthVersionLast="47" xr6:coauthVersionMax="47" xr10:uidLastSave="{00000000-0000-0000-0000-000000000000}"/>
  <bookViews>
    <workbookView xWindow="-96" yWindow="0" windowWidth="11712" windowHeight="12336" xr2:uid="{00000000-000D-0000-FFFF-FFFF00000000}"/>
  </bookViews>
  <sheets>
    <sheet name="Anexo III" sheetId="1" r:id="rId1"/>
    <sheet name="Intervalos" sheetId="2" r:id="rId2"/>
  </sheets>
  <definedNames>
    <definedName name="_xlnm._FilterDatabase" localSheetId="0" hidden="1">'Anexo III'!$A$5:$M$80</definedName>
    <definedName name="_xlnm.Print_Area" localSheetId="0">'Anexo III'!$A$1:$M$81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6" i="1"/>
  <c r="I79" i="1"/>
  <c r="J79" i="1" s="1"/>
  <c r="F79" i="1"/>
  <c r="J80" i="1" l="1"/>
  <c r="M7" i="1" l="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6" i="1" l="1"/>
</calcChain>
</file>

<file path=xl/sharedStrings.xml><?xml version="1.0" encoding="utf-8"?>
<sst xmlns="http://schemas.openxmlformats.org/spreadsheetml/2006/main" count="395" uniqueCount="117">
  <si>
    <t>PRÓ-REITORIA DE ADMINISTRAÇÃO</t>
  </si>
  <si>
    <t>UNIDADE DE MEDIDA</t>
  </si>
  <si>
    <t>COORDENAÇÃO DE MATERIAIS</t>
  </si>
  <si>
    <t>DESCRIÇÃO/ ESPECIFICAÇÃO</t>
  </si>
  <si>
    <t>Aberto</t>
  </si>
  <si>
    <t>SUGESTÃO DE CATMAT</t>
  </si>
  <si>
    <t>VALOR TOTAL</t>
  </si>
  <si>
    <t>Diferença Mínima
 de Valores / 
Percentuais de 
Lances</t>
  </si>
  <si>
    <t>Valor Unitário
Estimado (Faixa)</t>
  </si>
  <si>
    <t>0,10%</t>
  </si>
  <si>
    <t>Interpretação</t>
  </si>
  <si>
    <t>R$ 0,01 - R$ 5,00 =&gt; R$ 0,01</t>
  </si>
  <si>
    <t>R$ 5,01 - R$ 10,00 =&gt; R$ 0,02</t>
  </si>
  <si>
    <t>R$ 10,01 - R$ 20,00 =&gt; R$ 0,03</t>
  </si>
  <si>
    <t>R$ 20,01 - R$ 50,00 =&gt; R$ 0,05</t>
  </si>
  <si>
    <t>R$ 50,01 - R$ 100,00 =&gt; R$ 0,10</t>
  </si>
  <si>
    <t>Acima de R$ 100,00 =&gt; 0,10%</t>
  </si>
  <si>
    <t>ITEM LICITAÇÃO</t>
  </si>
  <si>
    <t>VALOR UNITÁRIO</t>
  </si>
  <si>
    <t>MODO DE DISPUTA</t>
  </si>
  <si>
    <t>INTERVALO LANCES</t>
  </si>
  <si>
    <t>EXCLUSIVO ME/EPP</t>
  </si>
  <si>
    <t>INFORMAÇÕES ADICIONAIS</t>
  </si>
  <si>
    <t>ANEXO III - PLANILHA ESTIMATIVA DE DESCRIÇÃO E PREÇOS</t>
  </si>
  <si>
    <t>Alicate de bico fino 5" meia cana, solação elétrica de 1000V; Têmpera especial no gume de corte e mandíbulas.</t>
  </si>
  <si>
    <t>unidade</t>
  </si>
  <si>
    <t>Alicate de Corte Diagonal 6” -  Forjado em aço cromo vanádio, acabamento acetinado cabeça e articulações polidas, têmpera total no corpo, têmpera por indução no gume de corte, isolação elétrica de 1000 V c.a, cabos com dupla injeção.</t>
  </si>
  <si>
    <t>Alicate de crimpagem RJ-45, Acompanha lâminas de corte extra, Dimensões(L x A x C): 27,50 x 11,50 x 14cm</t>
  </si>
  <si>
    <t>CTF/APP: FTE - Categoria: Indústria Metalúrgica; Código: 3</t>
  </si>
  <si>
    <t>Alicate de Pressão 10" ( 240 mm)  - abertura regulável, alavanca para destravar, dureza diferenciada no gume de corte e no corpo, pode ser utilizada como prensa em trabalhos leves, abertura máxima da boca: 62 mm, mordente triangular, material aço cromo vanádio, cabo em chapas conformadas, acabamento cromado</t>
  </si>
  <si>
    <t>Alicate Decapador Cortador, corta fios com um tamanho de 10-24 AWG, Material:Liga de aço, Borracha termoplástica, Material do cabo: Borracha e Tipo de empunhadura: Ergonômico</t>
  </si>
  <si>
    <t>Alicate para Eletricista e Desencapador de fios 8"  -  para fios entre 10 e 24 AWG com ajuste para fios menores de 20 AWG, controla o tamanho a ser realizado, para diversos tamanhos: DE 10 A 22 AWG e terminais de 7 A 8 mm.</t>
  </si>
  <si>
    <t>Alicate pushdown Inserção Femea 314b P/ Keystone Rj45 Rj11, Lâmina feita de SNCM-21 e endurecida, Retenção de lâmina com pressão de 4 a 6Kg.</t>
  </si>
  <si>
    <t>Unidade</t>
  </si>
  <si>
    <t>Alicate Rebitador Profissional -  bocal estendido, ferramenta robusta durável e de fácil manuseio, estrutura em aço de alta resistência com tratamento térmico, cabo emborrachado e ergonômico e equipado com mola ejeta a haste do rebite, comprimento 10.5” (260 mm), com 04 bicos para rebite e 01 Alicate Rebitador Profissional -  bocal estendido, ferramenta robusta durável e de fácil manuseio, estrutura em aço de alta resistência com tratamento térmico, cabo emborrachado e ergonômico e equipado com mola ejeta a haste do rebite, comprimento 10.5” (260 mm), com 04 bicos para rebite e 01 chave para troca dos bicos.</t>
  </si>
  <si>
    <t>Alicate Universal Super 8" -  material forjado em aço cromo vanádio, tipo leve, material cabo plástico, tipo cabo isolado, tipo corte corte temperado por indução.</t>
  </si>
  <si>
    <t>Arco Serra, Lâmina Serra Standard 12 Polegadas, Material Cabo Alumínio, Tratamento Superficial Pintura Eletrostática, Tamanho 12, Características Adicionais Profundidade De Corte De 90 Mm</t>
  </si>
  <si>
    <t>BROCA HELICOIDAL 1/4" EM AÇO RÁPIDO É INDICADA PARA METAL. POSSUI CORTE À DIREITA. FABRICADA EM MATERIAL RESISTENTE, OFERECE ALTA DURABILIDADE. DIN 339</t>
  </si>
  <si>
    <t>Broca helicoidal 10mm em aço rápido. Indicada para metal. Possui corte à direita. Fabricada em material resistente. Alta durabilidade. Comprimento total: 133mm, comprimento canal: 87mm, DIN 338. Com encaixe SDS.</t>
  </si>
  <si>
    <t>BROCA HELICOIDAL 11MM EM AÇO RÁPIDO É INDICADA PARA METAL. POSSUI CORTE À DIREITA. FABRICADA EM MATERIAL RESISTENTE, OFERECE ALTA DURABILIDADE.COMPRIMENTO TOTAL: 142MM, COMPRIMENTO CANAL: 94MM, DIN 338</t>
  </si>
  <si>
    <t>BROCA HELICOIDAL 12MM EM AÇO RÁPIDO É INDICADA PARA METAL. POSSUI CORTE À DIREITA. FABRICADA EM MATERIAL RESISTENTE, OFERECE ALTA DURABILIDADE.COMPRIMENTO TOTAL: 151MM, DIN 338</t>
  </si>
  <si>
    <t>Caixa Com Ferramentas Cargobox Modular /  Baú 60 Peças; Marca Tramontina Pro Ou Similar.</t>
  </si>
  <si>
    <t>Chave Tipo Grifo ,  - comprimento  36”, ajustável para diversas medidas, capacidade de abertura 102mm, mordentes em aço liga e corpo em alumínio fundido, acabamento pintura eletrostática.</t>
  </si>
  <si>
    <t>Chave Tipo Grifo ,  - comprimento  48”, ajustável para diversas medidas, capacidade de abertura 140mm,mordentes aço cromo vanádio temperada  e corpo em alumínio fundido, acabamento pintura eletrostática.</t>
  </si>
  <si>
    <t>Controle Remoto Compatível Para Projetor Benq MS513PB</t>
  </si>
  <si>
    <t>Controle remoto compatível para projetor Epson, com pilhas, modelos: powerlite S5 S5 +,powerlite S6 S6 +, powerlite S8 S8 +, powerlite S10 S10 +, powerlite S11, powerlite S12 +, powerlite S18 +, powerlite S27 +, powerlite W11 +, powerlite W12 +, powerlite X12, powerlite X14 +, powerlite X36 +, powerlite X41 +, powerlite X39 +, powerlite W39 +, powerlite X29 +, powerlite X05 +, brightlink 425WI, brightlink 435WI, brightlink 475WI +, brightlink 485WI +, EX5210, powerlite 1870, powerlite 420W, powerlite 430, powerlite EX3212, powerlite home cinema 710HD</t>
  </si>
  <si>
    <t>Cooler para bebedouro e purificador: dimensões 92 × 92 × 25 mm. Conector 2pin (XH2.54), tensão nominal DC12V, corrente nominal: 0.18 ± 10% Amp, velocidade nominal 2400±10% rpm, fluxo de ar 43,5CFM, ruído 34,5±10% dBA, tipo de rolamento Sleeve, vida útil 20.000 horas.</t>
  </si>
  <si>
    <t>Esmeril Angular. 50 Hz/60Hz. Potência 2.600w. Tensão Alimentação 220v – 230v+. 230 mm. Rotação 6.500 RPM. Cabo de energia: 2,5m. Eixo: M14.</t>
  </si>
  <si>
    <t>Estabilizador Bivolt/115V - Quantidade de tomadas: no mínimo 6 - Frequência: 60 Hz - Potência 1000 W . Certificado conforme a norma NBR 14373 do INMETRO.</t>
  </si>
  <si>
    <t>Ferramenta de Crimpagem Rápida (Módulo V2). Possibilita a conexão simultânea de até 8 condutores metálicos isolados em terminais de conexão padrão 110 IDC. Compatibilidade Conector Fêmea U/UTP Cat.5e Multilan 90/180, em conformidade com a Diretiva Europeia RoHS.</t>
  </si>
  <si>
    <t>FILTRO EXTERNO ROSCA 3/4 E 1/2 -  VAZÃO INDICADA: 180L/H, CLASSE DE RETENÇÃO DE PARTÍCULAS: CLASSE III (5 A 15 MICRA), CLASSE DE REDUÇÃO DE CLORO LIVRE: CLASSE I (&gt; 75%), TEMPERATURA DE OPERAÇÃO: 5 50ºC, PRESSÃO DE OPERAÇÃO: 2 40MCA, GRAU DE FILTRAÇÃO: 5 MICRA. DIMENSÕES: ALTURA: 248MM COM 15MM DE ROSCA.</t>
  </si>
  <si>
    <t>Fonte de alimentação DC ajustável. Fonte de corrente contínua, tensão de entrada 110-220VAC, 50 A 60HZ; tensão de saída 0-30V, corrente de saída:0-3A. Modelo de referência: Minipa MPC-3003</t>
  </si>
  <si>
    <t>Furadeira de Impacto Profissional. Características: Voltagem 127 V; Potência 760 W; Peso aproximado 2 Kg; Dimensões aproximadas 303x72x222mm; Rotação por minuto 0 - 2800; Mandril 13 mm; Impactos por Minuto 0 - 44.800 ipm; Incerteza K 2m/s²; Emissões de Vibrações 19 m/s². Características adicionais: - Dois modos de operação: "Simples rotação" e "Rotação com impacto"; - Design do punho em linha maximiza a potência de impacto; - Corpo emborrachado; - Velocidade variável; - Rotação Reversível; - Botão trava; - Dupla isolação.</t>
  </si>
  <si>
    <t>CTF/APP: FTE - Categoria: Indústria Mecânica; Código: 4</t>
  </si>
  <si>
    <t xml:space="preserve">Furadeira e parafusadeira de impacto 12V, mandril de aperto rápido, torque 30Nm, controle de torque, 2 velocidades de rotação (alta e baixa), rotação baixa 0-450rpm, rotação alta 0-1700rpm, rotação reversível, bateria 12V íon de lítio, tensão de alimentação do carregador 127/220V. Fornecimento: 1 Furadeira e parafusadeira, 1 bateria 12V e 1 carregador. </t>
  </si>
  <si>
    <t xml:space="preserve">CTF/APP: FTE - Categoria: Indústria Mecânica; Código: 4_x000D_
</t>
  </si>
  <si>
    <t>Gerador portátil: Gerador com motor tipo monoclilíndrico, refrigerado a ar de 2 tempos de partida manual. Estimativa de tempo de operação contínua de 4,8 (H). Utiliza gasolina podendo suportando 4 litros. Com 63cc de cilindradas e frequência de 60Hz; Tensão de saída de12V (110 ou 220) e potência máxima de 1,5 kW.</t>
  </si>
  <si>
    <t>Jogo Chave Canhão com 12 peças -  Com haste em aço carbono, soquete usinado em aço cromo vanádio, ponta fosfatizada, acabamento cromado, cabo em PVC. contem: 1 chave canhão 10 mm; 1 chave canhão 11 mm; 1 chave canhão 12 mm; 1 chave canhão 13 mm; 1 chave canhão 14 mm; 1 chave canhão 3 mm; 1 chave canhão 4 mm; 1 chave canhão 5 mm; 1 chave canhão 6 mm; 1 chave canhão 7 mm; 1 chave canhão 8 mm; 1 chave canhão 9 mm</t>
  </si>
  <si>
    <t>Jogo Chave Combinada Aço 6 a 22mm Boca E Estrela -12 Peças. Composto por 12 peças, nas medidas específicas: 6mm, 7mm, 8mm, 9mm, 10mm, 11mm, 12mm, 13mm,14mm, 17mm, 19mm e 22mm. Feitas de aço carbono. Chaves devem ser do tipo combinado, com boca e estrela, e revestido em aço cromado. Estojo para armazenamento.</t>
  </si>
  <si>
    <t xml:space="preserve">Jogo de Brocas e Bits Composto Por 102 Peças: 41 bits de 25mm, sendo: 10 pozidrive (2 x pz0, 2 x pz1, 4 x pz2, 2 x pz3), 5 phillips (1 x ph1, 3 x ph2, 1 x ph3), 5 fenda (3, 4, 5, 6 e 8mm), 10 torx (1 x t8, 1 x t10, 2 x t15, 2 x t20, 1 x t25, 1 x t27, 1 x t30 e 1 x t40), 10 allen (2 x 3mm, 2 x 4mm, 2 x 5mm, 2 x 6mm, 2 x 7mm), 1 bit na chave catraca; 14 soquetes: 5, 6, 7, 8, 9, 10 e 11mm, 5/32, 7/32, 1/4, 9/32, 5/16, 3/8 e 7/16”; 1 chave allen: 2,5mm; 13 brocas hss-tin: 2 de 3mm, 1 de 3,5mm, 2 de 4mm, 1 de 4,5mm, 2 de 5mm, 1 de 5,5mm, 1 de 6mm, 1 de 6,5mm, 1 de 7mm, 1 de 8mm; 6 brocas para concreto: 4, 5, 5.5, 6, 7 e 8mm; 7 brocas 3 pontas para madeira: 2 x 3mm, 4mm, 5, 6, 7 e 8mm; 3 brocas chatas: 12, 16 e 22mm; 1 portas bits magnético; 1 chave catraca manual com porta bits; 1 nível 200mm; 4 serras copo: 32, 38, 45 e 54mm; 1 estilete de metal; 1 adaptador para serra copo; 1 trena 3,5 metros; 1 punção; 1 escareador; 1 maleta para acondicionamento dos itens; 4 suportes para bits. </t>
  </si>
  <si>
    <t>Jogo de Chave Allen Curta de 2 A 10 mm</t>
  </si>
  <si>
    <t>jogo</t>
  </si>
  <si>
    <t>Jogo de Chave Combinada Boca e Estrela 6 a 22 mm, fabricada em aço especial, acabamento niquelado</t>
  </si>
  <si>
    <t>Jogo</t>
  </si>
  <si>
    <t>Jogo de Chaves de Precisão Com Estojo de Acrílico  - Contendo 3 Chaves Philips: ph00 / ph0/ ph1; 6 chaves fenda: 1mm / 1.2mm / 1.4mm / 1.8mm / 2.4mm / 3mm; 1 chave pontuda (awl); 1 chave com ponta achatada. ferramentas utilizadas para manutenção de equipamentos de informática.</t>
  </si>
  <si>
    <t>Jogo de Chaves Torx com 9 peças de T10 a T50 -  Tipo L sem furo. Material cromo vanádio em aço temperado. Com suporte para acomodação das chaves.</t>
  </si>
  <si>
    <t>Jogo de Machos em Aço Rápido: M4, M5, M6, M7, M8, M10X1,5, M12X1,5, 5/16”, ⅜”, ¼”. medida rosca: 5/16"; passo rosca: 18fpp; tipo rosca: UNC; furo da broca: 6,60mm; material: HSS; aplicação: metal; norma: DIN 351; tipo canal: canal reto; direção corte: direito.</t>
  </si>
  <si>
    <t xml:space="preserve">Lâmina Serra Material: Aço Rápido Bi-Metal. Comprimento: 2,36 M Largura: 19 MM Aplicação: Serras De Fitas Manuais, Gravitacionais Hidráulicas Quantidade Dentes: 6-10 Por Polegada Características Adicionais: Cortes De Tubos E Sólidos, De Aço Carbono, Ligas Espessura: 0,9 MM Tipo: Serra Fita, Passo Variável </t>
  </si>
  <si>
    <t>Lanterna de Cabeça - com 2 elásticos, ajuste universal, foco com ângulo ajustável, botão lateral liga/desliga, iluminação alta ou baixa, ilumina por 10 a 15 horas, bateria recarregável tipo lead-acid 4.25v 600mah em tomadas 110v ou 220v, 1 lâmpada de led, corpo de plástico abs.</t>
  </si>
  <si>
    <t>Lavadora de Alta Pressão  - pressão máxima 1600lbs/ pol² (110 bar), bomba com pistões em aço inox, cabeçote em latão, com alça de transporte, dosador de detergente integrado e espaço para armazenar o cabo elétrico e a mangueira. Potência 2200w, vazão 500l/h. mangueira de 7,5m; bico fresador; corte automático; carrinho. Voltagem 110v.</t>
  </si>
  <si>
    <t>Lixadeira Roto Orbital para Madeira e Metal  - Tensão 127v; potência 250w;velocidade 4500rpm a 12000 rpm, diâmetro da lixa 125mm, com coletor de pó. tensão 127v .garantia do fabricante de 24 meses.</t>
  </si>
  <si>
    <t>CTF/APP: FTE - Categoria: Indústria de Material Elétrico, Eletrônico e Comunicações; Código: 5</t>
  </si>
  <si>
    <t>Mandril 3/4"  - com capa de aço estampada, castanhas temperadas, acompanha uma chave CH-003</t>
  </si>
  <si>
    <t>Micro Retifica Elétrica, velocidade em vazio variável de 10.000 a 33.000 rpm, tensão de alimentação 127V, potência 130W. Fornecimento: Micro retífica acompanhada de eixo flexível, chave de aperto e estojo contendo no mínimo 82 acessórios diversos para utilização com a ferramenta. Modelo de referência: Dremel 3000, com eixo flexível e 82 acessórios.</t>
  </si>
  <si>
    <t>Nobreak para Estação de Trabalho Tipo I - Com pelo menos de 600VA - 300Watts de potência de saída; Entrada de tensão nominal de entrada: 115V ou Bivolt; Frequência de entrada: 60 Hz +/- 5 Hz; Conexão de entrada plug NBR 14136; Com comprimento do cabo (fixo): de pelo menos 1,20 metros; Fator de potência: 50%; Eficiência em carga total: 90.0%; Frequência de saída (sincronizada com rede elétrica) 60 Hz; Forma de onda Senoidal por aproximação. Conexões de saída: 4 tomadas NBR 14136. Autonomia em meia carga de 11 minutos e em plena carga de 3 minutos. Bateria selada chumbo-ácido (12 V - 7 Ah), livre de manutenção (Tipo V.R.L.A) e a prova de vazamento; Tempo de recarga: típico 12 horas; Quantidade: 1 bateria de 12 V / 7 Ah. Com cabos e manuais inclusos.</t>
  </si>
  <si>
    <t>Nobreak para Estação de Trabalho Tipo II: Com mínimo de 1.500 VA de aproximadamente 820 Watts de potência de saída ou mais; Forma onda tipo senoidal; Bivolt automatizado com saída 115V. Com frequência de entrada e de saída: 60 Hz. Forma de onda senoidal pura na saída em modo bateria. Com 8 tomadas de saída padrão NBR14136 Saída padrão USB e cabo USB incluso. Autonomia de pelo menos 50 minutos ou superior. Com comprimento do cabo (fixo): de pelo menos 1,20 metros. Bateria selada (12 V - 7 Ah), livre de manutenção (Tipo V.R.L.A) e a prova de vazamento.</t>
  </si>
  <si>
    <t>Parafusadeira Reversível Articulada – Bateria recarregável de  3,6 V - BIVOLT – Com acessórios.</t>
  </si>
  <si>
    <t>pacote 100 unid</t>
  </si>
  <si>
    <t>Placa de sinalização para estante dupla de biblioteca. Especificações mínimas: largura x profundidade x altura: 54 cm x 3 cm x 53 cm. Face dupla. Cor a definir. Confeccionado em chapa de aço nº 20 (0,90mm), sem arestas cortantes e rebarbas, com acabamento anti-ferruginoso. composta de 01 (uma) placa superior para título e 02 (duas) inferiores para acervo. Sem adesivo ou serigrafia. Modelo de referência: Biccateca silt modelo 7095.</t>
  </si>
  <si>
    <t>Rebolo abrasivo. Tipo: Reto. Diâmetro Externo: 152,40 MM. Altura: 19 MM. Diâmetro Furo: 31,75 MM. Material Abrasivo: Óxido de Alumínio Marron. Tamanho Grão: 46. Aplicação: Moto-Esmeril.</t>
  </si>
  <si>
    <t>Refil de filtro para bebedouro - hidrofiltros 6000 litros 9.3/4" - Certificado Inmetro - Material Carvão</t>
  </si>
  <si>
    <t>Refil EF 230 para filtro de água. Tripla filtragem. Polipropileno e carvão ativado com prata coloidal. Retenção de particulado (classificação INMETRO): Classe III (partículas de 5 a 15um). Retenção de Cloro (classificação INMETRO): Classe I (Retém mais de 75% do cloro presente na água). Controle microbiológico. Vida útil nominal: 5000 L. Vazão máxima: 360 litros/hora. Dimensões aprox. do produto (Ø x Alt): 72 x 230 mm. Aprovado pelo INMETRO de acordo com a Norma 14908 da ABNT.</t>
  </si>
  <si>
    <t>Refil filtro planeta água compatível com purificador de água Master Frio CP500 Rótulo Azul (código 1080). Vida Útil: 4000 litros ou 6 Meses. Vazão: 60 litros/hora. Redução de Cloro Livre. Retenção de Partículas: Classe C (5 a 15 micra). Temperatura de Operação: 1 a 40 °C. Pressão de Operação: 29 a 392 kPa.</t>
  </si>
  <si>
    <t>Refil para filtro de água Bigblue 20. Cartucho fabricado em polipropileno com 4,5” X 20” ( L X A) para filtro Bigblue 20. Grau de retenção de partículas de 5µm. Não elimina cloro nem ferro da água. Altura: 508mm, Diâmetro externo: 114,3mm. Vazão máxima: até 1.200 litros por hora. Temperatura máxima: 60ºC. Durabilidade do refil: até 6 meses (Depende da qualidade da água).</t>
  </si>
  <si>
    <t>Serra Copo Diamantada 2” (51mm) - com corpo de aço resistente, aresta de corte revestida com diamante sintético.</t>
  </si>
  <si>
    <t>Serra Tico-Tico - 450W de potência, 127v –  punho emborrachado compatível com lâminas de serra para cortes mais pesado.</t>
  </si>
  <si>
    <t>Soprador Térmico: Soprador térmico, com bocal de 22mm compatível com acessórios disponíveis no mercado. Suporte que permite utilizar o equipamento apoiado. Pelo menos 650 horas de vida útil. Controle de temperatura com desligamento automático em altas temperaturas para evitar queima do aparelho. Potência de pelo menos 1550W. Temperaturas de 50º a 600º. Fluxo de ar variável de 250 a 500 l/min. Peso máximo de 0,6KG. Com cabos, manuais e 2 bicos inclusos.</t>
  </si>
  <si>
    <t>Spray para Limpeza de Contatos Elétricos e Eletrônicos -  Através de mistura com solventes alifáticos. Conteúdo da embalagem 300ml. Validade de 24 meses</t>
  </si>
  <si>
    <t>Tesoura de poda profissional em ferro nodular e pintura epóxi para a realização de coleta de material botânico. Trava de segurança com acionamento de um único botão. Diâmetro de corte: 17mm. Com lâmina intercambiável. Cabo anatômico.</t>
  </si>
  <si>
    <t>Testa Cabo de Rede RJ 45 -  Padrões 568a, 568b, 10 base-t, cabo de telefone RJ11, cabo BNC; localizador de cabos, teste de continuidade, cabos token ring, cabos coaxiais UTP e STP. Integridade da rede e exame de configuração. Testes de circuitos abertos/curtos-circuitos, ligações elétricas defeituosas, reversões e pares divididos; rastreamento de ponto de curto/abertura do cabo; recebe sinais na rede ou cabo de telefone; transmissor de sinal para rede de destino e rastreamento de sentido do cabo. Deve detecta modos de linha de telefone: ideal, vibração ou usado (fora do gancho).</t>
  </si>
  <si>
    <t>Testador de Cabos: Para Teste de cabos RJ11, RJ45, USB e BNC. Leds de indicação de pares Straight (Direto), Crossover (cruzado), sem conexão e curto-circuito para cabos RJ-45/11 e USB; curto-circuito, 25 Ohm, 50 Ohm e sem terminação para conectores BNC. Com aviso sonoro para indicação de bateria fraca.</t>
  </si>
  <si>
    <t>Testador e carregador de bateria de 12 volts. Especificações mínimas: Tela LCD de 2,4 polegadas, Temperatura de trabalho: -10 - + 60 (),Tipo de plugue: padrão ABNT NBR14136, Entrada ca: 100-240 V / 50-60 Hz, Saída: tensão 12V, Saída: corrente 5A, Tensão de saída sem carga: 13,8V, Tensão mínima de partida: &gt; 2,0V, Potência de entrada de carga: máximo 80W, Potência de entrada no- carga: 3W Resfriamento: ventilador, Faixa de capacidade de carga: 4AH-100AH, Âmbito de aplicação: 100-2000cca, Idiomas: inglês, alemão, francês, holandês, russo, espanhol, italiano, português, Compensação de temperatura: Sim, modos de inverno e verão,Tipos de bateria compatíveis: todos os tipos de baterias de chumbo-ácido, Garantia mínima: 12 meses. Modelo de Referência: Testador e carregador de bateria KW510</t>
  </si>
  <si>
    <t>Vaselina sólida industrial. Fornecimento em frasco de 450 gramas</t>
  </si>
  <si>
    <t>Margem de preferência normal código CFI ou PPB: 10%
Margem de preferência adicional portaria DesIn: 10%</t>
  </si>
  <si>
    <t>Calibrador digital: Compressor de ar portátil com inflador de pneu mini com bateria recarregável de 4000 mAh, bomba de pneu sem fio 150 PSI, luz de emergência LED, bomba de ar calibre de pressão para carro bicicleta motocicleta bola inflável. Modelo referência: Baseus-Compressor de ar.</t>
  </si>
  <si>
    <t>Embalagem 450 Grama</t>
  </si>
  <si>
    <t>Trena longa em fita de fibra de vidro 100m. Resistente a água e variações de temperatura, caixa plástica em ABS de alta resistência, graduação em mm e polegadas, manivela para recolhimento da fita, clipe metálico na ponta da fita e cabo ergonômico emborrachado, comprimento da trena: 100 m, largura da fita da trena: 12,5 mm. Tipo da caixa da trena longa: aberta. Acabamento da fita da trena: pintura fosca. Classe de precisão: CLASSE III.</t>
  </si>
  <si>
    <t>Trena longa em fita de fibra de vidro 30m. Resistente a água e variações de temperatura, caixa plástica em ABS de alta resistência, graduação em mm e polegadas, manivela para recolhimento da fita, clipe metálico na ponta da fita e cabo ergonômico emborrachado, comprimento da trena: 30 m, largura da fita da trena: 12,5 mm. Tipo da caixa da trena longa: aberta. Acabamento da fita da trena: pintura fosca. Classe de precisão: CLASSE III</t>
  </si>
  <si>
    <t xml:space="preserve">Trena longa em fita de fibra de vidro 50m. Resistente a água e variações de temperatura, caixa plástica em ABS de alta resistência, graduação em mm e polegadas, manivela para recolhimento da fita, clipe metálico na ponta da fita e cabo ergonômico emborrachado, comprimento da trena: 50 m, largura da fita da trena: 12,5 mm. Tipo da caixa da trena longa: aberta. Acabamento da fita da trena: pintura fosca. Classe de precisão: CLASSE III. </t>
  </si>
  <si>
    <t>Kit de Ferramentas para Notebook e Celular, Chave Fenda, Phillips e Torx - Material ‎Liga de aço, Acrílico - Tipo de cabeça ‎Torx - Comprimento: ‎20 centímetros Largura: ‎20 centímetros, Altura: ‎8 centímetros e Número da Peça: ‎943. Kit com 38 peças.</t>
  </si>
  <si>
    <t>Parafuso Auto-Atarraxante -  Material aço carbono, tipo cabeça chata, tipo fenda cruzada, diâmetro corpo aproximadamente 3,50, comprimento aproximadamente 25, características adicionais fixer/rosca auto cortante tipo chipboard, aplicação carpintaria. Pacote com 100 unidades.</t>
  </si>
  <si>
    <t>Passa Fio Profissional - com carretel guia de aço isolado 60m, fita em aço liga nas dimensões aproximadas de 3,0 x 1,5mm, isolamento em nylon de alta flexibilidade de aproximadamente 6mm. Suporte de aço carbono com acabamento em pintura eletrostática, o suporte deve possuir uma manivela.</t>
  </si>
  <si>
    <t>Chave inglesa 18 polegadas. Ajustável, 450mm , Aço carbono cromado .</t>
  </si>
  <si>
    <t>SIM</t>
  </si>
  <si>
    <t>NÃO</t>
  </si>
  <si>
    <t>Martelete Eletropneumático -  Perfurador e rompedor com potencia de 800w, velocidade variável, energia de impacto 2.7j, números máximos de impactos: 0 - 5100 rpm. Numero de rotações nominais: 0 - 1300 rpm. Suporte de ferramentas sds plus. Com coletor de pó. Acompanha maleta de transporte; empunhadeira auxiliar e limitador de profundidade.</t>
  </si>
  <si>
    <t>Filtro interno para bebedouro tipo pressão – Tamanho: 20 x 2 ½ polegada – Vazão: 2.000 L/H.  Uso no bebedouro tipo pressão: filtro de carvão ativado impregnado com prata que impede a proliferação de micro-organismos, elimina sabor e odor de cloro e reduz quantidade de cloro.</t>
  </si>
  <si>
    <t>Refil para filtro purificador de água Pró-Se Soft Everest 2 em 1 Acquabios. Vazão nominal - 60 L/H. Pressão - 19,6 a 392 kPa. Classe de retenção de partículas - Classe C (= 5 a &lt; 15 µm). Com redução de cloro livre. Vida útil do refil - 6.000 L.</t>
  </si>
  <si>
    <t xml:space="preserve"> -</t>
  </si>
  <si>
    <t>CTF/APP: FTE - Categoria: Indústria Química; Código: 15</t>
  </si>
  <si>
    <t>Kit Furadeira / Parafusadeira a bateria: características da Furadeira e Parafusadeira: Capacidades:  - Aço: 10mm - Madeira: 21mm, Rotações por minuto - Alta: 0 - 1.300 - Baixa: 0 - 350; Torque: J.Rigida: 24N.m, J.Flexível: 14N.m; Peso: 1kg; Emissão de vibrações: 2.5 m/s², Incerteza K: 1.5m/s². 
Características da Parafusadeira de impacto:  Parafuso para máquina : M4 – M8; Parafuso padrão : M5 – M12; Parafuso de alta tensão : M5 – M10; Espessura da rosca : 22 – 90 mm; Impactos por minuto : 0 – 3.000; Rotações por minuto : 0 – 2.400; Torque máximo : 90 N.m; Peso : 0,92 kg;
O kit deve conter: - Parafusadeira de Impacto; Furadeira e Parafusadeira; Lanterna; Jogo de Brocas e Bits de 24 Peças; 2 Baterias 12V 1,3Ah Li-ion; Carregador de Bateria; Maleta;  4 Brocas HSS TiN: 3, 4, 5 e 6 mm; 4 Brocas Madeira: 3, 5, 6 e 8 mm; 4 Bits Fenda: S1.8, S1.2, S1.2 e S1.1; 4 Bits Cruz: PZ3, PZ2, PH3 e PH2; 4 Bitz Hexalobular Macho T20, T25, T30 e T40 e 3 Bitz Fêmea: 8, 10 e 12 mm.</t>
  </si>
  <si>
    <t xml:space="preserve">Lavadora de alta pressão portátil. Mangueira de água: 5mts. Bateria recarregável: 30000mAh. Tensão do Carregador: 110v/220v 50 hz/60hz. Potência: 1.000w. Fluxo de água: 3 l/min. Cor: Preto. Adicionais bocal, bico, Maleta de transporte. </t>
  </si>
  <si>
    <t>Localizador e testador de cabo de rede RJ11 e RJ45 + teste de PoE - Pode testar fio de telefone, fio de rede, cabo de alimentação. - Pode testar o nível de linha, polaridade positiva e negativa usando apenas o emissor. - Função de verificação de fio de rede para avaliar conexão normal / curto-circuito / circuito aberto / cruzada e reversa. - Função de teste do emissor: incluindo teste de continuidade do cabo, medição do comprimento do cabo, varredura do cabo e teste PoE. - Três modos de varredura comutáveis: possui modo digital, modo analógico e modo PoE para opções de rastreamento de cabo. Indictor Lcd 320x240mm, com luz de fundo
Tipos de teste de cabo Stp/utp 5e, 6e rede, telefone, cabo coaxial. Distância máxima de wiremap 2000 m. Distância máxima de rastreamento 2000m. Distância máxima do comprimento do cabo 1000 m. Distância mínima de calibração 10 m. Precisão 3% (após a calibração). Conectores compatíveis Rj11, rj45, bnc, ping/poe. Cabo mapa indicação Lcd (#1-#8). Tipo de bateria Bateria 3.7 mah do lítio 1800 v. Temperatura de trabalho/umidade 10 - ~ -60 - / 0 - ~ 70 -.
Especificações do Receptor. Caça cabo Rj11, rj45, bnc. Tipos de cabo - 2 núcleos. Tipo de bateria Bateria 3.7 mah do lítio 1800 v.
Unidade Remota especificações. Conectores compatíveis Rj11, rj45, bnc. Remoto  8.
Modelo de Referencia: NF-8601W Noyafa POE PING ethernet tester Ver: V3</t>
  </si>
  <si>
    <t xml:space="preserve">QUANTIDADE UFF </t>
  </si>
  <si>
    <t>VALOR TOTAL LICITAÇÃO</t>
  </si>
  <si>
    <t>QUANTIDADE UASG  926111</t>
  </si>
  <si>
    <t>QUANTIDADE UASG  751212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</si>
</sst>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_-[$R$-416]\ * #,##0.00_-;\-[$R$-416]\ * #,##0.00_-;_-[$R$-416]\ * &quot;-&quot;??_-;_-@_-"/>
    <numFmt numFmtId="165" formatCode="_-&quot;R$&quot;\ * #,##0.0000_-;\-&quot;R$&quot;\ * #,##0.0000_-;_-&quot;R$&quot;\ * &quot;-&quot;??_-;_-@_-"/>
  </numFmts>
  <fonts count="10" x14ac:knownFonts="1">
    <font>
      <sz val="11"/>
      <color theme="1"/>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8"/>
      <color theme="1"/>
      <name val="Calibri"/>
      <family val="2"/>
      <scheme val="minor"/>
    </font>
    <font>
      <b/>
      <sz val="8"/>
      <color theme="1"/>
      <name val="Calibri"/>
      <family val="2"/>
      <scheme val="minor"/>
    </font>
    <font>
      <b/>
      <sz val="8"/>
      <color rgb="FF000000"/>
      <name val="Calibri"/>
      <family val="2"/>
      <scheme val="minor"/>
    </font>
    <font>
      <sz val="8"/>
      <color rgb="FFFF0000"/>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rgb="FF8DB3E2"/>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27">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xf>
    <xf numFmtId="0" fontId="1"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0" xfId="0" applyFont="1" applyAlignment="1">
      <alignment horizontal="center" vertical="center" wrapText="1"/>
    </xf>
    <xf numFmtId="0" fontId="7" fillId="0" borderId="1" xfId="0" applyFont="1" applyBorder="1" applyAlignment="1">
      <alignment horizontal="center" vertical="center" wrapText="1"/>
    </xf>
    <xf numFmtId="44" fontId="0" fillId="0" borderId="1" xfId="1" applyFont="1" applyBorder="1" applyAlignment="1">
      <alignment horizontal="center" vertical="center"/>
    </xf>
    <xf numFmtId="44" fontId="3" fillId="0" borderId="1" xfId="1" applyFont="1" applyBorder="1" applyAlignment="1">
      <alignment horizontal="center" vertical="center"/>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0" fillId="0" borderId="1" xfId="0" applyBorder="1" applyAlignment="1">
      <alignment horizontal="center" vertical="center"/>
    </xf>
    <xf numFmtId="44" fontId="0" fillId="0" borderId="1" xfId="1" applyFont="1" applyBorder="1" applyAlignment="1">
      <alignment horizontal="right" vertical="center"/>
    </xf>
    <xf numFmtId="0" fontId="4" fillId="0" borderId="0" xfId="0" applyFont="1"/>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wrapText="1"/>
    </xf>
    <xf numFmtId="44" fontId="9" fillId="5" borderId="1" xfId="1" applyFont="1" applyFill="1" applyBorder="1" applyAlignment="1">
      <alignment vertical="center" wrapText="1"/>
    </xf>
    <xf numFmtId="164" fontId="9" fillId="5" borderId="1" xfId="0" applyNumberFormat="1" applyFont="1" applyFill="1" applyBorder="1" applyAlignment="1">
      <alignment horizontal="center" vertical="center"/>
    </xf>
    <xf numFmtId="0" fontId="9" fillId="0" borderId="1" xfId="0" applyFont="1" applyBorder="1" applyAlignment="1">
      <alignment vertical="center" wrapText="1"/>
    </xf>
    <xf numFmtId="44" fontId="6" fillId="2" borderId="0" xfId="1" applyFont="1" applyFill="1" applyBorder="1" applyAlignment="1">
      <alignment horizontal="center" vertical="center" wrapText="1"/>
    </xf>
    <xf numFmtId="44" fontId="1" fillId="0" borderId="0" xfId="0" applyNumberFormat="1" applyFont="1" applyAlignment="1">
      <alignment horizontal="center" vertical="center"/>
    </xf>
    <xf numFmtId="165" fontId="9" fillId="5" borderId="1" xfId="1" applyNumberFormat="1" applyFont="1" applyFill="1" applyBorder="1" applyAlignment="1">
      <alignment vertical="center" wrapText="1"/>
    </xf>
    <xf numFmtId="44" fontId="9" fillId="0" borderId="1" xfId="1" applyFont="1" applyFill="1" applyBorder="1" applyAlignment="1">
      <alignment vertical="center" wrapText="1"/>
    </xf>
    <xf numFmtId="0" fontId="2" fillId="0" borderId="0" xfId="0" applyFont="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M83"/>
  <sheetViews>
    <sheetView tabSelected="1" zoomScale="70" zoomScaleNormal="70" zoomScaleSheetLayoutView="80" workbookViewId="0">
      <pane xSplit="2" ySplit="5" topLeftCell="E56" activePane="bottomRight" state="frozen"/>
      <selection pane="topRight" activeCell="C1" sqref="C1"/>
      <selection pane="bottomLeft" activeCell="A6" sqref="A6"/>
      <selection pane="bottomRight" activeCell="H6" sqref="H6"/>
    </sheetView>
  </sheetViews>
  <sheetFormatPr defaultColWidth="9.109375" defaultRowHeight="13.8" x14ac:dyDescent="0.3"/>
  <cols>
    <col min="1" max="1" width="7" style="2" customWidth="1"/>
    <col min="2" max="2" width="49.5546875" style="2" customWidth="1"/>
    <col min="3" max="3" width="14.33203125" style="2" customWidth="1"/>
    <col min="4" max="4" width="9" style="2" customWidth="1"/>
    <col min="5" max="5" width="34.21875" style="3" customWidth="1"/>
    <col min="6" max="8" width="10.44140625" style="4" customWidth="1"/>
    <col min="9" max="9" width="10.21875" style="4" bestFit="1" customWidth="1"/>
    <col min="10" max="10" width="13.5546875" style="4" bestFit="1" customWidth="1"/>
    <col min="11" max="11" width="8.109375" style="4" customWidth="1"/>
    <col min="12" max="12" width="7.109375" style="7" bestFit="1" customWidth="1"/>
    <col min="13" max="13" width="8.5546875" style="4" customWidth="1"/>
    <col min="14" max="14" width="16.33203125" style="1" customWidth="1"/>
    <col min="15" max="16" width="9.109375" style="1"/>
    <col min="17" max="17" width="21.88671875" style="1" customWidth="1"/>
    <col min="18" max="18" width="20.33203125" style="1" customWidth="1"/>
    <col min="19" max="16384" width="9.109375" style="1"/>
  </cols>
  <sheetData>
    <row r="1" spans="1:13" ht="12.75" customHeight="1" x14ac:dyDescent="0.3">
      <c r="A1" s="26" t="s">
        <v>0</v>
      </c>
      <c r="B1" s="26"/>
      <c r="C1" s="26"/>
      <c r="D1" s="26"/>
      <c r="E1" s="26"/>
      <c r="F1" s="26"/>
      <c r="G1" s="26"/>
      <c r="H1" s="26"/>
      <c r="I1" s="26"/>
      <c r="J1" s="26"/>
      <c r="K1" s="26"/>
      <c r="L1" s="26"/>
      <c r="M1" s="26"/>
    </row>
    <row r="2" spans="1:13" ht="12.75" customHeight="1" x14ac:dyDescent="0.3">
      <c r="A2" s="26" t="s">
        <v>2</v>
      </c>
      <c r="B2" s="26"/>
      <c r="C2" s="26"/>
      <c r="D2" s="26"/>
      <c r="E2" s="26"/>
      <c r="F2" s="26"/>
      <c r="G2" s="26"/>
      <c r="H2" s="26"/>
      <c r="I2" s="26"/>
      <c r="J2" s="26"/>
      <c r="K2" s="26"/>
      <c r="L2" s="26"/>
      <c r="M2" s="26"/>
    </row>
    <row r="3" spans="1:13" ht="12.75" customHeight="1" x14ac:dyDescent="0.3">
      <c r="A3" s="26" t="s">
        <v>23</v>
      </c>
      <c r="B3" s="26"/>
      <c r="C3" s="26"/>
      <c r="D3" s="26"/>
      <c r="E3" s="26"/>
      <c r="F3" s="26"/>
      <c r="G3" s="26"/>
      <c r="H3" s="26"/>
      <c r="I3" s="26"/>
      <c r="J3" s="26"/>
      <c r="K3" s="26"/>
      <c r="L3" s="26"/>
      <c r="M3" s="26"/>
    </row>
    <row r="5" spans="1:13" ht="30.6" x14ac:dyDescent="0.3">
      <c r="A5" s="5" t="s">
        <v>17</v>
      </c>
      <c r="B5" s="6" t="s">
        <v>3</v>
      </c>
      <c r="C5" s="6" t="s">
        <v>1</v>
      </c>
      <c r="D5" s="6" t="s">
        <v>5</v>
      </c>
      <c r="E5" s="6" t="s">
        <v>22</v>
      </c>
      <c r="F5" s="6" t="s">
        <v>113</v>
      </c>
      <c r="G5" s="6" t="s">
        <v>115</v>
      </c>
      <c r="H5" s="6" t="s">
        <v>116</v>
      </c>
      <c r="I5" s="6" t="s">
        <v>18</v>
      </c>
      <c r="J5" s="6" t="s">
        <v>114</v>
      </c>
      <c r="K5" s="6" t="s">
        <v>21</v>
      </c>
      <c r="L5" s="6" t="s">
        <v>19</v>
      </c>
      <c r="M5" s="6" t="s">
        <v>20</v>
      </c>
    </row>
    <row r="6" spans="1:13" s="15" customFormat="1" ht="23.4" customHeight="1" x14ac:dyDescent="0.2">
      <c r="A6" s="16">
        <v>1</v>
      </c>
      <c r="B6" s="17" t="s">
        <v>24</v>
      </c>
      <c r="C6" s="17" t="s">
        <v>25</v>
      </c>
      <c r="D6" s="18">
        <v>359961</v>
      </c>
      <c r="E6" s="17" t="s">
        <v>28</v>
      </c>
      <c r="F6" s="17">
        <v>8</v>
      </c>
      <c r="G6" s="17">
        <v>8</v>
      </c>
      <c r="H6" s="17">
        <v>8</v>
      </c>
      <c r="I6" s="24">
        <v>50.78</v>
      </c>
      <c r="J6" s="25">
        <f>(F6+G6+H6)*I6</f>
        <v>1218.72</v>
      </c>
      <c r="K6" s="19" t="s">
        <v>103</v>
      </c>
      <c r="L6" s="8" t="s">
        <v>4</v>
      </c>
      <c r="M6" s="20">
        <f>VLOOKUP(I6, Intervalos!$B$3:$C$8,2,TRUE)</f>
        <v>0.1</v>
      </c>
    </row>
    <row r="7" spans="1:13" s="15" customFormat="1" ht="43.8" customHeight="1" x14ac:dyDescent="0.2">
      <c r="A7" s="16">
        <v>2</v>
      </c>
      <c r="B7" s="17" t="s">
        <v>26</v>
      </c>
      <c r="C7" s="17" t="s">
        <v>25</v>
      </c>
      <c r="D7" s="18">
        <v>336881</v>
      </c>
      <c r="E7" s="17" t="s">
        <v>28</v>
      </c>
      <c r="F7" s="17">
        <v>7</v>
      </c>
      <c r="G7" s="17">
        <v>8</v>
      </c>
      <c r="H7" s="17">
        <v>7</v>
      </c>
      <c r="I7" s="24">
        <v>50.75</v>
      </c>
      <c r="J7" s="25">
        <f t="shared" ref="J7:J70" si="0">(F7+G7+H7)*I7</f>
        <v>1116.5</v>
      </c>
      <c r="K7" s="19" t="s">
        <v>103</v>
      </c>
      <c r="L7" s="8" t="s">
        <v>4</v>
      </c>
      <c r="M7" s="20">
        <f>VLOOKUP(I7, Intervalos!$B$3:$C$8,2,TRUE)</f>
        <v>0.1</v>
      </c>
    </row>
    <row r="8" spans="1:13" s="15" customFormat="1" ht="27" customHeight="1" x14ac:dyDescent="0.2">
      <c r="A8" s="16">
        <v>3</v>
      </c>
      <c r="B8" s="17" t="s">
        <v>27</v>
      </c>
      <c r="C8" s="17" t="s">
        <v>25</v>
      </c>
      <c r="D8" s="18">
        <v>624206</v>
      </c>
      <c r="E8" s="17" t="s">
        <v>28</v>
      </c>
      <c r="F8" s="17">
        <v>20</v>
      </c>
      <c r="G8" s="17">
        <v>6</v>
      </c>
      <c r="H8" s="17">
        <v>3</v>
      </c>
      <c r="I8" s="24">
        <v>266.52999999999997</v>
      </c>
      <c r="J8" s="25">
        <f t="shared" si="0"/>
        <v>7729.369999999999</v>
      </c>
      <c r="K8" s="19" t="s">
        <v>103</v>
      </c>
      <c r="L8" s="8" t="s">
        <v>4</v>
      </c>
      <c r="M8" s="20" t="str">
        <f>VLOOKUP(I8, Intervalos!$B$3:$C$8,2,TRUE)</f>
        <v>0,10%</v>
      </c>
    </row>
    <row r="9" spans="1:13" s="15" customFormat="1" ht="53.4" customHeight="1" x14ac:dyDescent="0.2">
      <c r="A9" s="16">
        <v>4</v>
      </c>
      <c r="B9" s="17" t="s">
        <v>29</v>
      </c>
      <c r="C9" s="17" t="s">
        <v>25</v>
      </c>
      <c r="D9" s="18">
        <v>307420</v>
      </c>
      <c r="E9" s="17" t="s">
        <v>28</v>
      </c>
      <c r="F9" s="17">
        <v>7</v>
      </c>
      <c r="G9" s="17">
        <v>6</v>
      </c>
      <c r="H9" s="17">
        <v>7</v>
      </c>
      <c r="I9" s="24">
        <v>66.180000000000007</v>
      </c>
      <c r="J9" s="25">
        <f t="shared" si="0"/>
        <v>1323.6000000000001</v>
      </c>
      <c r="K9" s="19" t="s">
        <v>103</v>
      </c>
      <c r="L9" s="8" t="s">
        <v>4</v>
      </c>
      <c r="M9" s="20">
        <f>VLOOKUP(I9, Intervalos!$B$3:$C$8,2,TRUE)</f>
        <v>0.1</v>
      </c>
    </row>
    <row r="10" spans="1:13" s="15" customFormat="1" ht="36" customHeight="1" x14ac:dyDescent="0.2">
      <c r="A10" s="16">
        <v>5</v>
      </c>
      <c r="B10" s="17" t="s">
        <v>30</v>
      </c>
      <c r="C10" s="17" t="s">
        <v>25</v>
      </c>
      <c r="D10" s="18">
        <v>393437</v>
      </c>
      <c r="E10" s="17" t="s">
        <v>28</v>
      </c>
      <c r="F10" s="17">
        <v>15</v>
      </c>
      <c r="G10" s="17">
        <v>6</v>
      </c>
      <c r="H10" s="17">
        <v>6</v>
      </c>
      <c r="I10" s="24">
        <v>90</v>
      </c>
      <c r="J10" s="25">
        <f t="shared" si="0"/>
        <v>2430</v>
      </c>
      <c r="K10" s="19" t="s">
        <v>103</v>
      </c>
      <c r="L10" s="8" t="s">
        <v>4</v>
      </c>
      <c r="M10" s="20">
        <f>VLOOKUP(I10, Intervalos!$B$3:$C$8,2,TRUE)</f>
        <v>0.1</v>
      </c>
    </row>
    <row r="11" spans="1:13" s="15" customFormat="1" ht="32.4" customHeight="1" x14ac:dyDescent="0.2">
      <c r="A11" s="16">
        <v>6</v>
      </c>
      <c r="B11" s="17" t="s">
        <v>31</v>
      </c>
      <c r="C11" s="17" t="s">
        <v>25</v>
      </c>
      <c r="D11" s="18">
        <v>616634</v>
      </c>
      <c r="E11" s="17" t="s">
        <v>28</v>
      </c>
      <c r="F11" s="17">
        <v>8</v>
      </c>
      <c r="G11" s="17">
        <v>6</v>
      </c>
      <c r="H11" s="17">
        <v>3</v>
      </c>
      <c r="I11" s="24">
        <v>162.66</v>
      </c>
      <c r="J11" s="25">
        <f t="shared" si="0"/>
        <v>2765.22</v>
      </c>
      <c r="K11" s="19" t="s">
        <v>103</v>
      </c>
      <c r="L11" s="8" t="s">
        <v>4</v>
      </c>
      <c r="M11" s="20" t="str">
        <f>VLOOKUP(I11, Intervalos!$B$3:$C$8,2,TRUE)</f>
        <v>0,10%</v>
      </c>
    </row>
    <row r="12" spans="1:13" s="15" customFormat="1" ht="28.2" hidden="1" customHeight="1" x14ac:dyDescent="0.2">
      <c r="A12" s="16">
        <v>7</v>
      </c>
      <c r="B12" s="17" t="s">
        <v>32</v>
      </c>
      <c r="C12" s="17" t="s">
        <v>33</v>
      </c>
      <c r="D12" s="18">
        <v>472099</v>
      </c>
      <c r="E12" s="17" t="s">
        <v>28</v>
      </c>
      <c r="F12" s="17">
        <v>15</v>
      </c>
      <c r="G12" s="17"/>
      <c r="H12" s="17"/>
      <c r="I12" s="24">
        <v>42.59</v>
      </c>
      <c r="J12" s="25">
        <f t="shared" si="0"/>
        <v>638.85</v>
      </c>
      <c r="K12" s="19" t="s">
        <v>103</v>
      </c>
      <c r="L12" s="8" t="s">
        <v>4</v>
      </c>
      <c r="M12" s="20">
        <f>VLOOKUP(I12, Intervalos!$B$3:$C$8,2,TRUE)</f>
        <v>0.05</v>
      </c>
    </row>
    <row r="13" spans="1:13" s="15" customFormat="1" ht="96.6" customHeight="1" x14ac:dyDescent="0.2">
      <c r="A13" s="16">
        <v>8</v>
      </c>
      <c r="B13" s="17" t="s">
        <v>34</v>
      </c>
      <c r="C13" s="17" t="s">
        <v>25</v>
      </c>
      <c r="D13" s="18">
        <v>441194</v>
      </c>
      <c r="E13" s="17" t="s">
        <v>28</v>
      </c>
      <c r="F13" s="17">
        <v>3</v>
      </c>
      <c r="G13" s="17">
        <v>8</v>
      </c>
      <c r="H13" s="17">
        <v>3</v>
      </c>
      <c r="I13" s="24">
        <v>115.12</v>
      </c>
      <c r="J13" s="25">
        <f t="shared" si="0"/>
        <v>1611.68</v>
      </c>
      <c r="K13" s="19" t="s">
        <v>103</v>
      </c>
      <c r="L13" s="8" t="s">
        <v>4</v>
      </c>
      <c r="M13" s="20" t="str">
        <f>VLOOKUP(I13, Intervalos!$B$3:$C$8,2,TRUE)</f>
        <v>0,10%</v>
      </c>
    </row>
    <row r="14" spans="1:13" s="15" customFormat="1" ht="35.4" customHeight="1" x14ac:dyDescent="0.2">
      <c r="A14" s="16">
        <v>9</v>
      </c>
      <c r="B14" s="17" t="s">
        <v>35</v>
      </c>
      <c r="C14" s="17" t="s">
        <v>25</v>
      </c>
      <c r="D14" s="18">
        <v>614570</v>
      </c>
      <c r="E14" s="17" t="s">
        <v>28</v>
      </c>
      <c r="F14" s="17">
        <v>4</v>
      </c>
      <c r="G14" s="17">
        <v>8</v>
      </c>
      <c r="H14" s="17">
        <v>4</v>
      </c>
      <c r="I14" s="24">
        <v>295.05</v>
      </c>
      <c r="J14" s="25">
        <f t="shared" si="0"/>
        <v>4720.8</v>
      </c>
      <c r="K14" s="19" t="s">
        <v>103</v>
      </c>
      <c r="L14" s="8" t="s">
        <v>4</v>
      </c>
      <c r="M14" s="20" t="str">
        <f>VLOOKUP(I14, Intervalos!$B$3:$C$8,2,TRUE)</f>
        <v>0,10%</v>
      </c>
    </row>
    <row r="15" spans="1:13" s="15" customFormat="1" ht="36" customHeight="1" x14ac:dyDescent="0.2">
      <c r="A15" s="16">
        <v>10</v>
      </c>
      <c r="B15" s="17" t="s">
        <v>36</v>
      </c>
      <c r="C15" s="17" t="s">
        <v>25</v>
      </c>
      <c r="D15" s="18">
        <v>311040</v>
      </c>
      <c r="E15" s="17" t="s">
        <v>28</v>
      </c>
      <c r="F15" s="17">
        <v>19</v>
      </c>
      <c r="G15" s="17"/>
      <c r="H15" s="17">
        <v>10</v>
      </c>
      <c r="I15" s="24">
        <v>57.09</v>
      </c>
      <c r="J15" s="25">
        <f t="shared" si="0"/>
        <v>1655.6100000000001</v>
      </c>
      <c r="K15" s="19" t="s">
        <v>103</v>
      </c>
      <c r="L15" s="8" t="s">
        <v>4</v>
      </c>
      <c r="M15" s="20">
        <f>VLOOKUP(I15, Intervalos!$B$3:$C$8,2,TRUE)</f>
        <v>0.1</v>
      </c>
    </row>
    <row r="16" spans="1:13" s="15" customFormat="1" ht="41.4" customHeight="1" x14ac:dyDescent="0.2">
      <c r="A16" s="16">
        <v>11</v>
      </c>
      <c r="B16" s="17" t="s">
        <v>37</v>
      </c>
      <c r="C16" s="17" t="s">
        <v>25</v>
      </c>
      <c r="D16" s="18">
        <v>389064</v>
      </c>
      <c r="E16" s="17" t="s">
        <v>28</v>
      </c>
      <c r="F16" s="17">
        <v>25</v>
      </c>
      <c r="G16" s="17"/>
      <c r="H16" s="17">
        <v>4</v>
      </c>
      <c r="I16" s="24">
        <v>12.9</v>
      </c>
      <c r="J16" s="25">
        <f t="shared" si="0"/>
        <v>374.1</v>
      </c>
      <c r="K16" s="19" t="s">
        <v>103</v>
      </c>
      <c r="L16" s="8" t="s">
        <v>4</v>
      </c>
      <c r="M16" s="20">
        <f>VLOOKUP(I16, Intervalos!$B$3:$C$8,2,TRUE)</f>
        <v>0.03</v>
      </c>
    </row>
    <row r="17" spans="1:13" s="15" customFormat="1" ht="37.200000000000003" hidden="1" customHeight="1" x14ac:dyDescent="0.2">
      <c r="A17" s="16">
        <v>12</v>
      </c>
      <c r="B17" s="17" t="s">
        <v>38</v>
      </c>
      <c r="C17" s="17" t="s">
        <v>33</v>
      </c>
      <c r="D17" s="18">
        <v>389996</v>
      </c>
      <c r="E17" s="17" t="s">
        <v>28</v>
      </c>
      <c r="F17" s="17">
        <v>25</v>
      </c>
      <c r="G17" s="17"/>
      <c r="H17" s="17"/>
      <c r="I17" s="24">
        <v>31.01</v>
      </c>
      <c r="J17" s="25">
        <f t="shared" si="0"/>
        <v>775.25</v>
      </c>
      <c r="K17" s="19" t="s">
        <v>103</v>
      </c>
      <c r="L17" s="8" t="s">
        <v>4</v>
      </c>
      <c r="M17" s="20">
        <f>VLOOKUP(I17, Intervalos!$B$3:$C$8,2,TRUE)</f>
        <v>0.05</v>
      </c>
    </row>
    <row r="18" spans="1:13" s="15" customFormat="1" ht="45" hidden="1" customHeight="1" x14ac:dyDescent="0.2">
      <c r="A18" s="16">
        <v>13</v>
      </c>
      <c r="B18" s="17" t="s">
        <v>39</v>
      </c>
      <c r="C18" s="17" t="s">
        <v>25</v>
      </c>
      <c r="D18" s="18">
        <v>389990</v>
      </c>
      <c r="E18" s="17" t="s">
        <v>28</v>
      </c>
      <c r="F18" s="17">
        <v>25</v>
      </c>
      <c r="G18" s="17"/>
      <c r="H18" s="17"/>
      <c r="I18" s="24">
        <v>35.25</v>
      </c>
      <c r="J18" s="25">
        <f t="shared" si="0"/>
        <v>881.25</v>
      </c>
      <c r="K18" s="19" t="s">
        <v>103</v>
      </c>
      <c r="L18" s="8" t="s">
        <v>4</v>
      </c>
      <c r="M18" s="20">
        <f>VLOOKUP(I18, Intervalos!$B$3:$C$8,2,TRUE)</f>
        <v>0.05</v>
      </c>
    </row>
    <row r="19" spans="1:13" s="15" customFormat="1" ht="36" hidden="1" customHeight="1" x14ac:dyDescent="0.2">
      <c r="A19" s="16">
        <v>14</v>
      </c>
      <c r="B19" s="17" t="s">
        <v>40</v>
      </c>
      <c r="C19" s="17" t="s">
        <v>25</v>
      </c>
      <c r="D19" s="18">
        <v>481571</v>
      </c>
      <c r="E19" s="17" t="s">
        <v>28</v>
      </c>
      <c r="F19" s="17">
        <v>13</v>
      </c>
      <c r="G19" s="17"/>
      <c r="H19" s="17"/>
      <c r="I19" s="24">
        <v>34.03</v>
      </c>
      <c r="J19" s="25">
        <f t="shared" si="0"/>
        <v>442.39</v>
      </c>
      <c r="K19" s="19" t="s">
        <v>103</v>
      </c>
      <c r="L19" s="8" t="s">
        <v>4</v>
      </c>
      <c r="M19" s="20">
        <f>VLOOKUP(I19, Intervalos!$B$3:$C$8,2,TRUE)</f>
        <v>0.05</v>
      </c>
    </row>
    <row r="20" spans="1:13" s="15" customFormat="1" ht="20.399999999999999" x14ac:dyDescent="0.2">
      <c r="A20" s="16">
        <v>15</v>
      </c>
      <c r="B20" s="17" t="s">
        <v>41</v>
      </c>
      <c r="C20" s="17" t="s">
        <v>33</v>
      </c>
      <c r="D20" s="18">
        <v>628987</v>
      </c>
      <c r="E20" s="17" t="s">
        <v>108</v>
      </c>
      <c r="F20" s="17">
        <v>3</v>
      </c>
      <c r="G20" s="17">
        <v>4</v>
      </c>
      <c r="H20" s="17">
        <v>3</v>
      </c>
      <c r="I20" s="24">
        <v>1562.96</v>
      </c>
      <c r="J20" s="25">
        <f t="shared" si="0"/>
        <v>15629.6</v>
      </c>
      <c r="K20" s="19" t="s">
        <v>103</v>
      </c>
      <c r="L20" s="8" t="s">
        <v>4</v>
      </c>
      <c r="M20" s="20" t="str">
        <f>VLOOKUP(I20, Intervalos!$B$3:$C$8,2,TRUE)</f>
        <v>0,10%</v>
      </c>
    </row>
    <row r="21" spans="1:13" s="15" customFormat="1" ht="48" customHeight="1" x14ac:dyDescent="0.2">
      <c r="A21" s="16">
        <v>16</v>
      </c>
      <c r="B21" s="17" t="s">
        <v>94</v>
      </c>
      <c r="C21" s="17" t="s">
        <v>33</v>
      </c>
      <c r="D21" s="18">
        <v>482910</v>
      </c>
      <c r="E21" s="17" t="s">
        <v>53</v>
      </c>
      <c r="F21" s="17">
        <v>2</v>
      </c>
      <c r="G21" s="17"/>
      <c r="H21" s="17">
        <v>2</v>
      </c>
      <c r="I21" s="24">
        <v>259.73</v>
      </c>
      <c r="J21" s="25">
        <f t="shared" si="0"/>
        <v>1038.92</v>
      </c>
      <c r="K21" s="19" t="s">
        <v>103</v>
      </c>
      <c r="L21" s="8" t="s">
        <v>4</v>
      </c>
      <c r="M21" s="20" t="str">
        <f>VLOOKUP(I21, Intervalos!$B$3:$C$8,2,TRUE)</f>
        <v>0,10%</v>
      </c>
    </row>
    <row r="22" spans="1:13" s="15" customFormat="1" ht="20.399999999999999" x14ac:dyDescent="0.2">
      <c r="A22" s="16">
        <v>17</v>
      </c>
      <c r="B22" s="17" t="s">
        <v>102</v>
      </c>
      <c r="C22" s="17" t="s">
        <v>33</v>
      </c>
      <c r="D22" s="18">
        <v>375978</v>
      </c>
      <c r="E22" s="17" t="s">
        <v>28</v>
      </c>
      <c r="F22" s="17">
        <v>3</v>
      </c>
      <c r="G22" s="17">
        <v>6</v>
      </c>
      <c r="H22" s="17">
        <v>3</v>
      </c>
      <c r="I22" s="24">
        <v>189.74</v>
      </c>
      <c r="J22" s="25">
        <f t="shared" si="0"/>
        <v>2276.88</v>
      </c>
      <c r="K22" s="19" t="s">
        <v>103</v>
      </c>
      <c r="L22" s="8" t="s">
        <v>4</v>
      </c>
      <c r="M22" s="20" t="str">
        <f>VLOOKUP(I22, Intervalos!$B$3:$C$8,2,TRUE)</f>
        <v>0,10%</v>
      </c>
    </row>
    <row r="23" spans="1:13" s="15" customFormat="1" ht="38.4" customHeight="1" x14ac:dyDescent="0.2">
      <c r="A23" s="16">
        <v>18</v>
      </c>
      <c r="B23" s="17" t="s">
        <v>42</v>
      </c>
      <c r="C23" s="17" t="s">
        <v>25</v>
      </c>
      <c r="D23" s="18">
        <v>615068</v>
      </c>
      <c r="E23" s="17" t="s">
        <v>28</v>
      </c>
      <c r="F23" s="17">
        <v>2</v>
      </c>
      <c r="G23" s="17"/>
      <c r="H23" s="17">
        <v>2</v>
      </c>
      <c r="I23" s="24">
        <v>213.37</v>
      </c>
      <c r="J23" s="25">
        <f t="shared" si="0"/>
        <v>853.48</v>
      </c>
      <c r="K23" s="19" t="s">
        <v>103</v>
      </c>
      <c r="L23" s="8" t="s">
        <v>4</v>
      </c>
      <c r="M23" s="20" t="str">
        <f>VLOOKUP(I23, Intervalos!$B$3:$C$8,2,TRUE)</f>
        <v>0,10%</v>
      </c>
    </row>
    <row r="24" spans="1:13" s="15" customFormat="1" ht="37.200000000000003" customHeight="1" x14ac:dyDescent="0.2">
      <c r="A24" s="16">
        <v>19</v>
      </c>
      <c r="B24" s="17" t="s">
        <v>43</v>
      </c>
      <c r="C24" s="17" t="s">
        <v>25</v>
      </c>
      <c r="D24" s="18">
        <v>429890</v>
      </c>
      <c r="E24" s="17" t="s">
        <v>28</v>
      </c>
      <c r="F24" s="17">
        <v>2</v>
      </c>
      <c r="G24" s="17"/>
      <c r="H24" s="17">
        <v>2</v>
      </c>
      <c r="I24" s="24">
        <v>413.37</v>
      </c>
      <c r="J24" s="25">
        <f t="shared" si="0"/>
        <v>1653.48</v>
      </c>
      <c r="K24" s="19" t="s">
        <v>103</v>
      </c>
      <c r="L24" s="8" t="s">
        <v>4</v>
      </c>
      <c r="M24" s="20" t="str">
        <f>VLOOKUP(I24, Intervalos!$B$3:$C$8,2,TRUE)</f>
        <v>0,10%</v>
      </c>
    </row>
    <row r="25" spans="1:13" s="15" customFormat="1" ht="30.6" hidden="1" x14ac:dyDescent="0.2">
      <c r="A25" s="16">
        <v>20</v>
      </c>
      <c r="B25" s="17" t="s">
        <v>44</v>
      </c>
      <c r="C25" s="17" t="s">
        <v>25</v>
      </c>
      <c r="D25" s="18">
        <v>362242</v>
      </c>
      <c r="E25" s="17" t="s">
        <v>93</v>
      </c>
      <c r="F25" s="17">
        <v>19</v>
      </c>
      <c r="G25" s="17"/>
      <c r="H25" s="17"/>
      <c r="I25" s="24">
        <v>68.900000000000006</v>
      </c>
      <c r="J25" s="25">
        <f t="shared" si="0"/>
        <v>1309.1000000000001</v>
      </c>
      <c r="K25" s="19" t="s">
        <v>103</v>
      </c>
      <c r="L25" s="8" t="s">
        <v>4</v>
      </c>
      <c r="M25" s="20">
        <f>VLOOKUP(I25, Intervalos!$B$3:$C$8,2,TRUE)</f>
        <v>0.1</v>
      </c>
    </row>
    <row r="26" spans="1:13" s="15" customFormat="1" ht="85.8" hidden="1" customHeight="1" x14ac:dyDescent="0.2">
      <c r="A26" s="16">
        <v>21</v>
      </c>
      <c r="B26" s="17" t="s">
        <v>45</v>
      </c>
      <c r="C26" s="17" t="s">
        <v>25</v>
      </c>
      <c r="D26" s="18">
        <v>362242</v>
      </c>
      <c r="E26" s="17" t="s">
        <v>93</v>
      </c>
      <c r="F26" s="17">
        <v>94</v>
      </c>
      <c r="G26" s="17"/>
      <c r="H26" s="17"/>
      <c r="I26" s="24">
        <v>67.86</v>
      </c>
      <c r="J26" s="25">
        <f t="shared" si="0"/>
        <v>6378.84</v>
      </c>
      <c r="K26" s="19" t="s">
        <v>103</v>
      </c>
      <c r="L26" s="8" t="s">
        <v>4</v>
      </c>
      <c r="M26" s="20">
        <f>VLOOKUP(I26, Intervalos!$B$3:$C$8,2,TRUE)</f>
        <v>0.1</v>
      </c>
    </row>
    <row r="27" spans="1:13" s="15" customFormat="1" ht="49.8" hidden="1" customHeight="1" x14ac:dyDescent="0.2">
      <c r="A27" s="16">
        <v>22</v>
      </c>
      <c r="B27" s="17" t="s">
        <v>46</v>
      </c>
      <c r="C27" s="17" t="s">
        <v>25</v>
      </c>
      <c r="D27" s="18">
        <v>473430</v>
      </c>
      <c r="E27" s="17" t="s">
        <v>108</v>
      </c>
      <c r="F27" s="17">
        <v>75</v>
      </c>
      <c r="G27" s="17"/>
      <c r="H27" s="17"/>
      <c r="I27" s="24">
        <v>36.729999999999997</v>
      </c>
      <c r="J27" s="25">
        <f t="shared" si="0"/>
        <v>2754.7499999999995</v>
      </c>
      <c r="K27" s="19" t="s">
        <v>103</v>
      </c>
      <c r="L27" s="8" t="s">
        <v>4</v>
      </c>
      <c r="M27" s="20">
        <f>VLOOKUP(I27, Intervalos!$B$3:$C$8,2,TRUE)</f>
        <v>0.05</v>
      </c>
    </row>
    <row r="28" spans="1:13" s="15" customFormat="1" ht="24.6" customHeight="1" x14ac:dyDescent="0.2">
      <c r="A28" s="16">
        <v>23</v>
      </c>
      <c r="B28" s="17" t="s">
        <v>47</v>
      </c>
      <c r="C28" s="17" t="s">
        <v>25</v>
      </c>
      <c r="D28" s="18">
        <v>605883</v>
      </c>
      <c r="E28" s="17" t="s">
        <v>53</v>
      </c>
      <c r="F28" s="17">
        <v>2</v>
      </c>
      <c r="G28" s="17">
        <v>4</v>
      </c>
      <c r="H28" s="17">
        <v>2</v>
      </c>
      <c r="I28" s="24">
        <v>1232.06</v>
      </c>
      <c r="J28" s="25">
        <f t="shared" si="0"/>
        <v>9856.48</v>
      </c>
      <c r="K28" s="19" t="s">
        <v>103</v>
      </c>
      <c r="L28" s="8" t="s">
        <v>4</v>
      </c>
      <c r="M28" s="20" t="str">
        <f>VLOOKUP(I28, Intervalos!$B$3:$C$8,2,TRUE)</f>
        <v>0,10%</v>
      </c>
    </row>
    <row r="29" spans="1:13" s="15" customFormat="1" ht="33.6" hidden="1" customHeight="1" x14ac:dyDescent="0.2">
      <c r="A29" s="16">
        <v>24</v>
      </c>
      <c r="B29" s="17" t="s">
        <v>48</v>
      </c>
      <c r="C29" s="17" t="s">
        <v>25</v>
      </c>
      <c r="D29" s="18">
        <v>346722</v>
      </c>
      <c r="E29" s="17" t="s">
        <v>93</v>
      </c>
      <c r="F29" s="17">
        <v>64</v>
      </c>
      <c r="G29" s="17"/>
      <c r="H29" s="17"/>
      <c r="I29" s="24">
        <v>316.33</v>
      </c>
      <c r="J29" s="25">
        <f t="shared" si="0"/>
        <v>20245.12</v>
      </c>
      <c r="K29" s="19" t="s">
        <v>103</v>
      </c>
      <c r="L29" s="8" t="s">
        <v>4</v>
      </c>
      <c r="M29" s="20" t="str">
        <f>VLOOKUP(I29, Intervalos!$B$3:$C$8,2,TRUE)</f>
        <v>0,10%</v>
      </c>
    </row>
    <row r="30" spans="1:13" s="15" customFormat="1" ht="47.4" hidden="1" customHeight="1" x14ac:dyDescent="0.2">
      <c r="A30" s="16">
        <v>25</v>
      </c>
      <c r="B30" s="17" t="s">
        <v>49</v>
      </c>
      <c r="C30" s="17" t="s">
        <v>33</v>
      </c>
      <c r="D30" s="18">
        <v>278677</v>
      </c>
      <c r="E30" s="17" t="s">
        <v>28</v>
      </c>
      <c r="F30" s="17">
        <v>5</v>
      </c>
      <c r="G30" s="17"/>
      <c r="H30" s="17"/>
      <c r="I30" s="24">
        <v>804.43</v>
      </c>
      <c r="J30" s="25">
        <f t="shared" si="0"/>
        <v>4022.1499999999996</v>
      </c>
      <c r="K30" s="19" t="s">
        <v>103</v>
      </c>
      <c r="L30" s="8" t="s">
        <v>4</v>
      </c>
      <c r="M30" s="20" t="str">
        <f>VLOOKUP(I30, Intervalos!$B$3:$C$8,2,TRUE)</f>
        <v>0,10%</v>
      </c>
    </row>
    <row r="31" spans="1:13" s="15" customFormat="1" ht="55.8" hidden="1" customHeight="1" x14ac:dyDescent="0.2">
      <c r="A31" s="16">
        <v>26</v>
      </c>
      <c r="B31" s="17" t="s">
        <v>50</v>
      </c>
      <c r="C31" s="17" t="s">
        <v>25</v>
      </c>
      <c r="D31" s="18">
        <v>447843</v>
      </c>
      <c r="E31" s="17" t="s">
        <v>108</v>
      </c>
      <c r="F31" s="17">
        <v>38</v>
      </c>
      <c r="G31" s="17"/>
      <c r="H31" s="17"/>
      <c r="I31" s="24">
        <v>160.32</v>
      </c>
      <c r="J31" s="25">
        <f t="shared" si="0"/>
        <v>6092.16</v>
      </c>
      <c r="K31" s="19" t="s">
        <v>103</v>
      </c>
      <c r="L31" s="8" t="s">
        <v>4</v>
      </c>
      <c r="M31" s="20" t="str">
        <f>VLOOKUP(I31, Intervalos!$B$3:$C$8,2,TRUE)</f>
        <v>0,10%</v>
      </c>
    </row>
    <row r="32" spans="1:13" s="15" customFormat="1" ht="48.6" hidden="1" customHeight="1" x14ac:dyDescent="0.2">
      <c r="A32" s="16">
        <v>27</v>
      </c>
      <c r="B32" s="17" t="s">
        <v>106</v>
      </c>
      <c r="C32" s="17" t="s">
        <v>25</v>
      </c>
      <c r="D32" s="18">
        <v>604214</v>
      </c>
      <c r="E32" s="17" t="s">
        <v>108</v>
      </c>
      <c r="F32" s="17">
        <v>127</v>
      </c>
      <c r="G32" s="17"/>
      <c r="H32" s="17"/>
      <c r="I32" s="24">
        <v>96.02</v>
      </c>
      <c r="J32" s="25">
        <f t="shared" si="0"/>
        <v>12194.539999999999</v>
      </c>
      <c r="K32" s="19" t="s">
        <v>103</v>
      </c>
      <c r="L32" s="8" t="s">
        <v>4</v>
      </c>
      <c r="M32" s="20">
        <f>VLOOKUP(I32, Intervalos!$B$3:$C$8,2,TRUE)</f>
        <v>0.1</v>
      </c>
    </row>
    <row r="33" spans="1:13" s="15" customFormat="1" ht="37.200000000000003" hidden="1" customHeight="1" x14ac:dyDescent="0.2">
      <c r="A33" s="16">
        <v>28</v>
      </c>
      <c r="B33" s="17" t="s">
        <v>51</v>
      </c>
      <c r="C33" s="17" t="s">
        <v>25</v>
      </c>
      <c r="D33" s="18">
        <v>300592</v>
      </c>
      <c r="E33" s="17" t="s">
        <v>93</v>
      </c>
      <c r="F33" s="17">
        <v>5</v>
      </c>
      <c r="G33" s="17"/>
      <c r="H33" s="17"/>
      <c r="I33" s="24">
        <v>1918.15</v>
      </c>
      <c r="J33" s="25">
        <f t="shared" si="0"/>
        <v>9590.75</v>
      </c>
      <c r="K33" s="19" t="s">
        <v>103</v>
      </c>
      <c r="L33" s="8" t="s">
        <v>4</v>
      </c>
      <c r="M33" s="20" t="str">
        <f>VLOOKUP(I33, Intervalos!$B$3:$C$8,2,TRUE)</f>
        <v>0,10%</v>
      </c>
    </row>
    <row r="34" spans="1:13" s="15" customFormat="1" ht="87" customHeight="1" x14ac:dyDescent="0.2">
      <c r="A34" s="16">
        <v>29</v>
      </c>
      <c r="B34" s="17" t="s">
        <v>52</v>
      </c>
      <c r="C34" s="17" t="s">
        <v>33</v>
      </c>
      <c r="D34" s="18">
        <v>631645</v>
      </c>
      <c r="E34" s="17" t="s">
        <v>53</v>
      </c>
      <c r="F34" s="17">
        <v>7</v>
      </c>
      <c r="G34" s="17"/>
      <c r="H34" s="17">
        <v>4</v>
      </c>
      <c r="I34" s="24">
        <v>502.84</v>
      </c>
      <c r="J34" s="25">
        <f t="shared" si="0"/>
        <v>5531.24</v>
      </c>
      <c r="K34" s="19" t="s">
        <v>103</v>
      </c>
      <c r="L34" s="8" t="s">
        <v>4</v>
      </c>
      <c r="M34" s="20" t="str">
        <f>VLOOKUP(I34, Intervalos!$B$3:$C$8,2,TRUE)</f>
        <v>0,10%</v>
      </c>
    </row>
    <row r="35" spans="1:13" s="15" customFormat="1" ht="60" customHeight="1" x14ac:dyDescent="0.2">
      <c r="A35" s="16">
        <v>30</v>
      </c>
      <c r="B35" s="17" t="s">
        <v>54</v>
      </c>
      <c r="C35" s="17" t="s">
        <v>33</v>
      </c>
      <c r="D35" s="18">
        <v>438644</v>
      </c>
      <c r="E35" s="17" t="s">
        <v>55</v>
      </c>
      <c r="F35" s="17">
        <v>7</v>
      </c>
      <c r="G35" s="17"/>
      <c r="H35" s="17">
        <v>5</v>
      </c>
      <c r="I35" s="24">
        <v>628.97</v>
      </c>
      <c r="J35" s="25">
        <f t="shared" si="0"/>
        <v>7547.64</v>
      </c>
      <c r="K35" s="19" t="s">
        <v>103</v>
      </c>
      <c r="L35" s="8" t="s">
        <v>4</v>
      </c>
      <c r="M35" s="20" t="str">
        <f>VLOOKUP(I35, Intervalos!$B$3:$C$8,2,TRUE)</f>
        <v>0,10%</v>
      </c>
    </row>
    <row r="36" spans="1:13" s="15" customFormat="1" ht="57" hidden="1" customHeight="1" x14ac:dyDescent="0.2">
      <c r="A36" s="16">
        <v>31</v>
      </c>
      <c r="B36" s="17" t="s">
        <v>56</v>
      </c>
      <c r="C36" s="17" t="s">
        <v>25</v>
      </c>
      <c r="D36" s="18">
        <v>422792</v>
      </c>
      <c r="E36" s="17" t="s">
        <v>71</v>
      </c>
      <c r="F36" s="17">
        <v>2</v>
      </c>
      <c r="G36" s="17"/>
      <c r="H36" s="17"/>
      <c r="I36" s="24">
        <v>1387.77</v>
      </c>
      <c r="J36" s="25">
        <f t="shared" si="0"/>
        <v>2775.54</v>
      </c>
      <c r="K36" s="19" t="s">
        <v>103</v>
      </c>
      <c r="L36" s="8" t="s">
        <v>4</v>
      </c>
      <c r="M36" s="20" t="str">
        <f>VLOOKUP(I36, Intervalos!$B$3:$C$8,2,TRUE)</f>
        <v>0,10%</v>
      </c>
    </row>
    <row r="37" spans="1:13" s="15" customFormat="1" ht="61.2" x14ac:dyDescent="0.2">
      <c r="A37" s="16">
        <v>32</v>
      </c>
      <c r="B37" s="17" t="s">
        <v>57</v>
      </c>
      <c r="C37" s="17" t="s">
        <v>63</v>
      </c>
      <c r="D37" s="18">
        <v>633637</v>
      </c>
      <c r="E37" s="17" t="s">
        <v>28</v>
      </c>
      <c r="F37" s="17">
        <v>3</v>
      </c>
      <c r="G37" s="17">
        <v>6</v>
      </c>
      <c r="H37" s="17">
        <v>3</v>
      </c>
      <c r="I37" s="24">
        <v>263.33999999999997</v>
      </c>
      <c r="J37" s="25">
        <f t="shared" si="0"/>
        <v>3160.08</v>
      </c>
      <c r="K37" s="19" t="s">
        <v>103</v>
      </c>
      <c r="L37" s="8" t="s">
        <v>4</v>
      </c>
      <c r="M37" s="20" t="str">
        <f>VLOOKUP(I37, Intervalos!$B$3:$C$8,2,TRUE)</f>
        <v>0,10%</v>
      </c>
    </row>
    <row r="38" spans="1:13" s="15" customFormat="1" ht="51" x14ac:dyDescent="0.2">
      <c r="A38" s="16">
        <v>33</v>
      </c>
      <c r="B38" s="17" t="s">
        <v>58</v>
      </c>
      <c r="C38" s="17" t="s">
        <v>33</v>
      </c>
      <c r="D38" s="18">
        <v>341926</v>
      </c>
      <c r="E38" s="17" t="s">
        <v>28</v>
      </c>
      <c r="F38" s="17">
        <v>12</v>
      </c>
      <c r="G38" s="17">
        <v>6</v>
      </c>
      <c r="H38" s="17">
        <v>5</v>
      </c>
      <c r="I38" s="24">
        <v>133.13</v>
      </c>
      <c r="J38" s="25">
        <f t="shared" si="0"/>
        <v>3061.99</v>
      </c>
      <c r="K38" s="19" t="s">
        <v>103</v>
      </c>
      <c r="L38" s="8" t="s">
        <v>4</v>
      </c>
      <c r="M38" s="20" t="str">
        <f>VLOOKUP(I38, Intervalos!$B$3:$C$8,2,TRUE)</f>
        <v>0,10%</v>
      </c>
    </row>
    <row r="39" spans="1:13" s="15" customFormat="1" ht="132.6" x14ac:dyDescent="0.2">
      <c r="A39" s="16">
        <v>34</v>
      </c>
      <c r="B39" s="17" t="s">
        <v>59</v>
      </c>
      <c r="C39" s="17" t="s">
        <v>33</v>
      </c>
      <c r="D39" s="18">
        <v>457011</v>
      </c>
      <c r="E39" s="17"/>
      <c r="F39" s="17">
        <v>2</v>
      </c>
      <c r="G39" s="17">
        <v>6</v>
      </c>
      <c r="H39" s="17">
        <v>2</v>
      </c>
      <c r="I39" s="24">
        <v>381.45</v>
      </c>
      <c r="J39" s="25">
        <f t="shared" si="0"/>
        <v>3814.5</v>
      </c>
      <c r="K39" s="19" t="s">
        <v>103</v>
      </c>
      <c r="L39" s="8" t="s">
        <v>4</v>
      </c>
      <c r="M39" s="20" t="str">
        <f>VLOOKUP(I39, Intervalos!$B$3:$C$8,2,TRUE)</f>
        <v>0,10%</v>
      </c>
    </row>
    <row r="40" spans="1:13" s="15" customFormat="1" ht="10.199999999999999" x14ac:dyDescent="0.2">
      <c r="A40" s="16">
        <v>35</v>
      </c>
      <c r="B40" s="17" t="s">
        <v>60</v>
      </c>
      <c r="C40" s="17" t="s">
        <v>61</v>
      </c>
      <c r="D40" s="18">
        <v>446475</v>
      </c>
      <c r="E40" s="17"/>
      <c r="F40" s="17">
        <v>8</v>
      </c>
      <c r="G40" s="17">
        <v>6</v>
      </c>
      <c r="H40" s="17">
        <v>4</v>
      </c>
      <c r="I40" s="24">
        <v>48.69</v>
      </c>
      <c r="J40" s="25">
        <f t="shared" si="0"/>
        <v>876.42</v>
      </c>
      <c r="K40" s="19" t="s">
        <v>103</v>
      </c>
      <c r="L40" s="8" t="s">
        <v>4</v>
      </c>
      <c r="M40" s="20">
        <f>VLOOKUP(I40, Intervalos!$B$3:$C$8,2,TRUE)</f>
        <v>0.05</v>
      </c>
    </row>
    <row r="41" spans="1:13" s="15" customFormat="1" ht="20.399999999999999" x14ac:dyDescent="0.2">
      <c r="A41" s="16">
        <v>36</v>
      </c>
      <c r="B41" s="17" t="s">
        <v>62</v>
      </c>
      <c r="C41" s="17" t="s">
        <v>61</v>
      </c>
      <c r="D41" s="18">
        <v>341926</v>
      </c>
      <c r="E41" s="17" t="s">
        <v>28</v>
      </c>
      <c r="F41" s="17">
        <v>12</v>
      </c>
      <c r="G41" s="17">
        <v>6</v>
      </c>
      <c r="H41" s="17">
        <v>5</v>
      </c>
      <c r="I41" s="24">
        <v>129.33000000000001</v>
      </c>
      <c r="J41" s="25">
        <f t="shared" si="0"/>
        <v>2974.59</v>
      </c>
      <c r="K41" s="19" t="s">
        <v>103</v>
      </c>
      <c r="L41" s="8" t="s">
        <v>4</v>
      </c>
      <c r="M41" s="20" t="str">
        <f>VLOOKUP(I41, Intervalos!$B$3:$C$8,2,TRUE)</f>
        <v>0,10%</v>
      </c>
    </row>
    <row r="42" spans="1:13" s="15" customFormat="1" ht="50.4" hidden="1" customHeight="1" x14ac:dyDescent="0.2">
      <c r="A42" s="16">
        <v>37</v>
      </c>
      <c r="B42" s="17" t="s">
        <v>64</v>
      </c>
      <c r="C42" s="17" t="s">
        <v>61</v>
      </c>
      <c r="D42" s="18">
        <v>445941</v>
      </c>
      <c r="E42" s="17" t="s">
        <v>28</v>
      </c>
      <c r="F42" s="17">
        <v>5</v>
      </c>
      <c r="G42" s="17">
        <v>6</v>
      </c>
      <c r="H42" s="17"/>
      <c r="I42" s="24">
        <v>123.54</v>
      </c>
      <c r="J42" s="25">
        <f t="shared" si="0"/>
        <v>1358.94</v>
      </c>
      <c r="K42" s="19" t="s">
        <v>103</v>
      </c>
      <c r="L42" s="8" t="s">
        <v>4</v>
      </c>
      <c r="M42" s="20" t="str">
        <f>VLOOKUP(I42, Intervalos!$B$3:$C$8,2,TRUE)</f>
        <v>0,10%</v>
      </c>
    </row>
    <row r="43" spans="1:13" s="15" customFormat="1" ht="50.4" hidden="1" customHeight="1" x14ac:dyDescent="0.2">
      <c r="A43" s="16">
        <v>38</v>
      </c>
      <c r="B43" s="17" t="s">
        <v>65</v>
      </c>
      <c r="C43" s="17" t="s">
        <v>63</v>
      </c>
      <c r="D43" s="18">
        <v>633771</v>
      </c>
      <c r="E43" s="17" t="s">
        <v>28</v>
      </c>
      <c r="F43" s="17">
        <v>14</v>
      </c>
      <c r="G43" s="17">
        <v>6</v>
      </c>
      <c r="H43" s="17"/>
      <c r="I43" s="24">
        <v>43.21</v>
      </c>
      <c r="J43" s="25">
        <f t="shared" si="0"/>
        <v>864.2</v>
      </c>
      <c r="K43" s="19" t="s">
        <v>103</v>
      </c>
      <c r="L43" s="8" t="s">
        <v>4</v>
      </c>
      <c r="M43" s="20">
        <f>VLOOKUP(I43, Intervalos!$B$3:$C$8,2,TRUE)</f>
        <v>0.05</v>
      </c>
    </row>
    <row r="44" spans="1:13" s="15" customFormat="1" ht="49.2" customHeight="1" x14ac:dyDescent="0.2">
      <c r="A44" s="16">
        <v>39</v>
      </c>
      <c r="B44" s="17" t="s">
        <v>66</v>
      </c>
      <c r="C44" s="17" t="s">
        <v>63</v>
      </c>
      <c r="D44" s="18">
        <v>312362</v>
      </c>
      <c r="E44" s="17" t="s">
        <v>28</v>
      </c>
      <c r="F44" s="17">
        <v>3</v>
      </c>
      <c r="G44" s="17">
        <v>6</v>
      </c>
      <c r="H44" s="17">
        <v>3</v>
      </c>
      <c r="I44" s="24">
        <v>177.35</v>
      </c>
      <c r="J44" s="25">
        <f t="shared" si="0"/>
        <v>2128.1999999999998</v>
      </c>
      <c r="K44" s="19" t="s">
        <v>103</v>
      </c>
      <c r="L44" s="8" t="s">
        <v>4</v>
      </c>
      <c r="M44" s="20" t="str">
        <f>VLOOKUP(I44, Intervalos!$B$3:$C$8,2,TRUE)</f>
        <v>0,10%</v>
      </c>
    </row>
    <row r="45" spans="1:13" s="15" customFormat="1" ht="45" customHeight="1" x14ac:dyDescent="0.2">
      <c r="A45" s="16">
        <v>40</v>
      </c>
      <c r="B45" s="17" t="s">
        <v>99</v>
      </c>
      <c r="C45" s="17" t="s">
        <v>33</v>
      </c>
      <c r="D45" s="18">
        <v>467899</v>
      </c>
      <c r="E45" s="17" t="s">
        <v>28</v>
      </c>
      <c r="F45" s="17">
        <v>24</v>
      </c>
      <c r="G45" s="17">
        <v>6</v>
      </c>
      <c r="H45" s="17">
        <v>2</v>
      </c>
      <c r="I45" s="24">
        <v>78.69</v>
      </c>
      <c r="J45" s="25">
        <f t="shared" si="0"/>
        <v>2518.08</v>
      </c>
      <c r="K45" s="19" t="s">
        <v>103</v>
      </c>
      <c r="L45" s="8" t="s">
        <v>4</v>
      </c>
      <c r="M45" s="20">
        <f>VLOOKUP(I45, Intervalos!$B$3:$C$8,2,TRUE)</f>
        <v>0.1</v>
      </c>
    </row>
    <row r="46" spans="1:13" s="15" customFormat="1" ht="151.80000000000001" customHeight="1" x14ac:dyDescent="0.2">
      <c r="A46" s="16">
        <v>41</v>
      </c>
      <c r="B46" s="17" t="s">
        <v>110</v>
      </c>
      <c r="C46" s="17" t="s">
        <v>33</v>
      </c>
      <c r="D46" s="18">
        <v>607965</v>
      </c>
      <c r="E46" s="17" t="s">
        <v>53</v>
      </c>
      <c r="F46" s="17">
        <v>4</v>
      </c>
      <c r="G46" s="17">
        <v>4</v>
      </c>
      <c r="H46" s="17">
        <v>2</v>
      </c>
      <c r="I46" s="24">
        <v>1251.55</v>
      </c>
      <c r="J46" s="25">
        <f t="shared" si="0"/>
        <v>12515.5</v>
      </c>
      <c r="K46" s="19" t="s">
        <v>103</v>
      </c>
      <c r="L46" s="8" t="s">
        <v>4</v>
      </c>
      <c r="M46" s="20" t="str">
        <f>VLOOKUP(I46, Intervalos!$B$3:$C$8,2,TRUE)</f>
        <v>0,10%</v>
      </c>
    </row>
    <row r="47" spans="1:13" s="15" customFormat="1" ht="54.6" customHeight="1" x14ac:dyDescent="0.2">
      <c r="A47" s="16">
        <v>42</v>
      </c>
      <c r="B47" s="17" t="s">
        <v>67</v>
      </c>
      <c r="C47" s="17" t="s">
        <v>33</v>
      </c>
      <c r="D47" s="18">
        <v>457175</v>
      </c>
      <c r="E47" s="17" t="s">
        <v>28</v>
      </c>
      <c r="F47" s="17">
        <v>2</v>
      </c>
      <c r="G47" s="17"/>
      <c r="H47" s="17">
        <v>2</v>
      </c>
      <c r="I47" s="24">
        <v>227.59</v>
      </c>
      <c r="J47" s="25">
        <f t="shared" si="0"/>
        <v>910.36</v>
      </c>
      <c r="K47" s="19" t="s">
        <v>103</v>
      </c>
      <c r="L47" s="8" t="s">
        <v>4</v>
      </c>
      <c r="M47" s="20" t="str">
        <f>VLOOKUP(I47, Intervalos!$B$3:$C$8,2,TRUE)</f>
        <v>0,10%</v>
      </c>
    </row>
    <row r="48" spans="1:13" s="15" customFormat="1" ht="48" customHeight="1" x14ac:dyDescent="0.2">
      <c r="A48" s="16">
        <v>43</v>
      </c>
      <c r="B48" s="17" t="s">
        <v>68</v>
      </c>
      <c r="C48" s="17" t="s">
        <v>25</v>
      </c>
      <c r="D48" s="18">
        <v>607427</v>
      </c>
      <c r="E48" s="17" t="s">
        <v>108</v>
      </c>
      <c r="F48" s="17">
        <v>3</v>
      </c>
      <c r="G48" s="17">
        <v>150</v>
      </c>
      <c r="H48" s="17">
        <v>3</v>
      </c>
      <c r="I48" s="24">
        <v>158.80000000000001</v>
      </c>
      <c r="J48" s="25">
        <f t="shared" si="0"/>
        <v>24772.800000000003</v>
      </c>
      <c r="K48" s="19" t="s">
        <v>103</v>
      </c>
      <c r="L48" s="8" t="s">
        <v>4</v>
      </c>
      <c r="M48" s="20" t="str">
        <f>VLOOKUP(I48, Intervalos!$B$3:$C$8,2,TRUE)</f>
        <v>0,10%</v>
      </c>
    </row>
    <row r="49" spans="1:13" s="15" customFormat="1" ht="52.8" hidden="1" customHeight="1" x14ac:dyDescent="0.2">
      <c r="A49" s="16">
        <v>44</v>
      </c>
      <c r="B49" s="17" t="s">
        <v>69</v>
      </c>
      <c r="C49" s="17" t="s">
        <v>25</v>
      </c>
      <c r="D49" s="18">
        <v>292891</v>
      </c>
      <c r="E49" s="17" t="s">
        <v>108</v>
      </c>
      <c r="F49" s="17">
        <v>4</v>
      </c>
      <c r="G49" s="17">
        <v>20</v>
      </c>
      <c r="H49" s="17"/>
      <c r="I49" s="24">
        <v>442.3</v>
      </c>
      <c r="J49" s="25">
        <f t="shared" si="0"/>
        <v>10615.2</v>
      </c>
      <c r="K49" s="19" t="s">
        <v>103</v>
      </c>
      <c r="L49" s="8" t="s">
        <v>4</v>
      </c>
      <c r="M49" s="20" t="str">
        <f>VLOOKUP(I49, Intervalos!$B$3:$C$8,2,TRUE)</f>
        <v>0,10%</v>
      </c>
    </row>
    <row r="50" spans="1:13" s="15" customFormat="1" ht="45" hidden="1" customHeight="1" x14ac:dyDescent="0.2">
      <c r="A50" s="16">
        <v>45</v>
      </c>
      <c r="B50" s="17" t="s">
        <v>111</v>
      </c>
      <c r="C50" s="17" t="s">
        <v>25</v>
      </c>
      <c r="D50" s="18">
        <v>462874</v>
      </c>
      <c r="E50" s="17" t="s">
        <v>108</v>
      </c>
      <c r="F50" s="17">
        <v>4</v>
      </c>
      <c r="G50" s="17">
        <v>20</v>
      </c>
      <c r="H50" s="17"/>
      <c r="I50" s="24">
        <v>229.14</v>
      </c>
      <c r="J50" s="25">
        <f t="shared" si="0"/>
        <v>5499.36</v>
      </c>
      <c r="K50" s="19" t="s">
        <v>103</v>
      </c>
      <c r="L50" s="8" t="s">
        <v>4</v>
      </c>
      <c r="M50" s="20" t="str">
        <f>VLOOKUP(I50, Intervalos!$B$3:$C$8,2,TRUE)</f>
        <v>0,10%</v>
      </c>
    </row>
    <row r="51" spans="1:13" s="15" customFormat="1" ht="36.6" hidden="1" customHeight="1" x14ac:dyDescent="0.2">
      <c r="A51" s="16">
        <v>46</v>
      </c>
      <c r="B51" s="17" t="s">
        <v>70</v>
      </c>
      <c r="C51" s="17" t="s">
        <v>25</v>
      </c>
      <c r="D51" s="18">
        <v>601995</v>
      </c>
      <c r="E51" s="17" t="s">
        <v>53</v>
      </c>
      <c r="F51" s="17">
        <v>3</v>
      </c>
      <c r="G51" s="17"/>
      <c r="H51" s="17"/>
      <c r="I51" s="24">
        <v>310.72000000000003</v>
      </c>
      <c r="J51" s="25">
        <f t="shared" si="0"/>
        <v>932.16000000000008</v>
      </c>
      <c r="K51" s="19" t="s">
        <v>103</v>
      </c>
      <c r="L51" s="8" t="s">
        <v>4</v>
      </c>
      <c r="M51" s="20" t="str">
        <f>VLOOKUP(I51, Intervalos!$B$3:$C$8,2,TRUE)</f>
        <v>0,10%</v>
      </c>
    </row>
    <row r="52" spans="1:13" s="15" customFormat="1" ht="218.4" hidden="1" customHeight="1" x14ac:dyDescent="0.2">
      <c r="A52" s="16">
        <v>47</v>
      </c>
      <c r="B52" s="17" t="s">
        <v>112</v>
      </c>
      <c r="C52" s="17" t="s">
        <v>25</v>
      </c>
      <c r="D52" s="18">
        <v>290230</v>
      </c>
      <c r="E52" s="17" t="s">
        <v>71</v>
      </c>
      <c r="F52" s="17">
        <v>14</v>
      </c>
      <c r="G52" s="17">
        <v>4</v>
      </c>
      <c r="H52" s="17"/>
      <c r="I52" s="24">
        <v>1503.97</v>
      </c>
      <c r="J52" s="25">
        <f t="shared" si="0"/>
        <v>27071.46</v>
      </c>
      <c r="K52" s="19" t="s">
        <v>103</v>
      </c>
      <c r="L52" s="8" t="s">
        <v>4</v>
      </c>
      <c r="M52" s="20" t="str">
        <f>VLOOKUP(I52, Intervalos!$B$3:$C$8,2,TRUE)</f>
        <v>0,10%</v>
      </c>
    </row>
    <row r="53" spans="1:13" s="15" customFormat="1" ht="20.399999999999999" hidden="1" x14ac:dyDescent="0.2">
      <c r="A53" s="16">
        <v>48</v>
      </c>
      <c r="B53" s="17" t="s">
        <v>72</v>
      </c>
      <c r="C53" s="17" t="s">
        <v>25</v>
      </c>
      <c r="D53" s="18">
        <v>601297</v>
      </c>
      <c r="E53" s="17" t="s">
        <v>28</v>
      </c>
      <c r="F53" s="17">
        <v>2</v>
      </c>
      <c r="G53" s="17"/>
      <c r="H53" s="17"/>
      <c r="I53" s="24">
        <v>182.47</v>
      </c>
      <c r="J53" s="25">
        <f t="shared" si="0"/>
        <v>364.94</v>
      </c>
      <c r="K53" s="19" t="s">
        <v>103</v>
      </c>
      <c r="L53" s="8" t="s">
        <v>4</v>
      </c>
      <c r="M53" s="20" t="str">
        <f>VLOOKUP(I53, Intervalos!$B$3:$C$8,2,TRUE)</f>
        <v>0,10%</v>
      </c>
    </row>
    <row r="54" spans="1:13" s="15" customFormat="1" ht="51" hidden="1" x14ac:dyDescent="0.2">
      <c r="A54" s="16">
        <v>49</v>
      </c>
      <c r="B54" s="17" t="s">
        <v>105</v>
      </c>
      <c r="C54" s="17" t="s">
        <v>25</v>
      </c>
      <c r="D54" s="18">
        <v>468501</v>
      </c>
      <c r="E54" s="17" t="s">
        <v>53</v>
      </c>
      <c r="F54" s="17">
        <v>2</v>
      </c>
      <c r="G54" s="17"/>
      <c r="H54" s="17"/>
      <c r="I54" s="24">
        <v>965.53</v>
      </c>
      <c r="J54" s="25">
        <f t="shared" si="0"/>
        <v>1931.06</v>
      </c>
      <c r="K54" s="19" t="s">
        <v>103</v>
      </c>
      <c r="L54" s="8" t="s">
        <v>4</v>
      </c>
      <c r="M54" s="20" t="str">
        <f>VLOOKUP(I54, Intervalos!$B$3:$C$8,2,TRUE)</f>
        <v>0,10%</v>
      </c>
    </row>
    <row r="55" spans="1:13" s="15" customFormat="1" ht="74.400000000000006" customHeight="1" x14ac:dyDescent="0.2">
      <c r="A55" s="16">
        <v>50</v>
      </c>
      <c r="B55" s="17" t="s">
        <v>73</v>
      </c>
      <c r="C55" s="17" t="s">
        <v>25</v>
      </c>
      <c r="D55" s="18">
        <v>470428</v>
      </c>
      <c r="E55" s="17" t="s">
        <v>53</v>
      </c>
      <c r="F55" s="17">
        <v>3</v>
      </c>
      <c r="G55" s="17">
        <v>30</v>
      </c>
      <c r="H55" s="17">
        <v>2</v>
      </c>
      <c r="I55" s="24">
        <v>481.76</v>
      </c>
      <c r="J55" s="25">
        <f t="shared" si="0"/>
        <v>16861.599999999999</v>
      </c>
      <c r="K55" s="19" t="s">
        <v>103</v>
      </c>
      <c r="L55" s="8" t="s">
        <v>4</v>
      </c>
      <c r="M55" s="20" t="str">
        <f>VLOOKUP(I55, Intervalos!$B$3:$C$8,2,TRUE)</f>
        <v>0,10%</v>
      </c>
    </row>
    <row r="56" spans="1:13" s="15" customFormat="1" ht="112.2" x14ac:dyDescent="0.2">
      <c r="A56" s="16">
        <v>51</v>
      </c>
      <c r="B56" s="17" t="s">
        <v>74</v>
      </c>
      <c r="C56" s="17" t="s">
        <v>25</v>
      </c>
      <c r="D56" s="18">
        <v>620708</v>
      </c>
      <c r="E56" s="17" t="s">
        <v>93</v>
      </c>
      <c r="F56" s="17">
        <v>564</v>
      </c>
      <c r="G56" s="17"/>
      <c r="H56" s="17">
        <v>10</v>
      </c>
      <c r="I56" s="24">
        <v>499.11</v>
      </c>
      <c r="J56" s="25">
        <f t="shared" si="0"/>
        <v>286489.14</v>
      </c>
      <c r="K56" s="19" t="s">
        <v>104</v>
      </c>
      <c r="L56" s="8" t="s">
        <v>4</v>
      </c>
      <c r="M56" s="20" t="str">
        <f>VLOOKUP(I56, Intervalos!$B$3:$C$8,2,TRUE)</f>
        <v>0,10%</v>
      </c>
    </row>
    <row r="57" spans="1:13" s="15" customFormat="1" ht="86.4" hidden="1" customHeight="1" x14ac:dyDescent="0.2">
      <c r="A57" s="16">
        <v>52</v>
      </c>
      <c r="B57" s="17" t="s">
        <v>75</v>
      </c>
      <c r="C57" s="17" t="s">
        <v>25</v>
      </c>
      <c r="D57" s="18">
        <v>474218</v>
      </c>
      <c r="E57" s="17" t="s">
        <v>93</v>
      </c>
      <c r="F57" s="17">
        <v>290</v>
      </c>
      <c r="G57" s="17"/>
      <c r="H57" s="17"/>
      <c r="I57" s="24">
        <v>1070.3699999999999</v>
      </c>
      <c r="J57" s="25">
        <f t="shared" si="0"/>
        <v>310407.3</v>
      </c>
      <c r="K57" s="19" t="s">
        <v>104</v>
      </c>
      <c r="L57" s="8" t="s">
        <v>4</v>
      </c>
      <c r="M57" s="20" t="str">
        <f>VLOOKUP(I57, Intervalos!$B$3:$C$8,2,TRUE)</f>
        <v>0,10%</v>
      </c>
    </row>
    <row r="58" spans="1:13" s="15" customFormat="1" ht="20.399999999999999" x14ac:dyDescent="0.2">
      <c r="A58" s="16">
        <v>53</v>
      </c>
      <c r="B58" s="17" t="s">
        <v>76</v>
      </c>
      <c r="C58" s="17" t="s">
        <v>25</v>
      </c>
      <c r="D58" s="18">
        <v>449664</v>
      </c>
      <c r="E58" s="17" t="s">
        <v>53</v>
      </c>
      <c r="F58" s="17">
        <v>5</v>
      </c>
      <c r="G58" s="17">
        <v>6</v>
      </c>
      <c r="H58" s="17">
        <v>4</v>
      </c>
      <c r="I58" s="24">
        <v>126.95</v>
      </c>
      <c r="J58" s="25">
        <f t="shared" si="0"/>
        <v>1904.25</v>
      </c>
      <c r="K58" s="19" t="s">
        <v>103</v>
      </c>
      <c r="L58" s="8" t="s">
        <v>4</v>
      </c>
      <c r="M58" s="20" t="str">
        <f>VLOOKUP(I58, Intervalos!$B$3:$C$8,2,TRUE)</f>
        <v>0,10%</v>
      </c>
    </row>
    <row r="59" spans="1:13" s="15" customFormat="1" ht="43.8" customHeight="1" x14ac:dyDescent="0.2">
      <c r="A59" s="16">
        <v>54</v>
      </c>
      <c r="B59" s="17" t="s">
        <v>100</v>
      </c>
      <c r="C59" s="17" t="s">
        <v>77</v>
      </c>
      <c r="D59" s="18">
        <v>360895</v>
      </c>
      <c r="E59" s="17" t="s">
        <v>28</v>
      </c>
      <c r="F59" s="17">
        <v>7</v>
      </c>
      <c r="G59" s="17"/>
      <c r="H59" s="17">
        <v>2</v>
      </c>
      <c r="I59" s="24">
        <v>40.08</v>
      </c>
      <c r="J59" s="25">
        <f t="shared" si="0"/>
        <v>360.71999999999997</v>
      </c>
      <c r="K59" s="19" t="s">
        <v>103</v>
      </c>
      <c r="L59" s="8" t="s">
        <v>4</v>
      </c>
      <c r="M59" s="20">
        <f>VLOOKUP(I59, Intervalos!$B$3:$C$8,2,TRUE)</f>
        <v>0.05</v>
      </c>
    </row>
    <row r="60" spans="1:13" s="15" customFormat="1" ht="48" customHeight="1" x14ac:dyDescent="0.2">
      <c r="A60" s="16">
        <v>55</v>
      </c>
      <c r="B60" s="17" t="s">
        <v>101</v>
      </c>
      <c r="C60" s="17" t="s">
        <v>25</v>
      </c>
      <c r="D60" s="18">
        <v>445154</v>
      </c>
      <c r="E60" s="17" t="s">
        <v>108</v>
      </c>
      <c r="F60" s="17">
        <v>2</v>
      </c>
      <c r="G60" s="17"/>
      <c r="H60" s="17">
        <v>2</v>
      </c>
      <c r="I60" s="24">
        <v>905.16</v>
      </c>
      <c r="J60" s="25">
        <f t="shared" si="0"/>
        <v>3620.64</v>
      </c>
      <c r="K60" s="19" t="s">
        <v>103</v>
      </c>
      <c r="L60" s="8" t="s">
        <v>4</v>
      </c>
      <c r="M60" s="20" t="str">
        <f>VLOOKUP(I60, Intervalos!$B$3:$C$8,2,TRUE)</f>
        <v>0,10%</v>
      </c>
    </row>
    <row r="61" spans="1:13" s="15" customFormat="1" ht="61.2" hidden="1" x14ac:dyDescent="0.2">
      <c r="A61" s="16">
        <v>56</v>
      </c>
      <c r="B61" s="17" t="s">
        <v>78</v>
      </c>
      <c r="C61" s="17" t="s">
        <v>33</v>
      </c>
      <c r="D61" s="18">
        <v>383339</v>
      </c>
      <c r="E61" s="17" t="s">
        <v>108</v>
      </c>
      <c r="F61" s="17">
        <v>12</v>
      </c>
      <c r="G61" s="17"/>
      <c r="H61" s="17"/>
      <c r="I61" s="24">
        <v>529.44000000000005</v>
      </c>
      <c r="J61" s="25">
        <f t="shared" si="0"/>
        <v>6353.2800000000007</v>
      </c>
      <c r="K61" s="19" t="s">
        <v>103</v>
      </c>
      <c r="L61" s="8" t="s">
        <v>4</v>
      </c>
      <c r="M61" s="20" t="str">
        <f>VLOOKUP(I61, Intervalos!$B$3:$C$8,2,TRUE)</f>
        <v>0,10%</v>
      </c>
    </row>
    <row r="62" spans="1:13" s="15" customFormat="1" ht="30.6" x14ac:dyDescent="0.2">
      <c r="A62" s="16">
        <v>57</v>
      </c>
      <c r="B62" s="17" t="s">
        <v>79</v>
      </c>
      <c r="C62" s="17" t="s">
        <v>33</v>
      </c>
      <c r="D62" s="18">
        <v>625244</v>
      </c>
      <c r="E62" s="17" t="s">
        <v>108</v>
      </c>
      <c r="F62" s="17">
        <v>13</v>
      </c>
      <c r="G62" s="17"/>
      <c r="H62" s="17">
        <v>4</v>
      </c>
      <c r="I62" s="24">
        <v>66.959999999999994</v>
      </c>
      <c r="J62" s="25">
        <f t="shared" si="0"/>
        <v>1138.32</v>
      </c>
      <c r="K62" s="19" t="s">
        <v>103</v>
      </c>
      <c r="L62" s="8" t="s">
        <v>4</v>
      </c>
      <c r="M62" s="20">
        <f>VLOOKUP(I62, Intervalos!$B$3:$C$8,2,TRUE)</f>
        <v>0.1</v>
      </c>
    </row>
    <row r="63" spans="1:13" s="15" customFormat="1" ht="20.399999999999999" hidden="1" x14ac:dyDescent="0.2">
      <c r="A63" s="16">
        <v>58</v>
      </c>
      <c r="B63" s="17" t="s">
        <v>80</v>
      </c>
      <c r="C63" s="17" t="s">
        <v>33</v>
      </c>
      <c r="D63" s="18">
        <v>625164</v>
      </c>
      <c r="E63" s="17" t="s">
        <v>108</v>
      </c>
      <c r="F63" s="17">
        <v>10</v>
      </c>
      <c r="G63" s="17"/>
      <c r="H63" s="17"/>
      <c r="I63" s="24">
        <v>54.14</v>
      </c>
      <c r="J63" s="25">
        <f t="shared" si="0"/>
        <v>541.4</v>
      </c>
      <c r="K63" s="19" t="s">
        <v>103</v>
      </c>
      <c r="L63" s="8" t="s">
        <v>4</v>
      </c>
      <c r="M63" s="20">
        <f>VLOOKUP(I63, Intervalos!$B$3:$C$8,2,TRUE)</f>
        <v>0.1</v>
      </c>
    </row>
    <row r="64" spans="1:13" s="15" customFormat="1" ht="71.400000000000006" hidden="1" x14ac:dyDescent="0.2">
      <c r="A64" s="16">
        <v>59</v>
      </c>
      <c r="B64" s="17" t="s">
        <v>81</v>
      </c>
      <c r="C64" s="17" t="s">
        <v>33</v>
      </c>
      <c r="D64" s="18">
        <v>350146</v>
      </c>
      <c r="E64" s="17" t="s">
        <v>108</v>
      </c>
      <c r="F64" s="17">
        <v>5</v>
      </c>
      <c r="G64" s="17"/>
      <c r="H64" s="17"/>
      <c r="I64" s="24">
        <v>55.05</v>
      </c>
      <c r="J64" s="25">
        <f t="shared" si="0"/>
        <v>275.25</v>
      </c>
      <c r="K64" s="19" t="s">
        <v>103</v>
      </c>
      <c r="L64" s="8" t="s">
        <v>4</v>
      </c>
      <c r="M64" s="20">
        <f>VLOOKUP(I64, Intervalos!$B$3:$C$8,2,TRUE)</f>
        <v>0.1</v>
      </c>
    </row>
    <row r="65" spans="1:13" s="15" customFormat="1" ht="51" hidden="1" x14ac:dyDescent="0.2">
      <c r="A65" s="16">
        <v>60</v>
      </c>
      <c r="B65" s="17" t="s">
        <v>82</v>
      </c>
      <c r="C65" s="17" t="s">
        <v>33</v>
      </c>
      <c r="D65" s="18">
        <v>449088</v>
      </c>
      <c r="E65" s="17" t="s">
        <v>108</v>
      </c>
      <c r="F65" s="17">
        <v>25</v>
      </c>
      <c r="G65" s="17"/>
      <c r="H65" s="17"/>
      <c r="I65" s="24">
        <v>61.39</v>
      </c>
      <c r="J65" s="25">
        <f t="shared" si="0"/>
        <v>1534.75</v>
      </c>
      <c r="K65" s="19" t="s">
        <v>103</v>
      </c>
      <c r="L65" s="8" t="s">
        <v>4</v>
      </c>
      <c r="M65" s="20">
        <f>VLOOKUP(I65, Intervalos!$B$3:$C$8,2,TRUE)</f>
        <v>0.1</v>
      </c>
    </row>
    <row r="66" spans="1:13" s="15" customFormat="1" ht="51" hidden="1" x14ac:dyDescent="0.2">
      <c r="A66" s="16">
        <v>61</v>
      </c>
      <c r="B66" s="17" t="s">
        <v>83</v>
      </c>
      <c r="C66" s="17" t="s">
        <v>25</v>
      </c>
      <c r="D66" s="18">
        <v>350799</v>
      </c>
      <c r="E66" s="17" t="s">
        <v>108</v>
      </c>
      <c r="F66" s="17">
        <v>38</v>
      </c>
      <c r="G66" s="17"/>
      <c r="H66" s="17"/>
      <c r="I66" s="24">
        <v>66.819999999999993</v>
      </c>
      <c r="J66" s="25">
        <f t="shared" si="0"/>
        <v>2539.16</v>
      </c>
      <c r="K66" s="19" t="s">
        <v>103</v>
      </c>
      <c r="L66" s="8" t="s">
        <v>4</v>
      </c>
      <c r="M66" s="20">
        <f>VLOOKUP(I66, Intervalos!$B$3:$C$8,2,TRUE)</f>
        <v>0.1</v>
      </c>
    </row>
    <row r="67" spans="1:13" s="15" customFormat="1" ht="40.799999999999997" hidden="1" x14ac:dyDescent="0.2">
      <c r="A67" s="16">
        <v>62</v>
      </c>
      <c r="B67" s="17" t="s">
        <v>107</v>
      </c>
      <c r="C67" s="17" t="s">
        <v>33</v>
      </c>
      <c r="D67" s="18">
        <v>622740</v>
      </c>
      <c r="E67" s="17" t="s">
        <v>108</v>
      </c>
      <c r="F67" s="17">
        <v>13</v>
      </c>
      <c r="G67" s="17"/>
      <c r="H67" s="17"/>
      <c r="I67" s="24">
        <v>57.59</v>
      </c>
      <c r="J67" s="25">
        <f t="shared" si="0"/>
        <v>748.67000000000007</v>
      </c>
      <c r="K67" s="19" t="s">
        <v>103</v>
      </c>
      <c r="L67" s="8" t="s">
        <v>4</v>
      </c>
      <c r="M67" s="20">
        <f>VLOOKUP(I67, Intervalos!$B$3:$C$8,2,TRUE)</f>
        <v>0.1</v>
      </c>
    </row>
    <row r="68" spans="1:13" s="15" customFormat="1" ht="61.2" hidden="1" x14ac:dyDescent="0.2">
      <c r="A68" s="16">
        <v>63</v>
      </c>
      <c r="B68" s="17" t="s">
        <v>96</v>
      </c>
      <c r="C68" s="17" t="s">
        <v>25</v>
      </c>
      <c r="D68" s="18">
        <v>368983</v>
      </c>
      <c r="E68" s="17" t="s">
        <v>108</v>
      </c>
      <c r="F68" s="17">
        <v>2</v>
      </c>
      <c r="G68" s="17"/>
      <c r="H68" s="17"/>
      <c r="I68" s="24">
        <v>126.07</v>
      </c>
      <c r="J68" s="25">
        <f t="shared" si="0"/>
        <v>252.14</v>
      </c>
      <c r="K68" s="19" t="s">
        <v>103</v>
      </c>
      <c r="L68" s="8" t="s">
        <v>4</v>
      </c>
      <c r="M68" s="20" t="str">
        <f>VLOOKUP(I68, Intervalos!$B$3:$C$8,2,TRUE)</f>
        <v>0,10%</v>
      </c>
    </row>
    <row r="69" spans="1:13" s="15" customFormat="1" ht="66.599999999999994" customHeight="1" x14ac:dyDescent="0.2">
      <c r="A69" s="16">
        <v>64</v>
      </c>
      <c r="B69" s="17" t="s">
        <v>97</v>
      </c>
      <c r="C69" s="17" t="s">
        <v>25</v>
      </c>
      <c r="D69" s="18">
        <v>374451</v>
      </c>
      <c r="E69" s="17" t="s">
        <v>108</v>
      </c>
      <c r="F69" s="17">
        <v>3</v>
      </c>
      <c r="G69" s="17"/>
      <c r="H69" s="17">
        <v>2</v>
      </c>
      <c r="I69" s="24">
        <v>84.9</v>
      </c>
      <c r="J69" s="25">
        <f t="shared" si="0"/>
        <v>424.5</v>
      </c>
      <c r="K69" s="19" t="s">
        <v>103</v>
      </c>
      <c r="L69" s="8" t="s">
        <v>4</v>
      </c>
      <c r="M69" s="20">
        <f>VLOOKUP(I69, Intervalos!$B$3:$C$8,2,TRUE)</f>
        <v>0.1</v>
      </c>
    </row>
    <row r="70" spans="1:13" s="15" customFormat="1" ht="66" hidden="1" customHeight="1" x14ac:dyDescent="0.2">
      <c r="A70" s="16">
        <v>65</v>
      </c>
      <c r="B70" s="17" t="s">
        <v>98</v>
      </c>
      <c r="C70" s="17" t="s">
        <v>25</v>
      </c>
      <c r="D70" s="18">
        <v>250424</v>
      </c>
      <c r="E70" s="17" t="s">
        <v>108</v>
      </c>
      <c r="F70" s="17">
        <v>3</v>
      </c>
      <c r="G70" s="17"/>
      <c r="H70" s="17"/>
      <c r="I70" s="24">
        <v>85.99</v>
      </c>
      <c r="J70" s="25">
        <f t="shared" si="0"/>
        <v>257.96999999999997</v>
      </c>
      <c r="K70" s="19" t="s">
        <v>103</v>
      </c>
      <c r="L70" s="8" t="s">
        <v>4</v>
      </c>
      <c r="M70" s="20">
        <f>VLOOKUP(I70, Intervalos!$B$3:$C$8,2,TRUE)</f>
        <v>0.1</v>
      </c>
    </row>
    <row r="71" spans="1:13" s="15" customFormat="1" ht="20.399999999999999" hidden="1" x14ac:dyDescent="0.2">
      <c r="A71" s="16">
        <v>66</v>
      </c>
      <c r="B71" s="17" t="s">
        <v>84</v>
      </c>
      <c r="C71" s="17" t="s">
        <v>25</v>
      </c>
      <c r="D71" s="18">
        <v>441627</v>
      </c>
      <c r="E71" s="17" t="s">
        <v>28</v>
      </c>
      <c r="F71" s="17">
        <v>3</v>
      </c>
      <c r="G71" s="17"/>
      <c r="H71" s="17"/>
      <c r="I71" s="24">
        <v>120.75</v>
      </c>
      <c r="J71" s="25">
        <f t="shared" ref="J71:J79" si="1">(F71+G71+H71)*I71</f>
        <v>362.25</v>
      </c>
      <c r="K71" s="19" t="s">
        <v>103</v>
      </c>
      <c r="L71" s="8" t="s">
        <v>4</v>
      </c>
      <c r="M71" s="20" t="str">
        <f>VLOOKUP(I71, Intervalos!$B$3:$C$8,2,TRUE)</f>
        <v>0,10%</v>
      </c>
    </row>
    <row r="72" spans="1:13" s="15" customFormat="1" ht="20.399999999999999" x14ac:dyDescent="0.2">
      <c r="A72" s="16">
        <v>67</v>
      </c>
      <c r="B72" s="17" t="s">
        <v>85</v>
      </c>
      <c r="C72" s="17" t="s">
        <v>25</v>
      </c>
      <c r="D72" s="18">
        <v>460108</v>
      </c>
      <c r="E72" s="17" t="s">
        <v>53</v>
      </c>
      <c r="F72" s="17">
        <v>2</v>
      </c>
      <c r="G72" s="17"/>
      <c r="H72" s="17">
        <v>2</v>
      </c>
      <c r="I72" s="24">
        <v>580.38</v>
      </c>
      <c r="J72" s="25">
        <f t="shared" si="1"/>
        <v>2321.52</v>
      </c>
      <c r="K72" s="19" t="s">
        <v>103</v>
      </c>
      <c r="L72" s="8" t="s">
        <v>4</v>
      </c>
      <c r="M72" s="20" t="str">
        <f>VLOOKUP(I72, Intervalos!$B$3:$C$8,2,TRUE)</f>
        <v>0,10%</v>
      </c>
    </row>
    <row r="73" spans="1:13" s="15" customFormat="1" ht="71.400000000000006" x14ac:dyDescent="0.2">
      <c r="A73" s="16">
        <v>68</v>
      </c>
      <c r="B73" s="17" t="s">
        <v>86</v>
      </c>
      <c r="C73" s="17" t="s">
        <v>25</v>
      </c>
      <c r="D73" s="18">
        <v>313365</v>
      </c>
      <c r="E73" s="17" t="s">
        <v>53</v>
      </c>
      <c r="F73" s="17">
        <v>3</v>
      </c>
      <c r="G73" s="17">
        <v>6</v>
      </c>
      <c r="H73" s="17">
        <v>3</v>
      </c>
      <c r="I73" s="24">
        <v>169.25</v>
      </c>
      <c r="J73" s="25">
        <f t="shared" si="1"/>
        <v>2031</v>
      </c>
      <c r="K73" s="19" t="s">
        <v>103</v>
      </c>
      <c r="L73" s="8" t="s">
        <v>4</v>
      </c>
      <c r="M73" s="20" t="str">
        <f>VLOOKUP(I73, Intervalos!$B$3:$C$8,2,TRUE)</f>
        <v>0,10%</v>
      </c>
    </row>
    <row r="74" spans="1:13" s="15" customFormat="1" ht="30.6" x14ac:dyDescent="0.2">
      <c r="A74" s="16">
        <v>69</v>
      </c>
      <c r="B74" s="17" t="s">
        <v>87</v>
      </c>
      <c r="C74" s="17" t="s">
        <v>25</v>
      </c>
      <c r="D74" s="18">
        <v>260968</v>
      </c>
      <c r="E74" s="17" t="s">
        <v>108</v>
      </c>
      <c r="F74" s="17">
        <v>17</v>
      </c>
      <c r="G74" s="17">
        <v>50</v>
      </c>
      <c r="H74" s="17">
        <v>15</v>
      </c>
      <c r="I74" s="24">
        <v>22.18</v>
      </c>
      <c r="J74" s="25">
        <f t="shared" si="1"/>
        <v>1818.76</v>
      </c>
      <c r="K74" s="19" t="s">
        <v>103</v>
      </c>
      <c r="L74" s="8" t="s">
        <v>4</v>
      </c>
      <c r="M74" s="20">
        <f>VLOOKUP(I74, Intervalos!$B$3:$C$8,2,TRUE)</f>
        <v>0.05</v>
      </c>
    </row>
    <row r="75" spans="1:13" s="15" customFormat="1" ht="40.799999999999997" hidden="1" x14ac:dyDescent="0.2">
      <c r="A75" s="16">
        <v>70</v>
      </c>
      <c r="B75" s="17" t="s">
        <v>88</v>
      </c>
      <c r="C75" s="17" t="s">
        <v>25</v>
      </c>
      <c r="D75" s="18">
        <v>451993</v>
      </c>
      <c r="E75" s="17" t="s">
        <v>28</v>
      </c>
      <c r="F75" s="17">
        <v>9</v>
      </c>
      <c r="G75" s="17"/>
      <c r="H75" s="17"/>
      <c r="I75" s="24">
        <v>81.25</v>
      </c>
      <c r="J75" s="25">
        <f t="shared" si="1"/>
        <v>731.25</v>
      </c>
      <c r="K75" s="19" t="s">
        <v>103</v>
      </c>
      <c r="L75" s="8" t="s">
        <v>4</v>
      </c>
      <c r="M75" s="20">
        <f>VLOOKUP(I75, Intervalos!$B$3:$C$8,2,TRUE)</f>
        <v>0.1</v>
      </c>
    </row>
    <row r="76" spans="1:13" s="15" customFormat="1" ht="86.4" hidden="1" customHeight="1" x14ac:dyDescent="0.2">
      <c r="A76" s="16">
        <v>71</v>
      </c>
      <c r="B76" s="17" t="s">
        <v>89</v>
      </c>
      <c r="C76" s="17" t="s">
        <v>25</v>
      </c>
      <c r="D76" s="18">
        <v>274666</v>
      </c>
      <c r="E76" s="17" t="s">
        <v>71</v>
      </c>
      <c r="F76" s="17">
        <v>13</v>
      </c>
      <c r="G76" s="17"/>
      <c r="H76" s="17"/>
      <c r="I76" s="24">
        <v>36.799999999999997</v>
      </c>
      <c r="J76" s="25">
        <f t="shared" si="1"/>
        <v>478.4</v>
      </c>
      <c r="K76" s="19" t="s">
        <v>103</v>
      </c>
      <c r="L76" s="8" t="s">
        <v>4</v>
      </c>
      <c r="M76" s="20">
        <f>VLOOKUP(I76, Intervalos!$B$3:$C$8,2,TRUE)</f>
        <v>0.05</v>
      </c>
    </row>
    <row r="77" spans="1:13" s="15" customFormat="1" ht="56.4" hidden="1" customHeight="1" x14ac:dyDescent="0.2">
      <c r="A77" s="16">
        <v>72</v>
      </c>
      <c r="B77" s="17" t="s">
        <v>90</v>
      </c>
      <c r="C77" s="17" t="s">
        <v>25</v>
      </c>
      <c r="D77" s="18">
        <v>326619</v>
      </c>
      <c r="E77" s="17" t="s">
        <v>71</v>
      </c>
      <c r="F77" s="17">
        <v>2</v>
      </c>
      <c r="G77" s="17"/>
      <c r="H77" s="17"/>
      <c r="I77" s="24">
        <v>227.98</v>
      </c>
      <c r="J77" s="25">
        <f t="shared" si="1"/>
        <v>455.96</v>
      </c>
      <c r="K77" s="19" t="s">
        <v>103</v>
      </c>
      <c r="L77" s="8" t="s">
        <v>4</v>
      </c>
      <c r="M77" s="20" t="str">
        <f>VLOOKUP(I77, Intervalos!$B$3:$C$8,2,TRUE)</f>
        <v>0,10%</v>
      </c>
    </row>
    <row r="78" spans="1:13" s="15" customFormat="1" ht="112.2" hidden="1" x14ac:dyDescent="0.2">
      <c r="A78" s="16">
        <v>73</v>
      </c>
      <c r="B78" s="17" t="s">
        <v>91</v>
      </c>
      <c r="C78" s="17" t="s">
        <v>25</v>
      </c>
      <c r="D78" s="18">
        <v>635470</v>
      </c>
      <c r="E78" s="17" t="s">
        <v>108</v>
      </c>
      <c r="F78" s="17">
        <v>15</v>
      </c>
      <c r="G78" s="17"/>
      <c r="H78" s="17"/>
      <c r="I78" s="24">
        <v>306.63</v>
      </c>
      <c r="J78" s="25">
        <f t="shared" si="1"/>
        <v>4599.45</v>
      </c>
      <c r="K78" s="19" t="s">
        <v>103</v>
      </c>
      <c r="L78" s="8" t="s">
        <v>4</v>
      </c>
      <c r="M78" s="20" t="str">
        <f>VLOOKUP(I78, Intervalos!$B$3:$C$8,2,TRUE)</f>
        <v>0,10%</v>
      </c>
    </row>
    <row r="79" spans="1:13" s="15" customFormat="1" ht="20.399999999999999" hidden="1" x14ac:dyDescent="0.2">
      <c r="A79" s="16">
        <v>74</v>
      </c>
      <c r="B79" s="17" t="s">
        <v>92</v>
      </c>
      <c r="C79" s="21" t="s">
        <v>95</v>
      </c>
      <c r="D79" s="18">
        <v>428611</v>
      </c>
      <c r="E79" s="17" t="s">
        <v>109</v>
      </c>
      <c r="F79" s="17">
        <f>3600/450</f>
        <v>8</v>
      </c>
      <c r="G79" s="17">
        <v>25</v>
      </c>
      <c r="H79" s="17"/>
      <c r="I79" s="24">
        <f>0.07*450</f>
        <v>31.500000000000004</v>
      </c>
      <c r="J79" s="25">
        <f t="shared" si="1"/>
        <v>1039.5000000000002</v>
      </c>
      <c r="K79" s="19" t="s">
        <v>103</v>
      </c>
      <c r="L79" s="8" t="s">
        <v>4</v>
      </c>
      <c r="M79" s="20">
        <f>VLOOKUP(I79, Intervalos!$B$3:$C$8,2,TRUE)</f>
        <v>0.05</v>
      </c>
    </row>
    <row r="80" spans="1:13" hidden="1" x14ac:dyDescent="0.3">
      <c r="I80" s="6" t="s">
        <v>6</v>
      </c>
      <c r="J80" s="22">
        <f>SUM(J6:J79)</f>
        <v>890351.02999999991</v>
      </c>
    </row>
    <row r="83" spans="10:10" x14ac:dyDescent="0.3">
      <c r="J83" s="23"/>
    </row>
  </sheetData>
  <autoFilter ref="A5:M80" xr:uid="{00000000-0001-0000-0000-000000000000}">
    <filterColumn colId="7">
      <customFilters>
        <customFilter operator="notEqual" val=" "/>
      </customFilters>
    </filterColumn>
  </autoFilter>
  <mergeCells count="3">
    <mergeCell ref="A1:M1"/>
    <mergeCell ref="A2:M2"/>
    <mergeCell ref="A3:M3"/>
  </mergeCells>
  <pageMargins left="0.23622047244094491" right="0.23622047244094491" top="0.74803149606299213" bottom="0.74803149606299213" header="0.31496062992125984" footer="0.31496062992125984"/>
  <pageSetup paperSize="9" scale="84" fitToHeight="0" orientation="landscape" r:id="rId1"/>
  <headerFooter>
    <oddHeader>&amp;L&amp;G&amp;CPREGÃO ELETRÔNICO XX/2026
&amp;R&amp;G</oddHeader>
    <oddFooter>&amp;L&amp;"-,Itálico"&amp;9ANEXO III - PLANILHA ESTIMATIVA DE QUANTIDADE E PREÇO&amp;R&amp;9&amp;P/&amp;N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44FF-836B-4AD3-983B-AAB120C3AFFF}">
  <dimension ref="A1:F9"/>
  <sheetViews>
    <sheetView workbookViewId="0">
      <selection activeCell="C3" sqref="C3"/>
    </sheetView>
  </sheetViews>
  <sheetFormatPr defaultColWidth="0" defaultRowHeight="14.4" zeroHeight="1" x14ac:dyDescent="0.3"/>
  <cols>
    <col min="1" max="1" width="2.44140625" customWidth="1"/>
    <col min="2" max="2" width="12.88671875" customWidth="1"/>
    <col min="3" max="3" width="17.6640625" customWidth="1"/>
    <col min="4" max="4" width="3.109375" customWidth="1"/>
    <col min="5" max="5" width="27" customWidth="1"/>
    <col min="6" max="6" width="4" customWidth="1"/>
    <col min="7" max="16384" width="9.109375" hidden="1"/>
  </cols>
  <sheetData>
    <row r="1" spans="2:5" ht="10.5" customHeight="1" x14ac:dyDescent="0.3"/>
    <row r="2" spans="2:5" ht="63" customHeight="1" x14ac:dyDescent="0.3">
      <c r="B2" s="11" t="s">
        <v>8</v>
      </c>
      <c r="C2" s="11" t="s">
        <v>7</v>
      </c>
      <c r="E2" s="12" t="s">
        <v>10</v>
      </c>
    </row>
    <row r="3" spans="2:5" x14ac:dyDescent="0.3">
      <c r="B3" s="10">
        <v>0.01</v>
      </c>
      <c r="C3" s="9">
        <v>0.01</v>
      </c>
      <c r="E3" s="13" t="s">
        <v>11</v>
      </c>
    </row>
    <row r="4" spans="2:5" x14ac:dyDescent="0.3">
      <c r="B4" s="9">
        <v>5</v>
      </c>
      <c r="C4" s="9">
        <v>0.02</v>
      </c>
      <c r="E4" s="13" t="s">
        <v>12</v>
      </c>
    </row>
    <row r="5" spans="2:5" x14ac:dyDescent="0.3">
      <c r="B5" s="9">
        <v>10</v>
      </c>
      <c r="C5" s="9">
        <v>0.03</v>
      </c>
      <c r="E5" s="13" t="s">
        <v>13</v>
      </c>
    </row>
    <row r="6" spans="2:5" x14ac:dyDescent="0.3">
      <c r="B6" s="9">
        <v>20</v>
      </c>
      <c r="C6" s="9">
        <v>0.05</v>
      </c>
      <c r="E6" s="13" t="s">
        <v>14</v>
      </c>
    </row>
    <row r="7" spans="2:5" x14ac:dyDescent="0.3">
      <c r="B7" s="9">
        <v>50</v>
      </c>
      <c r="C7" s="9">
        <v>0.1</v>
      </c>
      <c r="E7" s="13" t="s">
        <v>15</v>
      </c>
    </row>
    <row r="8" spans="2:5" x14ac:dyDescent="0.3">
      <c r="B8" s="9">
        <v>100</v>
      </c>
      <c r="C8" s="14" t="s">
        <v>9</v>
      </c>
      <c r="E8" s="13" t="s">
        <v>16</v>
      </c>
    </row>
    <row r="9" spans="2: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Anexo III</vt:lpstr>
      <vt:lpstr>Intervalos</vt:lpstr>
      <vt:lpstr>'Anexo III'!Area_de_impressao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Viviane Lemos</cp:lastModifiedBy>
  <cp:lastPrinted>2026-07-24T21:06:45Z</cp:lastPrinted>
  <dcterms:created xsi:type="dcterms:W3CDTF">2019-07-30T23:05:19Z</dcterms:created>
  <dcterms:modified xsi:type="dcterms:W3CDTF">2026-08-28T12:59:31Z</dcterms:modified>
</cp:coreProperties>
</file>