
<file path=[Content_Types].xml><?xml version="1.0" encoding="utf-8"?>
<Types xmlns="http://schemas.openxmlformats.org/package/2006/content-types">
  <Default Extension="fntdata" ContentType="application/x-fontdata"/>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theme/theme1.xml" ContentType="application/vnd.openxmlformats-officedocument.theme+xml"/>
  <Override PartName="/xl/sharedStrings.xml" ContentType="application/vnd.openxmlformats-officedocument.spreadsheetml.sharedStrings+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fileVersion appName="Calc" lowestEdited="5"/>
  <workbookPr backupFile="false" showObjects="all" date1904="false"/>
  <workbookProtection/>
  <bookViews>
    <workbookView showHorizontalScroll="true" showVerticalScroll="true" showSheetTabs="true" xWindow="0" yWindow="0" windowWidth="16384" windowHeight="8192" tabRatio="500" firstSheet="0" activeTab="0"/>
  </bookViews>
  <sheets>
    <sheet name="Anexo III" sheetId="1" state="visible" r:id="rId3"/>
    <sheet name="Intervalos" sheetId="2" state="visible" r:id="rId4"/>
  </sheets>
  <definedNames>
    <definedName function="false" hidden="false" localSheetId="0" name="_xlnm.Print_Area" vbProcedure="false">'Anexo III'!$A$1:$O$70</definedName>
  </definedName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<sst xmlns="http://schemas.openxmlformats.org/spreadsheetml/2006/main" count="344" uniqueCount="103">
  <si>
    <t xml:space="preserve">PRÓ-REITORIA DE ADMINISTRAÇÃO</t>
  </si>
  <si>
    <t xml:space="preserve">COORDENAÇÃO DE MATERIAIS</t>
  </si>
  <si>
    <t xml:space="preserve">ANEXO III - PLANILHA ESTIMATIVA DE DESCRIÇÃO E PREÇOS</t>
  </si>
  <si>
    <t xml:space="preserve">ITEM</t>
  </si>
  <si>
    <t xml:space="preserve">DESCRIÇÃO/ ESPECIFICAÇÃO</t>
  </si>
  <si>
    <t xml:space="preserve">UNIDADE DE MEDIDA</t>
  </si>
  <si>
    <t xml:space="preserve">SUGESTÃO DE CATMAT</t>
  </si>
  <si>
    <t xml:space="preserve">INFORMAÇÕES ADICIONAIS</t>
  </si>
  <si>
    <t xml:space="preserve">QUANTIDADE UASG 150182 GERENCIADORA - PROAD </t>
  </si>
  <si>
    <t xml:space="preserve">QUANTIDADE UASG  762400 - ESCOLA NAVAL</t>
  </si>
  <si>
    <t xml:space="preserve">QUANTIDADE UASG 762200 - CENTRO DE INSTRUCAO ALMIRANTE WANDENKOLK</t>
  </si>
  <si>
    <t xml:space="preserve">QUANTIDADE UASG 158487 - INST FED.EDUC.CIENC.TEC.RJ/CAMPUS SãO GONçALO</t>
  </si>
  <si>
    <t xml:space="preserve">VALOR UNITÁRIO</t>
  </si>
  <si>
    <t xml:space="preserve">QUANTIDADE TOTAL</t>
  </si>
  <si>
    <t xml:space="preserve">VALOR TOTAL</t>
  </si>
  <si>
    <t xml:space="preserve">EXCLUSIVO ME/EPP</t>
  </si>
  <si>
    <t xml:space="preserve">MODO DE DISPUTA</t>
  </si>
  <si>
    <t xml:space="preserve">INTERVALO LANCES</t>
  </si>
  <si>
    <t xml:space="preserve">Ar condicionado de janela capacidade mínima 10.000 BTUs 220V: Aparelho condicionador de ar tipo janela, tensão 220V, monofásico, função frio, com capacidade de refrigeração mínima de 10.000 BTU/h. Dimensões aproximadas 56,0x37,5x65,0. Características adicionais: deve apresentar saída regulável de ar, função ventilação; filtro de ar removível com proteção ativa; compressor rotativo; gás ecológico. Serpentina de cobre. Equipamento com proteção anti-corrosão. Deve apresentar ENCE classe A ou B e Requisitos de Avaliação da Conformidade com base na Portaria INMETRO nº 269, de 22 de junho de 2021. Garantia mínima de 12 meses, a partir do recebimento definitivo.</t>
  </si>
  <si>
    <t xml:space="preserve">Unidade</t>
  </si>
  <si>
    <t xml:space="preserve">CTF/APP: FTE - Categoria: Indústria Mecânica; Código: 4</t>
  </si>
  <si>
    <t xml:space="preserve">NÃO</t>
  </si>
  <si>
    <t xml:space="preserve">Aberto</t>
  </si>
  <si>
    <t xml:space="preserve">Ar condicionado de janela capacidade mínima 18.000 BTUs 220V: Aparelho condicionador de ar tipo janela, tensão 220V, monofásico, função frio, com capacidade de refrigeração mínima de 18.000 BTU/h. Dimensões aproximadas 66x43x76. Serpentina de cobre. Gás ecológico. Equipamento com proteção anti-corrosão. Deve apresentar ENCE classe A ou B e Requisitos de Avaliação da Conformidade com base na Portaria INMETRO nº 269, de 22 de junho de 2021. Garantia mínima de 12 meses, a partir do recebimento definitivo.</t>
  </si>
  <si>
    <t xml:space="preserve">Ar condicionado de janela capacidade mínima 27.000 BTUs 220V: Aparelho condicionador de ar tipo janela, tensão 220V, monofásico, função frio, com capacidade de refrigeração mínima de 27.000 BTU's. Dimensões aproximadas 66x43x76. Serpentina de cobre. Gás ecológico. Equipamento com proteção anti-corrosão. Deve apresentar ENCE de no mínimo classe C e Requisitos de Avaliação da Conformidade com base na Portaria INMETRO nº 269, de 22 de junho de 2021. Garantia mínima de 12 meses, a partir do recebimento definitivo.</t>
  </si>
  <si>
    <t xml:space="preserve">unidade</t>
  </si>
  <si>
    <t xml:space="preserve">Ar condicionado de janela capacidade mínima 7.000 BTUs 220V: Aparelho condicionador de ar tipo janela, tensão 220V, monofásico, com capacidade de refrigeração mínima de 7.000 BTU/h, frequência 60 HZ. Características adicionais: refrigera, ventila, renova ar, 3 velocidades; filtro de ar removível com proteção ativa; compressor rotativo; gás ecológico. Serpentina de cobre. Equipamento com proteção anti-corrosão. Deve apresentar ENCE classe A e Requisitos de Avaliação da Conformidade com base na Portaria INMETRO nº 269, de 22 de junho de 2021. Garantia mínima de 12 meses, a partir do recebimento definitivo.</t>
  </si>
  <si>
    <t xml:space="preserve">Ar condicionado de janela capacidade mínima de 20.000 BTUs 220V: Aparelho condicionador de ar tipo janela, tensão 220V, monofásico, função frio, com capacidade de refrigeração mínima de 20.000 BTU/h. Dimensões aproximadas 66x43x76. Serpentina de cobre. Gás ecológico. Equipamento com proteção anti-corrosão. Deve apresentar ENCE classe A ou B e Requisitos de Avaliação da Conformidade com base na Portaria INMETRO nº 269, de 22 de junho de 2021. Garantia mínima de 12 meses, a partir do recebimento definitivo.</t>
  </si>
  <si>
    <t xml:space="preserve">Ar condicionado split 12.000 BTUs 220V: Aparelho condicionador de ar tipo split hi-wall, tensão 220V, monofásico, função frio, com capacidade de refrigeração de 12000 BTU/h. Características adicionais: presença de controle remoto sem fio, com funções de refrigeração, ventilação, termômetro, sleep, swing, turbo e memória, com alcance mínimo de cinco metros e display integrado; a unidade evaporadora deve possuir display com função temperatura e aletas móveis, além de possuir filtro eletrostático e antibacteriano, para eliminar odores no ar e com sistema instalado de aviso para limpar filtro; a unidade condensadora deve ser à prova de intempéries e com estrutura que permita a utilização de suportes individuais, com compressor rotativo; sistema inverter instalado; gás ecológico. Serpentina de cobre em ambas unidades. Equipamento com proteção anti-corrosão. Deve apresentar ENCE classe A e Requisitos de Avaliação da Conformidade com base na Portaria INMETRO nº 269, de 22 de junho de 2021. Garantia mínima de 12 meses, a partir do recebimento definitivo.</t>
  </si>
  <si>
    <t xml:space="preserve">Ar condicionado split 18.000 BTUs 220V: Aparelho condicionador de ar tipo split hi-wall, tensão 220V, monofásico, com capacidade de refrigeração de 18.000 BTU/h. Características adicionais: presença de controle remoto sem fio, com funções de refrigeração, ventilação, termômetro, sleep, swing, turbo e memória, com alcance mínimo de cinco metros e display integrado; a unidade evaporadora deve possuir display com função temperatura e aletas móveis, além de possuir filtro eletrostático e antibacteriano, para eliminar odores no ar e com sistema instalado de aviso para limpar filtro; a unidade condensadora deve ser à prova de intempéries e com estrutura que permita a utilização de suportes individuais, com compressor rotativo; sistema inverter instalado; gás ecológico; capacidade de refrigeração (Kw/h) 5,27; nível de ruído unidade interna (dB) 49/42/37/33; nível de ruído unidade externa (dB) 53. Serpentina de cobre em ambas unidades. Equipamento com proteção anti-corrosão. Deve apresentar ENCE classe A e Requisitos de Avaliação da Conformidade com base na Portaria INMETRO nº 269, de 22 de junho de 2021. Garantia mínima de 12 meses, a partir do recebimento definitivo.</t>
  </si>
  <si>
    <t xml:space="preserve">Ar condicionado split 24.000 BTUs 220V: Aparelho condicionador de ar tipo split hi-wall, tensão 220V, ciclo frio, com capacidade de refrigeração de 24.000 BTU/h. Características adicionais: presença de controle remoto sem fio, com funções de refrigeração, ventilação, termômetro, sleep, swing, turbo e memória, com alcance mínimo de cinco metros e display integrado; a unidade evaporadora deve possuir display com função temperatura e aletas móveis, além de possuir filtro eletrostático e antibacteriano, para eliminar odores no ar e com sistema instalado de aviso para limpar filtro; a unidade condensadora deve ser à prova de intempéries e com estrutura que permita a utilização de suportes individuais, com compressor rotativo; sistema inverter instalado, gás ecológico; frequência 60 Hz; evaporadora na cor branca; nível de ruído unidade interna 49/42/37/33 db (alta/média/baixa/mínima) ou inferior; nível de ruído unidade externa 53 db ou inferior. Serpentina de cobre em ambas unidades. Equipamento com proteção anti-corrosão. Deve apresentar ENCE classe A e Requisitos de Avaliação da Conformidade com base na Portaria INMETRO nº 269, de 22 de junho de 2021. Garantia mínima de 12 meses, a partir do recebimento definitivo.</t>
  </si>
  <si>
    <t xml:space="preserve">Ar condicionado split 30.000 BTUs 220V: Aparelho condicionador de ar tipo split hi-wall, tensão 220V, monofásico, função frio, com capacidade de refrigeração de 30.000 BTU/h. Características adicionais: presença de controle remoto sem fio, com funções de refrigeração, ventilação, termômetro, sleep, swing, turbo e memória, com alcance mínimo de cinco metros e display integrado; a unidade evaporadora deve possuir display com função temperatura e aletas móveis, além de possuir filtro eletrostático e antibacteriano, para eliminar odores no ar e com sistema instalado de aviso para limpar filtro; a unidade condensadora deve ser à prova de intempéries e com estrutura que permita a utilização de suportes individuais, com compressor rotativo; sistema inverter instalado; gás ecológico. Serpentina de cobre em ambas unidades. Equipamento com proteção anti-corrosão. Deve apresentar ENCE classe A e Requisitos de Avaliação da Conformidade com base na Portaria INMETRO nº 269, de 22 de junho de 2021. Garantia mínima de 12 meses, a partir do recebimento definitivo.</t>
  </si>
  <si>
    <t xml:space="preserve">Ar condicionado split 9.000 BTUs 220V: Aparelho condicionador de ar tipo split hi-wall, tensão 220V, monofásico, função frio, com capacidade de refrigeração de 9.000 BTU/h. Características adicionais: presença de controle remoto sem fio, com funções de refrigeração, ventilação, termômetro, sleep, swing, turbo e memória, com alcance mínimo de cinco metros e display integrado; a unidade evaporadora deve possuir display com função temperatura e aletas móveis, além de possuir filtro eletrostático e antibacteriano, para eliminar odores no ar e com sistema instalado de aviso para limpar filtro; a unidade condensadora deve ser à prova de intempéries e com estrutura que permita a utilização de suportes individuais, com compressor rotativo; sistema inverter instalado; gás ecológico. Serpentina de cobre em ambas unidades. Equipamento com proteção anti-corrosão. Deve apresentar ENCE classe A e Requisitos de Avaliação da Conformidade com base na Portaria INMETRO nº 269, de 22 de junho de 2021. Garantia mínima de 12 meses, a partir do recebimento definitivo.</t>
  </si>
  <si>
    <t xml:space="preserve">Ar condicionado split piso/teto 36.000 BTUs 220V Bifásico: Aparelho condicionador de ar tipo split piso/teto, tensão 220V, bifásico, função frio, com capacidade de refrigeração de 36.000 BTU/h. Características adicionais: presença de controle remoto sem fio, com funções de refrigeração, ventilação, termômetro, sleep, swing, turbo e memória, com alcance mínimo de cinco metros e display integrado; a unidade evaporadora deve possuir display com função temperatura e aletas móveis, além de possuir filtro eletrostático e antibacteriano, para eliminar odores no ar e com sistema instalado de aviso para limpar filtro; a unidade condensadora deve ser à prova de intempéries e com estrutura que permita a utilização de suportes individuais, com compressor rotativo; sistema inverter instalado; gás ecológico. Serpentina de cobre em ambas unidades. Equipamento com proteção anti-corrosão. Deve apresentar ENCE classe A e Requisitos de Avaliação da Conformidade com base na Portaria INMETRO nº 269, de 22 de junho de 2021. Garantia mínima de 12 meses, a partir do recebimento definitivo.</t>
  </si>
  <si>
    <t xml:space="preserve">Ar condicionado split piso/teto 60.000 BTUs 220V: Aparelho condicionador de ar tipo split piso/teto, tensão 220V, monofásico, ciclo frio, com capacidade de refrigeração de 60.000 BTU/h. Características adicionais: tecnologia inverter; frequência (Fz) 60; capacidade de refrigeração (Kw/h) 15,82; nível de ruído unidade interna (dB) 48/47/45; nível de ruído unidade externa (dB) 55 ou inferior; gás ecológico. Serpentina de cobre em ambas unidades. Equipamento com proteção anti-corrosão. Deve apresentar ENCE classe A ou B e Requisitos de Avaliação da Conformidade com base na Portaria INMETRO nº 269, de 22 de junho de 2021. Garantia mínima de 12 meses, a partir do recebimento definitivo.</t>
  </si>
  <si>
    <t xml:space="preserve">Ar condicionado split piso/teto capacidade mínima 47.000 BTUs 220V: Aparelho condicionador de ar tipo split piso/teto, tensão 220V, com capacidade de refrigeração mínima de 47.000 BTU/h. Características adicionais: sistema inverter instalado; presença de controle remoto sem fio, com funções de refrigeração, ventilação, termômetro, sleep, swing, turbo e memória, com alcance mínimo de cinco metros e display integrado; a unidade evaporadora deve possuir display com função temperatura e aletas móveis, além de possuir filtro eletrostático e antibacteriano, para eliminar odores no ar e com sistema instalado de aviso para limpar filtro; a unidade condensadora deve ser à prova de intempéries e com estrutura que permita a utilização de suportes individuais, com compressor rotativo; gás ecológico; frequência 60 HZ. Serpentina de cobre em ambas unidades. Equipamento com proteção anti-corrosão. Deve apresentar ENCE classe A e Requisitos de Avaliação da Conformidade com base na Portaria INMETRO nº 269, de 22 de junho de 2021. Garantia mínima de 12 meses, a partir do recebimento definitivo.</t>
  </si>
  <si>
    <t xml:space="preserve">Ar condicionado split piso/teto capacidade mínima 54.000 BTUs 220V: Aparelho condicionador de ar tipo split piso/teto, tensão 220V, monofásico, ciclo frio, com capacidade de refrigeração mínima de 54.000 BTU/h. Características adicionais: sistema inverter instalado; presença de controle remoto sem fio, com funções de refrigeração, ventilação, termômetro, sleep, swing, turbo e memória, com alcance mínimo de cinco metros e display integrado; a unidade evaporadora deve possuir display com função temperatura e aletas móveis, além de possuir filtro eletrostático e antibacteriano, para eliminar odores no ar e com sistema instalado de aviso para limpar filtro; a unidade condensadora deve ser à prova de intempéries e com estrutura que permita a utilização de suportes individuais, com compressor rotativo; nível de ruído unidade interna 48/47/45 db ou inferior; nível de ruído unidade externa 55 db ou inferior; gás ecológico. Serpentina de cobre em ambas unidades. Equipamento com proteção anti-corrosão. Deve apresentar ENCE classe A e Requisitos de Avaliação da Conformidade com base na Portaria INMETRO nº 269, de 22 de junho de 2021. Garantia mínima de 12 meses, a partir do recebimento definitivo.</t>
  </si>
  <si>
    <t xml:space="preserve">Aspirador de pó e Água Profissional. Potência mínima 1300w. Voltagem: 110v. Reservatório para poeira de 8L e outro para água de 20L. Rodízios para facilitar o transporte. Cabo: no mínimo de 5 Metros de Cabo elétrico. Bocal para Pisos, Bocal para Cantos e Frestas e Tubos Prolongadores. Garantia: 12 meses. Selo ruído, conforme Instrução Normativa Ibama nº 15, de 18 de fevereiro de 2004. Deve atender aos Requisitos de Avaliação da Conformidade conforme Portaria INMETRO nº 148 de 28/03/2022.</t>
  </si>
  <si>
    <t xml:space="preserve">CTF/APP: FTE - Categoria: Indústria Mecânica; Código: 4 OU FTE - Categoria:  Indústria de Material Elétrico, Eletrônico e Comunicações; Código: 5.</t>
  </si>
  <si>
    <t xml:space="preserve">SIM</t>
  </si>
  <si>
    <t xml:space="preserve">Aspirador de pó e jateador de ar com tensão de alimentação de 110 V . Aspirador/jateador de ar com potência e bicos especialmente desenvolvidos para informática. Jateia eliminando as sujeiras mais difíceis a uma velocidade de fluxo de ar de até 80 Km/h. Características Técnicas: - Cor: branco - Comprimento do cabo: 1,5 m - Dimensões: aproximadamente 20 / 25 / 10 cm - Peso: aproximadamente 650 g Energia: - Tensão de alimentação: 110 V - Consumo de corrente máxima: 1 A - Potência nominal: 100 W Acompanha: - Aspirador/Jateador de ar  - 2 bicos intercambiáveis - 2 jogos de filtros - 3 unidades sobressalentes de filtragem. Selo ruído, conforme Instrução Normativa Ibama nº 15, de 18 de fevereiro de 2004. Deve atender aos Requisitos de Avaliação da Conformidade conforme Portaria INMETRO nº 148 de 28/03/2022.</t>
  </si>
  <si>
    <t xml:space="preserve">Aspirador de pó/líquido portátil: Material plástico de alta resistência; Tipo Portátil; Tensão de 110V-240V com comprimento do cabo de alimentação de no mínimo 1m; Bateria de 2200MAH; Potência nominal de 120W; Velocidade nominal: 29000~31000rpm; Capacidade mínima do coletor de 800ml; Deve acompanhar o produto: 1x Bico de Fenda Plana, 1x EVA Alongar Mangueira Flexível, 1x Escova de Poeira, 1x Cabo USB, 1x Conector de mangueira e 1x Manual. Selo ruído, conforme Instrução Normativa Ibama nº 15, de 18 de fevereiro de 2004. Deve atender aos Requisitos de Avaliação da Conformidade conforme Portaria INMETRO nº 148 de 28/03/2022.</t>
  </si>
  <si>
    <t xml:space="preserve">Banqueta tipo escada 3 degraus em alumínio - cinza. Deve atender aos requisitos de avaliação da conformidade conforme portaria inmetro nº 219 de 06/05/2021.</t>
  </si>
  <si>
    <t xml:space="preserve"> -</t>
  </si>
  <si>
    <t xml:space="preserve">Bebedouro de água, tipo pressão, 2 saídas de água (1 para copo e 1 para boca), Voltagem 127 V, gabinete de aço inoxidável. Filtro incluso. Equipamento com proteção anti-corrosão. Deve atender aos Requisitos de Avaliação da Conformidade conforme Portaria INMETRO nº 102 de 22 de março de 2022.</t>
  </si>
  <si>
    <t xml:space="preserve">Bebedouro garrafão; tipo coluna; duas torneiras. Água natural e gelada; torneiras em plástico abs de fácil manuseio e substituição pela parte frontal; capacidade de refrigeração mínima de 1,0 litro/hora; compressor de fabricante certificado e de qualidade assegurada; suportar garrafões de 10 ou 20 litros; reservatório de água em plástico atóxico (polietileno); pingadeira removível; termostato para controle de temperatura; baixo consumo de energia; pés antiderrapantes; laterais em chapa de aço tratada e pintada na cor branca; tensão de alimentação de 127v. Equipamento com proteção anti-corrosão. Deve atender aos Requisitos de Avaliação da Conformidade conforme Portaria INMETRO nº 102 de 22 de março de 2022.</t>
  </si>
  <si>
    <t xml:space="preserve">Bebedouro Industrial Inox (coluna). Capacidade de 100 Litros no reservatório. Filtro incluso. Atende até 150 pessoas/hora. Refrigeração de 180 L/h. 03 torneiras frontais cromadas. Aparador de água frontal em chapa de aço inox com dreno. Com revestimento externo em chapa de aço inox. Reservatório de água em aço inox ou polipropileno, alta resistência, fácil limpeza e material atóxico. Isolamento térmico injetado em poliuretano expandido. Serpentina interna em aço inox 304. Boia para regulagem do nível de água. Gás ecológico R 134 A. Motor hermético.  Unidade condensadora de 1/5 HP. Baixo consumo de energia. Regulagem da temperatura da água. Tensão 127v.Equipamento com proteção anti-corrosão. Deve atender aos Requisitos de Avaliação da Conformidade conforme Portaria INMETRO nº 102 de 22 de março de 2022.</t>
  </si>
  <si>
    <t xml:space="preserve">Bebedouro industrial refrigerado. Capacidade de 200 litros no reservatório. Atende até 350 pessoas/hora. 04 torneiras frontais cromadas. Aparador de água frontal em chapa de aço inox com dreno. Com revestimento externo em chapa de aço inox. Reservatório de água em inox ou polipropileno, alta resistência, fácil limpeza e material atóxico. Isolamento térmico injetado em poliuretano expandido. Serpentina interna em aço inox 304. Gás ecológico R 134 A. Motor hermético. Tensão 127V. Baixo consumo de energia. Regulagem da temperatura da água. Filtro incluso. Equipamento com proteção anti-corrosão. Deve atender aos Requisitos de Avaliação da Conformidade conforme Portaria INMETRO nº 102 de 22 de março de 2022.</t>
  </si>
  <si>
    <t xml:space="preserve">Bicicletário composto por 5 suportes do tipo "U" invertido, fabricados em tubo de aço inoxidável A304. Dimensões: de 0 1.1/2'' x 2,5mm de espessura e 0 externo de 48,3mm, montadas sobre barras chatas em aço inoxidável A304 de 2''x 1/4" por meio de solda reforçada, acabamento decapado e sem pintura, preparado para ser fixado sobre piso por meio de pé-de-galinha, com furos de 10mm. Dimensões do suporte: altura de 75cm, distância dos pés de no mínimo 75cm e raio do meio circulo de 28cm ou mais. Distância entre suportes de 75cm.  O suporte deve sustentar a bicicleta pelo quadro em 2 pontos de apoio, impedir que a bicicleta gire sobre a roda dianteira, permitir que a bicicleta seja presa pelo quadro e por uma ou ambas as rodas; ser adequado para bicicletas que não tenham quadro tipo "diamante", sem tubo superior (p.ex., bicicletas femininas ou infanto-juvenis); permitir que uma tranca "U" prenda a roda dianteira e o tubo inferior do quadro de uma bicicleta convencional; permitir que uma tranca "U" prenda a roda traseira e o tubo do selim do quadro de uma bicicleta convencional.</t>
  </si>
  <si>
    <t xml:space="preserve">Bicicletário de chão para 5 bicicletas: leve, em aço 5/16 pintado de preto. Vagas para 5 bicicletas fixadas em canos galvanizados de 3/4 com 5cm de altura também na cor preta. Pode ser fixado no chão por parafusos e buchas que devem acompanhar o material. Medidas: 600mm de largura e 1500mm de comprimento.</t>
  </si>
  <si>
    <t xml:space="preserve">Bicicletário de Parede Leve para 5 vagas. Cor: preta. Características: Confeccionado em ferro com pintura eletrostática. Parafusado na parede. Acompanha parafusos e buchas. Capacidade para 05 vagas. As bicicletas são presas pela roda. Comprimento: 1,5 mts. Deve ser instalado a 0,30 cm do parede.</t>
  </si>
  <si>
    <t xml:space="preserve">Cafeteira elétrica com capacidade de no mínimo 1,2 litros; jarra térmica em aço inox. Alimentação: 110V/220V (a ser confirmado na entrega). Potência de no mínimo 750 W. Consumo (Kw/h) de no máximo 1,0Kw/h. Frequência: 50/60 Hz. Com sistema corta pingo e filtro articulado removível. Deve atender aos Requisitos de Avaliação da Conformidade conforme Portaria INMETRO nº 148 de 28/03/2022.</t>
  </si>
  <si>
    <t xml:space="preserve">Cafeteira para utilização com cápsulas. 110 V. Cafeteira portátil para cápsulas monodose. Funcionamento: automática. Capacidade mínima de 0.8 L. Com bandeja de coleta removível. Dispositivo anti-gotejamento. Deve atender aos Requisitos de Avaliação da Conformidade conforme Portaria INMETRO nº 148 de 28/03/2022.</t>
  </si>
  <si>
    <t xml:space="preserve">Carrinho de carga tipo plataforma capacidade 800kg estrutura metálica reforçada; dimensões - c1, 5m x l80cm; 01 aba removível 70 cm; 04 rodas pneumáticas. sendo 2 no eixo fixo dianteiro e 2 no eixo traseiro móvel com freio, assoalho em chapa de aço.</t>
  </si>
  <si>
    <t xml:space="preserve">Carrinho para carga capacidade 180 kg: equipado com rodas de borracha maciça e estrutura em aço.</t>
  </si>
  <si>
    <t xml:space="preserve">Chaleira elétrica, capacidade mínima 1,5L, desligamento automático, base destacável, potência mínima 1.200W, Voltagem 110v, com indicador de temperatura. Deve atender aos Requisitos de Avaliação da Conformidade conforme Portaria INMETRO nº 148 de 28/03/2022.</t>
  </si>
  <si>
    <t xml:space="preserve">Coletor de Lixo para coleta seletiva em PEAD (Polietileno de Alta Densidade) ou PP (Polipropileno) com tampa e rodas - contentor plástico Capacidade 1000 Litros</t>
  </si>
  <si>
    <t xml:space="preserve">CTF/APP: FTE - Categoria: Indústria de Produtos de Matéria Plástica; Código: 12.</t>
  </si>
  <si>
    <t xml:space="preserve">Cortina de ar 120cm 220V: material caixa metálica, comprimento 120cm, potência 92W, tensão 220V</t>
  </si>
  <si>
    <t xml:space="preserve">Desumidificador de ar - Capacidade mínima: 15 litros/dia. Para ambientes até 300 m³. Capacidade mínima do coletor: 3 litros. Circulação mínima: 600 m³/hora. Potência mínima: 390 watts. Alimentação: 110V. Temperatura utilização: acima de 16ºC sem defrost. Defrost automático: opcional. Construído externamente em chapa de aço revestido com pintura epóxi e internamente em alumínio. Compressor hermético. Ventilador. Rodízios. Alças laterais. Reservatório para recolhimento de água. Umidostato automático que mantém a UR na porcentagem ideal requerida, evitando consumo desnecessário de energia. Deve atender aos Requisitos de Avaliação da Conformidade conforme Portaria INMETRO nº 148 de 28/03/2022.</t>
  </si>
  <si>
    <t xml:space="preserve">Desumidificador Estufa de Papel A4 - Capacidade mínima 1500 Folhas. Bivolt. Dimensões (Comp. X Larg. X Altur.) 415 X 290 X 220 mm. Deve atender aos Requisitos de Avaliação da Conformidade conforme Portaria INMETRO nº 148 de 28/03/2022.</t>
  </si>
  <si>
    <t xml:space="preserve">Escada articulada 4x4 16 degraus em alumínio 4,47m.</t>
  </si>
  <si>
    <t xml:space="preserve">Escada biblioteca. Composição: 2 degraus, tratamento anti-corrosivo e fosfatizante, pintura eletrostática a pó. Materiais: aço. Dimensões 35 x 40 x 42 cm (largura x altura x profundidade).  Modelo de referência - linha: duraline. código: 4030 - biccateca. cor: azul</t>
  </si>
  <si>
    <t xml:space="preserve">Escada de alumínio com 7 degraus com capacidade para 120 kg. Leve, dobrável e fácil de guardar. Com duas fitas de travamento, além do travamento automático na plataforma superior, proporcionando ainda mais estabilidade durante sua utilização. Fabricada com estrutura em tubos e chapas de alumínio. Peças plásticas em polipropileno de alta resistência. Pés antiderrapantes e travamento automático na plataforma superior. Altura: 2,00 metros; largura: 49,00 centímetros; comprimento: 1,05 metros. Deve atender aos requisitos de avaliação da conformidade conforme portaria inmetro nº 219 de 06/05/2021.</t>
  </si>
  <si>
    <t xml:space="preserve">Escada em alumínio 10 degraus. Sistema de articulação para fechar e estender rodas na extremidade superior para suave extensão apoiada na parede. 100% liga especial em alumínio. Super resistente: 120kg. Sapata 100% borracha. Degraus com apoios planos para os pés. Travamento automático na extensão.</t>
  </si>
  <si>
    <t xml:space="preserve">Escada extensível, material fibra de vidro, material degrau alumínio, quantidade degraus 38, altura fechada 6,84, altura aberta 11,84, cor laranja, peso aproximado 61, características adicionais perfil oblongo, não higroscópia e altamente resistente.</t>
  </si>
  <si>
    <t xml:space="preserve">Escada extensível, material fibra vidro, material degrau alumínio, quantidade degraus 25, altura fechada 4,63, altura aberta 7,86, cor laranja, peso 27,50, características adicionais faixas de segurança amarelas e pretas, aplicação corpo de bombeiros</t>
  </si>
  <si>
    <t xml:space="preserve">Escada, material alumínio, número degraus 5, tipo degraus articuláveis. Deve atender aos requisitos de avaliação da conformidade conforme portaria inmetro nº 219 de 06/05/2021.</t>
  </si>
  <si>
    <t xml:space="preserve">Fogão 4 bocas branco, a gás, capacidade 58L, com acendimento automático, material aço inox com acabamento na cor branca e vidro temperado, forno com luz. Bivolt. Deve apresentar ENCE faixa A e Deve atender aos Requisitos de Avaliação da Conformidade conforme Portaria INMETRO nº 8 de 05/01/2022.</t>
  </si>
  <si>
    <t xml:space="preserve">CTF/APP: FTE - Categoria: Indústria de Material Elétrico, Eletrônico e Comunicações; Código: 5.</t>
  </si>
  <si>
    <t xml:space="preserve">Fogão seis bocas, com mesa em inox, acendimento automático, botões removíveis, bivolt, capacidade mínima do forno 85 litros, forno com vidro frontal, sistema de bloqueio de gás, com pelo menos 2 queimadores rápidos e 2 semirrápidos, forno com prateleiras deslizantes, com botões posicionados na frente e não em cima da mesa em inox. Classificação de eficiência energética ´A´ expedida pelo INMETRO. Deve atender aos Requisitos de Avaliação da Conformidade conforme Portaria INMETRO nº 8 de 05/01/2022. Garantia mínima de 12 meses. </t>
  </si>
  <si>
    <t xml:space="preserve">Forno de micro-ondas de no mínimo 30L 110V/220V (a ser confirmado na entrega); Opções de temperatura automático; Potência de no mínimo 700W com vários níveis; Com prato giratório, opção de descongelamento e trava de segurança. Deve apresentar ENCE faixa A e Requisitos de Avaliação da Conformidade com base na Portaria nº 268, de 22 de junho de 2021. Luz interna em led.</t>
  </si>
  <si>
    <t xml:space="preserve">Fragmentadora de Papel – Capacidade de folhas: mínimo de 15 folhas de papel de 75g/m²/Cartão/Cd/Dvd; Tipo de corte: corte em partículas de até 4x80mm por fragmento; Fenda: no mínimo 220Mm; Capacidade do cesto: mínimo 20L. Voltagem: 110V. Potência mínima: 300 watts. Função auto reverso (parada da máquina e reversão em caso de excesso de papel a fim de evitar atolamento de papel); Capacidade de cortar grampos deixados no papel; Nível de ruído abaixo de 65 dB, em atendimento a Lei Federal nº 6.514/77, NBR 10152 e NBR 95; Funcionamento contínuo mínimo de 25 minutos sem paradas para resfriamento do motor.</t>
  </si>
  <si>
    <t xml:space="preserve">Freezer Vertical 231 Litros, 1 porta, cor branca, 110V. Deve apresentar ENCE faixa A e Requisitos de Avaliação da Conformidade com base na Portaria n.º 332 de 02/08/2021. Garantia de 12 meses.</t>
  </si>
  <si>
    <t xml:space="preserve">Geladeira 240L  - frost free (degelo fácil) - 127v: - 1 porta; - capacidade total de armazenamento: 240 litros (Armazenamento congelador mínimo de 16 litros); - Tensão (V): 127; - Pés ajustáveis; - cor: branca; - Peso líquido (kg): 39,5 aproximadamente; - Dimensões: Altura: 141,0 cm x Largura: 55,0 cm x Profundidade: 61,3 cm; - Consumo: 23,7kw/h. Deve apresentar ENCE faixa A e Requisitos de Avaliação da Conformidade com base na Portaria n.º 332 de 02/08/2021.</t>
  </si>
  <si>
    <t xml:space="preserve">Geladeira duplex frost free 110V: com 02 portas independentes; Capacidade líquida total (freezer + refrigerador) mínima de 430 litros, sendo mínima do refrigerador em 320 litros; com termostato para refrigerador em no mínimo 3 níveis de regulagem; mínimo de 3 prateleiras internas em vidro temperado reguláveis e removíveis; gavetas para legumes/verduras multi-uso; porta ovos; Iluminação interna em led nos 2 compartimentos; Rodízios para facilitar a movimentação. Deve apresentar ENCE faixa A e Requisitos de Avaliação da Conformidade com base na Portaria n.º 332 de 02/08/2021.</t>
  </si>
  <si>
    <t xml:space="preserve">Grill e sanduicheira elétrica. Consumo de energia máximo: 0,8 kW/h. Capacidade 02 Sanduíches em pão de forma; Potência mínima: 750W; Cor: Preto; 110V. Deve atender aos Requisitos de Avaliação da Conformidade conforme Portaria INMETRO nº 148 de 28/03/2022.</t>
  </si>
  <si>
    <t xml:space="preserve">Guilhotina A4 Para Papel Até 10 Folhas Com Trava 32x25 Cm.</t>
  </si>
  <si>
    <t xml:space="preserve">Liquidificador Doméstico: potência mínima 700W-127V, mínimo de 4 velocidades + função pulsar, copo dosador plástico transparente e resistente, capacidade mínima de 2 litros. Selo ruído, conforme Instrução Normativa MMA nº 3, de 7 de fevereiro de 2000. Deve atender aos Requisitos de Avaliação da Conformidade conforme Portaria INMETRO nº 148 de 28/03/2022.</t>
  </si>
  <si>
    <t xml:space="preserve">Máquina de Lavar Automática 10kg 110V: Capacidade mínima de 10,0kg; Tensão 127V; Voltagem 110V; Funções de Lavagem Centrífuga, Enxágue, Molho; Material do Cesto Polipropileno; Cor Branca; Abertura da Tampa superior; Capacidade de Roupa Seca 10kg; Programas de Lavagem Normal e Rápido; Dimensões aproximadas (ALP) 103,5 x 59 x 64,5. Deve apresentar ENCE faixa A e Requisitos de Avaliação da Conformidade com base na Portaria n.º 121 de 24/03/2022.</t>
  </si>
  <si>
    <t xml:space="preserve">Pallet Estrado Modular tipo Smart Pallet com 3 runners. Material: Polipropileno ou Polietileno com superfície lisa. Capacidade para suportar 15 ton/m².  Dimensões: Altura: 150mm, Largura: 1000mm, Comprimento: 1200mm.
Capacidade de Carga: Estática: 3000Kg, Dinâmica: 1500Kg. Sapatas com reforço duplo. Cor a definir.</t>
  </si>
  <si>
    <t xml:space="preserve">Pallet Madeira (eucalipto) Largura 1,00m x Comprimento 1,20m x Altura 14cm. Capacidade Estático: 2.000 kg | Dinâmico: 1.500 kg | Em estante: 1.000 kg. Armazenagem Empilhável. Utilização Estante porta pallet, racks metálicos e solo. Movimentação Paleteira e empilhadeira. Peso aproximado 23 kg.</t>
  </si>
  <si>
    <t xml:space="preserve">CTF/APP: FTE - Categoria:  Indústria de Madeira; Código: 7.</t>
  </si>
  <si>
    <t xml:space="preserve">Purificador de água, potência mínima de 100w; 110/220v (a ser confirmado na entrega); com dupla filtração ou superior, com elemento filtrante de polipropileno capaz de reter impurezas maiores que 5 micra e carvão ativado impregnado com prata coloidal. Capacidade de refrigeração mínima de 2 litros/hora; reservatório de água gelada: mínimo de 2 litros; gás refrigerante: r134a (hfc 134a). Garantia mínima de 1 ano. Deve atender aos Requisitos de Avaliação da Conformidade para Equipamentos para Consumo de Água, conforme Portaria INMETRO nº 102 de 22 de março de 2022.</t>
  </si>
  <si>
    <t xml:space="preserve">Purificador/Esterilizador de ar - bivolt. Não possui peças móveis que precisam ser trocadas, como filtro ou refil. Pode ficar ligado 24h por dia. Sistema de proteção contra choque elétrico, curto-circuito e superaquecimento. Funciona em ambientes fechados ou com pouca ventilação, e também em ambientes com ar-condicionado ou ventilador. Capacidade de esterilização de ar em ambientes de até 20m² a partir de 3h de uso contínuo.</t>
  </si>
  <si>
    <t xml:space="preserve">Refrigerador até 124L (Tipo frigobar) 110V/220V. Termostato com, no mínimo, três níveis de regulagem. Deve apresentar ENCE faixa A e Requisitos de Avaliação da Conformidade com base na Portaria n.º 332 de 02/08/2021.</t>
  </si>
  <si>
    <t xml:space="preserve">Secadora de Roupa Suspensa 10kg 110V: Cor Branco; Material cesto de aço pintado de branco; Capacidade 10 Kg; Tipo de secadora Suspensa; Painel de controle Mecânico; Tipo de abertura Frontal; Potência 2000 Watts; Pelo menos com 10 programas de secagem, inclusive tênis e edredom; Temperatura Máxima do Ciclo Delicado 45ºC, Máxima do Ciclo Normal, 60ºC; Luz indicadora de limpeza do filtro; Porta reversível; Pés reguláveis; Alimentação 110 Volts; Dimensões do produto (L x A x P) 60,6 x 77,2 x 59 cm.</t>
  </si>
  <si>
    <t xml:space="preserve">Tábua de passar roupa dobrável, estrutura em madeira maciça. Cor natural. Revestimento da tábua 56% algodão e 44% poliéster, suporte metálico para ferro de passar, duas regulagens de altura: 77 ou 84 cm. Tampo com maior área útil: 99x30cm. Medida produto montado: 116x84x34cm.</t>
  </si>
  <si>
    <t xml:space="preserve">Ventilador de coluna. Tensão elétrica: bivolt. Potência: 200 W. Com oscilação. 3 pás. 1 hélice. Consumo de energia 0,2 Kw/h. Cor: preta. Material: metal. Altura: 190 cm; Largura :60 cm; Profundidade: 22 cm; Diâmetro: 60 cm. Garantia do fabricante de pelo menos 12 meses. Com selo de certificação do Inmetro. Deve apresentar ENCE faixa A e Requisitos de Avaliação da Conformidade com base na Portaria n.º 299 de 09/07/2021.</t>
  </si>
  <si>
    <t xml:space="preserve">Ventilador de mesa 50 cm. Com no mínimo 3 pás. Controle de velocidade rotativo. RPM: mínimo 1.430. Vazão: mínima 230m³/min. Consumo: 0,20 kWh. Voltagem: Bivolt. Deve apresentar ENCE faixa A e Requisitos de Avaliação da Conformidade com base na Portaria n.º 299 de 09/07/2021.</t>
  </si>
  <si>
    <t xml:space="preserve">Ventilador de parede 60cm, Bivolt seletivo 110V/220V; com 03 velocidades; Inclinação vertical ajustável; com no mínimo 03 pás; grade metálica (ferro, aço ou equivalente); Potência de no mínimo 200W, no mínimo 1400 RPM. Deve apresentar ENCE faixa A e Requisitos de Avaliação da Conformidade com base na Portaria n.º 299 de 09/07/2021.</t>
  </si>
  <si>
    <t xml:space="preserve">CTF (FTE-Categ.: Ind. Mecânica; Cód.: 4 OU FTE-Categ.: Ind. de Mat. Elétrico, Eletrônico e Comun.; Cód.: 5)</t>
  </si>
  <si>
    <t xml:space="preserve">Ventilador de teto 110 v com no mínimo 3 pás, sem luminária, com velocidade regulável. Deve apresentar ENCE faixa A e Requisitos de Avaliação da Conformidade com base na Portaria INMETRO n° 465, de 23/11/2021.</t>
  </si>
  <si>
    <t xml:space="preserve">Valor Unitário
Estimado (Faixa)</t>
  </si>
  <si>
    <t xml:space="preserve">Diferença Mínima
 de Valores / 
Percentuais de 
Lances</t>
  </si>
  <si>
    <t xml:space="preserve">Interpretação</t>
  </si>
  <si>
    <t xml:space="preserve">R$ 0,01 - R$ 5,00 =&gt; R$ 0,01</t>
  </si>
  <si>
    <t xml:space="preserve">R$ 5,01 - R$ 10,00 =&gt; R$ 0,02</t>
  </si>
  <si>
    <t xml:space="preserve">R$ 10,01 - R$ 20,00 =&gt; R$ 0,03</t>
  </si>
  <si>
    <t xml:space="preserve">R$ 20,01 - R$ 50,00 =&gt; R$ 0,05</t>
  </si>
  <si>
    <t xml:space="preserve">R$ 50,01 - R$ 100,00 =&gt; R$ 0,10</t>
  </si>
  <si>
    <t xml:space="preserve">0,10%</t>
  </si>
  <si>
    <t xml:space="preserve">Acima de R$ 100,00 =&gt; 0,10%</t>
  </si>
</sst>
</file>

<file path=xl/styles.xml><?xml version="1.0" encoding="utf-8"?>
<styleSheet xmlns="http://schemas.openxmlformats.org/spreadsheetml/2006/main">
  <numFmts count="4">
    <numFmt numFmtId="164" formatCode="General"/>
    <numFmt numFmtId="165" formatCode="_-&quot;R$ &quot;* #,##0.00_-;&quot;-R$ &quot;* #,##0.00_-;_-&quot;R$ &quot;* \-??_-;_-@_-"/>
    <numFmt numFmtId="166" formatCode="0"/>
    <numFmt numFmtId="167" formatCode="_-[$R$-416]\ * #,##0.00_-;\-[$R$-416]\ * #,##0.00_-;_-[$R$-416]\ * \-??_-;_-@_-"/>
  </numFmts>
  <fonts count="12">
    <font>
      <sz val="11"/>
      <color theme="1"/>
      <name val="Calibri"/>
      <family val="0"/>
      <charset val="134"/>
    </font>
    <font>
      <sz val="10"/>
      <name val="Arial"/>
      <family val="0"/>
    </font>
    <font>
      <sz val="10"/>
      <name val="Arial"/>
      <family val="0"/>
    </font>
    <font>
      <sz val="10"/>
      <name val="Arial"/>
      <family val="0"/>
    </font>
    <font>
      <sz val="10"/>
      <color theme="1"/>
      <name val="Calibri"/>
      <family val="0"/>
      <charset val="134"/>
    </font>
    <font>
      <b val="true"/>
      <sz val="10"/>
      <color theme="1"/>
      <name val="Calibri"/>
      <family val="0"/>
      <charset val="134"/>
    </font>
    <font>
      <b val="true"/>
      <sz val="8"/>
      <color theme="1"/>
      <name val="Calibri"/>
      <family val="0"/>
      <charset val="134"/>
    </font>
    <font>
      <b val="true"/>
      <sz val="8"/>
      <color rgb="FF000000"/>
      <name val="Calibri"/>
      <family val="0"/>
      <charset val="134"/>
    </font>
    <font>
      <sz val="8"/>
      <name val="Calibri"/>
      <family val="0"/>
      <charset val="134"/>
    </font>
    <font>
      <sz val="8"/>
      <color rgb="FFFF0000"/>
      <name val="Calibri"/>
      <family val="0"/>
      <charset val="134"/>
    </font>
    <font>
      <sz val="8"/>
      <color theme="1"/>
      <name val="Calibri"/>
      <family val="0"/>
      <charset val="134"/>
    </font>
    <font>
      <b val="true"/>
      <sz val="11"/>
      <color theme="1"/>
      <name val="Calibri"/>
      <family val="0"/>
      <charset val="134"/>
    </font>
  </fonts>
  <fills count="6">
    <fill>
      <patternFill patternType="none"/>
    </fill>
    <fill>
      <patternFill patternType="gray125"/>
    </fill>
    <fill>
      <patternFill patternType="solid">
        <fgColor rgb="FF8DB3E2"/>
        <bgColor rgb="FF95B3D7"/>
      </patternFill>
    </fill>
    <fill>
      <patternFill patternType="solid">
        <fgColor theme="0"/>
        <bgColor rgb="FFFFFFCC"/>
      </patternFill>
    </fill>
    <fill>
      <patternFill patternType="solid">
        <fgColor theme="4" tint="0.3999"/>
        <bgColor rgb="FF8DB3E2"/>
      </patternFill>
    </fill>
    <fill>
      <patternFill patternType="solid">
        <fgColor theme="6" tint="0.3999"/>
        <bgColor rgb="FFFFCC99"/>
      </patternFill>
    </fill>
  </fills>
  <borders count="2">
    <border diagonalUp="false" diagonalDown="false">
      <left/>
      <right/>
      <top/>
      <bottom/>
      <diagonal/>
    </border>
    <border diagonalUp="false" diagonalDown="false">
      <left style="thin"/>
      <right style="thin"/>
      <top style="thin"/>
      <bottom style="thin"/>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165" fontId="0" fillId="0" borderId="0" applyFont="true" applyBorder="false" applyAlignment="true" applyProtection="false">
      <alignment horizontal="general" vertical="bottom" textRotation="0" wrapText="false" indent="0" shrinkToFit="false"/>
    </xf>
    <xf numFmtId="42" fontId="1" fillId="0" borderId="0" applyFont="true" applyBorder="false" applyAlignment="false" applyProtection="false"/>
    <xf numFmtId="9" fontId="1" fillId="0" borderId="0" applyFont="true" applyBorder="false" applyAlignment="false" applyProtection="false"/>
  </cellStyleXfs>
  <cellXfs count="23">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0" borderId="0" xfId="0" applyFont="true" applyBorder="false" applyAlignment="true" applyProtection="false">
      <alignment horizontal="general" vertical="bottom" textRotation="0" wrapText="true" indent="0" shrinkToFit="false"/>
      <protection locked="true" hidden="false"/>
    </xf>
    <xf numFmtId="164" fontId="4" fillId="0" borderId="0" xfId="0" applyFont="true" applyBorder="false" applyAlignment="true" applyProtection="false">
      <alignment horizontal="general" vertical="center" textRotation="0" wrapText="false" indent="0" shrinkToFit="false"/>
      <protection locked="true" hidden="false"/>
    </xf>
    <xf numFmtId="164" fontId="4" fillId="0" borderId="0" xfId="0" applyFont="true" applyBorder="false" applyAlignment="true" applyProtection="false">
      <alignment horizontal="center" vertical="center" textRotation="0" wrapText="false" indent="0" shrinkToFit="false"/>
      <protection locked="true" hidden="false"/>
    </xf>
    <xf numFmtId="164" fontId="4" fillId="0" borderId="0" xfId="0" applyFont="true" applyBorder="false" applyAlignment="true" applyProtection="false">
      <alignment horizontal="center" vertical="center" textRotation="0" wrapText="true" indent="0" shrinkToFit="false"/>
      <protection locked="true" hidden="false"/>
    </xf>
    <xf numFmtId="164" fontId="4" fillId="0" borderId="0" xfId="0" applyFont="true" applyBorder="false" applyAlignment="false" applyProtection="false">
      <alignment horizontal="general" vertical="bottom" textRotation="0" wrapText="false" indent="0" shrinkToFit="false"/>
      <protection locked="true" hidden="false"/>
    </xf>
    <xf numFmtId="164" fontId="5" fillId="0" borderId="0" xfId="0" applyFont="true" applyBorder="true" applyAlignment="true" applyProtection="false">
      <alignment horizontal="center" vertical="bottom" textRotation="0" wrapText="true" indent="0" shrinkToFit="false"/>
      <protection locked="true" hidden="false"/>
    </xf>
    <xf numFmtId="164" fontId="6" fillId="2" borderId="1" xfId="0" applyFont="true" applyBorder="true" applyAlignment="true" applyProtection="false">
      <alignment horizontal="center" vertical="center" textRotation="0" wrapText="true" indent="0" shrinkToFit="false"/>
      <protection locked="true" hidden="false"/>
    </xf>
    <xf numFmtId="164" fontId="7" fillId="2" borderId="1" xfId="0" applyFont="true" applyBorder="true" applyAlignment="true" applyProtection="false">
      <alignment horizontal="center" vertical="center" textRotation="0" wrapText="true" indent="0" shrinkToFit="false"/>
      <protection locked="true" hidden="false"/>
    </xf>
    <xf numFmtId="164" fontId="8" fillId="3" borderId="1" xfId="0" applyFont="true" applyBorder="true" applyAlignment="true" applyProtection="false">
      <alignment horizontal="center" vertical="center" textRotation="0" wrapText="true" indent="0" shrinkToFit="false"/>
      <protection locked="true" hidden="false"/>
    </xf>
    <xf numFmtId="164" fontId="8" fillId="3" borderId="1" xfId="0" applyFont="true" applyBorder="true" applyAlignment="true" applyProtection="false">
      <alignment horizontal="general" vertical="center" textRotation="0" wrapText="true" indent="0" shrinkToFit="false"/>
      <protection locked="true" hidden="false"/>
    </xf>
    <xf numFmtId="164" fontId="8" fillId="3" borderId="1" xfId="0" applyFont="true" applyBorder="true" applyAlignment="true" applyProtection="false">
      <alignment horizontal="general" vertical="bottom" textRotation="0" wrapText="true" indent="0" shrinkToFit="false"/>
      <protection locked="true" hidden="false"/>
    </xf>
    <xf numFmtId="165" fontId="8" fillId="3" borderId="1" xfId="17" applyFont="true" applyBorder="true" applyAlignment="true" applyProtection="true">
      <alignment horizontal="general" vertical="center" textRotation="0" wrapText="true" indent="0" shrinkToFit="false"/>
      <protection locked="true" hidden="false"/>
    </xf>
    <xf numFmtId="166" fontId="8" fillId="3" borderId="1" xfId="17" applyFont="true" applyBorder="true" applyAlignment="true" applyProtection="true">
      <alignment horizontal="general" vertical="center" textRotation="0" wrapText="true" indent="0" shrinkToFit="false"/>
      <protection locked="true" hidden="false"/>
    </xf>
    <xf numFmtId="164" fontId="9" fillId="0" borderId="1" xfId="0" applyFont="true" applyBorder="true" applyAlignment="true" applyProtection="false">
      <alignment horizontal="center" vertical="center" textRotation="0" wrapText="true" indent="0" shrinkToFit="false"/>
      <protection locked="true" hidden="false"/>
    </xf>
    <xf numFmtId="167" fontId="8" fillId="3" borderId="1" xfId="0" applyFont="true" applyBorder="true" applyAlignment="true" applyProtection="false">
      <alignment horizontal="center" vertical="center" textRotation="0" wrapText="false" indent="0" shrinkToFit="false"/>
      <protection locked="true" hidden="false"/>
    </xf>
    <xf numFmtId="164" fontId="10" fillId="0" borderId="0" xfId="0" applyFont="true" applyBorder="false" applyAlignment="false" applyProtection="false">
      <alignment horizontal="general" vertical="bottom" textRotation="0" wrapText="false" indent="0" shrinkToFit="false"/>
      <protection locked="true" hidden="false"/>
    </xf>
    <xf numFmtId="165" fontId="7" fillId="2" borderId="1" xfId="17" applyFont="true" applyBorder="true" applyAlignment="true" applyProtection="true">
      <alignment horizontal="center" vertical="center" textRotation="0" wrapText="true" indent="0" shrinkToFit="false"/>
      <protection locked="true" hidden="false"/>
    </xf>
    <xf numFmtId="164" fontId="11" fillId="4" borderId="1" xfId="0" applyFont="true" applyBorder="true" applyAlignment="true" applyProtection="false">
      <alignment horizontal="center" vertical="center" textRotation="0" wrapText="true" indent="0" shrinkToFit="false"/>
      <protection locked="true" hidden="false"/>
    </xf>
    <xf numFmtId="164" fontId="11" fillId="5" borderId="1" xfId="0" applyFont="true" applyBorder="true" applyAlignment="true" applyProtection="false">
      <alignment horizontal="center" vertical="center" textRotation="0" wrapText="false" indent="0" shrinkToFit="false"/>
      <protection locked="true" hidden="false"/>
    </xf>
    <xf numFmtId="165" fontId="0" fillId="0" borderId="1" xfId="17" applyFont="true" applyBorder="true" applyAlignment="true" applyProtection="true">
      <alignment horizontal="center" vertical="center" textRotation="0" wrapText="false" indent="0" shrinkToFit="false"/>
      <protection locked="true" hidden="false"/>
    </xf>
    <xf numFmtId="164" fontId="0" fillId="0" borderId="1" xfId="0" applyFont="true" applyBorder="true" applyAlignment="true" applyProtection="false">
      <alignment horizontal="center" vertical="center" textRotation="0" wrapText="false" indent="0" shrinkToFit="false"/>
      <protection locked="true" hidden="false"/>
    </xf>
    <xf numFmtId="165" fontId="0" fillId="0" borderId="1" xfId="17" applyFont="true" applyBorder="true" applyAlignment="true" applyProtection="true">
      <alignment horizontal="right" vertical="center" textRotation="0" wrapText="fals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3D69B"/>
      <rgbColor rgb="FF808080"/>
      <rgbColor rgb="FF95B3D7"/>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8DB3E2"/>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worksheet" Target="worksheets/sheet2.xml"/><Relationship Id="rId5" Type="http://schemas.openxmlformats.org/officeDocument/2006/relationships/sharedStrings" Target="sharedStrings.xml"/>
</Relationships>
</file>

<file path=xl/theme/theme1.xml><?xml version="1.0" encoding="utf-8"?>
<a:theme xmlns:a="http://schemas.openxmlformats.org/drawingml/2006/main" xmlns:r="http://schemas.openxmlformats.org/officeDocument/2006/relationships" name="Office Theme 2007 - 2010">
  <a:themeElements>
    <a:clrScheme name="Office 2007 - 2010">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pitchFamily="0" charset="1"/>
        <a:ea typeface=""/>
        <a:cs typeface=""/>
      </a:majorFont>
      <a:minorFont>
        <a:latin typeface="Calibri" pitchFamily="0" charset="1"/>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l="0" t="0" r="0" b="0"/>
        </a:gradFill>
        <a:gradFill>
          <a:gsLst>
            <a:gs pos="0">
              <a:schemeClr val="phClr">
                <a:shade val="51000"/>
              </a:schemeClr>
            </a:gs>
            <a:gs pos="80000">
              <a:schemeClr val="phClr">
                <a:shade val="93000"/>
              </a:schemeClr>
            </a:gs>
            <a:gs pos="100000">
              <a:schemeClr val="phClr">
                <a:shade val="94000"/>
              </a:schemeClr>
            </a:gs>
          </a:gsLst>
          <a:lin ang="16200000" scaled="0"/>
          <a:tileRect l="0" t="0" r="0" b="0"/>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l="0" t="0" r="0" b="0"/>
        </a:gradFill>
        <a:gradFill>
          <a:gsLst>
            <a:gs pos="0">
              <a:schemeClr val="phClr">
                <a:tint val="80000"/>
              </a:schemeClr>
            </a:gs>
            <a:gs pos="100000">
              <a:schemeClr val="phClr">
                <a:shade val="30000"/>
              </a:schemeClr>
            </a:gs>
          </a:gsLst>
          <a:path path="circle">
            <a:fillToRect l="50000" t="50000" r="50000" b="50000"/>
          </a:path>
          <a:tileRect l="0" t="0" r="0" b="0"/>
        </a:gradFill>
      </a:bgFillStyleLst>
    </a:fmtScheme>
  </a:themeElemen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true"/>
  </sheetPr>
  <dimension ref="A1:O69"/>
  <sheetViews>
    <sheetView showFormulas="false" showGridLines="true" showRowColHeaders="true" showZeros="true" rightToLeft="false" tabSelected="true" showOutlineSymbols="true" defaultGridColor="true" view="normal" topLeftCell="A5" colorId="64" zoomScale="115" zoomScaleNormal="115" zoomScalePageLayoutView="80" workbookViewId="0">
      <pane xSplit="0" ySplit="1" topLeftCell="A24" activePane="bottomLeft" state="frozen"/>
      <selection pane="topLeft" activeCell="A5" activeCellId="0" sqref="A5"/>
      <selection pane="bottomLeft" activeCell="L27" activeCellId="0" sqref="L27"/>
    </sheetView>
  </sheetViews>
  <sheetFormatPr defaultColWidth="9.109375" defaultRowHeight="13.5" customHeight="false" zeroHeight="false" outlineLevelRow="0" outlineLevelCol="0"/>
  <cols>
    <col collapsed="false" customWidth="true" hidden="false" outlineLevel="0" max="1" min="1" style="1" width="7.67"/>
    <col collapsed="false" customWidth="true" hidden="false" outlineLevel="0" max="2" min="2" style="1" width="49.56"/>
    <col collapsed="false" customWidth="true" hidden="false" outlineLevel="0" max="3" min="3" style="1" width="8.11"/>
    <col collapsed="false" customWidth="true" hidden="false" outlineLevel="0" max="4" min="4" style="1" width="11.22"/>
    <col collapsed="false" customWidth="true" hidden="false" outlineLevel="0" max="5" min="5" style="2" width="22.67"/>
    <col collapsed="false" customWidth="true" hidden="false" outlineLevel="0" max="9" min="6" style="3" width="10.44"/>
    <col collapsed="false" customWidth="true" hidden="false" outlineLevel="0" max="11" min="10" style="3" width="10.11"/>
    <col collapsed="false" customWidth="true" hidden="false" outlineLevel="0" max="12" min="12" style="3" width="13.22"/>
    <col collapsed="false" customWidth="true" hidden="false" outlineLevel="0" max="13" min="13" style="3" width="8.11"/>
    <col collapsed="false" customWidth="true" hidden="false" outlineLevel="0" max="14" min="14" style="4" width="7.11"/>
    <col collapsed="false" customWidth="true" hidden="false" outlineLevel="0" max="15" min="15" style="3" width="8.56"/>
    <col collapsed="false" customWidth="true" hidden="false" outlineLevel="0" max="16" min="16" style="5" width="16.33"/>
    <col collapsed="false" customWidth="false" hidden="false" outlineLevel="0" max="18" min="17" style="5" width="9.11"/>
    <col collapsed="false" customWidth="true" hidden="false" outlineLevel="0" max="19" min="19" style="5" width="21.88"/>
    <col collapsed="false" customWidth="true" hidden="false" outlineLevel="0" max="20" min="20" style="5" width="20.33"/>
    <col collapsed="false" customWidth="false" hidden="false" outlineLevel="0" max="16384" min="21" style="5" width="9.11"/>
  </cols>
  <sheetData>
    <row r="1" customFormat="false" ht="12.75" hidden="false" customHeight="true" outlineLevel="0" collapsed="false">
      <c r="A1" s="6" t="s">
        <v>0</v>
      </c>
      <c r="B1" s="6"/>
      <c r="C1" s="6"/>
      <c r="D1" s="6"/>
      <c r="E1" s="6"/>
      <c r="F1" s="6"/>
      <c r="G1" s="6"/>
      <c r="H1" s="6"/>
      <c r="I1" s="6"/>
      <c r="J1" s="6"/>
      <c r="K1" s="6"/>
      <c r="L1" s="6"/>
      <c r="M1" s="6"/>
      <c r="N1" s="6"/>
      <c r="O1" s="6"/>
    </row>
    <row r="2" customFormat="false" ht="12.75" hidden="false" customHeight="true" outlineLevel="0" collapsed="false">
      <c r="A2" s="6" t="s">
        <v>1</v>
      </c>
      <c r="B2" s="6"/>
      <c r="C2" s="6"/>
      <c r="D2" s="6"/>
      <c r="E2" s="6"/>
      <c r="F2" s="6"/>
      <c r="G2" s="6"/>
      <c r="H2" s="6"/>
      <c r="I2" s="6"/>
      <c r="J2" s="6"/>
      <c r="K2" s="6"/>
      <c r="L2" s="6"/>
      <c r="M2" s="6"/>
      <c r="N2" s="6"/>
      <c r="O2" s="6"/>
    </row>
    <row r="3" customFormat="false" ht="12.75" hidden="false" customHeight="true" outlineLevel="0" collapsed="false">
      <c r="A3" s="6" t="s">
        <v>2</v>
      </c>
      <c r="B3" s="6"/>
      <c r="C3" s="6"/>
      <c r="D3" s="6"/>
      <c r="E3" s="6"/>
      <c r="F3" s="6"/>
      <c r="G3" s="6"/>
      <c r="H3" s="6"/>
      <c r="I3" s="6"/>
      <c r="J3" s="6"/>
      <c r="K3" s="6"/>
      <c r="L3" s="6"/>
      <c r="M3" s="6"/>
      <c r="N3" s="6"/>
      <c r="O3" s="6"/>
    </row>
    <row r="5" customFormat="false" ht="71.25" hidden="false" customHeight="true" outlineLevel="0" collapsed="false">
      <c r="A5" s="7" t="s">
        <v>3</v>
      </c>
      <c r="B5" s="8" t="s">
        <v>4</v>
      </c>
      <c r="C5" s="8" t="s">
        <v>5</v>
      </c>
      <c r="D5" s="8" t="s">
        <v>6</v>
      </c>
      <c r="E5" s="8" t="s">
        <v>7</v>
      </c>
      <c r="F5" s="8" t="s">
        <v>8</v>
      </c>
      <c r="G5" s="8" t="s">
        <v>9</v>
      </c>
      <c r="H5" s="8" t="s">
        <v>10</v>
      </c>
      <c r="I5" s="8" t="s">
        <v>11</v>
      </c>
      <c r="J5" s="8" t="s">
        <v>12</v>
      </c>
      <c r="K5" s="8" t="s">
        <v>13</v>
      </c>
      <c r="L5" s="8" t="s">
        <v>14</v>
      </c>
      <c r="M5" s="8" t="s">
        <v>15</v>
      </c>
      <c r="N5" s="8" t="s">
        <v>16</v>
      </c>
      <c r="O5" s="8" t="s">
        <v>17</v>
      </c>
    </row>
    <row r="6" s="16" customFormat="true" ht="78.9" hidden="false" customHeight="false" outlineLevel="0" collapsed="false">
      <c r="A6" s="9" t="n">
        <v>1</v>
      </c>
      <c r="B6" s="10" t="s">
        <v>18</v>
      </c>
      <c r="C6" s="10" t="s">
        <v>19</v>
      </c>
      <c r="D6" s="11" t="n">
        <v>320675</v>
      </c>
      <c r="E6" s="10" t="s">
        <v>20</v>
      </c>
      <c r="F6" s="9" t="n">
        <f aca="false">195-39</f>
        <v>156</v>
      </c>
      <c r="G6" s="10" t="n">
        <v>0</v>
      </c>
      <c r="H6" s="10" t="n">
        <v>0</v>
      </c>
      <c r="I6" s="10" t="n">
        <v>0</v>
      </c>
      <c r="J6" s="12" t="n">
        <v>2178.61</v>
      </c>
      <c r="K6" s="13" t="n">
        <f aca="false">F6+G6+H6+I6</f>
        <v>156</v>
      </c>
      <c r="L6" s="12" t="n">
        <f aca="false">K6*J6</f>
        <v>339863.16</v>
      </c>
      <c r="M6" s="12" t="s">
        <v>21</v>
      </c>
      <c r="N6" s="14" t="s">
        <v>22</v>
      </c>
      <c r="O6" s="15" t="str">
        <f aca="false">VLOOKUP(J6,Intervalos!$B$3:$C$8,2,TRUE())</f>
        <v>0,10%</v>
      </c>
    </row>
    <row r="7" s="16" customFormat="true" ht="61.7" hidden="false" customHeight="false" outlineLevel="0" collapsed="false">
      <c r="A7" s="9" t="n">
        <v>2</v>
      </c>
      <c r="B7" s="10" t="s">
        <v>23</v>
      </c>
      <c r="C7" s="10" t="s">
        <v>19</v>
      </c>
      <c r="D7" s="11" t="n">
        <v>263520</v>
      </c>
      <c r="E7" s="10" t="s">
        <v>20</v>
      </c>
      <c r="F7" s="9" t="n">
        <f aca="false">314-50-13</f>
        <v>251</v>
      </c>
      <c r="G7" s="10" t="n">
        <v>0</v>
      </c>
      <c r="H7" s="10" t="n">
        <v>0</v>
      </c>
      <c r="I7" s="10" t="n">
        <v>0</v>
      </c>
      <c r="J7" s="12" t="n">
        <v>3640.91</v>
      </c>
      <c r="K7" s="13" t="n">
        <f aca="false">F7+G7+H7+I7</f>
        <v>251</v>
      </c>
      <c r="L7" s="12" t="n">
        <f aca="false">K7*J7</f>
        <v>913868.41</v>
      </c>
      <c r="M7" s="12" t="s">
        <v>21</v>
      </c>
      <c r="N7" s="14" t="s">
        <v>22</v>
      </c>
      <c r="O7" s="15" t="str">
        <f aca="false">VLOOKUP(J7,Intervalos!$B$3:$C$8,2,TRUE())</f>
        <v>0,10%</v>
      </c>
    </row>
    <row r="8" s="16" customFormat="true" ht="61.7" hidden="false" customHeight="false" outlineLevel="0" collapsed="false">
      <c r="A8" s="9" t="n">
        <v>3</v>
      </c>
      <c r="B8" s="10" t="s">
        <v>24</v>
      </c>
      <c r="C8" s="10" t="s">
        <v>25</v>
      </c>
      <c r="D8" s="11" t="n">
        <v>457606</v>
      </c>
      <c r="E8" s="10" t="s">
        <v>20</v>
      </c>
      <c r="F8" s="9" t="n">
        <f aca="false">265-50-3</f>
        <v>212</v>
      </c>
      <c r="G8" s="10" t="n">
        <v>0</v>
      </c>
      <c r="H8" s="10" t="n">
        <v>0</v>
      </c>
      <c r="I8" s="10" t="n">
        <v>0</v>
      </c>
      <c r="J8" s="12" t="n">
        <v>5393.13</v>
      </c>
      <c r="K8" s="13" t="n">
        <f aca="false">F8+G8+H8+I8</f>
        <v>212</v>
      </c>
      <c r="L8" s="12" t="n">
        <f aca="false">K8*J8</f>
        <v>1143343.56</v>
      </c>
      <c r="M8" s="12" t="s">
        <v>21</v>
      </c>
      <c r="N8" s="14" t="s">
        <v>22</v>
      </c>
      <c r="O8" s="15" t="str">
        <f aca="false">VLOOKUP(J8,Intervalos!$B$3:$C$8,2,TRUE())</f>
        <v>0,10%</v>
      </c>
    </row>
    <row r="9" s="16" customFormat="true" ht="70.3" hidden="false" customHeight="false" outlineLevel="0" collapsed="false">
      <c r="A9" s="9" t="n">
        <v>4</v>
      </c>
      <c r="B9" s="10" t="s">
        <v>26</v>
      </c>
      <c r="C9" s="10" t="s">
        <v>19</v>
      </c>
      <c r="D9" s="11" t="n">
        <v>363526</v>
      </c>
      <c r="E9" s="10" t="s">
        <v>20</v>
      </c>
      <c r="F9" s="9" t="n">
        <f aca="false">149-30</f>
        <v>119</v>
      </c>
      <c r="G9" s="10" t="n">
        <v>0</v>
      </c>
      <c r="H9" s="10" t="n">
        <v>0</v>
      </c>
      <c r="I9" s="10" t="n">
        <v>0</v>
      </c>
      <c r="J9" s="12" t="n">
        <v>1813.03</v>
      </c>
      <c r="K9" s="13" t="n">
        <f aca="false">F9+G9+H9+I9</f>
        <v>119</v>
      </c>
      <c r="L9" s="12" t="n">
        <f aca="false">K9*J9</f>
        <v>215750.57</v>
      </c>
      <c r="M9" s="12" t="s">
        <v>21</v>
      </c>
      <c r="N9" s="14" t="s">
        <v>22</v>
      </c>
      <c r="O9" s="15" t="str">
        <f aca="false">VLOOKUP(J9,Intervalos!$B$3:$C$8,2,TRUE())</f>
        <v>0,10%</v>
      </c>
    </row>
    <row r="10" s="16" customFormat="true" ht="61.7" hidden="false" customHeight="false" outlineLevel="0" collapsed="false">
      <c r="A10" s="9" t="n">
        <v>5</v>
      </c>
      <c r="B10" s="10" t="s">
        <v>27</v>
      </c>
      <c r="C10" s="10" t="s">
        <v>25</v>
      </c>
      <c r="D10" s="11" t="n">
        <v>289254</v>
      </c>
      <c r="E10" s="10" t="s">
        <v>20</v>
      </c>
      <c r="F10" s="9" t="n">
        <f aca="false">277-50-6</f>
        <v>221</v>
      </c>
      <c r="G10" s="10" t="n">
        <v>0</v>
      </c>
      <c r="H10" s="10" t="n">
        <v>0</v>
      </c>
      <c r="I10" s="10" t="n">
        <v>0</v>
      </c>
      <c r="J10" s="12" t="n">
        <v>4921.89</v>
      </c>
      <c r="K10" s="13" t="n">
        <f aca="false">F10+G10+H10+I10</f>
        <v>221</v>
      </c>
      <c r="L10" s="12" t="n">
        <f aca="false">K10*J10</f>
        <v>1087737.69</v>
      </c>
      <c r="M10" s="12" t="s">
        <v>21</v>
      </c>
      <c r="N10" s="14" t="s">
        <v>22</v>
      </c>
      <c r="O10" s="15" t="str">
        <f aca="false">VLOOKUP(J10,Intervalos!$B$3:$C$8,2,TRUE())</f>
        <v>0,10%</v>
      </c>
    </row>
    <row r="11" s="16" customFormat="true" ht="113.25" hidden="false" customHeight="false" outlineLevel="0" collapsed="false">
      <c r="A11" s="9" t="n">
        <v>6</v>
      </c>
      <c r="B11" s="10" t="s">
        <v>28</v>
      </c>
      <c r="C11" s="10" t="s">
        <v>19</v>
      </c>
      <c r="D11" s="11" t="n">
        <v>397100</v>
      </c>
      <c r="E11" s="10" t="s">
        <v>20</v>
      </c>
      <c r="F11" s="9" t="n">
        <f aca="false">217-44</f>
        <v>173</v>
      </c>
      <c r="G11" s="10" t="n">
        <v>0</v>
      </c>
      <c r="H11" s="10" t="n">
        <v>0</v>
      </c>
      <c r="I11" s="10" t="n">
        <v>5</v>
      </c>
      <c r="J11" s="12" t="n">
        <v>1946.67</v>
      </c>
      <c r="K11" s="13" t="n">
        <f aca="false">F11+G11+H11+I11</f>
        <v>178</v>
      </c>
      <c r="L11" s="12" t="n">
        <f aca="false">K11*J11</f>
        <v>346507.26</v>
      </c>
      <c r="M11" s="12" t="s">
        <v>21</v>
      </c>
      <c r="N11" s="14" t="s">
        <v>22</v>
      </c>
      <c r="O11" s="15" t="str">
        <f aca="false">VLOOKUP(J11,Intervalos!$B$3:$C$8,2,TRUE())</f>
        <v>0,10%</v>
      </c>
    </row>
    <row r="12" s="16" customFormat="true" ht="130.45" hidden="false" customHeight="false" outlineLevel="0" collapsed="false">
      <c r="A12" s="9" t="n">
        <v>7</v>
      </c>
      <c r="B12" s="10" t="s">
        <v>29</v>
      </c>
      <c r="C12" s="10" t="s">
        <v>19</v>
      </c>
      <c r="D12" s="11" t="n">
        <v>355744</v>
      </c>
      <c r="E12" s="10" t="s">
        <v>20</v>
      </c>
      <c r="F12" s="9" t="n">
        <f aca="false">267-50-4</f>
        <v>213</v>
      </c>
      <c r="G12" s="10" t="n">
        <v>0</v>
      </c>
      <c r="H12" s="10" t="n">
        <v>5</v>
      </c>
      <c r="I12" s="10" t="n">
        <v>0</v>
      </c>
      <c r="J12" s="12" t="n">
        <v>2789.33</v>
      </c>
      <c r="K12" s="13" t="n">
        <f aca="false">F12+G12+H12+I12</f>
        <v>218</v>
      </c>
      <c r="L12" s="12" t="n">
        <f aca="false">K12*J12</f>
        <v>608073.94</v>
      </c>
      <c r="M12" s="12" t="s">
        <v>21</v>
      </c>
      <c r="N12" s="14" t="s">
        <v>22</v>
      </c>
      <c r="O12" s="15" t="str">
        <f aca="false">VLOOKUP(J12,Intervalos!$B$3:$C$8,2,TRUE())</f>
        <v>0,10%</v>
      </c>
    </row>
    <row r="13" s="16" customFormat="true" ht="130.45" hidden="false" customHeight="false" outlineLevel="0" collapsed="false">
      <c r="A13" s="9" t="n">
        <v>8</v>
      </c>
      <c r="B13" s="10" t="s">
        <v>30</v>
      </c>
      <c r="C13" s="10" t="s">
        <v>19</v>
      </c>
      <c r="D13" s="11" t="n">
        <v>355741</v>
      </c>
      <c r="E13" s="10" t="s">
        <v>20</v>
      </c>
      <c r="F13" s="9" t="n">
        <f aca="false">162-33</f>
        <v>129</v>
      </c>
      <c r="G13" s="10" t="n">
        <v>0</v>
      </c>
      <c r="H13" s="10" t="n">
        <v>10</v>
      </c>
      <c r="I13" s="10" t="n">
        <v>14</v>
      </c>
      <c r="J13" s="12" t="n">
        <v>4434.67</v>
      </c>
      <c r="K13" s="13" t="n">
        <f aca="false">F13+G13+H13+I13</f>
        <v>153</v>
      </c>
      <c r="L13" s="12" t="n">
        <f aca="false">K13*J13</f>
        <v>678504.51</v>
      </c>
      <c r="M13" s="12" t="s">
        <v>21</v>
      </c>
      <c r="N13" s="14" t="s">
        <v>22</v>
      </c>
      <c r="O13" s="15" t="str">
        <f aca="false">VLOOKUP(J13,Intervalos!$B$3:$C$8,2,TRUE())</f>
        <v>0,10%</v>
      </c>
    </row>
    <row r="14" s="16" customFormat="true" ht="113.25" hidden="false" customHeight="false" outlineLevel="0" collapsed="false">
      <c r="A14" s="9" t="n">
        <v>9</v>
      </c>
      <c r="B14" s="10" t="s">
        <v>31</v>
      </c>
      <c r="C14" s="10" t="s">
        <v>19</v>
      </c>
      <c r="D14" s="11" t="n">
        <v>399654</v>
      </c>
      <c r="E14" s="10" t="s">
        <v>20</v>
      </c>
      <c r="F14" s="9" t="n">
        <f aca="false">159-32</f>
        <v>127</v>
      </c>
      <c r="G14" s="10" t="n">
        <v>0</v>
      </c>
      <c r="H14" s="10" t="n">
        <v>7</v>
      </c>
      <c r="I14" s="10" t="n">
        <v>0</v>
      </c>
      <c r="J14" s="12" t="n">
        <v>5334</v>
      </c>
      <c r="K14" s="13" t="n">
        <f aca="false">F14+G14+H14+I14</f>
        <v>134</v>
      </c>
      <c r="L14" s="12" t="n">
        <f aca="false">K14*J14</f>
        <v>714756</v>
      </c>
      <c r="M14" s="12" t="s">
        <v>21</v>
      </c>
      <c r="N14" s="14" t="s">
        <v>22</v>
      </c>
      <c r="O14" s="15" t="str">
        <f aca="false">VLOOKUP(J14,Intervalos!$B$3:$C$8,2,TRUE())</f>
        <v>0,10%</v>
      </c>
    </row>
    <row r="15" s="16" customFormat="true" ht="113.25" hidden="false" customHeight="false" outlineLevel="0" collapsed="false">
      <c r="A15" s="9" t="n">
        <v>10</v>
      </c>
      <c r="B15" s="10" t="s">
        <v>32</v>
      </c>
      <c r="C15" s="10" t="s">
        <v>19</v>
      </c>
      <c r="D15" s="11" t="n">
        <v>397101</v>
      </c>
      <c r="E15" s="10" t="s">
        <v>20</v>
      </c>
      <c r="F15" s="9" t="n">
        <v>72</v>
      </c>
      <c r="G15" s="10" t="n">
        <v>0</v>
      </c>
      <c r="H15" s="10" t="n">
        <v>0</v>
      </c>
      <c r="I15" s="10" t="n">
        <v>0</v>
      </c>
      <c r="J15" s="12" t="n">
        <v>1767</v>
      </c>
      <c r="K15" s="13" t="n">
        <f aca="false">F15+G15+H15+I15</f>
        <v>72</v>
      </c>
      <c r="L15" s="12" t="n">
        <f aca="false">K15*J15</f>
        <v>127224</v>
      </c>
      <c r="M15" s="12" t="s">
        <v>21</v>
      </c>
      <c r="N15" s="14" t="s">
        <v>22</v>
      </c>
      <c r="O15" s="15" t="str">
        <f aca="false">VLOOKUP(J15,Intervalos!$B$3:$C$8,2,TRUE())</f>
        <v>0,10%</v>
      </c>
    </row>
    <row r="16" s="16" customFormat="true" ht="121.85" hidden="false" customHeight="false" outlineLevel="0" collapsed="false">
      <c r="A16" s="9" t="n">
        <v>11</v>
      </c>
      <c r="B16" s="10" t="s">
        <v>33</v>
      </c>
      <c r="C16" s="10" t="s">
        <v>19</v>
      </c>
      <c r="D16" s="11" t="n">
        <v>355747</v>
      </c>
      <c r="E16" s="10" t="s">
        <v>20</v>
      </c>
      <c r="F16" s="9" t="n">
        <f aca="false">144-29</f>
        <v>115</v>
      </c>
      <c r="G16" s="10" t="n">
        <v>0</v>
      </c>
      <c r="H16" s="10" t="n">
        <v>0</v>
      </c>
      <c r="I16" s="10" t="n">
        <v>4</v>
      </c>
      <c r="J16" s="12" t="n">
        <v>7999.33</v>
      </c>
      <c r="K16" s="13" t="n">
        <f aca="false">F16+G16+H16+I16</f>
        <v>119</v>
      </c>
      <c r="L16" s="12" t="n">
        <f aca="false">K16*J16</f>
        <v>951920.27</v>
      </c>
      <c r="M16" s="12" t="s">
        <v>21</v>
      </c>
      <c r="N16" s="14" t="s">
        <v>22</v>
      </c>
      <c r="O16" s="15" t="str">
        <f aca="false">VLOOKUP(J16,Intervalos!$B$3:$C$8,2,TRUE())</f>
        <v>0,10%</v>
      </c>
    </row>
    <row r="17" s="16" customFormat="true" ht="78.9" hidden="false" customHeight="false" outlineLevel="0" collapsed="false">
      <c r="A17" s="9" t="n">
        <v>12</v>
      </c>
      <c r="B17" s="10" t="s">
        <v>34</v>
      </c>
      <c r="C17" s="10" t="s">
        <v>19</v>
      </c>
      <c r="D17" s="11" t="n">
        <v>450747</v>
      </c>
      <c r="E17" s="10" t="s">
        <v>20</v>
      </c>
      <c r="F17" s="9" t="n">
        <f aca="false">155-31</f>
        <v>124</v>
      </c>
      <c r="G17" s="10" t="n">
        <v>0</v>
      </c>
      <c r="H17" s="10" t="n">
        <v>0</v>
      </c>
      <c r="I17" s="10" t="n">
        <v>5</v>
      </c>
      <c r="J17" s="12" t="n">
        <v>10295.43</v>
      </c>
      <c r="K17" s="13" t="n">
        <f aca="false">F17+G17+H17+I17</f>
        <v>129</v>
      </c>
      <c r="L17" s="12" t="n">
        <f aca="false">K17*J17</f>
        <v>1328110.47</v>
      </c>
      <c r="M17" s="12" t="s">
        <v>21</v>
      </c>
      <c r="N17" s="14" t="s">
        <v>22</v>
      </c>
      <c r="O17" s="15" t="str">
        <f aca="false">VLOOKUP(J17,Intervalos!$B$3:$C$8,2,TRUE())</f>
        <v>0,10%</v>
      </c>
    </row>
    <row r="18" s="16" customFormat="true" ht="121.85" hidden="false" customHeight="false" outlineLevel="0" collapsed="false">
      <c r="A18" s="9" t="n">
        <v>13</v>
      </c>
      <c r="B18" s="10" t="s">
        <v>35</v>
      </c>
      <c r="C18" s="10" t="s">
        <v>19</v>
      </c>
      <c r="D18" s="11" t="n">
        <v>607317</v>
      </c>
      <c r="E18" s="10" t="s">
        <v>20</v>
      </c>
      <c r="F18" s="9" t="n">
        <f aca="false">135-27</f>
        <v>108</v>
      </c>
      <c r="G18" s="10" t="n">
        <v>0</v>
      </c>
      <c r="H18" s="10" t="n">
        <v>0</v>
      </c>
      <c r="I18" s="10" t="n">
        <v>20</v>
      </c>
      <c r="J18" s="12" t="n">
        <v>8590</v>
      </c>
      <c r="K18" s="13" t="n">
        <f aca="false">F18+G18+H18+I18</f>
        <v>128</v>
      </c>
      <c r="L18" s="12" t="n">
        <f aca="false">K18*J18</f>
        <v>1099520</v>
      </c>
      <c r="M18" s="12" t="s">
        <v>21</v>
      </c>
      <c r="N18" s="14" t="s">
        <v>22</v>
      </c>
      <c r="O18" s="15" t="str">
        <f aca="false">VLOOKUP(J18,Intervalos!$B$3:$C$8,2,TRUE())</f>
        <v>0,10%</v>
      </c>
    </row>
    <row r="19" s="16" customFormat="true" ht="130.45" hidden="false" customHeight="false" outlineLevel="0" collapsed="false">
      <c r="A19" s="9" t="n">
        <v>14</v>
      </c>
      <c r="B19" s="10" t="s">
        <v>36</v>
      </c>
      <c r="C19" s="10" t="s">
        <v>19</v>
      </c>
      <c r="D19" s="11" t="n">
        <v>612490</v>
      </c>
      <c r="E19" s="10" t="s">
        <v>20</v>
      </c>
      <c r="F19" s="9" t="n">
        <f aca="false">129-26</f>
        <v>103</v>
      </c>
      <c r="G19" s="10" t="n">
        <v>0</v>
      </c>
      <c r="H19" s="10" t="n">
        <v>0</v>
      </c>
      <c r="I19" s="10" t="n">
        <v>0</v>
      </c>
      <c r="J19" s="12" t="n">
        <v>10370</v>
      </c>
      <c r="K19" s="13" t="n">
        <f aca="false">F19+G19+H19+I19</f>
        <v>103</v>
      </c>
      <c r="L19" s="12" t="n">
        <f aca="false">K19*J19</f>
        <v>1068110</v>
      </c>
      <c r="M19" s="12" t="s">
        <v>21</v>
      </c>
      <c r="N19" s="14" t="s">
        <v>22</v>
      </c>
      <c r="O19" s="15" t="str">
        <f aca="false">VLOOKUP(J19,Intervalos!$B$3:$C$8,2,TRUE())</f>
        <v>0,10%</v>
      </c>
    </row>
    <row r="20" s="16" customFormat="true" ht="61.7" hidden="false" customHeight="false" outlineLevel="0" collapsed="false">
      <c r="A20" s="9" t="n">
        <v>15</v>
      </c>
      <c r="B20" s="10" t="s">
        <v>37</v>
      </c>
      <c r="C20" s="10" t="s">
        <v>19</v>
      </c>
      <c r="D20" s="11" t="n">
        <v>448227</v>
      </c>
      <c r="E20" s="10" t="s">
        <v>38</v>
      </c>
      <c r="F20" s="9" t="n">
        <v>5</v>
      </c>
      <c r="G20" s="10" t="n">
        <v>0</v>
      </c>
      <c r="H20" s="10" t="n">
        <v>0</v>
      </c>
      <c r="I20" s="10" t="n">
        <v>0</v>
      </c>
      <c r="J20" s="12" t="n">
        <v>599.15</v>
      </c>
      <c r="K20" s="13" t="n">
        <f aca="false">F20+G20+H20+I20</f>
        <v>5</v>
      </c>
      <c r="L20" s="12" t="n">
        <f aca="false">K20*J20</f>
        <v>2995.75</v>
      </c>
      <c r="M20" s="12" t="s">
        <v>39</v>
      </c>
      <c r="N20" s="14" t="s">
        <v>22</v>
      </c>
      <c r="O20" s="15" t="str">
        <f aca="false">VLOOKUP(J20,Intervalos!$B$3:$C$8,2,TRUE())</f>
        <v>0,10%</v>
      </c>
    </row>
    <row r="21" s="16" customFormat="true" ht="96.05" hidden="false" customHeight="false" outlineLevel="0" collapsed="false">
      <c r="A21" s="9" t="n">
        <v>16</v>
      </c>
      <c r="B21" s="10" t="s">
        <v>40</v>
      </c>
      <c r="C21" s="10" t="s">
        <v>19</v>
      </c>
      <c r="D21" s="11" t="n">
        <v>350624</v>
      </c>
      <c r="E21" s="10" t="s">
        <v>38</v>
      </c>
      <c r="F21" s="9" t="n">
        <v>3</v>
      </c>
      <c r="G21" s="10" t="n">
        <v>0</v>
      </c>
      <c r="H21" s="10" t="n">
        <v>0</v>
      </c>
      <c r="I21" s="10" t="n">
        <v>3</v>
      </c>
      <c r="J21" s="12" t="n">
        <v>324.07</v>
      </c>
      <c r="K21" s="13" t="n">
        <f aca="false">F21+G21+H21+I21</f>
        <v>6</v>
      </c>
      <c r="L21" s="12" t="n">
        <f aca="false">K21*J21</f>
        <v>1944.42</v>
      </c>
      <c r="M21" s="12" t="s">
        <v>39</v>
      </c>
      <c r="N21" s="14" t="s">
        <v>22</v>
      </c>
      <c r="O21" s="15" t="str">
        <f aca="false">VLOOKUP(J21,Intervalos!$B$3:$C$8,2,TRUE())</f>
        <v>0,10%</v>
      </c>
    </row>
    <row r="22" s="16" customFormat="true" ht="78.9" hidden="false" customHeight="false" outlineLevel="0" collapsed="false">
      <c r="A22" s="9" t="n">
        <v>17</v>
      </c>
      <c r="B22" s="10" t="s">
        <v>41</v>
      </c>
      <c r="C22" s="10" t="s">
        <v>19</v>
      </c>
      <c r="D22" s="11" t="n">
        <v>299678</v>
      </c>
      <c r="E22" s="10" t="s">
        <v>38</v>
      </c>
      <c r="F22" s="9" t="n">
        <v>14</v>
      </c>
      <c r="G22" s="10" t="n">
        <v>0</v>
      </c>
      <c r="H22" s="10" t="n">
        <v>0</v>
      </c>
      <c r="I22" s="10" t="n">
        <v>3</v>
      </c>
      <c r="J22" s="12" t="n">
        <v>689.9</v>
      </c>
      <c r="K22" s="13" t="n">
        <f aca="false">F22+G22+H22+I22</f>
        <v>17</v>
      </c>
      <c r="L22" s="12" t="n">
        <f aca="false">K22*J22</f>
        <v>11728.3</v>
      </c>
      <c r="M22" s="12" t="s">
        <v>39</v>
      </c>
      <c r="N22" s="14" t="s">
        <v>22</v>
      </c>
      <c r="O22" s="15" t="str">
        <f aca="false">VLOOKUP(J22,Intervalos!$B$3:$C$8,2,TRUE())</f>
        <v>0,10%</v>
      </c>
    </row>
    <row r="23" s="16" customFormat="true" ht="18.75" hidden="false" customHeight="false" outlineLevel="0" collapsed="false">
      <c r="A23" s="9" t="n">
        <v>18</v>
      </c>
      <c r="B23" s="10" t="s">
        <v>42</v>
      </c>
      <c r="C23" s="10" t="s">
        <v>19</v>
      </c>
      <c r="D23" s="11" t="n">
        <v>386860</v>
      </c>
      <c r="E23" s="10" t="s">
        <v>43</v>
      </c>
      <c r="F23" s="9" t="n">
        <v>17</v>
      </c>
      <c r="G23" s="10" t="n">
        <v>0</v>
      </c>
      <c r="H23" s="10" t="n">
        <v>0</v>
      </c>
      <c r="I23" s="10" t="n">
        <v>0</v>
      </c>
      <c r="J23" s="12" t="n">
        <v>199.9</v>
      </c>
      <c r="K23" s="13" t="n">
        <f aca="false">F23+G23+H23+I23</f>
        <v>17</v>
      </c>
      <c r="L23" s="12" t="n">
        <f aca="false">K23*J23</f>
        <v>3398.3</v>
      </c>
      <c r="M23" s="12" t="s">
        <v>39</v>
      </c>
      <c r="N23" s="14" t="s">
        <v>22</v>
      </c>
      <c r="O23" s="15" t="str">
        <f aca="false">VLOOKUP(J23,Intervalos!$B$3:$C$8,2,TRUE())</f>
        <v>0,10%</v>
      </c>
    </row>
    <row r="24" s="16" customFormat="true" ht="35.9" hidden="false" customHeight="false" outlineLevel="0" collapsed="false">
      <c r="A24" s="9" t="n">
        <v>19</v>
      </c>
      <c r="B24" s="10" t="s">
        <v>44</v>
      </c>
      <c r="C24" s="10" t="s">
        <v>19</v>
      </c>
      <c r="D24" s="11" t="n">
        <v>408558</v>
      </c>
      <c r="E24" s="10" t="s">
        <v>43</v>
      </c>
      <c r="F24" s="9" t="n">
        <v>40</v>
      </c>
      <c r="G24" s="10" t="n">
        <v>10</v>
      </c>
      <c r="H24" s="10" t="n">
        <v>0</v>
      </c>
      <c r="I24" s="10" t="n">
        <v>0</v>
      </c>
      <c r="J24" s="12" t="n">
        <v>1086.67</v>
      </c>
      <c r="K24" s="13" t="n">
        <f aca="false">F24+G24+H24+I24</f>
        <v>50</v>
      </c>
      <c r="L24" s="12" t="n">
        <f aca="false">K24*J24</f>
        <v>54333.5</v>
      </c>
      <c r="M24" s="12" t="s">
        <v>39</v>
      </c>
      <c r="N24" s="14" t="s">
        <v>22</v>
      </c>
      <c r="O24" s="15" t="str">
        <f aca="false">VLOOKUP(J24,Intervalos!$B$3:$C$8,2,TRUE())</f>
        <v>0,10%</v>
      </c>
    </row>
    <row r="25" s="16" customFormat="true" ht="78.9" hidden="false" customHeight="false" outlineLevel="0" collapsed="false">
      <c r="A25" s="9" t="n">
        <v>20</v>
      </c>
      <c r="B25" s="10" t="s">
        <v>45</v>
      </c>
      <c r="C25" s="10" t="s">
        <v>19</v>
      </c>
      <c r="D25" s="11" t="n">
        <v>400860</v>
      </c>
      <c r="E25" s="10" t="s">
        <v>43</v>
      </c>
      <c r="F25" s="9" t="n">
        <v>8</v>
      </c>
      <c r="G25" s="10" t="n">
        <v>0</v>
      </c>
      <c r="H25" s="10" t="n">
        <v>0</v>
      </c>
      <c r="I25" s="10" t="n">
        <v>0</v>
      </c>
      <c r="J25" s="12" t="n">
        <v>876.33</v>
      </c>
      <c r="K25" s="13" t="n">
        <f aca="false">F25+G25+H25+I25</f>
        <v>8</v>
      </c>
      <c r="L25" s="12" t="n">
        <f aca="false">K25*J25</f>
        <v>7010.64</v>
      </c>
      <c r="M25" s="12" t="s">
        <v>39</v>
      </c>
      <c r="N25" s="14" t="s">
        <v>22</v>
      </c>
      <c r="O25" s="15" t="str">
        <f aca="false">VLOOKUP(J25,Intervalos!$B$3:$C$8,2,TRUE())</f>
        <v>0,10%</v>
      </c>
    </row>
    <row r="26" s="16" customFormat="true" ht="96.05" hidden="false" customHeight="false" outlineLevel="0" collapsed="false">
      <c r="A26" s="9" t="n">
        <v>21</v>
      </c>
      <c r="B26" s="10" t="s">
        <v>46</v>
      </c>
      <c r="C26" s="10" t="s">
        <v>19</v>
      </c>
      <c r="D26" s="11" t="n">
        <v>452767</v>
      </c>
      <c r="E26" s="10" t="s">
        <v>43</v>
      </c>
      <c r="F26" s="9" t="n">
        <v>28</v>
      </c>
      <c r="G26" s="10" t="n">
        <v>0</v>
      </c>
      <c r="H26" s="10" t="n">
        <v>4</v>
      </c>
      <c r="I26" s="10" t="n">
        <v>10</v>
      </c>
      <c r="J26" s="12" t="n">
        <v>2835.79</v>
      </c>
      <c r="K26" s="13" t="n">
        <f aca="false">F26+G26+H26+I26</f>
        <v>42</v>
      </c>
      <c r="L26" s="12" t="n">
        <f aca="false">K26*J26</f>
        <v>119103.18</v>
      </c>
      <c r="M26" s="12" t="s">
        <v>21</v>
      </c>
      <c r="N26" s="14" t="s">
        <v>22</v>
      </c>
      <c r="O26" s="15" t="str">
        <f aca="false">VLOOKUP(J26,Intervalos!$B$3:$C$8,2,TRUE())</f>
        <v>0,10%</v>
      </c>
    </row>
    <row r="27" s="16" customFormat="true" ht="78.9" hidden="false" customHeight="false" outlineLevel="0" collapsed="false">
      <c r="A27" s="9" t="n">
        <v>22</v>
      </c>
      <c r="B27" s="10" t="s">
        <v>47</v>
      </c>
      <c r="C27" s="10" t="s">
        <v>19</v>
      </c>
      <c r="D27" s="11" t="n">
        <v>311387</v>
      </c>
      <c r="E27" s="10" t="s">
        <v>43</v>
      </c>
      <c r="F27" s="9" t="n">
        <v>27</v>
      </c>
      <c r="G27" s="10" t="n">
        <v>5</v>
      </c>
      <c r="H27" s="10" t="n">
        <v>8</v>
      </c>
      <c r="I27" s="10" t="n">
        <v>2</v>
      </c>
      <c r="J27" s="12" t="n">
        <v>3354.51</v>
      </c>
      <c r="K27" s="13" t="n">
        <f aca="false">F27+G27+H27+I27</f>
        <v>42</v>
      </c>
      <c r="L27" s="12" t="n">
        <f aca="false">K27*J27</f>
        <v>140889.42</v>
      </c>
      <c r="M27" s="12" t="s">
        <v>21</v>
      </c>
      <c r="N27" s="14" t="s">
        <v>22</v>
      </c>
      <c r="O27" s="15" t="str">
        <f aca="false">VLOOKUP(J27,Intervalos!$B$3:$C$8,2,TRUE())</f>
        <v>0,10%</v>
      </c>
    </row>
    <row r="28" s="16" customFormat="true" ht="121.85" hidden="false" customHeight="false" outlineLevel="0" collapsed="false">
      <c r="A28" s="9" t="n">
        <v>23</v>
      </c>
      <c r="B28" s="10" t="s">
        <v>48</v>
      </c>
      <c r="C28" s="10" t="s">
        <v>19</v>
      </c>
      <c r="D28" s="11" t="n">
        <v>627710</v>
      </c>
      <c r="E28" s="10" t="s">
        <v>43</v>
      </c>
      <c r="F28" s="9" t="n">
        <v>19</v>
      </c>
      <c r="G28" s="10" t="n">
        <v>0</v>
      </c>
      <c r="H28" s="10" t="n">
        <v>0</v>
      </c>
      <c r="I28" s="10" t="n">
        <v>0</v>
      </c>
      <c r="J28" s="12" t="n">
        <v>2877.53</v>
      </c>
      <c r="K28" s="13" t="n">
        <f aca="false">F28+G28+H28+I28</f>
        <v>19</v>
      </c>
      <c r="L28" s="12" t="n">
        <f aca="false">K28*J28</f>
        <v>54673.07</v>
      </c>
      <c r="M28" s="12" t="s">
        <v>39</v>
      </c>
      <c r="N28" s="14" t="s">
        <v>22</v>
      </c>
      <c r="O28" s="15" t="str">
        <f aca="false">VLOOKUP(J28,Intervalos!$B$3:$C$8,2,TRUE())</f>
        <v>0,10%</v>
      </c>
    </row>
    <row r="29" s="16" customFormat="true" ht="35.9" hidden="false" customHeight="false" outlineLevel="0" collapsed="false">
      <c r="A29" s="9" t="n">
        <v>24</v>
      </c>
      <c r="B29" s="10" t="s">
        <v>49</v>
      </c>
      <c r="C29" s="10" t="s">
        <v>19</v>
      </c>
      <c r="D29" s="11" t="n">
        <v>601922</v>
      </c>
      <c r="E29" s="10" t="s">
        <v>43</v>
      </c>
      <c r="F29" s="9" t="n">
        <v>3</v>
      </c>
      <c r="G29" s="10" t="n">
        <v>0</v>
      </c>
      <c r="H29" s="10" t="n">
        <v>0</v>
      </c>
      <c r="I29" s="10" t="n">
        <v>0</v>
      </c>
      <c r="J29" s="12" t="n">
        <v>734.06</v>
      </c>
      <c r="K29" s="13" t="n">
        <f aca="false">F29+G29+H29+I29</f>
        <v>3</v>
      </c>
      <c r="L29" s="12" t="n">
        <f aca="false">K29*J29</f>
        <v>2202.18</v>
      </c>
      <c r="M29" s="12" t="s">
        <v>39</v>
      </c>
      <c r="N29" s="14" t="s">
        <v>22</v>
      </c>
      <c r="O29" s="15" t="str">
        <f aca="false">VLOOKUP(J29,Intervalos!$B$3:$C$8,2,TRUE())</f>
        <v>0,10%</v>
      </c>
    </row>
    <row r="30" s="16" customFormat="true" ht="35.9" hidden="false" customHeight="false" outlineLevel="0" collapsed="false">
      <c r="A30" s="9" t="n">
        <v>25</v>
      </c>
      <c r="B30" s="10" t="s">
        <v>50</v>
      </c>
      <c r="C30" s="10" t="s">
        <v>19</v>
      </c>
      <c r="D30" s="11" t="n">
        <v>601922</v>
      </c>
      <c r="E30" s="10" t="s">
        <v>43</v>
      </c>
      <c r="F30" s="9" t="n">
        <v>13</v>
      </c>
      <c r="G30" s="10" t="n">
        <v>0</v>
      </c>
      <c r="H30" s="10" t="n">
        <v>0</v>
      </c>
      <c r="I30" s="10" t="n">
        <v>0</v>
      </c>
      <c r="J30" s="12" t="n">
        <v>907.71</v>
      </c>
      <c r="K30" s="13" t="n">
        <f aca="false">F30+G30+H30+I30</f>
        <v>13</v>
      </c>
      <c r="L30" s="12" t="n">
        <f aca="false">K30*J30</f>
        <v>11800.23</v>
      </c>
      <c r="M30" s="12" t="s">
        <v>39</v>
      </c>
      <c r="N30" s="14" t="s">
        <v>22</v>
      </c>
      <c r="O30" s="15" t="str">
        <f aca="false">VLOOKUP(J30,Intervalos!$B$3:$C$8,2,TRUE())</f>
        <v>0,10%</v>
      </c>
    </row>
    <row r="31" s="16" customFormat="true" ht="44.5" hidden="false" customHeight="false" outlineLevel="0" collapsed="false">
      <c r="A31" s="9" t="n">
        <v>26</v>
      </c>
      <c r="B31" s="10" t="s">
        <v>51</v>
      </c>
      <c r="C31" s="10" t="s">
        <v>19</v>
      </c>
      <c r="D31" s="11" t="n">
        <v>470922</v>
      </c>
      <c r="E31" s="10" t="s">
        <v>43</v>
      </c>
      <c r="F31" s="9" t="n">
        <v>47</v>
      </c>
      <c r="G31" s="10" t="n">
        <v>0</v>
      </c>
      <c r="H31" s="10" t="n">
        <v>0</v>
      </c>
      <c r="I31" s="10" t="n">
        <v>10</v>
      </c>
      <c r="J31" s="12" t="n">
        <v>238.63</v>
      </c>
      <c r="K31" s="13" t="n">
        <f aca="false">F31+G31+H31+I31</f>
        <v>57</v>
      </c>
      <c r="L31" s="12" t="n">
        <f aca="false">K31*J31</f>
        <v>13601.91</v>
      </c>
      <c r="M31" s="12" t="s">
        <v>39</v>
      </c>
      <c r="N31" s="14" t="s">
        <v>22</v>
      </c>
      <c r="O31" s="15" t="str">
        <f aca="false">VLOOKUP(J31,Intervalos!$B$3:$C$8,2,TRUE())</f>
        <v>0,10%</v>
      </c>
    </row>
    <row r="32" s="16" customFormat="true" ht="35.9" hidden="false" customHeight="false" outlineLevel="0" collapsed="false">
      <c r="A32" s="9" t="n">
        <v>27</v>
      </c>
      <c r="B32" s="10" t="s">
        <v>52</v>
      </c>
      <c r="C32" s="10" t="s">
        <v>19</v>
      </c>
      <c r="D32" s="11" t="n">
        <v>613923</v>
      </c>
      <c r="E32" s="10" t="s">
        <v>43</v>
      </c>
      <c r="F32" s="9" t="n">
        <v>3</v>
      </c>
      <c r="G32" s="10" t="n">
        <v>0</v>
      </c>
      <c r="H32" s="10" t="n">
        <v>0</v>
      </c>
      <c r="I32" s="10" t="n">
        <v>0</v>
      </c>
      <c r="J32" s="12" t="n">
        <v>461.51</v>
      </c>
      <c r="K32" s="13" t="n">
        <f aca="false">F32+G32+H32+I32</f>
        <v>3</v>
      </c>
      <c r="L32" s="12" t="n">
        <f aca="false">K32*J32</f>
        <v>1384.53</v>
      </c>
      <c r="M32" s="12" t="s">
        <v>39</v>
      </c>
      <c r="N32" s="14" t="s">
        <v>22</v>
      </c>
      <c r="O32" s="15" t="str">
        <f aca="false">VLOOKUP(J32,Intervalos!$B$3:$C$8,2,TRUE())</f>
        <v>0,10%</v>
      </c>
    </row>
    <row r="33" s="16" customFormat="true" ht="27.3" hidden="false" customHeight="false" outlineLevel="0" collapsed="false">
      <c r="A33" s="9" t="n">
        <v>28</v>
      </c>
      <c r="B33" s="10" t="s">
        <v>53</v>
      </c>
      <c r="C33" s="10" t="s">
        <v>19</v>
      </c>
      <c r="D33" s="11" t="n">
        <v>354981</v>
      </c>
      <c r="E33" s="10" t="s">
        <v>43</v>
      </c>
      <c r="F33" s="9" t="n">
        <v>3</v>
      </c>
      <c r="G33" s="10" t="n">
        <v>0</v>
      </c>
      <c r="H33" s="10" t="n">
        <v>0</v>
      </c>
      <c r="I33" s="10" t="n">
        <v>2</v>
      </c>
      <c r="J33" s="12" t="n">
        <v>2315.27</v>
      </c>
      <c r="K33" s="13" t="n">
        <f aca="false">F33+G33+H33+I33</f>
        <v>5</v>
      </c>
      <c r="L33" s="12" t="n">
        <f aca="false">K33*J33</f>
        <v>11576.35</v>
      </c>
      <c r="M33" s="12" t="s">
        <v>39</v>
      </c>
      <c r="N33" s="14" t="s">
        <v>22</v>
      </c>
      <c r="O33" s="15" t="str">
        <f aca="false">VLOOKUP(J33,Intervalos!$B$3:$C$8,2,TRUE())</f>
        <v>0,10%</v>
      </c>
    </row>
    <row r="34" s="16" customFormat="true" ht="18.75" hidden="false" customHeight="false" outlineLevel="0" collapsed="false">
      <c r="A34" s="9" t="n">
        <v>29</v>
      </c>
      <c r="B34" s="10" t="s">
        <v>54</v>
      </c>
      <c r="C34" s="10" t="s">
        <v>19</v>
      </c>
      <c r="D34" s="11" t="n">
        <v>452101</v>
      </c>
      <c r="E34" s="10" t="s">
        <v>43</v>
      </c>
      <c r="F34" s="9" t="n">
        <v>7</v>
      </c>
      <c r="G34" s="10" t="n">
        <v>0</v>
      </c>
      <c r="H34" s="10" t="n">
        <v>0</v>
      </c>
      <c r="I34" s="10" t="n">
        <v>3</v>
      </c>
      <c r="J34" s="12" t="n">
        <v>313.36</v>
      </c>
      <c r="K34" s="13" t="n">
        <f aca="false">F34+G34+H34+I34</f>
        <v>10</v>
      </c>
      <c r="L34" s="12" t="n">
        <f aca="false">K34*J34</f>
        <v>3133.6</v>
      </c>
      <c r="M34" s="12" t="s">
        <v>39</v>
      </c>
      <c r="N34" s="14" t="s">
        <v>22</v>
      </c>
      <c r="O34" s="15" t="str">
        <f aca="false">VLOOKUP(J34,Intervalos!$B$3:$C$8,2,TRUE())</f>
        <v>0,10%</v>
      </c>
    </row>
    <row r="35" s="16" customFormat="true" ht="35.9" hidden="false" customHeight="false" outlineLevel="0" collapsed="false">
      <c r="A35" s="9" t="n">
        <v>30</v>
      </c>
      <c r="B35" s="10" t="s">
        <v>55</v>
      </c>
      <c r="C35" s="10" t="s">
        <v>19</v>
      </c>
      <c r="D35" s="11" t="n">
        <v>435441</v>
      </c>
      <c r="E35" s="10" t="s">
        <v>43</v>
      </c>
      <c r="F35" s="9" t="n">
        <v>17</v>
      </c>
      <c r="G35" s="10" t="n">
        <v>0</v>
      </c>
      <c r="H35" s="10" t="n">
        <v>0</v>
      </c>
      <c r="I35" s="10" t="n">
        <v>0</v>
      </c>
      <c r="J35" s="12" t="n">
        <v>130.6</v>
      </c>
      <c r="K35" s="13" t="n">
        <f aca="false">F35+G35+H35+I35</f>
        <v>17</v>
      </c>
      <c r="L35" s="12" t="n">
        <f aca="false">K35*J35</f>
        <v>2220.2</v>
      </c>
      <c r="M35" s="12" t="s">
        <v>39</v>
      </c>
      <c r="N35" s="14" t="s">
        <v>22</v>
      </c>
      <c r="O35" s="15" t="str">
        <f aca="false">VLOOKUP(J35,Intervalos!$B$3:$C$8,2,TRUE())</f>
        <v>0,10%</v>
      </c>
    </row>
    <row r="36" s="16" customFormat="true" ht="27.3" hidden="false" customHeight="false" outlineLevel="0" collapsed="false">
      <c r="A36" s="9" t="n">
        <v>31</v>
      </c>
      <c r="B36" s="10" t="s">
        <v>56</v>
      </c>
      <c r="C36" s="10" t="s">
        <v>19</v>
      </c>
      <c r="D36" s="11" t="n">
        <v>367582</v>
      </c>
      <c r="E36" s="10" t="s">
        <v>57</v>
      </c>
      <c r="F36" s="9" t="n">
        <v>13</v>
      </c>
      <c r="G36" s="10" t="n">
        <v>0</v>
      </c>
      <c r="H36" s="10" t="n">
        <v>0</v>
      </c>
      <c r="I36" s="10" t="n">
        <v>0</v>
      </c>
      <c r="J36" s="12" t="n">
        <v>1691</v>
      </c>
      <c r="K36" s="13" t="n">
        <f aca="false">F36+G36+H36+I36</f>
        <v>13</v>
      </c>
      <c r="L36" s="12" t="n">
        <f aca="false">K36*J36</f>
        <v>21983</v>
      </c>
      <c r="M36" s="12" t="s">
        <v>39</v>
      </c>
      <c r="N36" s="14" t="s">
        <v>22</v>
      </c>
      <c r="O36" s="15" t="str">
        <f aca="false">VLOOKUP(J36,Intervalos!$B$3:$C$8,2,TRUE())</f>
        <v>0,10%</v>
      </c>
    </row>
    <row r="37" s="16" customFormat="true" ht="18.75" hidden="false" customHeight="false" outlineLevel="0" collapsed="false">
      <c r="A37" s="9" t="n">
        <v>32</v>
      </c>
      <c r="B37" s="10" t="s">
        <v>58</v>
      </c>
      <c r="C37" s="10" t="s">
        <v>19</v>
      </c>
      <c r="D37" s="11" t="n">
        <v>238700</v>
      </c>
      <c r="E37" s="10" t="s">
        <v>20</v>
      </c>
      <c r="F37" s="9" t="n">
        <v>54</v>
      </c>
      <c r="G37" s="10" t="n">
        <v>0</v>
      </c>
      <c r="H37" s="10" t="n">
        <v>0</v>
      </c>
      <c r="I37" s="10" t="n">
        <v>0</v>
      </c>
      <c r="J37" s="12" t="n">
        <v>708.33</v>
      </c>
      <c r="K37" s="13" t="n">
        <f aca="false">F37+G37+H37+I37</f>
        <v>54</v>
      </c>
      <c r="L37" s="12" t="n">
        <f aca="false">K37*J37</f>
        <v>38249.82</v>
      </c>
      <c r="M37" s="12" t="s">
        <v>39</v>
      </c>
      <c r="N37" s="14" t="s">
        <v>22</v>
      </c>
      <c r="O37" s="15" t="str">
        <f aca="false">VLOOKUP(J37,Intervalos!$B$3:$C$8,2,TRUE())</f>
        <v>0,10%</v>
      </c>
    </row>
    <row r="38" s="16" customFormat="true" ht="78.9" hidden="false" customHeight="false" outlineLevel="0" collapsed="false">
      <c r="A38" s="9" t="n">
        <v>33</v>
      </c>
      <c r="B38" s="10" t="s">
        <v>59</v>
      </c>
      <c r="C38" s="10" t="s">
        <v>19</v>
      </c>
      <c r="D38" s="11" t="n">
        <v>622689</v>
      </c>
      <c r="E38" s="10" t="s">
        <v>43</v>
      </c>
      <c r="F38" s="9" t="n">
        <v>27</v>
      </c>
      <c r="G38" s="10" t="n">
        <v>2</v>
      </c>
      <c r="H38" s="10" t="n">
        <v>5</v>
      </c>
      <c r="I38" s="10" t="n">
        <v>0</v>
      </c>
      <c r="J38" s="12" t="n">
        <v>3469.03</v>
      </c>
      <c r="K38" s="13" t="n">
        <f aca="false">F38+G38+H38+I38</f>
        <v>34</v>
      </c>
      <c r="L38" s="12" t="n">
        <f aca="false">K38*J38</f>
        <v>117947.02</v>
      </c>
      <c r="M38" s="12" t="s">
        <v>21</v>
      </c>
      <c r="N38" s="14" t="s">
        <v>22</v>
      </c>
      <c r="O38" s="15" t="str">
        <f aca="false">VLOOKUP(J38,Intervalos!$B$3:$C$8,2,TRUE())</f>
        <v>0,10%</v>
      </c>
    </row>
    <row r="39" s="16" customFormat="true" ht="27.3" hidden="false" customHeight="false" outlineLevel="0" collapsed="false">
      <c r="A39" s="9" t="n">
        <v>34</v>
      </c>
      <c r="B39" s="10" t="s">
        <v>60</v>
      </c>
      <c r="C39" s="10" t="s">
        <v>25</v>
      </c>
      <c r="D39" s="11" t="n">
        <v>301125</v>
      </c>
      <c r="E39" s="10" t="s">
        <v>43</v>
      </c>
      <c r="F39" s="9" t="n">
        <v>5</v>
      </c>
      <c r="G39" s="10" t="n">
        <v>0</v>
      </c>
      <c r="H39" s="10" t="n">
        <v>0</v>
      </c>
      <c r="I39" s="10" t="n">
        <v>0</v>
      </c>
      <c r="J39" s="12" t="n">
        <v>316.9</v>
      </c>
      <c r="K39" s="13" t="n">
        <f aca="false">F39+G39+H39+I39</f>
        <v>5</v>
      </c>
      <c r="L39" s="12" t="n">
        <f aca="false">K39*J39</f>
        <v>1584.5</v>
      </c>
      <c r="M39" s="12" t="s">
        <v>39</v>
      </c>
      <c r="N39" s="14" t="s">
        <v>22</v>
      </c>
      <c r="O39" s="15" t="str">
        <f aca="false">VLOOKUP(J39,Intervalos!$B$3:$C$8,2,TRUE())</f>
        <v>0,10%</v>
      </c>
    </row>
    <row r="40" s="16" customFormat="true" ht="13.5" hidden="false" customHeight="false" outlineLevel="0" collapsed="false">
      <c r="A40" s="9" t="n">
        <v>35</v>
      </c>
      <c r="B40" s="10" t="s">
        <v>61</v>
      </c>
      <c r="C40" s="10" t="s">
        <v>19</v>
      </c>
      <c r="D40" s="11" t="n">
        <v>408686</v>
      </c>
      <c r="E40" s="10" t="s">
        <v>43</v>
      </c>
      <c r="F40" s="9" t="n">
        <v>7</v>
      </c>
      <c r="G40" s="10" t="n">
        <v>0</v>
      </c>
      <c r="H40" s="10" t="n">
        <v>0</v>
      </c>
      <c r="I40" s="10" t="n">
        <v>2</v>
      </c>
      <c r="J40" s="12" t="n">
        <v>646.33</v>
      </c>
      <c r="K40" s="13" t="n">
        <f aca="false">F40+G40+H40+I40</f>
        <v>9</v>
      </c>
      <c r="L40" s="12" t="n">
        <f aca="false">K40*J40</f>
        <v>5816.97</v>
      </c>
      <c r="M40" s="12" t="s">
        <v>39</v>
      </c>
      <c r="N40" s="14" t="s">
        <v>22</v>
      </c>
      <c r="O40" s="15" t="str">
        <f aca="false">VLOOKUP(J40,Intervalos!$B$3:$C$8,2,TRUE())</f>
        <v>0,10%</v>
      </c>
    </row>
    <row r="41" s="16" customFormat="true" ht="35.9" hidden="false" customHeight="false" outlineLevel="0" collapsed="false">
      <c r="A41" s="9" t="n">
        <v>36</v>
      </c>
      <c r="B41" s="10" t="s">
        <v>62</v>
      </c>
      <c r="C41" s="10" t="s">
        <v>19</v>
      </c>
      <c r="D41" s="11" t="n">
        <v>481039</v>
      </c>
      <c r="E41" s="10" t="s">
        <v>43</v>
      </c>
      <c r="F41" s="9" t="n">
        <v>2</v>
      </c>
      <c r="G41" s="10" t="n">
        <v>0</v>
      </c>
      <c r="H41" s="10" t="n">
        <v>5</v>
      </c>
      <c r="I41" s="10" t="n">
        <v>2</v>
      </c>
      <c r="J41" s="12" t="n">
        <v>220</v>
      </c>
      <c r="K41" s="13" t="n">
        <f aca="false">F41+G41+H41+I41</f>
        <v>9</v>
      </c>
      <c r="L41" s="12" t="n">
        <f aca="false">K41*J41</f>
        <v>1980</v>
      </c>
      <c r="M41" s="12" t="s">
        <v>39</v>
      </c>
      <c r="N41" s="14" t="s">
        <v>22</v>
      </c>
      <c r="O41" s="15" t="str">
        <f aca="false">VLOOKUP(J41,Intervalos!$B$3:$C$8,2,TRUE())</f>
        <v>0,10%</v>
      </c>
    </row>
    <row r="42" s="16" customFormat="true" ht="70.3" hidden="false" customHeight="false" outlineLevel="0" collapsed="false">
      <c r="A42" s="9" t="n">
        <v>37</v>
      </c>
      <c r="B42" s="10" t="s">
        <v>63</v>
      </c>
      <c r="C42" s="10" t="s">
        <v>19</v>
      </c>
      <c r="D42" s="11" t="n">
        <v>243711</v>
      </c>
      <c r="E42" s="10" t="s">
        <v>43</v>
      </c>
      <c r="F42" s="9" t="n">
        <v>10</v>
      </c>
      <c r="G42" s="10" t="n">
        <v>0</v>
      </c>
      <c r="H42" s="10" t="n">
        <v>0</v>
      </c>
      <c r="I42" s="10" t="n">
        <v>2</v>
      </c>
      <c r="J42" s="12" t="n">
        <v>321.12</v>
      </c>
      <c r="K42" s="13" t="n">
        <f aca="false">F42+G42+H42+I42</f>
        <v>12</v>
      </c>
      <c r="L42" s="12" t="n">
        <f aca="false">K42*J42</f>
        <v>3853.44</v>
      </c>
      <c r="M42" s="12" t="s">
        <v>39</v>
      </c>
      <c r="N42" s="14" t="s">
        <v>22</v>
      </c>
      <c r="O42" s="15" t="str">
        <f aca="false">VLOOKUP(J42,Intervalos!$B$3:$C$8,2,TRUE())</f>
        <v>0,10%</v>
      </c>
    </row>
    <row r="43" s="16" customFormat="true" ht="35.9" hidden="false" customHeight="false" outlineLevel="0" collapsed="false">
      <c r="A43" s="9" t="n">
        <v>38</v>
      </c>
      <c r="B43" s="10" t="s">
        <v>64</v>
      </c>
      <c r="C43" s="10" t="s">
        <v>19</v>
      </c>
      <c r="D43" s="11" t="n">
        <v>323191</v>
      </c>
      <c r="E43" s="10" t="s">
        <v>43</v>
      </c>
      <c r="F43" s="9" t="n">
        <v>17</v>
      </c>
      <c r="G43" s="10" t="n">
        <v>0</v>
      </c>
      <c r="H43" s="10" t="n">
        <v>5</v>
      </c>
      <c r="I43" s="10" t="n">
        <v>2</v>
      </c>
      <c r="J43" s="12" t="n">
        <v>772.41</v>
      </c>
      <c r="K43" s="13" t="n">
        <f aca="false">F43+G43+H43+I43</f>
        <v>24</v>
      </c>
      <c r="L43" s="12" t="n">
        <f aca="false">K43*J43</f>
        <v>18537.84</v>
      </c>
      <c r="M43" s="12" t="s">
        <v>39</v>
      </c>
      <c r="N43" s="14" t="s">
        <v>22</v>
      </c>
      <c r="O43" s="15" t="str">
        <f aca="false">VLOOKUP(J43,Intervalos!$B$3:$C$8,2,TRUE())</f>
        <v>0,10%</v>
      </c>
    </row>
    <row r="44" s="16" customFormat="true" ht="27.3" hidden="false" customHeight="false" outlineLevel="0" collapsed="false">
      <c r="A44" s="9" t="n">
        <v>39</v>
      </c>
      <c r="B44" s="10" t="s">
        <v>65</v>
      </c>
      <c r="C44" s="10" t="s">
        <v>19</v>
      </c>
      <c r="D44" s="11" t="n">
        <v>485609</v>
      </c>
      <c r="E44" s="10" t="s">
        <v>43</v>
      </c>
      <c r="F44" s="9" t="n">
        <v>2</v>
      </c>
      <c r="G44" s="10" t="n">
        <v>0</v>
      </c>
      <c r="H44" s="10" t="n">
        <v>4</v>
      </c>
      <c r="I44" s="10" t="n">
        <v>2</v>
      </c>
      <c r="J44" s="12" t="n">
        <v>2767.51</v>
      </c>
      <c r="K44" s="13" t="n">
        <f aca="false">F44+G44+H44+I44</f>
        <v>8</v>
      </c>
      <c r="L44" s="12" t="n">
        <f aca="false">K44*J44</f>
        <v>22140.08</v>
      </c>
      <c r="M44" s="12" t="s">
        <v>39</v>
      </c>
      <c r="N44" s="14" t="s">
        <v>22</v>
      </c>
      <c r="O44" s="15" t="str">
        <f aca="false">VLOOKUP(J44,Intervalos!$B$3:$C$8,2,TRUE())</f>
        <v>0,10%</v>
      </c>
    </row>
    <row r="45" s="16" customFormat="true" ht="27.3" hidden="false" customHeight="false" outlineLevel="0" collapsed="false">
      <c r="A45" s="9" t="n">
        <v>40</v>
      </c>
      <c r="B45" s="10" t="s">
        <v>66</v>
      </c>
      <c r="C45" s="10" t="s">
        <v>19</v>
      </c>
      <c r="D45" s="11" t="n">
        <v>235600</v>
      </c>
      <c r="E45" s="10" t="s">
        <v>43</v>
      </c>
      <c r="F45" s="9" t="n">
        <v>7</v>
      </c>
      <c r="G45" s="10" t="n">
        <v>0</v>
      </c>
      <c r="H45" s="10" t="n">
        <v>0</v>
      </c>
      <c r="I45" s="10" t="n">
        <v>0</v>
      </c>
      <c r="J45" s="12" t="n">
        <v>1171.54</v>
      </c>
      <c r="K45" s="13" t="n">
        <f aca="false">F45+G45+H45+I45</f>
        <v>7</v>
      </c>
      <c r="L45" s="12" t="n">
        <f aca="false">K45*J45</f>
        <v>8200.78</v>
      </c>
      <c r="M45" s="12" t="s">
        <v>39</v>
      </c>
      <c r="N45" s="14" t="s">
        <v>22</v>
      </c>
      <c r="O45" s="15" t="str">
        <f aca="false">VLOOKUP(J45,Intervalos!$B$3:$C$8,2,TRUE())</f>
        <v>0,10%</v>
      </c>
    </row>
    <row r="46" s="16" customFormat="true" ht="27.3" hidden="false" customHeight="false" outlineLevel="0" collapsed="false">
      <c r="A46" s="9" t="n">
        <v>41</v>
      </c>
      <c r="B46" s="10" t="s">
        <v>67</v>
      </c>
      <c r="C46" s="10" t="s">
        <v>19</v>
      </c>
      <c r="D46" s="11" t="n">
        <v>245941</v>
      </c>
      <c r="E46" s="10" t="s">
        <v>43</v>
      </c>
      <c r="F46" s="9" t="n">
        <v>20</v>
      </c>
      <c r="G46" s="10" t="n">
        <v>0</v>
      </c>
      <c r="H46" s="10" t="n">
        <v>0</v>
      </c>
      <c r="I46" s="10" t="n">
        <v>0</v>
      </c>
      <c r="J46" s="12" t="n">
        <v>171.77</v>
      </c>
      <c r="K46" s="13" t="n">
        <f aca="false">F46+G46+H46+I46</f>
        <v>20</v>
      </c>
      <c r="L46" s="12" t="n">
        <f aca="false">K46*J46</f>
        <v>3435.4</v>
      </c>
      <c r="M46" s="12" t="s">
        <v>39</v>
      </c>
      <c r="N46" s="14" t="s">
        <v>22</v>
      </c>
      <c r="O46" s="15" t="str">
        <f aca="false">VLOOKUP(J46,Intervalos!$B$3:$C$8,2,TRUE())</f>
        <v>0,10%</v>
      </c>
    </row>
    <row r="47" s="16" customFormat="true" ht="35.9" hidden="false" customHeight="false" outlineLevel="0" collapsed="false">
      <c r="A47" s="9" t="n">
        <v>42</v>
      </c>
      <c r="B47" s="10" t="s">
        <v>68</v>
      </c>
      <c r="C47" s="10" t="s">
        <v>19</v>
      </c>
      <c r="D47" s="11" t="n">
        <v>425200</v>
      </c>
      <c r="E47" s="10" t="s">
        <v>69</v>
      </c>
      <c r="F47" s="9" t="n">
        <v>4</v>
      </c>
      <c r="G47" s="10" t="n">
        <v>0</v>
      </c>
      <c r="H47" s="10" t="n">
        <v>0</v>
      </c>
      <c r="I47" s="10" t="n">
        <v>0</v>
      </c>
      <c r="J47" s="12" t="n">
        <v>1267</v>
      </c>
      <c r="K47" s="13" t="n">
        <f aca="false">F47+G47+H47+I47</f>
        <v>4</v>
      </c>
      <c r="L47" s="12" t="n">
        <f aca="false">K47*J47</f>
        <v>5068</v>
      </c>
      <c r="M47" s="12" t="s">
        <v>39</v>
      </c>
      <c r="N47" s="14" t="s">
        <v>22</v>
      </c>
      <c r="O47" s="15" t="str">
        <f aca="false">VLOOKUP(J47,Intervalos!$B$3:$C$8,2,TRUE())</f>
        <v>0,10%</v>
      </c>
    </row>
    <row r="48" s="16" customFormat="true" ht="61.7" hidden="false" customHeight="false" outlineLevel="0" collapsed="false">
      <c r="A48" s="9" t="n">
        <v>43</v>
      </c>
      <c r="B48" s="10" t="s">
        <v>70</v>
      </c>
      <c r="C48" s="10" t="s">
        <v>19</v>
      </c>
      <c r="D48" s="11" t="n">
        <v>413060</v>
      </c>
      <c r="E48" s="10" t="s">
        <v>69</v>
      </c>
      <c r="F48" s="9" t="n">
        <v>4</v>
      </c>
      <c r="G48" s="10" t="n">
        <v>0</v>
      </c>
      <c r="H48" s="10" t="n">
        <v>0</v>
      </c>
      <c r="I48" s="10" t="n">
        <v>0</v>
      </c>
      <c r="J48" s="12" t="n">
        <v>2213</v>
      </c>
      <c r="K48" s="13" t="n">
        <f aca="false">F48+G48+H48+I48</f>
        <v>4</v>
      </c>
      <c r="L48" s="12" t="n">
        <f aca="false">K48*J48</f>
        <v>8852</v>
      </c>
      <c r="M48" s="12" t="s">
        <v>39</v>
      </c>
      <c r="N48" s="14" t="s">
        <v>22</v>
      </c>
      <c r="O48" s="15" t="str">
        <f aca="false">VLOOKUP(J48,Intervalos!$B$3:$C$8,2,TRUE())</f>
        <v>0,10%</v>
      </c>
    </row>
    <row r="49" s="16" customFormat="true" ht="44.5" hidden="false" customHeight="false" outlineLevel="0" collapsed="false">
      <c r="A49" s="9" t="n">
        <v>44</v>
      </c>
      <c r="B49" s="10" t="s">
        <v>71</v>
      </c>
      <c r="C49" s="10" t="s">
        <v>19</v>
      </c>
      <c r="D49" s="11" t="n">
        <v>391765</v>
      </c>
      <c r="E49" s="10" t="s">
        <v>69</v>
      </c>
      <c r="F49" s="9" t="n">
        <f aca="false">92-5</f>
        <v>87</v>
      </c>
      <c r="G49" s="10" t="n">
        <v>0</v>
      </c>
      <c r="H49" s="10" t="n">
        <v>0</v>
      </c>
      <c r="I49" s="10" t="n">
        <v>20</v>
      </c>
      <c r="J49" s="12" t="n">
        <v>767.89</v>
      </c>
      <c r="K49" s="13" t="n">
        <f aca="false">F49+G49+H49+I49</f>
        <v>107</v>
      </c>
      <c r="L49" s="12" t="n">
        <f aca="false">K49*J49</f>
        <v>82164.23</v>
      </c>
      <c r="M49" s="12" t="s">
        <v>21</v>
      </c>
      <c r="N49" s="14" t="s">
        <v>22</v>
      </c>
      <c r="O49" s="15" t="str">
        <f aca="false">VLOOKUP(J49,Intervalos!$B$3:$C$8,2,TRUE())</f>
        <v>0,10%</v>
      </c>
    </row>
    <row r="50" s="16" customFormat="true" ht="70.3" hidden="false" customHeight="false" outlineLevel="0" collapsed="false">
      <c r="A50" s="9" t="n">
        <v>45</v>
      </c>
      <c r="B50" s="10" t="s">
        <v>72</v>
      </c>
      <c r="C50" s="10" t="s">
        <v>25</v>
      </c>
      <c r="D50" s="11" t="n">
        <v>618795</v>
      </c>
      <c r="E50" s="10" t="s">
        <v>43</v>
      </c>
      <c r="F50" s="9" t="n">
        <v>22</v>
      </c>
      <c r="G50" s="10" t="n">
        <v>5</v>
      </c>
      <c r="H50" s="10" t="n">
        <v>5</v>
      </c>
      <c r="I50" s="10" t="n">
        <v>0</v>
      </c>
      <c r="J50" s="12" t="n">
        <v>1467.02</v>
      </c>
      <c r="K50" s="13" t="n">
        <f aca="false">F50+G50+H50+I50</f>
        <v>32</v>
      </c>
      <c r="L50" s="12" t="n">
        <f aca="false">K50*J50</f>
        <v>46944.64</v>
      </c>
      <c r="M50" s="12" t="s">
        <v>39</v>
      </c>
      <c r="N50" s="14" t="s">
        <v>22</v>
      </c>
      <c r="O50" s="15" t="str">
        <f aca="false">VLOOKUP(J50,Intervalos!$B$3:$C$8,2,TRUE())</f>
        <v>0,10%</v>
      </c>
    </row>
    <row r="51" s="16" customFormat="true" ht="27.3" hidden="false" customHeight="false" outlineLevel="0" collapsed="false">
      <c r="A51" s="9" t="n">
        <v>46</v>
      </c>
      <c r="B51" s="10" t="s">
        <v>73</v>
      </c>
      <c r="C51" s="10" t="s">
        <v>19</v>
      </c>
      <c r="D51" s="11" t="n">
        <v>345341</v>
      </c>
      <c r="E51" s="10" t="s">
        <v>69</v>
      </c>
      <c r="F51" s="9" t="n">
        <v>3</v>
      </c>
      <c r="G51" s="10" t="n">
        <v>0</v>
      </c>
      <c r="H51" s="10" t="n">
        <v>0</v>
      </c>
      <c r="I51" s="10" t="n">
        <v>5</v>
      </c>
      <c r="J51" s="12" t="n">
        <v>3431.13</v>
      </c>
      <c r="K51" s="13" t="n">
        <f aca="false">F51+G51+H51+I51</f>
        <v>8</v>
      </c>
      <c r="L51" s="12" t="n">
        <f aca="false">K51*J51</f>
        <v>27449.04</v>
      </c>
      <c r="M51" s="12" t="s">
        <v>39</v>
      </c>
      <c r="N51" s="14" t="s">
        <v>22</v>
      </c>
      <c r="O51" s="15" t="str">
        <f aca="false">VLOOKUP(J51,Intervalos!$B$3:$C$8,2,TRUE())</f>
        <v>0,10%</v>
      </c>
    </row>
    <row r="52" s="16" customFormat="true" ht="53.1" hidden="false" customHeight="false" outlineLevel="0" collapsed="false">
      <c r="A52" s="9" t="n">
        <v>47</v>
      </c>
      <c r="B52" s="10" t="s">
        <v>74</v>
      </c>
      <c r="C52" s="10" t="s">
        <v>19</v>
      </c>
      <c r="D52" s="11" t="n">
        <v>425202</v>
      </c>
      <c r="E52" s="10" t="s">
        <v>69</v>
      </c>
      <c r="F52" s="9" t="n">
        <f aca="false">20-4</f>
        <v>16</v>
      </c>
      <c r="G52" s="10" t="n">
        <v>0</v>
      </c>
      <c r="H52" s="10" t="n">
        <v>4</v>
      </c>
      <c r="I52" s="10" t="n">
        <v>4</v>
      </c>
      <c r="J52" s="12" t="n">
        <v>1854</v>
      </c>
      <c r="K52" s="13" t="n">
        <f aca="false">F52+G52+H52+I52</f>
        <v>24</v>
      </c>
      <c r="L52" s="12" t="n">
        <f aca="false">K52*J52</f>
        <v>44496</v>
      </c>
      <c r="M52" s="12" t="s">
        <v>39</v>
      </c>
      <c r="N52" s="14" t="s">
        <v>22</v>
      </c>
      <c r="O52" s="15" t="str">
        <f aca="false">VLOOKUP(J52,Intervalos!$B$3:$C$8,2,TRUE())</f>
        <v>0,10%</v>
      </c>
    </row>
    <row r="53" s="16" customFormat="true" ht="70.3" hidden="false" customHeight="false" outlineLevel="0" collapsed="false">
      <c r="A53" s="9" t="n">
        <v>48</v>
      </c>
      <c r="B53" s="10" t="s">
        <v>75</v>
      </c>
      <c r="C53" s="10" t="s">
        <v>19</v>
      </c>
      <c r="D53" s="11" t="n">
        <v>403694</v>
      </c>
      <c r="E53" s="10" t="s">
        <v>69</v>
      </c>
      <c r="F53" s="9" t="n">
        <v>33</v>
      </c>
      <c r="G53" s="10" t="n">
        <v>0</v>
      </c>
      <c r="H53" s="10" t="n">
        <v>5</v>
      </c>
      <c r="I53" s="10" t="n">
        <v>10</v>
      </c>
      <c r="J53" s="12" t="n">
        <v>3853</v>
      </c>
      <c r="K53" s="13" t="n">
        <f aca="false">F53+G53+H53+I53</f>
        <v>48</v>
      </c>
      <c r="L53" s="12" t="n">
        <f aca="false">K53*J53</f>
        <v>184944</v>
      </c>
      <c r="M53" s="12" t="s">
        <v>21</v>
      </c>
      <c r="N53" s="14" t="s">
        <v>22</v>
      </c>
      <c r="O53" s="15" t="str">
        <f aca="false">VLOOKUP(J53,Intervalos!$B$3:$C$8,2,TRUE())</f>
        <v>0,10%</v>
      </c>
    </row>
    <row r="54" s="16" customFormat="true" ht="35.9" hidden="false" customHeight="false" outlineLevel="0" collapsed="false">
      <c r="A54" s="9" t="n">
        <v>49</v>
      </c>
      <c r="B54" s="10" t="s">
        <v>76</v>
      </c>
      <c r="C54" s="10" t="s">
        <v>19</v>
      </c>
      <c r="D54" s="11" t="n">
        <v>601739</v>
      </c>
      <c r="E54" s="10" t="s">
        <v>69</v>
      </c>
      <c r="F54" s="9" t="n">
        <v>17</v>
      </c>
      <c r="G54" s="10" t="n">
        <v>0</v>
      </c>
      <c r="H54" s="10" t="n">
        <v>0</v>
      </c>
      <c r="I54" s="10" t="n">
        <v>10</v>
      </c>
      <c r="J54" s="12" t="n">
        <v>148.21</v>
      </c>
      <c r="K54" s="13" t="n">
        <f aca="false">F54+G54+H54+I54</f>
        <v>27</v>
      </c>
      <c r="L54" s="12" t="n">
        <f aca="false">K54*J54</f>
        <v>4001.67</v>
      </c>
      <c r="M54" s="12" t="s">
        <v>39</v>
      </c>
      <c r="N54" s="14" t="s">
        <v>22</v>
      </c>
      <c r="O54" s="15" t="str">
        <f aca="false">VLOOKUP(J54,Intervalos!$B$3:$C$8,2,TRUE())</f>
        <v>0,10%</v>
      </c>
    </row>
    <row r="55" s="16" customFormat="true" ht="13.5" hidden="false" customHeight="false" outlineLevel="0" collapsed="false">
      <c r="A55" s="9" t="n">
        <v>50</v>
      </c>
      <c r="B55" s="10" t="s">
        <v>77</v>
      </c>
      <c r="C55" s="10" t="s">
        <v>25</v>
      </c>
      <c r="D55" s="11" t="n">
        <v>328541</v>
      </c>
      <c r="E55" s="10" t="s">
        <v>43</v>
      </c>
      <c r="F55" s="9" t="n">
        <v>7</v>
      </c>
      <c r="G55" s="10" t="n">
        <v>0</v>
      </c>
      <c r="H55" s="10" t="n">
        <v>4</v>
      </c>
      <c r="I55" s="10" t="n">
        <v>0</v>
      </c>
      <c r="J55" s="12" t="n">
        <v>128.3</v>
      </c>
      <c r="K55" s="13" t="n">
        <f aca="false">F55+G55+H55+I55</f>
        <v>11</v>
      </c>
      <c r="L55" s="12" t="n">
        <f aca="false">K55*J55</f>
        <v>1411.3</v>
      </c>
      <c r="M55" s="12" t="s">
        <v>39</v>
      </c>
      <c r="N55" s="14" t="s">
        <v>22</v>
      </c>
      <c r="O55" s="15" t="str">
        <f aca="false">VLOOKUP(J55,Intervalos!$B$3:$C$8,2,TRUE())</f>
        <v>0,10%</v>
      </c>
    </row>
    <row r="56" s="16" customFormat="true" ht="44.5" hidden="false" customHeight="false" outlineLevel="0" collapsed="false">
      <c r="A56" s="9" t="n">
        <v>51</v>
      </c>
      <c r="B56" s="10" t="s">
        <v>78</v>
      </c>
      <c r="C56" s="10" t="s">
        <v>19</v>
      </c>
      <c r="D56" s="11" t="n">
        <v>439372</v>
      </c>
      <c r="E56" s="10" t="s">
        <v>69</v>
      </c>
      <c r="F56" s="9" t="n">
        <v>10</v>
      </c>
      <c r="G56" s="10" t="n">
        <v>0</v>
      </c>
      <c r="H56" s="10" t="n">
        <v>0</v>
      </c>
      <c r="I56" s="10" t="n">
        <v>0</v>
      </c>
      <c r="J56" s="12" t="n">
        <v>162.01</v>
      </c>
      <c r="K56" s="13" t="n">
        <f aca="false">F56+G56+H56+I56</f>
        <v>10</v>
      </c>
      <c r="L56" s="12" t="n">
        <f aca="false">K56*J56</f>
        <v>1620.1</v>
      </c>
      <c r="M56" s="12" t="s">
        <v>39</v>
      </c>
      <c r="N56" s="14" t="s">
        <v>22</v>
      </c>
      <c r="O56" s="15" t="str">
        <f aca="false">VLOOKUP(J56,Intervalos!$B$3:$C$8,2,TRUE())</f>
        <v>0,10%</v>
      </c>
    </row>
    <row r="57" s="16" customFormat="true" ht="53.1" hidden="false" customHeight="false" outlineLevel="0" collapsed="false">
      <c r="A57" s="9" t="n">
        <v>52</v>
      </c>
      <c r="B57" s="10" t="s">
        <v>79</v>
      </c>
      <c r="C57" s="10" t="s">
        <v>19</v>
      </c>
      <c r="D57" s="11" t="n">
        <v>350211</v>
      </c>
      <c r="E57" s="10" t="s">
        <v>38</v>
      </c>
      <c r="F57" s="9" t="n">
        <v>13</v>
      </c>
      <c r="G57" s="10" t="n">
        <v>0</v>
      </c>
      <c r="H57" s="10" t="n">
        <v>5</v>
      </c>
      <c r="I57" s="10" t="n">
        <v>0</v>
      </c>
      <c r="J57" s="12" t="n">
        <v>1995.28</v>
      </c>
      <c r="K57" s="13" t="n">
        <f aca="false">F57+G57+H57+I57</f>
        <v>18</v>
      </c>
      <c r="L57" s="12" t="n">
        <f aca="false">K57*J57</f>
        <v>35915.04</v>
      </c>
      <c r="M57" s="12" t="s">
        <v>39</v>
      </c>
      <c r="N57" s="14" t="s">
        <v>22</v>
      </c>
      <c r="O57" s="15" t="str">
        <f aca="false">VLOOKUP(J57,Intervalos!$B$3:$C$8,2,TRUE())</f>
        <v>0,10%</v>
      </c>
    </row>
    <row r="58" s="16" customFormat="true" ht="44.5" hidden="false" customHeight="false" outlineLevel="0" collapsed="false">
      <c r="A58" s="9" t="n">
        <v>53</v>
      </c>
      <c r="B58" s="10" t="s">
        <v>80</v>
      </c>
      <c r="C58" s="10" t="s">
        <v>19</v>
      </c>
      <c r="D58" s="11" t="n">
        <v>613955</v>
      </c>
      <c r="E58" s="10" t="s">
        <v>57</v>
      </c>
      <c r="F58" s="9" t="n">
        <v>125</v>
      </c>
      <c r="G58" s="10" t="n">
        <v>0</v>
      </c>
      <c r="H58" s="10" t="n">
        <v>0</v>
      </c>
      <c r="I58" s="10" t="n">
        <v>0</v>
      </c>
      <c r="J58" s="12" t="n">
        <v>328.14</v>
      </c>
      <c r="K58" s="13" t="n">
        <f aca="false">F58+G58+H58+I58</f>
        <v>125</v>
      </c>
      <c r="L58" s="12" t="n">
        <f aca="false">K58*J58</f>
        <v>41017.5</v>
      </c>
      <c r="M58" s="12" t="s">
        <v>39</v>
      </c>
      <c r="N58" s="14" t="s">
        <v>22</v>
      </c>
      <c r="O58" s="15" t="str">
        <f aca="false">VLOOKUP(J58,Intervalos!$B$3:$C$8,2,TRUE())</f>
        <v>0,10%</v>
      </c>
    </row>
    <row r="59" s="16" customFormat="true" ht="35.9" hidden="false" customHeight="false" outlineLevel="0" collapsed="false">
      <c r="A59" s="9" t="n">
        <v>54</v>
      </c>
      <c r="B59" s="10" t="s">
        <v>81</v>
      </c>
      <c r="C59" s="10" t="s">
        <v>19</v>
      </c>
      <c r="D59" s="11" t="n">
        <v>439861</v>
      </c>
      <c r="E59" s="10" t="s">
        <v>82</v>
      </c>
      <c r="F59" s="9" t="n">
        <v>125</v>
      </c>
      <c r="G59" s="10" t="n">
        <v>0</v>
      </c>
      <c r="H59" s="10" t="n">
        <v>0</v>
      </c>
      <c r="I59" s="10" t="n">
        <v>0</v>
      </c>
      <c r="J59" s="12" t="n">
        <v>102.33</v>
      </c>
      <c r="K59" s="13" t="n">
        <f aca="false">F59+G59+H59+I59</f>
        <v>125</v>
      </c>
      <c r="L59" s="12" t="n">
        <f aca="false">K59*J59</f>
        <v>12791.25</v>
      </c>
      <c r="M59" s="12" t="s">
        <v>39</v>
      </c>
      <c r="N59" s="14" t="s">
        <v>22</v>
      </c>
      <c r="O59" s="15" t="str">
        <f aca="false">VLOOKUP(J59,Intervalos!$B$3:$C$8,2,TRUE())</f>
        <v>0,10%</v>
      </c>
    </row>
    <row r="60" s="16" customFormat="true" ht="61.7" hidden="false" customHeight="false" outlineLevel="0" collapsed="false">
      <c r="A60" s="9" t="n">
        <v>55</v>
      </c>
      <c r="B60" s="10" t="s">
        <v>83</v>
      </c>
      <c r="C60" s="10" t="s">
        <v>19</v>
      </c>
      <c r="D60" s="11" t="n">
        <v>463093</v>
      </c>
      <c r="E60" s="10" t="s">
        <v>43</v>
      </c>
      <c r="F60" s="9" t="n">
        <f aca="false">40-5</f>
        <v>35</v>
      </c>
      <c r="G60" s="10" t="n">
        <v>20</v>
      </c>
      <c r="H60" s="10" t="n">
        <v>0</v>
      </c>
      <c r="I60" s="10" t="n">
        <v>5</v>
      </c>
      <c r="J60" s="12" t="n">
        <v>1339.68</v>
      </c>
      <c r="K60" s="13" t="n">
        <f aca="false">F60+G60+H60+I60</f>
        <v>60</v>
      </c>
      <c r="L60" s="12" t="n">
        <f aca="false">K60*J60</f>
        <v>80380.8</v>
      </c>
      <c r="M60" s="12" t="s">
        <v>39</v>
      </c>
      <c r="N60" s="14" t="s">
        <v>22</v>
      </c>
      <c r="O60" s="15" t="str">
        <f aca="false">VLOOKUP(J60,Intervalos!$B$3:$C$8,2,TRUE())</f>
        <v>0,10%</v>
      </c>
    </row>
    <row r="61" s="16" customFormat="true" ht="53.1" hidden="false" customHeight="false" outlineLevel="0" collapsed="false">
      <c r="A61" s="9" t="n">
        <v>56</v>
      </c>
      <c r="B61" s="10" t="s">
        <v>84</v>
      </c>
      <c r="C61" s="10" t="s">
        <v>19</v>
      </c>
      <c r="D61" s="11" t="n">
        <v>445038</v>
      </c>
      <c r="E61" s="10" t="s">
        <v>43</v>
      </c>
      <c r="F61" s="9" t="n">
        <v>5</v>
      </c>
      <c r="G61" s="10" t="n">
        <v>0</v>
      </c>
      <c r="H61" s="10" t="n">
        <v>0</v>
      </c>
      <c r="I61" s="10" t="n">
        <v>0</v>
      </c>
      <c r="J61" s="12" t="n">
        <v>546.3</v>
      </c>
      <c r="K61" s="13" t="n">
        <f aca="false">F61+G61+H61+I61</f>
        <v>5</v>
      </c>
      <c r="L61" s="12" t="n">
        <f aca="false">K61*J61</f>
        <v>2731.5</v>
      </c>
      <c r="M61" s="12" t="s">
        <v>39</v>
      </c>
      <c r="N61" s="14" t="s">
        <v>22</v>
      </c>
      <c r="O61" s="15" t="str">
        <f aca="false">VLOOKUP(J61,Intervalos!$B$3:$C$8,2,TRUE())</f>
        <v>0,10%</v>
      </c>
    </row>
    <row r="62" s="16" customFormat="true" ht="27.3" hidden="false" customHeight="false" outlineLevel="0" collapsed="false">
      <c r="A62" s="9" t="n">
        <v>57</v>
      </c>
      <c r="B62" s="10" t="s">
        <v>85</v>
      </c>
      <c r="C62" s="10" t="s">
        <v>19</v>
      </c>
      <c r="D62" s="11" t="n">
        <v>334163</v>
      </c>
      <c r="E62" s="10" t="s">
        <v>69</v>
      </c>
      <c r="F62" s="9" t="n">
        <f aca="false">42-4</f>
        <v>38</v>
      </c>
      <c r="G62" s="10" t="n">
        <v>0</v>
      </c>
      <c r="H62" s="10" t="n">
        <v>0</v>
      </c>
      <c r="I62" s="10" t="n">
        <v>10</v>
      </c>
      <c r="J62" s="12" t="n">
        <v>1538</v>
      </c>
      <c r="K62" s="13" t="n">
        <f aca="false">F62+G62+H62+I62</f>
        <v>48</v>
      </c>
      <c r="L62" s="12" t="n">
        <f aca="false">K62*J62</f>
        <v>73824</v>
      </c>
      <c r="M62" s="12" t="s">
        <v>39</v>
      </c>
      <c r="N62" s="14" t="s">
        <v>22</v>
      </c>
      <c r="O62" s="15" t="str">
        <f aca="false">VLOOKUP(J62,Intervalos!$B$3:$C$8,2,TRUE())</f>
        <v>0,10%</v>
      </c>
    </row>
    <row r="63" s="16" customFormat="true" ht="61.7" hidden="false" customHeight="false" outlineLevel="0" collapsed="false">
      <c r="A63" s="9" t="n">
        <v>58</v>
      </c>
      <c r="B63" s="10" t="s">
        <v>86</v>
      </c>
      <c r="C63" s="10" t="s">
        <v>19</v>
      </c>
      <c r="D63" s="11" t="n">
        <v>347460</v>
      </c>
      <c r="E63" s="10" t="s">
        <v>38</v>
      </c>
      <c r="F63" s="9" t="n">
        <v>13</v>
      </c>
      <c r="G63" s="10" t="n">
        <v>0</v>
      </c>
      <c r="H63" s="10" t="n">
        <v>5</v>
      </c>
      <c r="I63" s="10" t="n">
        <v>0</v>
      </c>
      <c r="J63" s="12" t="n">
        <v>3305.67</v>
      </c>
      <c r="K63" s="13" t="n">
        <f aca="false">F63+G63+H63+I63</f>
        <v>18</v>
      </c>
      <c r="L63" s="12" t="n">
        <f aca="false">K63*J63</f>
        <v>59502.06</v>
      </c>
      <c r="M63" s="12" t="s">
        <v>39</v>
      </c>
      <c r="N63" s="14" t="s">
        <v>22</v>
      </c>
      <c r="O63" s="15" t="str">
        <f aca="false">VLOOKUP(J63,Intervalos!$B$3:$C$8,2,TRUE())</f>
        <v>0,10%</v>
      </c>
    </row>
    <row r="64" s="16" customFormat="true" ht="35.9" hidden="false" customHeight="false" outlineLevel="0" collapsed="false">
      <c r="A64" s="9" t="n">
        <v>59</v>
      </c>
      <c r="B64" s="10" t="s">
        <v>87</v>
      </c>
      <c r="C64" s="10" t="s">
        <v>19</v>
      </c>
      <c r="D64" s="11" t="n">
        <v>216458</v>
      </c>
      <c r="E64" s="10" t="s">
        <v>43</v>
      </c>
      <c r="F64" s="9" t="n">
        <v>25</v>
      </c>
      <c r="G64" s="10" t="n">
        <v>0</v>
      </c>
      <c r="H64" s="10" t="n">
        <v>0</v>
      </c>
      <c r="I64" s="10" t="n">
        <v>0</v>
      </c>
      <c r="J64" s="12" t="n">
        <v>268</v>
      </c>
      <c r="K64" s="13" t="n">
        <f aca="false">F64+G64+H64+I64</f>
        <v>25</v>
      </c>
      <c r="L64" s="12" t="n">
        <f aca="false">K64*J64</f>
        <v>6700</v>
      </c>
      <c r="M64" s="12" t="s">
        <v>39</v>
      </c>
      <c r="N64" s="14" t="s">
        <v>22</v>
      </c>
      <c r="O64" s="15" t="str">
        <f aca="false">VLOOKUP(J64,Intervalos!$B$3:$C$8,2,TRUE())</f>
        <v>0,10%</v>
      </c>
    </row>
    <row r="65" s="16" customFormat="true" ht="53.1" hidden="false" customHeight="false" outlineLevel="0" collapsed="false">
      <c r="A65" s="9" t="n">
        <v>60</v>
      </c>
      <c r="B65" s="10" t="s">
        <v>88</v>
      </c>
      <c r="C65" s="10" t="s">
        <v>19</v>
      </c>
      <c r="D65" s="11" t="n">
        <v>470674</v>
      </c>
      <c r="E65" s="10" t="s">
        <v>38</v>
      </c>
      <c r="F65" s="9" t="n">
        <v>47</v>
      </c>
      <c r="G65" s="10" t="n">
        <v>0</v>
      </c>
      <c r="H65" s="10" t="n">
        <v>5</v>
      </c>
      <c r="I65" s="10" t="n">
        <v>30</v>
      </c>
      <c r="J65" s="12" t="n">
        <v>352.23</v>
      </c>
      <c r="K65" s="13" t="n">
        <f aca="false">F65+G65+H65+I65</f>
        <v>82</v>
      </c>
      <c r="L65" s="12" t="n">
        <f aca="false">K65*J65</f>
        <v>28882.86</v>
      </c>
      <c r="M65" s="12" t="s">
        <v>39</v>
      </c>
      <c r="N65" s="14" t="s">
        <v>22</v>
      </c>
      <c r="O65" s="15" t="str">
        <f aca="false">VLOOKUP(J65,Intervalos!$B$3:$C$8,2,TRUE())</f>
        <v>0,10%</v>
      </c>
    </row>
    <row r="66" s="16" customFormat="true" ht="44.5" hidden="false" customHeight="false" outlineLevel="0" collapsed="false">
      <c r="A66" s="9" t="n">
        <v>61</v>
      </c>
      <c r="B66" s="10" t="s">
        <v>89</v>
      </c>
      <c r="C66" s="10" t="s">
        <v>19</v>
      </c>
      <c r="D66" s="11" t="n">
        <v>453488</v>
      </c>
      <c r="E66" s="10" t="s">
        <v>38</v>
      </c>
      <c r="F66" s="9" t="n">
        <v>19</v>
      </c>
      <c r="G66" s="10" t="n">
        <v>0</v>
      </c>
      <c r="H66" s="10" t="n">
        <v>0</v>
      </c>
      <c r="I66" s="10" t="n">
        <v>0</v>
      </c>
      <c r="J66" s="12" t="n">
        <v>330.63</v>
      </c>
      <c r="K66" s="13" t="n">
        <f aca="false">F66+G66+H66+I66</f>
        <v>19</v>
      </c>
      <c r="L66" s="12" t="n">
        <f aca="false">K66*J66</f>
        <v>6281.97</v>
      </c>
      <c r="M66" s="12" t="s">
        <v>39</v>
      </c>
      <c r="N66" s="14" t="s">
        <v>22</v>
      </c>
      <c r="O66" s="15" t="str">
        <f aca="false">VLOOKUP(J66,Intervalos!$B$3:$C$8,2,TRUE())</f>
        <v>0,10%</v>
      </c>
    </row>
    <row r="67" s="16" customFormat="true" ht="44.5" hidden="false" customHeight="false" outlineLevel="0" collapsed="false">
      <c r="A67" s="9" t="n">
        <v>62</v>
      </c>
      <c r="B67" s="10" t="s">
        <v>90</v>
      </c>
      <c r="C67" s="10" t="s">
        <v>19</v>
      </c>
      <c r="D67" s="11" t="n">
        <v>612241</v>
      </c>
      <c r="E67" s="10" t="s">
        <v>91</v>
      </c>
      <c r="F67" s="9" t="n">
        <v>182</v>
      </c>
      <c r="G67" s="10" t="n">
        <v>0</v>
      </c>
      <c r="H67" s="10" t="n">
        <v>0</v>
      </c>
      <c r="I67" s="10" t="n">
        <v>0</v>
      </c>
      <c r="J67" s="12" t="n">
        <v>357.42</v>
      </c>
      <c r="K67" s="13" t="n">
        <f aca="false">F67+G67+H67+I67</f>
        <v>182</v>
      </c>
      <c r="L67" s="12" t="n">
        <f aca="false">K67*J67</f>
        <v>65050.44</v>
      </c>
      <c r="M67" s="12" t="s">
        <v>39</v>
      </c>
      <c r="N67" s="14" t="s">
        <v>22</v>
      </c>
      <c r="O67" s="15" t="str">
        <f aca="false">VLOOKUP(J67,Intervalos!$B$3:$C$8,2,TRUE())</f>
        <v>0,10%</v>
      </c>
    </row>
    <row r="68" s="16" customFormat="true" ht="44.5" hidden="false" customHeight="false" outlineLevel="0" collapsed="false">
      <c r="A68" s="9" t="n">
        <v>63</v>
      </c>
      <c r="B68" s="10" t="s">
        <v>92</v>
      </c>
      <c r="C68" s="10" t="s">
        <v>19</v>
      </c>
      <c r="D68" s="11" t="n">
        <v>453301</v>
      </c>
      <c r="E68" s="10" t="s">
        <v>38</v>
      </c>
      <c r="F68" s="9" t="n">
        <v>110</v>
      </c>
      <c r="G68" s="10" t="n">
        <v>0</v>
      </c>
      <c r="H68" s="10" t="n">
        <v>0</v>
      </c>
      <c r="I68" s="10" t="n">
        <v>0</v>
      </c>
      <c r="J68" s="12" t="n">
        <v>357.6</v>
      </c>
      <c r="K68" s="13" t="n">
        <f aca="false">F68+G68+H68+I68</f>
        <v>110</v>
      </c>
      <c r="L68" s="12" t="n">
        <f aca="false">K68*J68</f>
        <v>39336</v>
      </c>
      <c r="M68" s="12" t="s">
        <v>39</v>
      </c>
      <c r="N68" s="14" t="s">
        <v>22</v>
      </c>
      <c r="O68" s="15" t="str">
        <f aca="false">VLOOKUP(J68,Intervalos!$B$3:$C$8,2,TRUE())</f>
        <v>0,10%</v>
      </c>
    </row>
    <row r="69" customFormat="false" ht="13.5" hidden="false" customHeight="false" outlineLevel="0" collapsed="false">
      <c r="K69" s="8" t="s">
        <v>14</v>
      </c>
      <c r="L69" s="17" t="n">
        <f aca="false">SUM(L6:L68)</f>
        <v>12168378.67</v>
      </c>
    </row>
  </sheetData>
  <mergeCells count="3">
    <mergeCell ref="A1:O1"/>
    <mergeCell ref="A2:O2"/>
    <mergeCell ref="A3:O3"/>
  </mergeCells>
  <printOptions headings="false" gridLines="false" gridLinesSet="true" horizontalCentered="false" verticalCentered="false"/>
  <pageMargins left="0.236111111111111" right="0.236111111111111" top="0.748611111111111" bottom="0.747916666666667" header="0.315277777777778" footer="0.315277777777778"/>
  <pageSetup paperSize="9" scale="100" fitToWidth="1" fitToHeight="0" pageOrder="downThenOver" orientation="landscape" blackAndWhite="false" draft="false" cellComments="none" horizontalDpi="300" verticalDpi="300" copies="1"/>
  <headerFooter differentFirst="false" differentOddEven="false">
    <oddHeader>&amp;CPREGÃO ELETRÔNICO XX/2026</oddHeader>
    <oddFooter>&amp;L&amp;9ANEXO III - PLANILHA ESTIMATIVA DE QUANTIDADE E PREÇO&amp;R&amp;9&amp;P/&amp;N</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B1:E9"/>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C3" activeCellId="0" sqref="C3"/>
    </sheetView>
  </sheetViews>
  <sheetFormatPr defaultColWidth="9.109375" defaultRowHeight="14.25" customHeight="false" zeroHeight="true" outlineLevelRow="0" outlineLevelCol="0"/>
  <cols>
    <col collapsed="false" customWidth="true" hidden="false" outlineLevel="0" max="1" min="1" style="0" width="2.44"/>
    <col collapsed="false" customWidth="true" hidden="false" outlineLevel="0" max="2" min="2" style="0" width="12.88"/>
    <col collapsed="false" customWidth="true" hidden="false" outlineLevel="0" max="3" min="3" style="0" width="17.67"/>
    <col collapsed="false" customWidth="true" hidden="false" outlineLevel="0" max="4" min="4" style="0" width="3.11"/>
    <col collapsed="false" customWidth="true" hidden="false" outlineLevel="0" max="5" min="5" style="0" width="27"/>
    <col collapsed="false" customWidth="true" hidden="false" outlineLevel="0" max="6" min="6" style="0" width="4"/>
    <col collapsed="false" customWidth="false" hidden="true" outlineLevel="0" max="16384" min="7" style="0" width="9.11"/>
  </cols>
  <sheetData>
    <row r="1" customFormat="false" ht="10.5" hidden="false" customHeight="true" outlineLevel="0" collapsed="false"/>
    <row r="2" customFormat="false" ht="63" hidden="false" customHeight="true" outlineLevel="0" collapsed="false">
      <c r="B2" s="18" t="s">
        <v>93</v>
      </c>
      <c r="C2" s="18" t="s">
        <v>94</v>
      </c>
      <c r="E2" s="19" t="s">
        <v>95</v>
      </c>
    </row>
    <row r="3" customFormat="false" ht="14.25" hidden="false" customHeight="false" outlineLevel="0" collapsed="false">
      <c r="B3" s="20" t="n">
        <v>0.01</v>
      </c>
      <c r="C3" s="20" t="n">
        <v>0.01</v>
      </c>
      <c r="E3" s="21" t="s">
        <v>96</v>
      </c>
    </row>
    <row r="4" customFormat="false" ht="14.25" hidden="false" customHeight="false" outlineLevel="0" collapsed="false">
      <c r="B4" s="20" t="n">
        <v>5</v>
      </c>
      <c r="C4" s="20" t="n">
        <v>0.02</v>
      </c>
      <c r="E4" s="21" t="s">
        <v>97</v>
      </c>
    </row>
    <row r="5" customFormat="false" ht="14.25" hidden="false" customHeight="false" outlineLevel="0" collapsed="false">
      <c r="B5" s="20" t="n">
        <v>10</v>
      </c>
      <c r="C5" s="20" t="n">
        <v>0.03</v>
      </c>
      <c r="E5" s="21" t="s">
        <v>98</v>
      </c>
    </row>
    <row r="6" customFormat="false" ht="14.25" hidden="false" customHeight="false" outlineLevel="0" collapsed="false">
      <c r="B6" s="20" t="n">
        <v>20</v>
      </c>
      <c r="C6" s="20" t="n">
        <v>0.05</v>
      </c>
      <c r="E6" s="21" t="s">
        <v>99</v>
      </c>
    </row>
    <row r="7" customFormat="false" ht="14.25" hidden="false" customHeight="false" outlineLevel="0" collapsed="false">
      <c r="B7" s="20" t="n">
        <v>50</v>
      </c>
      <c r="C7" s="20" t="n">
        <v>0.1</v>
      </c>
      <c r="E7" s="21" t="s">
        <v>100</v>
      </c>
    </row>
    <row r="8" customFormat="false" ht="14.25" hidden="false" customHeight="false" outlineLevel="0" collapsed="false">
      <c r="B8" s="20" t="n">
        <v>100</v>
      </c>
      <c r="C8" s="22" t="s">
        <v>101</v>
      </c>
      <c r="E8" s="21" t="s">
        <v>102</v>
      </c>
    </row>
    <row r="9" customFormat="false" ht="14.25" hidden="false" customHeight="false" outlineLevel="0" collapsed="false"/>
  </sheetData>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LibreOffice/26.2.1.2$MacOSX_AARCH64 LibreOffice_project/8399f6259d8c87f40e7255cdb3c9b958f5e08948</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2019-07-30T23:05:00Z</dcterms:created>
  <dc:creator>admin</dc:creator>
  <dc:description/>
  <dc:language>pt-BR</dc:language>
  <cp:lastModifiedBy>a48100</cp:lastModifiedBy>
  <cp:lastPrinted>2023-05-30T20:53:00Z</cp:lastPrinted>
  <dcterms:modified xsi:type="dcterms:W3CDTF">2026-05-04T17:34:39Z</dcterms:modified>
  <cp:revision>0</cp:revision>
  <dc:subject/>
  <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alculationRule">
    <vt:i4>0</vt:i4>
  </property>
  <property fmtid="{D5CDD505-2E9C-101B-9397-08002B2CF9AE}" pid="3" name="ICV">
    <vt:lpwstr>DFE69BF4785F43CC9EE3EA373B118731_13</vt:lpwstr>
  </property>
  <property fmtid="{D5CDD505-2E9C-101B-9397-08002B2CF9AE}" pid="4" name="KSOProductBuildVer">
    <vt:lpwstr>1046-12.1.0.25242</vt:lpwstr>
  </property>
</Properties>
</file>