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 tabRatio="850" activeTab="10"/>
  </bookViews>
  <sheets>
    <sheet name="Resumo" sheetId="1" r:id="rId1"/>
    <sheet name="Planilha" sheetId="2" r:id="rId2"/>
    <sheet name="Composição" sheetId="3" r:id="rId3"/>
    <sheet name="Mem. Cálculo" sheetId="5" r:id="rId4"/>
    <sheet name="BDI" sheetId="6" r:id="rId5"/>
    <sheet name="BDI Equip." sheetId="7" r:id="rId6"/>
    <sheet name="Enc. Sociais" sheetId="9" r:id="rId7"/>
    <sheet name="CRONOGRAMA" sheetId="10" r:id="rId8"/>
    <sheet name="Mapa Cotação" sheetId="4" r:id="rId9"/>
    <sheet name="ABC SERVIÇOS" sheetId="11" r:id="rId10"/>
    <sheet name="ABC  INSUMO" sheetId="12" r:id="rId11"/>
  </sheets>
  <definedNames>
    <definedName name="_xlnm.Print_Area" localSheetId="10">'ABC  INSUMO'!$A$1:$O$444</definedName>
    <definedName name="_xlnm.Print_Area" localSheetId="9">'ABC SERVIÇOS'!$A$1:$J$231</definedName>
    <definedName name="_xlnm.Print_Area" localSheetId="4">BDI!$A$1:$I$59</definedName>
    <definedName name="_xlnm.Print_Area" localSheetId="2">Composição!$A$1:$K$2268</definedName>
    <definedName name="_xlnm.Print_Area" localSheetId="7">CRONOGRAMA!$A$1:$I$41</definedName>
    <definedName name="_xlnm.Print_Area" localSheetId="8">'Mapa Cotação'!$A$1:$K$75</definedName>
    <definedName name="_xlnm.Print_Area" localSheetId="3">'Mem. Cálculo'!$A$1:$W$304</definedName>
    <definedName name="_xlnm.Print_Area" localSheetId="1">Planilha!$A$1:$L$265</definedName>
    <definedName name="_xlnm.Print_Area" localSheetId="0">Resumo!$A$1:$I$41</definedName>
    <definedName name="_xlnm.Print_Area" localSheetId="5">'BDI Equip.'!$A$1:$I$122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<sst xmlns="http://schemas.openxmlformats.org/spreadsheetml/2006/main" count="21128" uniqueCount="4633">
  <si>
    <t>RESUMO DA PLANILHA DE ORÇAMENTOS DE PROJETOS E OBRAS</t>
  </si>
  <si>
    <t>UFF- INSTITUTO DE ARTES E COMUNICAÇÃO SOCIAL - IACS</t>
  </si>
  <si>
    <t>PROCESSO:  23069.163323/2021/57</t>
  </si>
  <si>
    <t xml:space="preserve">LOCAL: Rua Prof. Lara Vilela, 126 - São Domingos, Niterói </t>
  </si>
  <si>
    <t>ARTs 13076784</t>
  </si>
  <si>
    <t>NOME DA OBRA: IACS</t>
  </si>
  <si>
    <t>BDI</t>
  </si>
  <si>
    <t>BDI EQUIP.</t>
  </si>
  <si>
    <t>SIAPE</t>
  </si>
  <si>
    <t>DATA</t>
  </si>
  <si>
    <t>REVISÃO</t>
  </si>
  <si>
    <r>
      <rPr>
        <b/>
        <sz val="8"/>
        <color rgb="FF000000"/>
        <rFont val="Arial"/>
        <charset val="134"/>
      </rPr>
      <t>BASE DE DADOS: BASES SINAPI , SBC ,EMOP , SCO /MÊS DE REFERÊNCIA DEZEMBRO/25 -ESTADO RJ</t>
    </r>
    <r>
      <rPr>
        <b/>
        <sz val="8"/>
        <color rgb="FFFF0000"/>
        <rFont val="Arial"/>
        <charset val="134"/>
      </rPr>
      <t xml:space="preserve"> - REGIME TRIBUTÁRIO : NÃO DESONERADO</t>
    </r>
  </si>
  <si>
    <t>0000000</t>
  </si>
  <si>
    <t>R04</t>
  </si>
  <si>
    <t>RESUMO</t>
  </si>
  <si>
    <t>Item</t>
  </si>
  <si>
    <t>Descrição</t>
  </si>
  <si>
    <t>Total</t>
  </si>
  <si>
    <t>Peso (%)</t>
  </si>
  <si>
    <t xml:space="preserve"> 1 </t>
  </si>
  <si>
    <t>PROJETOS</t>
  </si>
  <si>
    <t xml:space="preserve"> 2 </t>
  </si>
  <si>
    <t>GERENCIAMENTO DE OBRAS / FISCALIZAÇÃO</t>
  </si>
  <si>
    <t xml:space="preserve"> 3 </t>
  </si>
  <si>
    <t>SERVIÇOS PRELIMINARES</t>
  </si>
  <si>
    <t xml:space="preserve"> 4 </t>
  </si>
  <si>
    <t>MOVIMENTO DE TERRA/BANCO DE DUTOS/CAIXAS SUBTERRANEAS</t>
  </si>
  <si>
    <t xml:space="preserve"> 5 </t>
  </si>
  <si>
    <t>INFRAESTRUTURA: FUNDAÇÕES SIMPLES (OU DIRETAS )</t>
  </si>
  <si>
    <t xml:space="preserve"> 6 </t>
  </si>
  <si>
    <t>SUPERESTRUTURA</t>
  </si>
  <si>
    <t xml:space="preserve"> 7 </t>
  </si>
  <si>
    <t>ALVENARIA</t>
  </si>
  <si>
    <t xml:space="preserve"> 8 </t>
  </si>
  <si>
    <t>ESQUADRIAS</t>
  </si>
  <si>
    <t xml:space="preserve"> 9 </t>
  </si>
  <si>
    <t>INSTALAÇÕES ELÉTRICAS E SPDA</t>
  </si>
  <si>
    <t xml:space="preserve"> 10 </t>
  </si>
  <si>
    <t>INSTALAÇOES DE COMBATE À INCÊNDIO</t>
  </si>
  <si>
    <t xml:space="preserve"> 11 </t>
  </si>
  <si>
    <t>IMPERMEABILIZAÇÃO, ISOLAMENTO TÉRMICO E ACÚSTICO</t>
  </si>
  <si>
    <t xml:space="preserve"> 12 </t>
  </si>
  <si>
    <t>PISO</t>
  </si>
  <si>
    <t xml:space="preserve"> 13 </t>
  </si>
  <si>
    <t>PINTURA E ACABAMENTOS</t>
  </si>
  <si>
    <t xml:space="preserve"> 14 </t>
  </si>
  <si>
    <t>FORROS</t>
  </si>
  <si>
    <t xml:space="preserve"> 15 </t>
  </si>
  <si>
    <t>REVESTIMENTOS DE PAREDE</t>
  </si>
  <si>
    <t xml:space="preserve"> 16 </t>
  </si>
  <si>
    <t>SERVIÇOS COMPLEMENTARES</t>
  </si>
  <si>
    <t>Total sem BDI</t>
  </si>
  <si>
    <t>Total do BDI</t>
  </si>
  <si>
    <t>Total Geral</t>
  </si>
  <si>
    <t>_______________________________________________________________
OTAVIANO CARAN
Sócio/CEO/Proprietário</t>
  </si>
  <si>
    <t>PLANILHA DE ORÇAMENTOS DE PROJETOS E OBRAS - SINTÉTICA</t>
  </si>
  <si>
    <t>ITEM</t>
  </si>
  <si>
    <t>CÓDIGO</t>
  </si>
  <si>
    <t>BASE DE DADOS</t>
  </si>
  <si>
    <t>DESCRIÇÃO</t>
  </si>
  <si>
    <t>UNIDADE</t>
  </si>
  <si>
    <t>QUANTIDADE</t>
  </si>
  <si>
    <t>CUSTO UNITÁRIO</t>
  </si>
  <si>
    <t>PREÇO UNIT c/ BDI</t>
  </si>
  <si>
    <t>PREÇO TOTAL</t>
  </si>
  <si>
    <t>DESCONTO OFERTADO</t>
  </si>
  <si>
    <t xml:space="preserve"> 1.1 </t>
  </si>
  <si>
    <t xml:space="preserve"> 1082-01.050.0840-1 </t>
  </si>
  <si>
    <t>Próprio</t>
  </si>
  <si>
    <t>PROJETO DE AS BUILT DE INSTALACAO DE INCENDIO E SPDA PARA PR EDIOS ESCOLARES E/OU ADMINISTRATIVOS ATE 500M2,APRESENTADO NOS PADROES DA CONTRATANTE 9%-DESPESAS ADMINISTRATIVAS E DE MATERIAIS</t>
  </si>
  <si>
    <t>m²</t>
  </si>
  <si>
    <t xml:space="preserve"> 1.2 </t>
  </si>
  <si>
    <t xml:space="preserve"> 1082-01.050.0841-0 </t>
  </si>
  <si>
    <t>PROJETO DE AS BUILT DE INSTALACAO DE INCENDIO E SPDA PARA PR EDIOS ESCOLARES E/OU ADMINISTRATIVOS DE 501 ATE 3000M2,APRES ENTADO NOS PADROES DA CONTRATANTE 9%-DESPESAS ADMINISTRATIVAS E DE MATERIAIS</t>
  </si>
  <si>
    <t xml:space="preserve"> 1.3 </t>
  </si>
  <si>
    <t xml:space="preserve"> 1082-01.050.0842-0 </t>
  </si>
  <si>
    <t>PROJETO DE AS BUILT DE INSTALACAO DE INCENDIO E SPDA PARA PR EDIOS ESCOLARES E/OU ADMINISTRATIVOS ACIMA DE 3000M2,APRESEN TADO NOS PADROES DA CONTRATANTE 9%-DESPESAS ADMINISTRATIVAS E DE MATERIAIS</t>
  </si>
  <si>
    <t xml:space="preserve"> 2.1 </t>
  </si>
  <si>
    <t xml:space="preserve"> 1082-COMP-ADM </t>
  </si>
  <si>
    <t>ADMINISTRAÇÃO LOCAL A SER PAGO PROPORCIONAL A EVOLUÇÃO DA OBRA</t>
  </si>
  <si>
    <t>und</t>
  </si>
  <si>
    <t xml:space="preserve"> 3.1 </t>
  </si>
  <si>
    <t xml:space="preserve"> 1083-COMP-TAXAS </t>
  </si>
  <si>
    <t>ART CONTRATO MAIOR QUE R$ 15.000,00</t>
  </si>
  <si>
    <t>UN</t>
  </si>
  <si>
    <t xml:space="preserve"> 3.2 </t>
  </si>
  <si>
    <t>DEMOLIÇÕES E REMOÇÕES</t>
  </si>
  <si>
    <t xml:space="preserve"> 3.2.1 </t>
  </si>
  <si>
    <t xml:space="preserve"> 1082-COMP-04.014.0095-0 </t>
  </si>
  <si>
    <t>RETIRADA DE ENTULHO DE OBRA COM CACAMBA DE ACO TIPO CONTAINE R COM 5M3 DE CAPACIDADE,INCLUSIVE CARREGAMENTO,TRANSPORTE E DESCARREGAMENTO.CUSTO POR UNIDADE DE CACAMBA E INCLUI A TAX A PARA DESCARGA EM LOCAIS AUTORIZADOS 3%-DESGASTE DE FERRAMENTAS E EPI</t>
  </si>
  <si>
    <t xml:space="preserve"> 3.2.2 </t>
  </si>
  <si>
    <t xml:space="preserve"> 1082-COMP-05.001.0086-0 </t>
  </si>
  <si>
    <t>REMOCAO DE TERRA OU ENTULHO,A PA,ATE A DISTANCIA HORIZONTAL DE 5,00M 3%- DESGASTE DE FERRAMENTAS E EPI</t>
  </si>
  <si>
    <t>m³</t>
  </si>
  <si>
    <t xml:space="preserve"> 3.2.3 </t>
  </si>
  <si>
    <t xml:space="preserve"> 104789 </t>
  </si>
  <si>
    <t>SINAPI</t>
  </si>
  <si>
    <t>DEMOLIÇÃO DE PISO DE CONCRETO SIMPLES, DE FORMA MANUAL, SEM REAPROVEITAMENTO. AF_09/2023</t>
  </si>
  <si>
    <t xml:space="preserve"> 3.2.4 </t>
  </si>
  <si>
    <t xml:space="preserve"> 104758 </t>
  </si>
  <si>
    <t>FURO MANUAL EM ALVENARIA, PARA INSTALAÇÕES ELÉTRICAS, DIÂMETROS MENORES OU IGUAIS A 40 MM. AF_09/2023</t>
  </si>
  <si>
    <t xml:space="preserve"> 3.2.5 </t>
  </si>
  <si>
    <t xml:space="preserve"> 104769 </t>
  </si>
  <si>
    <t>FURO MECANIZADO EM ALVENARIA, PARA INSTALAÇÕES HIDRÁULICAS, DIÂMETROS MAIORES QUE 40 MM E MENORES OU IGUAIS A 75 MM. AF_09/2023</t>
  </si>
  <si>
    <t xml:space="preserve"> 3.2.6 </t>
  </si>
  <si>
    <t xml:space="preserve"> 90436 </t>
  </si>
  <si>
    <t>FURO MANUAL EM ALVENARIA, PARA INSTALAÇÕES HIDRÁULICAS, DIÂMETROS MENORES OU IGUAIS A 40 MM. AF_09/2023</t>
  </si>
  <si>
    <t xml:space="preserve"> 3.2.7 </t>
  </si>
  <si>
    <t xml:space="preserve"> 104774 </t>
  </si>
  <si>
    <t>FURO MECANIZADO EM CONCRETO, COM PERFURATRIZ, PARA INSTALAÇÕES ELÉTRICAS, DIÂMETROS MENORES OU IGUAIS A 40 MM. AF_09/2023</t>
  </si>
  <si>
    <t xml:space="preserve"> 3.2.8 </t>
  </si>
  <si>
    <t xml:space="preserve"> 104775 </t>
  </si>
  <si>
    <t>FURO MECANIZADO EM CONCRETO, COM PERFURATRIZ, PARA INSTALAÇÕES HIDRÁULICAS, DIÂMETROS MAIORES QUE 40 MM E MENORES OU IGUAIS A 75 MM. AF_09/2023</t>
  </si>
  <si>
    <t xml:space="preserve"> 3.2.9 </t>
  </si>
  <si>
    <t xml:space="preserve"> 104786 </t>
  </si>
  <si>
    <t>RASGO LINEAR MECANIZADO EM CONCRETO, PARA RAMAIS/ DISTRIBUIÇÃO DE INSTALAÇÕES HIDRÁULICAS, DIÂMETROS MENORES OU IGUAIS A 40 MM. AF_09/2023</t>
  </si>
  <si>
    <t>M</t>
  </si>
  <si>
    <t xml:space="preserve"> 3.2.10 </t>
  </si>
  <si>
    <t xml:space="preserve"> 97641 </t>
  </si>
  <si>
    <t>REMOÇÃO DE FORRO DE GESSO, DE FORMA MANUAL, SEM REAPROVEITAMENTO. AF_09/2023</t>
  </si>
  <si>
    <t xml:space="preserve"> 3.2.11 </t>
  </si>
  <si>
    <t xml:space="preserve"> 97622 </t>
  </si>
  <si>
    <t>DEMOLIÇÃO DE ALVENARIA DE BLOCO FURADO, DE FORMA MANUAL, SEM REAPROVEITAMENTO. AF_09/2023</t>
  </si>
  <si>
    <t xml:space="preserve"> 3.2.12 </t>
  </si>
  <si>
    <t xml:space="preserve"> 97628 </t>
  </si>
  <si>
    <t>DEMOLIÇÃO DE LAJES, EM CONCRETO ARMADO, DE FORMA MANUAL, SEM REAPROVEITAMENTO. AF_09/2023</t>
  </si>
  <si>
    <t xml:space="preserve"> 3.2.13 </t>
  </si>
  <si>
    <t xml:space="preserve"> 97640 </t>
  </si>
  <si>
    <t>REMOÇÃO DE FORROS DE DRYWALL, PVC E FIBROMINERAL, DE FORMA MANUAL, SEM REAPROVEITAMENTO. AF_09/2023</t>
  </si>
  <si>
    <t xml:space="preserve"> 3.2.14 </t>
  </si>
  <si>
    <t xml:space="preserve"> 97644 </t>
  </si>
  <si>
    <t>REMOÇÃO DE PORTAS, DE FORMA MANUAL, SEM REAPROVEITAMENTO. AF_09/2023</t>
  </si>
  <si>
    <t xml:space="preserve"> 3.2.15 </t>
  </si>
  <si>
    <t xml:space="preserve"> 1082-COMP-HID-04 </t>
  </si>
  <si>
    <t>FURO MECANIZADO EM MADEIRA, COM PERFURATRIZ, PARA INSTALAÇÕES HIDRÁULICAS, DIÂMETROS MAIORES QUE 40 MM E MENORES OU IGUAIS A 75 MM. AF_09/2023</t>
  </si>
  <si>
    <t xml:space="preserve"> 3.2.16 </t>
  </si>
  <si>
    <t xml:space="preserve"> 1082-COMP-HID-05 </t>
  </si>
  <si>
    <t>FURO MECANIZADO EM MADEIRA, COM PERFURATRIZ, PARA INSTALAÇÕES HIDRÁULICAS, DIÂMETROS  MENORES OU IGUAL  QUE 40 MM</t>
  </si>
  <si>
    <t xml:space="preserve"> 3.2.17 </t>
  </si>
  <si>
    <t xml:space="preserve"> 3.2.18 </t>
  </si>
  <si>
    <t xml:space="preserve"> 100329 </t>
  </si>
  <si>
    <t>RETIRADA E RECOLOCAÇÃO DE TELHA CERÂMICA DE ENCAIXE, COM MAIS DE DUAS ÁGUAS, INCLUSO IÇAMENTO. AF_07/2019</t>
  </si>
  <si>
    <t xml:space="preserve"> 3.2.19 </t>
  </si>
  <si>
    <t xml:space="preserve"> 104795 </t>
  </si>
  <si>
    <t>REMOÇÃO DE CABOS ELÉTRICOS, COM SEÇÃO DE 25 MM², FORMA MANUAL, SEM REAPROVEITAMENTO. AF_09/2023</t>
  </si>
  <si>
    <t xml:space="preserve"> 3.2.20 </t>
  </si>
  <si>
    <t xml:space="preserve"> 97637 </t>
  </si>
  <si>
    <t>REMOÇÃO DE TAPUME/ CHAPAS METÁLICAS E DE MADEIRA, DE FORMA MANUAL, SEM REAPROVEITAMENTO. AF_09/2023</t>
  </si>
  <si>
    <t xml:space="preserve"> 3.3 </t>
  </si>
  <si>
    <t>CANTEIRO DE OBRAS</t>
  </si>
  <si>
    <t xml:space="preserve"> 3.3.1 </t>
  </si>
  <si>
    <t xml:space="preserve"> 103689 </t>
  </si>
  <si>
    <t>FORNECIMENTO E INSTALAÇÃO DE PLACA DE OBRA COM CHAPA GALVANIZADA E ESTRUTURA DE MADEIRA. AF_03/2022_PS</t>
  </si>
  <si>
    <t xml:space="preserve"> 3.3.2 </t>
  </si>
  <si>
    <t xml:space="preserve"> 1082-COMP-AD 20.20.0050 </t>
  </si>
  <si>
    <t>Instalacao e ligacao provisorias de alimentacao de energia eletrica, em baixa tensao (BT), para canteiro de obras, exclusive o fornecimento do medidor.</t>
  </si>
  <si>
    <t>un</t>
  </si>
  <si>
    <t xml:space="preserve"> 3.3.3 </t>
  </si>
  <si>
    <t xml:space="preserve"> 012057 </t>
  </si>
  <si>
    <t>SBC</t>
  </si>
  <si>
    <t>CONTAINER ESCRITORIO 6,05x2,44x2,57 COM ACABAMENTO EM PVC</t>
  </si>
  <si>
    <t>MES</t>
  </si>
  <si>
    <t xml:space="preserve"> 3.3.4 </t>
  </si>
  <si>
    <t xml:space="preserve"> 04.005.0300-0 </t>
  </si>
  <si>
    <t>EMOP</t>
  </si>
  <si>
    <t>TRANSPORTE DE CONTAINER,SEGUNDO DESCRICAO DA FAMILIA 02.006, EXCLUSIVE CARGA E DESCARGA(VIDE ITEM 04.013.0015)</t>
  </si>
  <si>
    <t>UNXKM</t>
  </si>
  <si>
    <t xml:space="preserve"> 3.3.5 </t>
  </si>
  <si>
    <t xml:space="preserve"> 1082-COMP-04.013.0015-0 </t>
  </si>
  <si>
    <t>CARGA E DESCARGA DE CONTAINER,SEGUNDO DESCRICAO DA FAMILIA 0 2.006 3%-DESGASTE DE FERRAMENTAS E EPI</t>
  </si>
  <si>
    <t xml:space="preserve"> 3.3.6 </t>
  </si>
  <si>
    <t xml:space="preserve"> 05.006.0001-B </t>
  </si>
  <si>
    <t>LOCACAO DE ANDAIME COM ELEMENTOS TUBULARES SOBRE SAPATAS FIX AS,CONSIDERANDO-SE A AREA DA PROJECAO VERTICAL DO ANDAIME E PAGO PELO TEMPO NECESSARIO A SUA UTILIZACAO,EXCLUSIVE TRANSP ORTE DOS ELEMENTOS DO ANDAIME ATE A OBRA,PLATAFORMA OU PASSA RELA DE PINHO,MONTAGEM E DESMONTAGEM DOS ANDAIMES</t>
  </si>
  <si>
    <t>M2XMES</t>
  </si>
  <si>
    <t xml:space="preserve"> 3.3.7 </t>
  </si>
  <si>
    <t xml:space="preserve"> 1082-COMP-05.008.0009-0 </t>
  </si>
  <si>
    <t>MOVIMENTACAO HORIZONTAL DE ANDAIME COM ELEMENTOS TUBULARES T IPO TORRE 3%-DESGASTE DE FERRAMENTAS E EPI</t>
  </si>
  <si>
    <t xml:space="preserve"> 3.3.8 </t>
  </si>
  <si>
    <t xml:space="preserve"> 04.020.0122-0 </t>
  </si>
  <si>
    <t>TRANSPORTE DE ANDAIME TUBULAR,CONSIDERANDO-SE A AREA DE PROJ ECAO VERTICAL DO ANDAIME,EXCLUSIVE CARGA,DESCARGA E TEMPO DE ESPERA DO CAMINHAO(VIDE ITEM 04.021.0010)</t>
  </si>
  <si>
    <t>M2XKM</t>
  </si>
  <si>
    <t xml:space="preserve"> 3.3.9 </t>
  </si>
  <si>
    <t xml:space="preserve"> 98457 </t>
  </si>
  <si>
    <t>TAPUME COM CHAPA METÁLICA. AF_03/2024</t>
  </si>
  <si>
    <t xml:space="preserve"> 3.3.10 </t>
  </si>
  <si>
    <t xml:space="preserve"> 1083-COMP-9126 </t>
  </si>
  <si>
    <t>LINHA DE VIDA HORIZONTAL PROVISÓRIA EM CORDA PARA TRABALHOS EM COBERTURAS E TELHADOS</t>
  </si>
  <si>
    <t xml:space="preserve"> 3.3.11 </t>
  </si>
  <si>
    <t xml:space="preserve"> 1082-COMP-MOB-01 </t>
  </si>
  <si>
    <t>MOBILIZACAO DE CANTEIRO</t>
  </si>
  <si>
    <t xml:space="preserve"> 3.3.12 </t>
  </si>
  <si>
    <t xml:space="preserve"> MT 05.40.0150 </t>
  </si>
  <si>
    <t>SCO</t>
  </si>
  <si>
    <t>Cerca protetora de borda de vala, construida com montantes de madeira serrada de (7,5 x 7,5)cm, com 1,50m de comprimento, ficando 0,50m enterrado, com intervalo de 6m e 1 linha de fita plastica zebrada, horizontal, com aproveitamento de 3 vezes da madeira.</t>
  </si>
  <si>
    <t>m</t>
  </si>
  <si>
    <t xml:space="preserve"> 3.3.13 </t>
  </si>
  <si>
    <t xml:space="preserve"> MT 05.40.0250 </t>
  </si>
  <si>
    <t>Retirada e recolocacao de cerca protetora de vala, construida com montantes de (3"x3") de Pinho de 3a, com 1,50m de comprimento, com intervalo de 6m e 1 linha de fita plastica zebrada, horizontal, exceto materiais.</t>
  </si>
  <si>
    <t xml:space="preserve"> 3.3.14 </t>
  </si>
  <si>
    <t xml:space="preserve"> 05.008.0001-0 </t>
  </si>
  <si>
    <t>MONTAGEM E DESMONTAGEM DE ANDAIME COM ELEMENTOS TUBULARES,CO NSIDERANDO-SE A AREA VERTICAL RECOBERTA 3%-DESGASTE DE FERRAMENTAS E EPI</t>
  </si>
  <si>
    <t xml:space="preserve"> 3.4 </t>
  </si>
  <si>
    <t>SEGURANÇA E SAÚDE</t>
  </si>
  <si>
    <t xml:space="preserve"> 3.4.1 </t>
  </si>
  <si>
    <t xml:space="preserve"> 1082-PGR-ENGSEG </t>
  </si>
  <si>
    <t>PGR (PROGRAMA DE GERENCIAMENTO DE RISCOS) DA OBRA ELABORADO POR PROFISSIONAL ESPECIALISTA EM SEGURANÇA DO TRABALHO</t>
  </si>
  <si>
    <t xml:space="preserve"> 3.4.2 </t>
  </si>
  <si>
    <t xml:space="preserve"> 016691 </t>
  </si>
  <si>
    <t>ATESTADO PCMSO (NR7)- ANUAL</t>
  </si>
  <si>
    <t xml:space="preserve"> 4.1 </t>
  </si>
  <si>
    <t xml:space="preserve"> 94969 </t>
  </si>
  <si>
    <t>CONCRETO FCK = 15MPA, TRAÇO 1:3,4:3,5 (EM MASSA SECA DE CIMENTO/ AREIA MÉDIA/ BRITA 1) - PREPARO MECÂNICO COM BETONEIRA 600 L. AF_05/2021</t>
  </si>
  <si>
    <t xml:space="preserve"> 4.2 </t>
  </si>
  <si>
    <t xml:space="preserve"> 93358 </t>
  </si>
  <si>
    <t>ESCAVAÇÃO MANUAL DE VALA. AF_09/2024</t>
  </si>
  <si>
    <t xml:space="preserve"> 4.3 </t>
  </si>
  <si>
    <t xml:space="preserve"> 96523 </t>
  </si>
  <si>
    <t>ESCAVAÇÃO MANUAL PARA BLOCO DE COROAMENTO OU SAPATA (INCLUINDO ESCAVAÇÃO PARA COLOCAÇÃO DE FÔRMAS). AF_01/2024</t>
  </si>
  <si>
    <t xml:space="preserve"> 4.4 </t>
  </si>
  <si>
    <t xml:space="preserve"> 93382 </t>
  </si>
  <si>
    <t>REATERRO MANUAL DE VALAS, COM COMPACTADOR DE SOLOS DE PERCUSSÃO. AF_08/2023</t>
  </si>
  <si>
    <t xml:space="preserve"> 4.5 </t>
  </si>
  <si>
    <t xml:space="preserve"> 101805 </t>
  </si>
  <si>
    <t>CAIXA ENTERRADA SEPARADORA DE ÓLEO RETANGULAR, EM ALVENARIA COM BLOCOS DE CONCRETO, DIMENSÕES INTERNAS: 1,00 X 1,00 X 1,00 M, EXCLUINDO TAMPÃO. AF_12/2020</t>
  </si>
  <si>
    <t xml:space="preserve"> 4.6 </t>
  </si>
  <si>
    <t xml:space="preserve"> 98114 </t>
  </si>
  <si>
    <t>TAMPA CIRCULAR PARA ESGOTO E DRENAGEM, EM FERRO FUNDIDO, DIÂMETRO INTERNO = 0,6 M. AF_12/2020</t>
  </si>
  <si>
    <t xml:space="preserve"> 5.1 </t>
  </si>
  <si>
    <t xml:space="preserve"> 96616 </t>
  </si>
  <si>
    <t>LASTRO DE CONCRETO MAGRO, APLICADO EM BLOCOS DE COROAMENTO OU SAPATAS. AF_01/2024</t>
  </si>
  <si>
    <t xml:space="preserve"> 5.2 </t>
  </si>
  <si>
    <t xml:space="preserve"> 96532 </t>
  </si>
  <si>
    <t>FABRICAÇÃO, MONTAGEM E DESMONTAGEM DE FÔRMA PARA SAPATA, EM MADEIRA SERRADA, E=25 MM, 2 UTILIZAÇÕES. AF_01/2024</t>
  </si>
  <si>
    <t xml:space="preserve"> 5.3 </t>
  </si>
  <si>
    <t xml:space="preserve"> 96558 </t>
  </si>
  <si>
    <t>CONCRETAGEM DE SAPATA, FCK 30 MPA, COM USO DE BOMBA - LANÇAMENTO, ADENSAMENTO E ACABAMENTO. AF_01/2024</t>
  </si>
  <si>
    <t xml:space="preserve"> 5.4 </t>
  </si>
  <si>
    <t xml:space="preserve"> 101963 </t>
  </si>
  <si>
    <t>LAJE PRÉ-MOLDADA UNIDIRECIONAL, BIAPOIADA, PARA PISO, ENCHIMENTO EM CERÂMICA, VIGOTA CONVENCIONAL, ALTURA TOTAL DA LAJE "LT" = 12 CM (ENCHIMENTO+CAPA) = (8+4). AF_08/2025</t>
  </si>
  <si>
    <t xml:space="preserve"> 5.5 </t>
  </si>
  <si>
    <t xml:space="preserve"> 96544 </t>
  </si>
  <si>
    <t>ARMAÇÃO DE BLOCO UTILIZANDO AÇO CA-50 DE 6,3 MM - MONTAGEM. AF_01/2024</t>
  </si>
  <si>
    <t>KG</t>
  </si>
  <si>
    <t xml:space="preserve"> 6.1 </t>
  </si>
  <si>
    <t xml:space="preserve"> 92269 </t>
  </si>
  <si>
    <t>FABRICAÇÃO DE FÔRMA PARA PILARES E ESTRUTURAS SIMILARES, EM MADEIRA SERRADA, E=25 MM. AF_09/2020</t>
  </si>
  <si>
    <t xml:space="preserve"> 6.2 </t>
  </si>
  <si>
    <t xml:space="preserve"> 101964 </t>
  </si>
  <si>
    <t>LAJE PRÉ-MOLDADA UNIDIRECIONAL, BIAPOIADA, PARA FORRO, ENCHIMENTO EM CERÂMICA, VIGOTA CONVENCIONAL, ALTURA TOTAL DA LAJE "LT" = 12 CM (ENCHIMENTO+CAPA) = (8+4). AF_08/2025</t>
  </si>
  <si>
    <t xml:space="preserve"> 6.3 </t>
  </si>
  <si>
    <t xml:space="preserve"> 92760 </t>
  </si>
  <si>
    <t>ARMAÇÃO DE PILAR OU VIGA DE ESTRUTURA CONVENCIONAL DE CONCRETO ARMADO UTILIZANDO AÇO CA-50 DE 6,3 MM - MONTAGEM. AF_06/2022</t>
  </si>
  <si>
    <t xml:space="preserve"> 6.4 </t>
  </si>
  <si>
    <t xml:space="preserve"> 94966 </t>
  </si>
  <si>
    <t>CONCRETO FCK = 30MPA, TRAÇO 1:2,1:2,5 (EM MASSA SECA DE CIMENTO/ AREIA MÉDIA/ BRITA 1) - PREPARO MECÂNICO COM BETONEIRA 400 L. AF_05/2021</t>
  </si>
  <si>
    <t xml:space="preserve"> 7.1 </t>
  </si>
  <si>
    <t xml:space="preserve"> 103359 </t>
  </si>
  <si>
    <t>ALVENARIA DE VEDAÇÃO DE BLOCOS CERÂMICOS FURADOS NA HORIZONTAL DE 11,5X19X29 CM (ESPESSURA 11,5 CM) E ARGAMASSA DE ASSENTAMENTO COM PREPARO MANUAL. AF_12/2021</t>
  </si>
  <si>
    <t xml:space="preserve"> 8.1 </t>
  </si>
  <si>
    <t xml:space="preserve"> 1082-COMP-99856 </t>
  </si>
  <si>
    <t>CORRIMÃO SIMPLES, DIÂMETRO EXTERNO = 1 1/2", EM AÇO INOX.</t>
  </si>
  <si>
    <t xml:space="preserve"> 8.2 </t>
  </si>
  <si>
    <t xml:space="preserve"> 14.002.0066-0 </t>
  </si>
  <si>
    <t>PORTA CORTA-FOGO NAO INSERIDA EM ROTA DE FUGA,MEDINDO (60X18 0X5)CM,CLASSE P-120,EM CHAPA DE ACO,TENDO BATENTE DO MESMO M ATERIAL,INCLUSIVE FECHADURA E 3 PARES DE DOBRADICAS COM MOLA .FORNECIMENTO E COLOCACAO 3%-DESGASTE DE FERRAMENTAS E EPI</t>
  </si>
  <si>
    <t xml:space="preserve"> 8.3 </t>
  </si>
  <si>
    <t xml:space="preserve"> 94569 </t>
  </si>
  <si>
    <t>JANELA DE ALUMÍNIO TIPO MAXIM-AR, BATENTE/ REQUADRO 3 A 14 CM, VIDRO INCLUSO, FIXAÇÃO COM PARAFUSO, SEM GUARNIÇÃO/ ALIZAR, DIMENSÕES 60X80 (A X L) CM, SEM ACABAMENTO, VEDAÇÃO COM SILICONE, EXCLUSIVE CONTRAMARCO - FORNECIMENTO E INSTALAÇÃO. AF_11/2024</t>
  </si>
  <si>
    <t xml:space="preserve"> 8.4 </t>
  </si>
  <si>
    <t xml:space="preserve"> 91338 </t>
  </si>
  <si>
    <t>PORTA DE ALUMÍNIO DE ABRIR COM LAMBRI, COM GUARNIÇÃO, FIXAÇÃO COM PARAFUSOS - FORNECIMENTO E INSTALAÇÃO. AF_12/2019</t>
  </si>
  <si>
    <t xml:space="preserve"> 8.5 </t>
  </si>
  <si>
    <t xml:space="preserve"> 94590 </t>
  </si>
  <si>
    <t>CONTRAMARCO DE ALUMÍNIO, FIXAÇÃO COM PARAFUSO - FORNECIMENTO E INSTALAÇÃO. AF_11/2024</t>
  </si>
  <si>
    <t xml:space="preserve"> 9.1 </t>
  </si>
  <si>
    <t>Instalações Elétricas</t>
  </si>
  <si>
    <t xml:space="preserve"> 9.1.1 </t>
  </si>
  <si>
    <t xml:space="preserve"> 92980 </t>
  </si>
  <si>
    <t>CABO DE COBRE FLEXÍVEL ISOLADO, 10 MM², ANTI-CHAMA 0,6/1,0 KV, PARA DISTRIBUIÇÃO - FORNECIMENTO E INSTALAÇÃO. AF_10/2020</t>
  </si>
  <si>
    <t xml:space="preserve"> 9.1.2 </t>
  </si>
  <si>
    <t xml:space="preserve"> 91926 </t>
  </si>
  <si>
    <t>CABO DE COBRE FLEXÍVEL ISOLADO, 2,5 MM², ANTI-CHAMA 450/750 V, PARA CIRCUITOS TERMINAIS - FORNECIMENTO E INSTALAÇÃO. AF_03/2023</t>
  </si>
  <si>
    <t xml:space="preserve"> 9.1.3 </t>
  </si>
  <si>
    <t xml:space="preserve"> 92982 </t>
  </si>
  <si>
    <t>CABO DE COBRE FLEXÍVEL ISOLADO, 16 MM², ANTI-CHAMA 0,6/1,0 KV, PARA DISTRIBUIÇÃO - FORNECIMENTO E INSTALAÇÃO. AF_10/2020</t>
  </si>
  <si>
    <t xml:space="preserve"> 9.1.4 </t>
  </si>
  <si>
    <t xml:space="preserve"> 1082-COMP-059035 </t>
  </si>
  <si>
    <t>CAIXA FERRO ESMALTADO 4x2""</t>
  </si>
  <si>
    <t xml:space="preserve"> 9.1.5 </t>
  </si>
  <si>
    <t xml:space="preserve"> 101795 </t>
  </si>
  <si>
    <t>CAIXA ENTERRADA PARA INSTALAÇÕES TELEFÔNICAS TIPO R1, EM ALVENARIA COM BLOCOS DE CONCRETO, DIMENSÕES INTERNAS: 0,35X0,60X0,60 M, EXCLUINDO TAMPÃO. AF_12/2020</t>
  </si>
  <si>
    <t xml:space="preserve"> 9.1.6 </t>
  </si>
  <si>
    <t xml:space="preserve"> 91902 </t>
  </si>
  <si>
    <t>CURVA 90 GRAUS PARA ELETRODUTO, PVC, ROSCÁVEL, DN 25 MM (3/4"), PARA CIRCUITOS TERMINAIS, INSTALADA EM LAJE - FORNECIMENTO E INSTALAÇÃO. AF_03/2023</t>
  </si>
  <si>
    <t xml:space="preserve"> 9.1.7 </t>
  </si>
  <si>
    <t xml:space="preserve"> 91908 </t>
  </si>
  <si>
    <t>CURVA 90 GRAUS PARA ELETRODUTO, PVC, ROSCÁVEL, DN 40 MM (1 1/4"), PARA CIRCUITOS TERMINAIS, INSTALADA EM LAJE - FORNECIMENTO E INSTALAÇÃO. AF_03/2023</t>
  </si>
  <si>
    <t xml:space="preserve"> 9.1.8 </t>
  </si>
  <si>
    <t xml:space="preserve"> 102137 </t>
  </si>
  <si>
    <t>CHAVE DE BOIA AUTOMÁTICA SUPERIOR/INFERIOR 15A/250V - FORNECIMENTO E INSTALAÇÃO. AF_11/2025</t>
  </si>
  <si>
    <t xml:space="preserve"> 9.1.9 </t>
  </si>
  <si>
    <t xml:space="preserve"> 93655 </t>
  </si>
  <si>
    <t>DISJUNTOR MONOPOLAR TIPO DIN, CORRENTE NOMINAL DE 20A - FORNECIMENTO E INSTALAÇÃO. AF_07/2025</t>
  </si>
  <si>
    <t xml:space="preserve"> 9.1.10 </t>
  </si>
  <si>
    <t xml:space="preserve"> 91867 </t>
  </si>
  <si>
    <t>ELETRODUTO RÍGIDO ROSCÁVEL, PVC, DN 25 MM (3/4"), PARA CIRCUITOS TERMINAIS, INSTALADO EM LAJE - FORNECIMENTO E INSTALAÇÃO. AF_03/2023</t>
  </si>
  <si>
    <t xml:space="preserve"> 9.1.11 </t>
  </si>
  <si>
    <t xml:space="preserve"> 91869 </t>
  </si>
  <si>
    <t>ELETRODUTO RÍGIDO ROSCÁVEL, PVC, DN 40 MM (1 1/4"), PARA CIRCUITOS TERMINAIS, INSTALADO EM LAJE - FORNECIMENTO E INSTALAÇÃO. AF_03/2023</t>
  </si>
  <si>
    <t xml:space="preserve"> 9.1.12 </t>
  </si>
  <si>
    <t xml:space="preserve"> 97667 </t>
  </si>
  <si>
    <t>ELETRODUTO FLEXÍVEL CORRUGADO, PEAD, DN 50 (1 1/2"), PARA REDE ENTERRADA DE DISTRIBUIÇÃO DE ENERGIA ELÉTRICA - FORNECIMENTO E INSTALAÇÃO. AF_12/2021</t>
  </si>
  <si>
    <t xml:space="preserve"> 9.1.13 </t>
  </si>
  <si>
    <t xml:space="preserve"> 1082-COMP-EL-30 </t>
  </si>
  <si>
    <t>FITA ISOLANTE ADESIVA ANTICHAMA, USO ATE 750 V, EM ROLO DE 19 MM X 20 M , FORNECIMENTO E INSTALAÇÃO</t>
  </si>
  <si>
    <t xml:space="preserve"> 9.1.14 </t>
  </si>
  <si>
    <t xml:space="preserve"> 91953 </t>
  </si>
  <si>
    <t>INTERRUPTOR SIMPLES (1 MÓDULO), 10A/250V, INCLUINDO SUPORTE E PLACA - FORNECIMENTO E INSTALAÇÃO. AF_03/2023</t>
  </si>
  <si>
    <t xml:space="preserve"> 9.1.15 </t>
  </si>
  <si>
    <t xml:space="preserve"> 1082-COMP-060301 </t>
  </si>
  <si>
    <t>LUMINARIA DE SOBREPOR HERMETICA PARA TUBULAR LED OU FLUORES.</t>
  </si>
  <si>
    <t xml:space="preserve"> 9.1.16 </t>
  </si>
  <si>
    <t xml:space="preserve"> 91879 </t>
  </si>
  <si>
    <t>LUVA PARA ELETRODUTO, PVC, ROSCÁVEL, DN 25 MM (3/4"), PARA CIRCUITOS TERMINAIS, INSTALADA EM LAJE - FORNECIMENTO E INSTALAÇÃO. AF_03/2023</t>
  </si>
  <si>
    <t xml:space="preserve"> 9.1.17 </t>
  </si>
  <si>
    <t xml:space="preserve"> 91877 </t>
  </si>
  <si>
    <t>LUVA PARA ELETRODUTO, PVC, ROSCÁVEL, DN 40 MM (1 1/4"), PARA CIRCUITOS TERMINAIS, INSTALADA EM FORRO - FORNECIMENTO E INSTALAÇÃO. AF_03/2023</t>
  </si>
  <si>
    <t xml:space="preserve"> 9.1.18 </t>
  </si>
  <si>
    <t xml:space="preserve"> 92000 </t>
  </si>
  <si>
    <t>TOMADA BAIXA DE EMBUTIR (1 MÓDULO), 2P+T 10 A, INCLUINDO SUPORTE E PLACA - FORNECIMENTO E INSTALAÇÃO. AF_03/2023</t>
  </si>
  <si>
    <t xml:space="preserve"> 9.1.19 </t>
  </si>
  <si>
    <t xml:space="preserve"> 1082-COMP-EL-21 </t>
  </si>
  <si>
    <t>PONTO TOMADA EM CONDULETE DUTO  3/4"-MATERIAL APARENTE PVC</t>
  </si>
  <si>
    <t xml:space="preserve"> 9.1.20 </t>
  </si>
  <si>
    <t xml:space="preserve"> 101798 </t>
  </si>
  <si>
    <t>TAMPA PARA CAIXA TIPO R1, EM FERRO FUNDIDO, DIMENSÕES INTERNAS: 0,40 X 0,60 M - FORNECIMENTO E INSTALAÇÃO. AF_12/2020</t>
  </si>
  <si>
    <t xml:space="preserve"> 9.1.21 </t>
  </si>
  <si>
    <t xml:space="preserve"> 93673 </t>
  </si>
  <si>
    <t>DISJUNTOR TRIPOLAR TIPO DIN, CORRENTE NOMINAL DE 50A - FORNECIMENTO E INSTALAÇÃO. AF_07/2025</t>
  </si>
  <si>
    <t xml:space="preserve"> 9.1.22 </t>
  </si>
  <si>
    <t xml:space="preserve"> 106027 </t>
  </si>
  <si>
    <t>DISPOSITIVO DPS 20KA-175V OU 275V - FORNECIMENTO E INSTALAÇÃO. AF_07/2025</t>
  </si>
  <si>
    <t xml:space="preserve"> 9.1.23 </t>
  </si>
  <si>
    <t xml:space="preserve"> 93672 </t>
  </si>
  <si>
    <t>DISJUNTOR TRIPOLAR TIPO DIN, CORRENTE NOMINAL DE 40A - FORNECIMENTO E INSTALAÇÃO. AF_07/2025</t>
  </si>
  <si>
    <t xml:space="preserve"> 9.2 </t>
  </si>
  <si>
    <t>Instalações de SPDA</t>
  </si>
  <si>
    <t xml:space="preserve"> 9.2.1 </t>
  </si>
  <si>
    <t xml:space="preserve"> 1082-COMP-SPDA-01 </t>
  </si>
  <si>
    <t>ADESIVO PARA SUPERFÍCIE POROSA, REF.: TEL 5904 TERMOTÉCNICA OU EQUIVALENTE</t>
  </si>
  <si>
    <t>kg</t>
  </si>
  <si>
    <t xml:space="preserve"> 9.2.2 </t>
  </si>
  <si>
    <t xml:space="preserve"> 1082-COMP-SPDA-10 </t>
  </si>
  <si>
    <t>Barra chata em alumínio 7/8"x1/8" (70mm²), com furos diâmetro 7 mm ref. TEL-771, marca de referência Termotécnica ou equivalente</t>
  </si>
  <si>
    <t xml:space="preserve"> 9.2.3 </t>
  </si>
  <si>
    <t xml:space="preserve"> 1082-COMP-078206 </t>
  </si>
  <si>
    <t>CABO DE COBRE NU MEIO DURO 7 FIOS 35mm2</t>
  </si>
  <si>
    <t xml:space="preserve"> 9.2.4 </t>
  </si>
  <si>
    <t xml:space="preserve"> 1082-COMP-078212 </t>
  </si>
  <si>
    <t>CABO DE COBRE NU MEIO DURO 7 FIOS 50mm2</t>
  </si>
  <si>
    <t xml:space="preserve"> 9.2.5 </t>
  </si>
  <si>
    <t xml:space="preserve"> 1083-COMP-078030 </t>
  </si>
  <si>
    <t>CAIXA DE EQUALIZACAO TERRA 210x210x90 TEL-901</t>
  </si>
  <si>
    <t xml:space="preserve"> 9.2.6 </t>
  </si>
  <si>
    <t xml:space="preserve"> 98111 </t>
  </si>
  <si>
    <t>CAIXA DE INSPEÇÃO PARA ATERRAMENTO, CIRCULAR, EM POLIETILENO, DIÂMETRO INTERNO = 0,3 M. AF_12/2020</t>
  </si>
  <si>
    <t xml:space="preserve"> 9.2.7 </t>
  </si>
  <si>
    <t xml:space="preserve"> 1082-COMP-061423 </t>
  </si>
  <si>
    <t>CAIXA PASSAGEM CHAPA GALVAN.16 TAMPA CEGA PARAF.15x15x12cm</t>
  </si>
  <si>
    <t xml:space="preserve"> 9.2.8 </t>
  </si>
  <si>
    <t xml:space="preserve"> 1082-COMP-078389 </t>
  </si>
  <si>
    <t>CONECTOR DE MEDICAO E EMENDA 16 A 70MM 560 - TERMOTECNICA</t>
  </si>
  <si>
    <t xml:space="preserve"> 9.2.9 </t>
  </si>
  <si>
    <t xml:space="preserve"> 1082-COMP-EL-10-A </t>
  </si>
  <si>
    <t>CONJ PARAFUSO SEXTAVADO E  PORCA EM ALUMÍNIO 1/4 X 1"</t>
  </si>
  <si>
    <t xml:space="preserve"> 9.2.10 </t>
  </si>
  <si>
    <t xml:space="preserve"> 104753 </t>
  </si>
  <si>
    <t>CONECTOR SPLIT-BOLT, PARA SPDA, PARA CABOS ATÉ 50 MM2 - FORNECIMENTO E INSTALAÇÃO. AF_08/2023</t>
  </si>
  <si>
    <t xml:space="preserve"> 9.2.11 </t>
  </si>
  <si>
    <t xml:space="preserve"> 9.2.12 </t>
  </si>
  <si>
    <t xml:space="preserve"> 96977 </t>
  </si>
  <si>
    <t>CORDOALHA DE COBRE NU 50 MM², ENTERRADA - FORNECIMENTO E INSTALAÇÃO. AF_08/2023</t>
  </si>
  <si>
    <t xml:space="preserve"> 9.2.13 </t>
  </si>
  <si>
    <t xml:space="preserve"> 1082-COMP-SPDA-12 </t>
  </si>
  <si>
    <t>Curva 90º de barra chata em alumínio 7/8"x1/8"x300mm, 70mm², ref. TEL-778, marca de referência Termotécnica ou equivalente</t>
  </si>
  <si>
    <t xml:space="preserve"> 9.2.14 </t>
  </si>
  <si>
    <t xml:space="preserve"> 95728 </t>
  </si>
  <si>
    <t>ELETRODUTO RÍGIDO SOLDÁVEL, PVC, DN 32 MM (1"), APARENTE - FORNECIMENTO E INSTALAÇÃO. AF_10/2022</t>
  </si>
  <si>
    <t xml:space="preserve"> 9.2.15 </t>
  </si>
  <si>
    <t xml:space="preserve"> 104785 </t>
  </si>
  <si>
    <t>FIXAÇÃO DE ELETRODUTOS, DIÂMETROS MENORES OU IGUAIS A 40 MM, COM ABRAÇADEIRA METÁLICA RÍGIDA TIPO D COM PARAFUSO DE FIXAÇÃO 1 1/4", FIXADA DIRETAMENTE NA LAJE OU PAREDE. AF_09/2023</t>
  </si>
  <si>
    <t xml:space="preserve"> 9.2.16 </t>
  </si>
  <si>
    <t xml:space="preserve"> 96985 </t>
  </si>
  <si>
    <t>HASTE DE ATERRAMENTO, DIÂMETRO 5/8", COM 3 METROS - FORNECIMENTO E INSTALAÇÃO. AF_08/2023</t>
  </si>
  <si>
    <t xml:space="preserve"> 9.2.17 </t>
  </si>
  <si>
    <t xml:space="preserve"> 1082-COMP-SPDA-14 </t>
  </si>
  <si>
    <t>Presilha de latão ref. 744, inclusive parafuso fenda DN 4,2x32mm e bucha nylon DN 6mm e vedação dos furos com poliuretano ref. 5905, marca de ref. Termotécnica ou equivalente</t>
  </si>
  <si>
    <t xml:space="preserve"> 9.2.18 </t>
  </si>
  <si>
    <t xml:space="preserve"> 1082-COMP-96983 </t>
  </si>
  <si>
    <t>SOLDA EXOTÉRMICA PARA SPDA - FORNECIMENTO E INSTALAÇÃO.</t>
  </si>
  <si>
    <t xml:space="preserve"> 9.2.19 </t>
  </si>
  <si>
    <t xml:space="preserve"> 1082-COMP-SP-02 </t>
  </si>
  <si>
    <t>SUPORTE PLÁSTICO FIXATEL REF.: TEL 726 TERMOTÉCNICA OU EQUIVALENTE</t>
  </si>
  <si>
    <t xml:space="preserve"> 9.2.20 </t>
  </si>
  <si>
    <t xml:space="preserve"> 1082-COMP-078032 </t>
  </si>
  <si>
    <t>TAMPA DE FERRO FUNDIDO 300MM PARA CAIXA DE ATERRAMENTO</t>
  </si>
  <si>
    <t xml:space="preserve"> 9.2.21 </t>
  </si>
  <si>
    <t xml:space="preserve"> 1082-COMP-SPDA-11 </t>
  </si>
  <si>
    <t>CONJUNTO COM 1 PARAFUSO,  1 PORCA E 2 ARRUELAS LATAO 1/4 X 1"</t>
  </si>
  <si>
    <t xml:space="preserve"> 9.2.22 </t>
  </si>
  <si>
    <t xml:space="preserve"> 9.2.23 </t>
  </si>
  <si>
    <t xml:space="preserve"> 1082-COMP-061302 </t>
  </si>
  <si>
    <t>TERMINAL DE COMPRESSAO PARA CABO 50mm2</t>
  </si>
  <si>
    <t xml:space="preserve"> 10.1 </t>
  </si>
  <si>
    <t>CANALIZAÇOES E REDES DE HIDRANTES</t>
  </si>
  <si>
    <t xml:space="preserve"> 10.1.1 </t>
  </si>
  <si>
    <t xml:space="preserve"> 1082-COMP-50160 </t>
  </si>
  <si>
    <t>HIDRANTE PASSEIO ALVEN.BL CONC 30x40cm H=50cm COM REGISTRO</t>
  </si>
  <si>
    <t xml:space="preserve"> 10.1.2 </t>
  </si>
  <si>
    <t xml:space="preserve"> 1082-COMP-055863 </t>
  </si>
  <si>
    <t>EXTINTOR PO QUIMICO SECO 6kg ABC NBR 15808:2017</t>
  </si>
  <si>
    <t xml:space="preserve"> 10.1.3 </t>
  </si>
  <si>
    <t xml:space="preserve"> 101907 </t>
  </si>
  <si>
    <t>EXTINTOR DE INCÊNDIO PORTÁTIL COM CARGA DE CO2 DE 6 KG, CLASSE BC - FORNECIMENTO E INSTALAÇÃO. AF_10/2020_PE</t>
  </si>
  <si>
    <t xml:space="preserve"> 10.1.4 </t>
  </si>
  <si>
    <t xml:space="preserve"> 1082-COMP-IN-04 </t>
  </si>
  <si>
    <t>FIXAÇÃO DE DUTOS DIRETAMENTE EM LAJE/PAREDE, DIÂMETROS DE 75 MM, COM ABRAÇADEIRA METÁLICA RÍGIDA TIPO D COM PARAFUSO DE FIXAÇÃO S12</t>
  </si>
  <si>
    <t xml:space="preserve"> 10.1.5 </t>
  </si>
  <si>
    <t xml:space="preserve"> 1082-COMP-IN-05 </t>
  </si>
  <si>
    <t>FIXAÇÃO DE DUTOS  SUSPENSOS EM LAJE DE TETO, DIÂMETROS DE 75 MM, COM ABRAÇADEIRA METÁLICA RÍGIDA TIPO D COM PARAFUSO DE FIXAÇÃO S12</t>
  </si>
  <si>
    <t xml:space="preserve"> 10.1.6 </t>
  </si>
  <si>
    <t xml:space="preserve"> 1082-COMP-IN-01 </t>
  </si>
  <si>
    <t>Hidrante de parede, com abrigo em chapa, 80x90x17cm, com suporte e mangueiras 2 x 15m 38mm, adaptador rosca fêmea e engate rápido, esguicho em latão regulavel, registro globo angular 45º/ 38mm</t>
  </si>
  <si>
    <t xml:space="preserve"> 10.1.7 </t>
  </si>
  <si>
    <t xml:space="preserve"> 1082-COMP-IN-09 </t>
  </si>
  <si>
    <t>Hidrante de parede, com abrigo em chapa, 50x80x17cm, com suporte e mangueiras 1 x 15m 38mm, adaptador rosca fêmea e engate rápido, esguicho em latão regulavel, registro globo angular 45º/ 38mm</t>
  </si>
  <si>
    <t xml:space="preserve"> 10.1.8 </t>
  </si>
  <si>
    <t xml:space="preserve"> 101916 </t>
  </si>
  <si>
    <t>HIDRANTE SUBTERRÂNEO PREDIAL (COM CURVA LONGA E CAIXA), DN 75 MM - FORNECIMENTO E INSTALAÇÃO. AF_10/2020</t>
  </si>
  <si>
    <t xml:space="preserve"> 10.1.9 </t>
  </si>
  <si>
    <t xml:space="preserve"> 92390 </t>
  </si>
  <si>
    <t>JOELHO 90 GRAUS, EM FERRO GALVANIZADO, DN 65 (2 1/2"), CONEXÃO ROSQUEADA, INSTALADO EM REDE DE ALIMENTAÇÃO PARA HIDRANTE - FORNECIMENTO E INSTALAÇÃO. AF_10/2020</t>
  </si>
  <si>
    <t xml:space="preserve"> 10.1.10 </t>
  </si>
  <si>
    <t xml:space="preserve"> 92378 </t>
  </si>
  <si>
    <t>LUVA, EM FERRO GALVANIZADO, DN 65 (2 1/2"), CONEXÃO ROSQUEADA, INSTALADO EM REDE DE ALIMENTAÇÃO PARA HIDRANTE - FORNECIMENTO E INSTALAÇÃO. AF_10/2020</t>
  </si>
  <si>
    <t xml:space="preserve"> 10.1.11 </t>
  </si>
  <si>
    <t xml:space="preserve"> 92642 </t>
  </si>
  <si>
    <t>TÊ, EM FERRO GALVANIZADO, CONEXÃO ROSQUEADA, DN 65 (2 1/2"), INSTALADO EM REDE DE ALIMENTAÇÃO PARA HIDRANTE - FORNECIMENTO E INSTALAÇÃO. AF_10/2020</t>
  </si>
  <si>
    <t xml:space="preserve"> 10.1.12 </t>
  </si>
  <si>
    <t xml:space="preserve"> 92367 </t>
  </si>
  <si>
    <t>TUBO DE AÇO GALVANIZADO COM COSTURA, CLASSE MÉDIA, DN 65 (2 1/2"), CONEXÃO ROSQUEADA, INSTALADO EM REDE DE ALIMENTAÇÃO PARA HIDRANTE - FORNECIMENTO E INSTALAÇÃO. AF_10/2020</t>
  </si>
  <si>
    <t xml:space="preserve"> 10.1.13 </t>
  </si>
  <si>
    <t xml:space="preserve"> 1082-COMP-IN-33 </t>
  </si>
  <si>
    <t>Proteção anticorrosiva, com fita adesiva, para ramais sob a terra, com DN acima de 2´ até 3´ , Rolo de 30m</t>
  </si>
  <si>
    <t xml:space="preserve"> 10.2 </t>
  </si>
  <si>
    <t>SISTEMA DE PRESSURIZAÇÃO DA CMI</t>
  </si>
  <si>
    <t xml:space="preserve"> 10.2.1 </t>
  </si>
  <si>
    <t xml:space="preserve"> 94783 </t>
  </si>
  <si>
    <t>ADAPTADOR COM FLANGE E ANEL DE VEDAÇÃO, PVC, SOLDÁVEL, DN 20 MM X 1/2", INSTALADO EM RESERVAÇÃO PREDIAL DE ÁGUA - FORNECIMENTO E INSTALAÇÃO. AF_04/2024</t>
  </si>
  <si>
    <t xml:space="preserve"> 10.2.2 </t>
  </si>
  <si>
    <t xml:space="preserve"> 1082-COMP-EQ 35.15.0470 </t>
  </si>
  <si>
    <t>Bomba hidraulica centrifuga, trifasica, motor eletrico de 7,5CV, modelo DS9, WEG ou similar, exclusive acessorios. Fornecimento e colocacao.</t>
  </si>
  <si>
    <t xml:space="preserve"> 10.2.3 </t>
  </si>
  <si>
    <t xml:space="preserve"> 1082-COMP-HID-02 </t>
  </si>
  <si>
    <t>CAIXA D'AGUA EM POLIETILENO 100 LITROS COM TAMPA</t>
  </si>
  <si>
    <t xml:space="preserve"> 10.2.4 </t>
  </si>
  <si>
    <t xml:space="preserve"> 92909 </t>
  </si>
  <si>
    <t>LUVA DE REDUÇÃO, EM FERRO GALVANIZADO, 2" X 1", CONEXÃO ROSQUEADA, INSTALADO EM PRUMADAS - FORNECIMENTO E INSTALAÇÃO. AF_10/2020</t>
  </si>
  <si>
    <t xml:space="preserve"> 10.2.5 </t>
  </si>
  <si>
    <t xml:space="preserve"> 92382 </t>
  </si>
  <si>
    <t>JOELHO 90 GRAUS, EM FERRO GALVANIZADO, DN 25 (1"), CONEXÃO ROSQUEADA, INSTALADO EM REDE DE ALIMENTAÇÃO PARA HIDRANTE - FORNECIMENTO E INSTALAÇÃO. AF_10/2020</t>
  </si>
  <si>
    <t xml:space="preserve"> 10.2.6 </t>
  </si>
  <si>
    <t xml:space="preserve"> 10.2.7 </t>
  </si>
  <si>
    <t xml:space="preserve"> 92636 </t>
  </si>
  <si>
    <t>JOELHO 90 GRAUS, EM FERRO GALVANIZADO, CONEXÃO ROSQUEADA, DN 80 (3"), INSTALADO EM REDE DE ALIMENTAÇÃO PARA HIDRANTE - FORNECIMENTO E INSTALAÇÃO. AF_10/2020</t>
  </si>
  <si>
    <t xml:space="preserve"> 10.2.8 </t>
  </si>
  <si>
    <t xml:space="preserve"> 89404 </t>
  </si>
  <si>
    <t>JOELHO 90 GRAUS, PVC, SOLDÁVEL, DN 20MM, INSTALADO EM RAMAL DE DISTRIBUIÇÃO DE ÁGUA - FORNECIMENTO E INSTALAÇÃO. AF_06/2022</t>
  </si>
  <si>
    <t xml:space="preserve"> 10.2.9 </t>
  </si>
  <si>
    <t xml:space="preserve"> 92370 </t>
  </si>
  <si>
    <t>LUVA, EM FERRO GALVANIZADO, DN 25 (1"), CONEXÃO ROSQUEADA, INSTALADO EM REDE DE ALIMENTAÇÃO PARA HIDRANTE - FORNECIMENTO E INSTALAÇÃO. AF_10/2020</t>
  </si>
  <si>
    <t xml:space="preserve"> 10.2.10 </t>
  </si>
  <si>
    <t xml:space="preserve"> 10.2.11 </t>
  </si>
  <si>
    <t xml:space="preserve"> 92380 </t>
  </si>
  <si>
    <t>LUVA, EM FERRO GALVANIZADO, DN 80 (3"), CONEXÃO ROSQUEADA, INSTALADO EM REDE DE ALIMENTAÇÃO PARA HIDRANTE - FORNECIMENTO E INSTALAÇÃO. AF_10/2020</t>
  </si>
  <si>
    <t xml:space="preserve"> 10.2.12 </t>
  </si>
  <si>
    <t xml:space="preserve"> 89371 </t>
  </si>
  <si>
    <t>LUVA, PVC, SOLDÁVEL, DN 20MM, INSTALADO EM RAMAL OU SUB-RAMAL DE ÁGUA - FORNECIMENTO E INSTALAÇÃO. AF_06/2022</t>
  </si>
  <si>
    <t xml:space="preserve"> 10.2.13 </t>
  </si>
  <si>
    <t xml:space="preserve"> 101917 </t>
  </si>
  <si>
    <t>MANÔMETRO 0 A 200 PSI (0 A 14 KGF/CM2), D = 50MM - FORNECIMENTO E INSTALAÇÃO. AF_10/2020</t>
  </si>
  <si>
    <t xml:space="preserve"> 10.2.14 </t>
  </si>
  <si>
    <t xml:space="preserve"> 92369 </t>
  </si>
  <si>
    <t>NIPLE, EM FERRO GALVANIZADO, DN 25 (1"), CONEXÃO ROSQUEADA, INSTALADO EM REDE DE ALIMENTAÇÃO PARA HIDRANTE - FORNECIMENTO E INSTALAÇÃO. AF_10/2020</t>
  </si>
  <si>
    <t xml:space="preserve"> 10.2.15 </t>
  </si>
  <si>
    <t xml:space="preserve"> 92377 </t>
  </si>
  <si>
    <t>NIPLE, EM FERRO GALVANIZADO, DN 65 (2 1/2"), CONEXÃO ROSQUEADA, INSTALADO EM REDE DE ALIMENTAÇÃO PARA HIDRANTE - FORNECIMENTO E INSTALAÇÃO. AF_10/2020</t>
  </si>
  <si>
    <t xml:space="preserve"> 10.2.16 </t>
  </si>
  <si>
    <t xml:space="preserve"> 92379 </t>
  </si>
  <si>
    <t>NIPLE, EM FERRO GALVANIZADO, DN 80 (3"), CONEXÃO ROSQUEADA, INSTALADO EM REDE DE ALIMENTAÇÃO PARA HIDRANTE - FORNECIMENTO E INSTALAÇÃO. AF_10/2020</t>
  </si>
  <si>
    <t xml:space="preserve"> 10.2.17 </t>
  </si>
  <si>
    <t xml:space="preserve"> 92914 </t>
  </si>
  <si>
    <t>LUVA DE REDUÇÃO, EM FERRO GALVANIZADO, 3" X 2", CONEXÃO ROSQUEADA, INSTALADO EM PRUMADAS - FORNECIMENTO E INSTALAÇÃO. AF_10/2020</t>
  </si>
  <si>
    <t xml:space="preserve"> 10.2.18 </t>
  </si>
  <si>
    <t xml:space="preserve"> 1082-COMP-055700 </t>
  </si>
  <si>
    <t>PRESSOSTATO ALTA/BAIXA COM REARME MANUAL REF. KP15</t>
  </si>
  <si>
    <t xml:space="preserve"> 10.2.19 </t>
  </si>
  <si>
    <t xml:space="preserve"> 94495 </t>
  </si>
  <si>
    <t>REGISTRO DE GAVETA BRUTO, LATÃO, ROSCÁVEL, 1" - FORNECIMENTO E INSTALAÇÃO. AF_08/2021</t>
  </si>
  <si>
    <t xml:space="preserve"> 10.2.20 </t>
  </si>
  <si>
    <t xml:space="preserve"> 94499 </t>
  </si>
  <si>
    <t>REGISTRO DE GAVETA BRUTO, LATÃO, ROSCÁVEL, 2 1/2" - FORNECIMENTO E INSTALAÇÃO. AF_08/2021</t>
  </si>
  <si>
    <t xml:space="preserve"> 10.2.21 </t>
  </si>
  <si>
    <t xml:space="preserve"> 103016 </t>
  </si>
  <si>
    <t>VÁLVULA DE RETENÇÃO, DE BRONZE, PÉ COM CRIVOS, ROSCÁVEL, 3" - FORNECIMENTO E INSTALAÇÃO. AF_08/2021</t>
  </si>
  <si>
    <t xml:space="preserve"> 10.2.22 </t>
  </si>
  <si>
    <t xml:space="preserve"> 94500 </t>
  </si>
  <si>
    <t>REGISTRO DE GAVETA BRUTO, LATÃO, ROSCÁVEL, 3" - FORNECIMENTO E INSTALAÇÃO. AF_08/2021</t>
  </si>
  <si>
    <t xml:space="preserve"> 10.2.23 </t>
  </si>
  <si>
    <t xml:space="preserve"> 1082-COMP-HS-08 </t>
  </si>
  <si>
    <t>REMANEJAMENTO DO BARRILETE DAS BOMBAS DE RECALQUE</t>
  </si>
  <si>
    <t xml:space="preserve"> 10.2.24 </t>
  </si>
  <si>
    <t xml:space="preserve"> 1082-COMP-HS-04 </t>
  </si>
  <si>
    <t>Tanque de Pressurização/Cilindro de pressão  9 lts</t>
  </si>
  <si>
    <t xml:space="preserve"> 10.2.25 </t>
  </si>
  <si>
    <t xml:space="preserve"> 92637 </t>
  </si>
  <si>
    <t>TÊ, EM FERRO GALVANIZADO, CONEXÃO ROSQUEADA, DN 25 (1"), INSTALADO EM REDE DE ALIMENTAÇÃO PARA HIDRANTE - FORNECIMENTO E INSTALAÇÃO. AF_10/2020</t>
  </si>
  <si>
    <t xml:space="preserve"> 10.2.26 </t>
  </si>
  <si>
    <t xml:space="preserve"> 10.2.27 </t>
  </si>
  <si>
    <t xml:space="preserve"> 94795 </t>
  </si>
  <si>
    <t>TORNEIRA DE BOIA PARA CAIXA D'ÁGUA, ROSCÁVEL, 1/2" - FORNECIMENTO E INSTALAÇÃO. AF_08/2021</t>
  </si>
  <si>
    <t xml:space="preserve"> 10.2.28 </t>
  </si>
  <si>
    <t xml:space="preserve"> 94797 </t>
  </si>
  <si>
    <t>TORNEIRA DE BOIA PARA CAIXA D'ÁGUA, ROSCÁVEL, 1" - FORNECIMENTO E INSTALAÇÃO. AF_08/2021</t>
  </si>
  <si>
    <t xml:space="preserve"> 10.2.29 </t>
  </si>
  <si>
    <t xml:space="preserve"> 97498 </t>
  </si>
  <si>
    <t>TUBO DE AÇO GALVANIZADO COM COSTURA, CLASSE MÉDIA, DN 25 (1"), CONEXÃO ROSQUEADA, INSTALADO EM REDE DE ALIMENTAÇÃO PARA HIDRANTE - FORNECIMENTO E INSTALAÇÃO. AF_10/2020</t>
  </si>
  <si>
    <t xml:space="preserve"> 10.2.30 </t>
  </si>
  <si>
    <t xml:space="preserve"> 10.2.31 </t>
  </si>
  <si>
    <t xml:space="preserve"> 92368 </t>
  </si>
  <si>
    <t>TUBO DE AÇO GALVANIZADO COM COSTURA, CLASSE MÉDIA, DN 80 (3"), CONEXÃO ROSQUEADA, INSTALADO EM REDE DE ALIMENTAÇÃO PARA HIDRANTE - FORNECIMENTO E INSTALAÇÃO. AF_10/2020</t>
  </si>
  <si>
    <t xml:space="preserve"> 10.2.32 </t>
  </si>
  <si>
    <t xml:space="preserve"> 89401 </t>
  </si>
  <si>
    <t>TUBO, PVC, SOLDÁVEL, DE 20MM, INSTALADO EM RAMAL DE DISTRIBUIÇÃO DE ÁGUA - FORNECIMENTO E INSTALAÇÃO. AF_06/2022</t>
  </si>
  <si>
    <t xml:space="preserve"> 10.2.33 </t>
  </si>
  <si>
    <t xml:space="preserve"> 92896 </t>
  </si>
  <si>
    <t>UNIÃO, EM FERRO GALVANIZADO, DN 65 (2 1/2"), CONEXÃO ROSQUEADA, INSTALADO EM REDE DE ALIMENTAÇÃO PARA HIDRANTE - FORNECIMENTO E INSTALAÇÃO. AF_10/2020</t>
  </si>
  <si>
    <t xml:space="preserve"> 10.2.34 </t>
  </si>
  <si>
    <t xml:space="preserve"> 92897 </t>
  </si>
  <si>
    <t>UNIÃO, EM FERRO GALVANIZADO, DN 80 (3"), CONEXÃO ROSQUEADA, INSTALADO EM REDE DE ALIMENTAÇÃO PARA HIDRANTE - FORNECIMENTO E INSTALAÇÃO. AF_10/2020</t>
  </si>
  <si>
    <t xml:space="preserve"> 10.2.35 </t>
  </si>
  <si>
    <t xml:space="preserve"> 99624 </t>
  </si>
  <si>
    <t>VÁLVULA DE RETENÇÃO HORIZONTAL, DE BRONZE, ROSCÁVEL, 2 1/2" - FORNECIMENTO E INSTALAÇÃO. AF_08/2021</t>
  </si>
  <si>
    <t xml:space="preserve"> 10.2.36 </t>
  </si>
  <si>
    <t xml:space="preserve"> 99620 </t>
  </si>
  <si>
    <t>VÁLVULA DE RETENÇÃO HORIZONTAL, DE BRONZE, ROSCÁVEL, 1" - FORNECIMENTO E INSTALAÇÃO. AF_08/2021</t>
  </si>
  <si>
    <t xml:space="preserve"> 10.2.37 </t>
  </si>
  <si>
    <t xml:space="preserve"> 1082-COMP-QCMI </t>
  </si>
  <si>
    <t>QUADRO ELÉTRICO PARA 2 BOMBAS CENTRÍFUGAS TRIFÁSICAS 7,5 CV - FORNECIMENTO E INSTALAÇÃO. AF_12/2020</t>
  </si>
  <si>
    <t xml:space="preserve"> 10.2.38 </t>
  </si>
  <si>
    <t xml:space="preserve"> 92937 </t>
  </si>
  <si>
    <t>LUVA DE REDUÇÃO, EM FERRO GALVANIZADO, 3" X 2", CONEXÃO ROSQUEADA, INSTALADO EM REDE DE ALIMENTAÇÃO PARA HIDRANTE - FORNECIMENTO E INSTALAÇÃO. AF_10/2020</t>
  </si>
  <si>
    <t xml:space="preserve"> 10.2.39 </t>
  </si>
  <si>
    <t xml:space="preserve"> 92933 </t>
  </si>
  <si>
    <t>LUVA DE REDUÇÃO, EM FERRO GALVANIZADO, 2" X 1", CONEXÃO ROSQUEADA, INSTALADO EM REDE DE ALIMENTAÇÃO PARA HIDRANTE - FORNECIMENTO E INSTALAÇÃO. AF_10/2020</t>
  </si>
  <si>
    <t xml:space="preserve"> 10.2.40 </t>
  </si>
  <si>
    <t xml:space="preserve"> 92644 </t>
  </si>
  <si>
    <t>TÊ, EM FERRO GALVANIZADO, CONEXÃO ROSQUEADA, DN 80 (3"), INSTALADO EM REDE DE ALIMENTAÇÃO PARA HIDRANTE - FORNECIMENTO E INSTALAÇÃO. AF_10/2020</t>
  </si>
  <si>
    <t xml:space="preserve"> 10.2.41 </t>
  </si>
  <si>
    <t xml:space="preserve"> 92375 </t>
  </si>
  <si>
    <t>NIPLE, EM FERRO GALVANIZADO, DN 50 (2"), CONEXÃO ROSQUEADA, INSTALADO EM REDE DE ALIMENTAÇÃO PARA HIDRANTE - FORNECIMENTO E INSTALAÇÃO. AF_10/2020</t>
  </si>
  <si>
    <t xml:space="preserve"> 10.3 </t>
  </si>
  <si>
    <t>ILUMINAÇÃO DE EMERGÊNCIA</t>
  </si>
  <si>
    <t xml:space="preserve"> 10.3.1 </t>
  </si>
  <si>
    <t xml:space="preserve"> 1082-COMP-067880 </t>
  </si>
  <si>
    <t>LUMINARIA LUZ EMERGENCIA LED 400 LUMENS FAROIS EMBUTIDOS P3</t>
  </si>
  <si>
    <t xml:space="preserve"> 10.3.2 </t>
  </si>
  <si>
    <t xml:space="preserve"> 1082-COMP-067639 </t>
  </si>
  <si>
    <t>SINALIZACAO-LUMINARIA SAIDA DE EMERGENCIA LED DUPLA FACE</t>
  </si>
  <si>
    <t xml:space="preserve"> 10.4 </t>
  </si>
  <si>
    <t>SINALIZAÇAO DE  EMERGÊNCIA</t>
  </si>
  <si>
    <t xml:space="preserve"> 10.4.1 </t>
  </si>
  <si>
    <t xml:space="preserve"> 1082-COMP-05.054.0110-0 </t>
  </si>
  <si>
    <t>PLACA FOTOLUMINESCENTE DE SINALIZACAO DE SEGURANCA CONTRA IN CENDIO,PARA EQUIPAMENTOS DE COMBATE A INCENDIO E ALARME,EM P VC ANTICHAMA,DIMENSOES APROXIMADAS DE (30X30)CM,CONFORME ABN T NBR 16820.FORNECIMENTO E COLOCACAO 3%-DESGASTE DE FERRAMENTAS E EPI</t>
  </si>
  <si>
    <t xml:space="preserve"> 10.4.2 </t>
  </si>
  <si>
    <t xml:space="preserve"> 1082-COMP-05.054.0115-0 </t>
  </si>
  <si>
    <t>PLACA FOTOLUMINESCENTE DE SINALIZACAO DE SEGURANCA CONTRA IN CENDIO,PARA EQUIPAMENTOS DE COMBATE A INCENDIO E ALARME,EM P VC ANTICHAMA,DIMENSOES APROXIMADAS DE (20X15)CM,CONFORME ABN T NBR 16820.FORNECIMENTO E COLOCACAO 3%-DESGASTE DE FERRAMENTAS E EPI</t>
  </si>
  <si>
    <t xml:space="preserve"> 10.4.3 </t>
  </si>
  <si>
    <t xml:space="preserve"> 1082-COMP-05.054.0103-0 </t>
  </si>
  <si>
    <t>PLACA FOTOLUMINESCENTE DE SINALIZACAO DE SEGURANCA CONTRA IN CENDIO,PARA INDICACAO DE NUMERO DE PAVIMENTOS,EM PVC ANTICHA MA,DIMENSOES APROXIMADAS DE (10X10)CM,CONFORME ABNT NBR 1682 0.FORNECIMENTO E COLOCACAO 3%-DESGASTE DE FERRAMENTAS E EPI</t>
  </si>
  <si>
    <t xml:space="preserve"> 10.4.4 </t>
  </si>
  <si>
    <t xml:space="preserve"> 1082-COMP-IN-03 </t>
  </si>
  <si>
    <t>PLACA DE SINALIZACAO DE SEGURANCA CONTRA INCENDIO, FOTOLUMINESCENTE, RETANGULAR, *20 X 40* CM, EM PVC *2* MM ANTI-CHAMAS (SIMBOLOS, CORES E PICTOGRAMAS CONFORME NBR 16820</t>
  </si>
  <si>
    <t xml:space="preserve"> 10.5 </t>
  </si>
  <si>
    <t>INSTALAÇÕES E DISPOSITIVOS DE SDAI</t>
  </si>
  <si>
    <t xml:space="preserve"> 10.5.1 </t>
  </si>
  <si>
    <t xml:space="preserve"> 1082-COMP-061780 </t>
  </si>
  <si>
    <t>ARAME GUIA ACO GALVANIZADO BITOLA ISGW (60m/kg)</t>
  </si>
  <si>
    <t xml:space="preserve"> 10.5.2 </t>
  </si>
  <si>
    <t xml:space="preserve"> 1082-COMP-058610 </t>
  </si>
  <si>
    <t>ACIONADOR MANUAL ENDERECAVEL AME 520 INTELBRAS</t>
  </si>
  <si>
    <t xml:space="preserve"> 10.5.3 </t>
  </si>
  <si>
    <t xml:space="preserve"> 1082-COMP-070567 </t>
  </si>
  <si>
    <t>BOX CURVO 3/4""</t>
  </si>
  <si>
    <t xml:space="preserve"> 10.5.4 </t>
  </si>
  <si>
    <t xml:space="preserve"> 1082-COMP-SD-19 </t>
  </si>
  <si>
    <t>CABO FORMADO POR 04 CONDUTORES FLEXIVEIS, TEMPERA MOLE, ISOLAÇÃO EM PVC CLASSE 70° ANTICHAMA, 600V, CONFORME NBR-9441, SENDO DOIS CONDUTORES DE 1,50mm2 IDENTIFICADOS NAS CORES AZ E BC E DOIS CONDUTORES DE 1,50mm2 IDENTIFICADOS NAS CORES PT E VM,  CAPA EXTERNA EM PVC 105°C ANTICHAMA NA COR VERMELHA</t>
  </si>
  <si>
    <t xml:space="preserve"> 10.5.5 </t>
  </si>
  <si>
    <t xml:space="preserve"> 1082-COMP-058006 </t>
  </si>
  <si>
    <t>CAIXA FERRO ESMALTADA 4x4"" OCTOGONAL FUNDO MOVEL</t>
  </si>
  <si>
    <t xml:space="preserve"> 10.5.6 </t>
  </si>
  <si>
    <t xml:space="preserve"> 10.5.7 </t>
  </si>
  <si>
    <t xml:space="preserve"> 95791 </t>
  </si>
  <si>
    <t>CONDULETE DE ALUMÍNIO, TIPO LR, PARA ELETRODUTO DE AÇO GALVANIZADO DN 32 MM (1 1/4''), APARENTE - FORNECIMENTO E INSTALAÇÃO. AF_10/2022</t>
  </si>
  <si>
    <t xml:space="preserve"> 10.5.8 </t>
  </si>
  <si>
    <t xml:space="preserve"> 95796 </t>
  </si>
  <si>
    <t>CONDULETE DE ALUMÍNIO, TIPO T, PARA ELETRODUTO DE AÇO GALVANIZADO DN 25 MM (1''), APARENTE - FORNECIMENTO E INSTALAÇÃO. AF_10/2022</t>
  </si>
  <si>
    <t xml:space="preserve"> 10.5.9 </t>
  </si>
  <si>
    <t xml:space="preserve"> 1082-COMP-071842 </t>
  </si>
  <si>
    <t>DETECTOR (SENSOR) DE FUMACA COM BASE - ENDERECAVEL DTI-700 J</t>
  </si>
  <si>
    <t xml:space="preserve"> 10.5.10 </t>
  </si>
  <si>
    <t xml:space="preserve"> 1082-COMP-067650 </t>
  </si>
  <si>
    <t>DETECTOR DE TEMPERATURA ENDERECAVEL DTC 420 INTELBRAS</t>
  </si>
  <si>
    <t xml:space="preserve"> 10.5.11 </t>
  </si>
  <si>
    <t xml:space="preserve"> 1082-COMP-061550 </t>
  </si>
  <si>
    <t>ELETRODUTO FLEXIVEL SEALTUBE 3/4""</t>
  </si>
  <si>
    <t xml:space="preserve"> 10.5.12 </t>
  </si>
  <si>
    <t xml:space="preserve"> 1082-COMP-104408 </t>
  </si>
  <si>
    <t>ELETRODUTO RIGIDO, EM ACO ZINCADO OU GALVANIZADO, TIPO PESADO, DN=1 1/4", APARENTE- FORNECIMENTO E INSTALAÇÃO.</t>
  </si>
  <si>
    <t xml:space="preserve"> 10.5.13 </t>
  </si>
  <si>
    <t xml:space="preserve"> 1082-COMP-104407 </t>
  </si>
  <si>
    <t>ELETRODUTO RIGIDO, EM ACO ZINCADO OU GALVANIZADO, TIPO PESADO, DN=1", APARENTE - FORNECIMENTO E INSTALAÇÃO.</t>
  </si>
  <si>
    <t xml:space="preserve"> 10.5.14 </t>
  </si>
  <si>
    <t xml:space="preserve"> 1082-COMP-104406 </t>
  </si>
  <si>
    <t>ELETRODUTO RIGIDO, EM ACO ZINCADO OU GALVANIZADO, TIPO PESADO, DN=3/4", APARENTE - FORNECIMENTO E INSTALAÇÃO.</t>
  </si>
  <si>
    <t xml:space="preserve"> 10.5.15 </t>
  </si>
  <si>
    <t xml:space="preserve"> 10.5.16 </t>
  </si>
  <si>
    <t xml:space="preserve"> 1082-COMP-SD-21 </t>
  </si>
  <si>
    <t>SUPORTE DE FIXAÇÃO DE ELETRODUTO ATÉ 1", NO TETO, ATRAVÉS DE SUPORTE ANGULAR (1 UND), PORCA SEXTAVADA E ARRUELA 1/4' (4 UND), VERGALHÃO ROSCA TOTAL 1/4" (H=60CM), ABRAÇADEIRA D  ( 1 UND ) E PARAFUSO E BUCHA S8 (2 UND)</t>
  </si>
  <si>
    <t xml:space="preserve"> 10.5.17 </t>
  </si>
  <si>
    <t xml:space="preserve"> 10.5.18 </t>
  </si>
  <si>
    <t xml:space="preserve"> 1082-COMP-18.038.0038-0 </t>
  </si>
  <si>
    <t>CENTRAL DE ALARME ENDERECAV EL,PARA ATE 500 DISPOSITIVOS DIVIDIDOS EM 2 LACOS 3%-DESGASTE DE FERRAMENTAS E EPI</t>
  </si>
  <si>
    <t xml:space="preserve"> 10.5.19 </t>
  </si>
  <si>
    <t xml:space="preserve"> 1082-COMP-SD-18 </t>
  </si>
  <si>
    <t>Módulo isolador, módulo endereçador</t>
  </si>
  <si>
    <t xml:space="preserve"> 10.5.20 </t>
  </si>
  <si>
    <t xml:space="preserve"> 1082-COMP-055530 </t>
  </si>
  <si>
    <t>SIRENE AUDIO VISUAL ALARME DE INCENDIO ILUMAC SAF-C 24VCC</t>
  </si>
  <si>
    <t xml:space="preserve"> 10.5.21 </t>
  </si>
  <si>
    <t xml:space="preserve"> 95766 </t>
  </si>
  <si>
    <t>CURVA 90 GRAUS PARA ELETRODUTO, AÇO GALVANIZADO, DN 32 MM (1 1/4''), APARENTE - FORNECIMENTO E INSTALAÇÃO. AF_10/2022</t>
  </si>
  <si>
    <t xml:space="preserve"> 10.5.22 </t>
  </si>
  <si>
    <t xml:space="preserve"> 95764 </t>
  </si>
  <si>
    <t>CURVA 90 GRAUS PARA ELETRODUTO, AÇO GALVANIZADO, DN 25 MM (1"), APARENTE - FORNECIMENTO E INSTALAÇÃO. AF_10/2022</t>
  </si>
  <si>
    <t xml:space="preserve"> 10.5.23 </t>
  </si>
  <si>
    <t xml:space="preserve"> 95762 </t>
  </si>
  <si>
    <t>CURVA 90 GRAUS PARA ELETRODUTO, AÇO GALVANIZADO, DN 20 MM (3/4''), APARENTE - FORNECIMENTO E INSTALAÇÃO. AF_10/2022</t>
  </si>
  <si>
    <t xml:space="preserve"> 10.5.24 </t>
  </si>
  <si>
    <t xml:space="preserve"> 1082-COMP-104449 </t>
  </si>
  <si>
    <t>LUVA DE EMENDA PARA ELETRODUTO, AÇO GALVANIZADO, DN 32 MM (1 1/4''), APARENTE - FORNECIMENTO E INSTALAÇÃO.</t>
  </si>
  <si>
    <t xml:space="preserve"> 10.5.25 </t>
  </si>
  <si>
    <t xml:space="preserve"> 1082-COMP-104448 </t>
  </si>
  <si>
    <t>LUVA DE EMENDA PARA ELETRODUTO, AÇO GALVANIZADO, DN 25 MM (1''), APARENTE - FORNECIMENTO E INSTALAÇÃO.</t>
  </si>
  <si>
    <t xml:space="preserve"> 10.5.26 </t>
  </si>
  <si>
    <t xml:space="preserve"> 1082-COMP-104452 </t>
  </si>
  <si>
    <t>LUVA DE EMENDA PARA ELETRODUTO, AÇO GALVANIZADO, DN 20 MM (3/4''), APARENTE - FORNECIMENTO E INSTALAÇÃO.</t>
  </si>
  <si>
    <t xml:space="preserve"> 10.5.27 </t>
  </si>
  <si>
    <t xml:space="preserve"> 1082-COMP-061512 </t>
  </si>
  <si>
    <t>BUCHA E ARRUELA 1""</t>
  </si>
  <si>
    <t>CJ</t>
  </si>
  <si>
    <t xml:space="preserve"> 11.1 </t>
  </si>
  <si>
    <t xml:space="preserve"> 98548 </t>
  </si>
  <si>
    <t>IMPERMEABILIZAÇÃO DE SUPERFÍCIE COM MANTA ASFÁLTICA COLADA COM ASFALTO DERRETIDO, UMA CAMADA, E=4MM. AF_09/2023</t>
  </si>
  <si>
    <t xml:space="preserve"> 12.1 </t>
  </si>
  <si>
    <t xml:space="preserve"> 98680 </t>
  </si>
  <si>
    <t>PISO CIMENTADO, TRAÇO 1:3 (CIMENTO E AREIA), ACABAMENTO LISO, ESPESSURA 3,0 CM, PREPARO MECÂNICO DA ARGAMASSA. AF_09/2020</t>
  </si>
  <si>
    <t xml:space="preserve"> 12.2 </t>
  </si>
  <si>
    <t xml:space="preserve"> 101750 </t>
  </si>
  <si>
    <t>PISO CIMENTADO, TRAÇO 1:3 (CIMENTO E AREIA), ACABAMENTO RÚSTICO, ESPESSURA 4,0 CM, PREPARO MECÂNICO DA ARGAMASSA. AF_09/2020</t>
  </si>
  <si>
    <t xml:space="preserve"> 13.1 </t>
  </si>
  <si>
    <t xml:space="preserve"> 88496 </t>
  </si>
  <si>
    <t>EMASSAMENTO COM MASSA LÁTEX, APLICAÇÃO EM TETO, DUAS DEMÃOS, LIXAMENTO MANUAL. AF_04/2023</t>
  </si>
  <si>
    <t xml:space="preserve"> 13.2 </t>
  </si>
  <si>
    <t xml:space="preserve"> 104639 </t>
  </si>
  <si>
    <t>PINTURA LÁTEX ACRÍLICA ECONÔMICA, APLICAÇÃO MANUAL EM TETO, DUAS DEMÃOS. AF_04/2023</t>
  </si>
  <si>
    <t xml:space="preserve"> 13.3 </t>
  </si>
  <si>
    <t xml:space="preserve"> 88497 </t>
  </si>
  <si>
    <t>EMASSAMENTO COM MASSA LÁTEX, APLICAÇÃO EM PAREDE, DUAS DEMÃOS, LIXAMENTO MANUAL. AF_04/2023</t>
  </si>
  <si>
    <t xml:space="preserve"> 13.4 </t>
  </si>
  <si>
    <t xml:space="preserve"> 104642 </t>
  </si>
  <si>
    <t>PINTURA LÁTEX ACRÍLICA STANDARD, APLICAÇÃO MANUAL EM PAREDES, DUAS DEMÃOS. AF_04/2023</t>
  </si>
  <si>
    <t xml:space="preserve"> 13.5 </t>
  </si>
  <si>
    <t xml:space="preserve"> 102488 </t>
  </si>
  <si>
    <t>PREPARO DO PISO CIMENTADO PARA PINTURA - LIXAMENTO E LIMPEZA. AF_05/2021</t>
  </si>
  <si>
    <t xml:space="preserve"> 13.6 </t>
  </si>
  <si>
    <t xml:space="preserve"> 102805 </t>
  </si>
  <si>
    <t>PINTURA DE PISO COM TINTA EPÓXI, APLICAÇÃO MECÂNICA, 2 DEMÃOS. AF_05/2021</t>
  </si>
  <si>
    <t xml:space="preserve"> 13.7 </t>
  </si>
  <si>
    <t xml:space="preserve"> 98397 </t>
  </si>
  <si>
    <t>PINTURA ANTICORROSIVA DE DUTO METÁLICO. AF_03/2024</t>
  </si>
  <si>
    <t xml:space="preserve"> 13.8 </t>
  </si>
  <si>
    <t xml:space="preserve"> 1082-COMP-HID-06 </t>
  </si>
  <si>
    <t>La de vidro com espessura de 1". Fornecimento e instalação</t>
  </si>
  <si>
    <t xml:space="preserve"> 13.9 </t>
  </si>
  <si>
    <t xml:space="preserve"> 98577 </t>
  </si>
  <si>
    <t>TRATAMENTO DE JUNTA SERRADA, COM TARUGO DE POLIETILENO E SELANTE À BASE DE SILICONE. AF_09/2023</t>
  </si>
  <si>
    <t xml:space="preserve"> 14.1 </t>
  </si>
  <si>
    <t xml:space="preserve"> 96113 </t>
  </si>
  <si>
    <t>FORRO EM PLACAS DE GESSO, PARA AMBIENTES COMERCIAIS. AF_08/2023_PS</t>
  </si>
  <si>
    <t xml:space="preserve"> 14.2 </t>
  </si>
  <si>
    <t xml:space="preserve"> 104757 </t>
  </si>
  <si>
    <t>FORRO EM FIBRA MINERAL, PARA AMBIENTES COMERCIAIS, INCLUSIVE ESTRUTURA DE FIXAÇÃO. AF_08/2023_PS</t>
  </si>
  <si>
    <t xml:space="preserve"> 15.1 </t>
  </si>
  <si>
    <t xml:space="preserve"> 87894 </t>
  </si>
  <si>
    <t>CHAPISCO APLICADO EM ALVENARIA (SEM PRESENÇA DE VÃOS) E ESTRUTURAS DE CONCRETO DE FACHADA, COM COLHER DE PEDREIRO. ARGAMASSA TRAÇO 1:3 COM PREPARO EM BETONEIRA 400L. AF_10/2022</t>
  </si>
  <si>
    <t xml:space="preserve"> 15.2 </t>
  </si>
  <si>
    <t xml:space="preserve"> 104217 </t>
  </si>
  <si>
    <t>EMBOÇO OU MASSA ÚNICA EM ARGAMASSA TRAÇO 1:2:8, PREPARO MECÂNICA COM BETONEIRA 400 L, APLICADA MANUALMENTE EM PANOS DE FACHADA COM PRESENÇA DE VÃOS, ESPESSURA DE 25 MM, ACESSO POR ANDAIME. AF_08/2022</t>
  </si>
  <si>
    <t xml:space="preserve"> 15.3 </t>
  </si>
  <si>
    <t xml:space="preserve"> 104839 </t>
  </si>
  <si>
    <t>ARGAMASSA PARA CONTRAPISO, TRAÇO EM VOLUME SECO 1:2:2,5 (CIMENTO:AREIA NATURAL MÉDIA:AREIA RECICLADA), COM USO DE AGREGADO RECICLADO MISTO (ARM) - PREPARO MANUAL. AF_11/2023</t>
  </si>
  <si>
    <t xml:space="preserve"> 16.1 </t>
  </si>
  <si>
    <t xml:space="preserve"> 1082-COMP-LIMP </t>
  </si>
  <si>
    <t>LIMPEZA FINAL DA OBRA</t>
  </si>
  <si>
    <t xml:space="preserve"> 16.2 </t>
  </si>
  <si>
    <t xml:space="preserve"> 1082-COMP-MOB-02 </t>
  </si>
  <si>
    <t>DESMOBILIZACAO DE CANTEIRO</t>
  </si>
  <si>
    <t xml:space="preserve"> 16.3 </t>
  </si>
  <si>
    <t xml:space="preserve"> 1082-COMP-QCM-R </t>
  </si>
  <si>
    <t>REVISÃO EM  QUADROS ELÉTRICOS DO SISTEMA DE RECALQUE</t>
  </si>
  <si>
    <t xml:space="preserve"> 16.4 </t>
  </si>
  <si>
    <t xml:space="preserve"> 1082-COMP-ADM-02 </t>
  </si>
  <si>
    <t>ELABORAÇÃO DE LAUDO TÉCNICO CIRCUNSTANCIADO E PLANO DE EMERGÊNCIA PARA APRESENTAÇÃO AO CBMERJ.</t>
  </si>
  <si>
    <t>Desconto ofertado</t>
  </si>
  <si>
    <t>Valor Total com Desconto</t>
  </si>
  <si>
    <t>PLANILHA DE COMPOSIÇÕES</t>
  </si>
  <si>
    <t>BANCO</t>
  </si>
  <si>
    <t>COEFICIENTE</t>
  </si>
  <si>
    <t>CUSTO TOTAL</t>
  </si>
  <si>
    <t>Código</t>
  </si>
  <si>
    <t>Banco</t>
  </si>
  <si>
    <t>Tipo</t>
  </si>
  <si>
    <t>Und</t>
  </si>
  <si>
    <t>Quant.</t>
  </si>
  <si>
    <t>Porcent.</t>
  </si>
  <si>
    <t>Valor Unit</t>
  </si>
  <si>
    <t>Composição</t>
  </si>
  <si>
    <t>Composição Auxiliar</t>
  </si>
  <si>
    <t xml:space="preserve"> 90777 </t>
  </si>
  <si>
    <t>ENGENHEIRO CIVIL DE OBRA JUNIOR COM ENCARGOS COMPLEMENTARES</t>
  </si>
  <si>
    <t>Livro SINAPI: Cálculos e Parâmetros</t>
  </si>
  <si>
    <t>H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</si>
  <si>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</si>
  <si>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</si>
  <si>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</si>
  <si>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</si>
  <si>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</si>
  <si>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</si>
  <si>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</si>
  <si>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CANT - CANTEIRO DE OBRAS</t>
  </si>
  <si>
    <t xml:space="preserve"> 93572 </t>
  </si>
  <si>
    <t>ENCARREGADO GERAL DE OBRAS COM ENCARGOS COMPLEMENTARES</t>
  </si>
  <si>
    <t xml:space="preserve"> 93567 </t>
  </si>
  <si>
    <t>ENGENHEIRO CIVIL DE OBRA PLENO COM ENCARGOS COMPLEMENTARES</t>
  </si>
  <si>
    <t>SERT - SERVIÇOS TÉCNICOS</t>
  </si>
  <si>
    <t>Insumo</t>
  </si>
  <si>
    <t xml:space="preserve"> 1083-TAXAS </t>
  </si>
  <si>
    <t>Taxas</t>
  </si>
  <si>
    <t xml:space="preserve"> 88316 </t>
  </si>
  <si>
    <t>SERVENTE COM ENCARGOS COMPLEMENTARES</t>
  </si>
  <si>
    <t xml:space="preserve"> 10962 </t>
  </si>
  <si>
    <t>ALUGUEL CACAMBA DE ACO TIPO CONTAINER C/ 5M3 CAPAC.P/RETIRADA ENTULHO OBRA,INCL.C ARREGA.,TRANSP.E DESCAR.LOCAIS AUTORIZ.</t>
  </si>
  <si>
    <t>Material</t>
  </si>
  <si>
    <t>Demolições e Remoções</t>
  </si>
  <si>
    <t xml:space="preserve"> 88309 </t>
  </si>
  <si>
    <t>PEDREIRO COM ENCARGOS COMPLEMENTARES</t>
  </si>
  <si>
    <t>Rasgos e Fixações</t>
  </si>
  <si>
    <t xml:space="preserve"> 88247 </t>
  </si>
  <si>
    <t>AUXILIAR DE ELETRICISTA COM ENCARGOS COMPLEMENTARES</t>
  </si>
  <si>
    <t xml:space="preserve"> 88264 </t>
  </si>
  <si>
    <t>ELETRICISTA COM ENCARGOS COMPLEMENTARES</t>
  </si>
  <si>
    <t xml:space="preserve"> 88248 </t>
  </si>
  <si>
    <t>AUXILIAR DE ENCANADOR OU BOMBEIRO HIDRÁULICO COM ENCARGOS COMPLEMENTARES</t>
  </si>
  <si>
    <t xml:space="preserve"> 88267 </t>
  </si>
  <si>
    <t>ENCANADOR OU BOMBEIRO HIDRÁULICO COM ENCARGOS COMPLEMENTARES</t>
  </si>
  <si>
    <t xml:space="preserve"> 90625 </t>
  </si>
  <si>
    <t>PERFURATRIZ MANUAL, TORQUE MÁXIMO 83 N.M, POTÊNCIA 5 CV, COM DIÂMETRO MÁXIMO 4" - CHP DIURNO. AF_06/2015</t>
  </si>
  <si>
    <t>Custos Horários Produtivo e Improdutivo dos Equipamentos</t>
  </si>
  <si>
    <t>CHP</t>
  </si>
  <si>
    <t xml:space="preserve"> 90626 </t>
  </si>
  <si>
    <t>PERFURATRIZ MANUAL, TORQUE MÁXIMO 83 N.M, POTÊNCIA 5 CV, COM DIÂMETRO MÁXIMO 4" - CHI DIURNO. AF_06/2015</t>
  </si>
  <si>
    <t>CHI</t>
  </si>
  <si>
    <t xml:space="preserve"> 102274 </t>
  </si>
  <si>
    <t>MARTELO DEMOLIDOR ELÉTRICO, COM POTÊNCIA DE 2.000 W, 1.000 IMPACTOS POR MINUTO, PESO DE 30 KG - CHI DIURNO. AF_01/2021</t>
  </si>
  <si>
    <t xml:space="preserve"> 102275 </t>
  </si>
  <si>
    <t>MARTELO DEMOLIDOR ELÉTRICO, COM POTÊNCIA DE 2.000 W, 1.000 IMPACTOS POR MINUTO, PESO DE 30 KG - CHP DIURNO. AF_01/2021</t>
  </si>
  <si>
    <t xml:space="preserve"> 88269 </t>
  </si>
  <si>
    <t>GESSEIRO COM ENCARGOS COMPLEMENTARES</t>
  </si>
  <si>
    <t xml:space="preserve"> 88278 </t>
  </si>
  <si>
    <t>MONTADOR DE ESTRUTURAS METÁLICAS COM ENCARGOS COMPLEMENTARES</t>
  </si>
  <si>
    <t>Telhamento para Cobertura</t>
  </si>
  <si>
    <t xml:space="preserve"> 88323 </t>
  </si>
  <si>
    <t>TELHADISTA COM ENCARGOS COMPLEMENTARES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</si>
  <si>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</si>
  <si>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</si>
  <si>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</si>
  <si>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</si>
  <si>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00007175 </t>
  </si>
  <si>
    <t>TELHA DE BARRO / CERAMICA, NAO ESMALTADA, TIPO ROMANA, AMERICANA, PORTUGUESA, FRANCESA, COMPRIMENTO DE *41* CM, RENDIMENTO DE *16* TELHAS/M2</t>
  </si>
  <si>
    <t>Sinalização Vertical Viária</t>
  </si>
  <si>
    <t xml:space="preserve"> 102234 </t>
  </si>
  <si>
    <t>PINTURA IMUNIZANTE PARA MADEIRA, 2 DEMÃOS. AF_01/2021</t>
  </si>
  <si>
    <t>Pintura em Madeira</t>
  </si>
  <si>
    <t xml:space="preserve"> 88262 </t>
  </si>
  <si>
    <t>CARPINTEIRO DE FORMAS COM ENCARGOS COMPLEMENTARES</t>
  </si>
  <si>
    <t xml:space="preserve"> 00004509 </t>
  </si>
  <si>
    <t>SARRAFO *2,5 X 10* CM EM PINUS, MISTA OU EQUIVALENTE DA REGIAO - BRUTA</t>
  </si>
  <si>
    <t xml:space="preserve"> 00004813 </t>
  </si>
  <si>
    <t>PLACA DE OBRA (PARA CONSTRUCAO CIVIL) EM CHAPA GALVANIZADA *N. 22*, ADESIVADA, DE *2,4 X 1,2* M (SEM POSTES PARA FIXACAO)</t>
  </si>
  <si>
    <t xml:space="preserve"> 00005065 </t>
  </si>
  <si>
    <t>PREGO DE ACO POLIDO COM CABECA 10 X 10 (7/8 X 17)</t>
  </si>
  <si>
    <t xml:space="preserve"> 00005069 </t>
  </si>
  <si>
    <t>PREGO DE ACO POLIDO COM CABECA 17 X 27 (2 1/2 X 11)</t>
  </si>
  <si>
    <t>AD</t>
  </si>
  <si>
    <t xml:space="preserve"> ET 05.05.0100 </t>
  </si>
  <si>
    <t>Materiais para confeccao de concreto estrutural dosado para uma resistencia caracteristica a compressao (fck) minimo de 11MPa, inclusive perdas. Fornecimento.</t>
  </si>
  <si>
    <t/>
  </si>
  <si>
    <t xml:space="preserve"> MAT006750 </t>
  </si>
  <si>
    <t>Arruela de aluminio, de 1 1/2"</t>
  </si>
  <si>
    <t xml:space="preserve"> MAT015900 </t>
  </si>
  <si>
    <t>Bracadeira de aco galvanizado, simples, tipo "U", para tubo de 1 1/2"</t>
  </si>
  <si>
    <t xml:space="preserve"> MAT019100 </t>
  </si>
  <si>
    <t>Bucha de aluminio, de 1 1/2"</t>
  </si>
  <si>
    <t xml:space="preserve"> MAT023750 </t>
  </si>
  <si>
    <t>Cabo de cobre rigido, 750V, PVC/70oC, de 16mm2</t>
  </si>
  <si>
    <t xml:space="preserve"> MAT026250 </t>
  </si>
  <si>
    <t>Caixa de sobrepor em chapa de aco esmaltado, de: (15x15)cm</t>
  </si>
  <si>
    <t xml:space="preserve"> MAT026300 </t>
  </si>
  <si>
    <t>Caixa em noryl e policarbonato, para medidor trifasico, padrao Light</t>
  </si>
  <si>
    <t xml:space="preserve"> MAT046300 </t>
  </si>
  <si>
    <t>Curva de PVC rigido, 90o, para eletroduto, diametro nominal de 1 1/2"</t>
  </si>
  <si>
    <t xml:space="preserve"> MAT048250 </t>
  </si>
  <si>
    <t>Disjuntor trifasico, de 60A, tipo C, Eletromar ou similar</t>
  </si>
  <si>
    <t xml:space="preserve"> MAT051450 </t>
  </si>
  <si>
    <t>Eletroduto de PVC rigido, em varas de 3m, com rosca em ambas as extremidades, diametro nominal de 1 1/2"</t>
  </si>
  <si>
    <t>vara</t>
  </si>
  <si>
    <t xml:space="preserve"> MAT066550 </t>
  </si>
  <si>
    <t>Haste de aterramento cobreada, alta camada, de (5/8"x2,40m)</t>
  </si>
  <si>
    <t xml:space="preserve"> MAT068150 </t>
  </si>
  <si>
    <t>Isolador tipo carretilha marrom de (72x72)mm</t>
  </si>
  <si>
    <t xml:space="preserve"> MAT084800 </t>
  </si>
  <si>
    <t>Luva de PVC rigido, roscavel, diametro nominal de 1 1/2"</t>
  </si>
  <si>
    <t xml:space="preserve"> MAT111500 </t>
  </si>
  <si>
    <t>Poste de concreto, reto, com secao circular, carga nominal horizontal no topo, de 200kgf, padrao ABNT, comprimento de 7m, exclusive transporte</t>
  </si>
  <si>
    <t xml:space="preserve"> MAT122300 </t>
  </si>
  <si>
    <t>Roldana de porcelana, de (76x76x19)mm</t>
  </si>
  <si>
    <t>INSTALACOES PROVISORIAS</t>
  </si>
  <si>
    <t xml:space="preserve"> 010070 </t>
  </si>
  <si>
    <t>ALUGUEL MENSAL DE CONTAINER ESCRITORIO 6,0x2,3m WC/ELET.9,20m2</t>
  </si>
  <si>
    <t xml:space="preserve"> 19.004.0006-2 </t>
  </si>
  <si>
    <t>CAMINHAO COM CARROCERIA FIXA,TRUCADO,CAPACIDADE DE 12T,INCLU SIVE MOTORISTA 50%-FILTRO 15%-SEGURO TOTAL</t>
  </si>
  <si>
    <t xml:space="preserve"> 19.004.0080-4 </t>
  </si>
  <si>
    <t>GUINDAUTO COM CAPACIDADE MAXIMA DE CARGA EM TORNO DE 3,5T A APROXIMADAMENTE 2,00M E ALCANCE MAXIMO VERTICAL(DO SOLO)A AP ROXIMADAMENTE 7,00M,ANGULO DE GIRO DE 180º,MONTADO SOBRE CHA SSIS DE CAMINHAO,EXCLUSIVE ESTE.SAO CONSIDERADOS DOIS AJUDAN TES,EXCLUSIVE OPERADOR QUE E CONSIDERADO O MOTORISTA DO CAMI NHAO</t>
  </si>
  <si>
    <t xml:space="preserve"> 19.004.0006-3 </t>
  </si>
  <si>
    <t>CAMINHAO COM CARROCERIA FIXA,TRUCADO,CAPACIDADE DE 12T,INCLU SIVE MOTORISTA 50%-FILTRO 22,27%-SEGURO TOTAL</t>
  </si>
  <si>
    <t xml:space="preserve"> 19.004.0006-4 </t>
  </si>
  <si>
    <t>CAMINHAO COM CARROCERIA FIXA,TRUCADO,CAPACIDADE DE 12T,INCLU SIVE MOTORISTA 25,34%-SEGURO TOTAL</t>
  </si>
  <si>
    <t xml:space="preserve"> 19.004.0080-2 </t>
  </si>
  <si>
    <t xml:space="preserve"> 14836 </t>
  </si>
  <si>
    <t>LOCACAO DE ANDAIME METALICO COM ELEMENTO S TUBULARES SOBRE SAPATAS,C/ESCADA DE AC ESSO E GUARDA-CORPO,EXCL.PISO E TRANSP.</t>
  </si>
  <si>
    <t xml:space="preserve"> 19.004.0001-2 </t>
  </si>
  <si>
    <t>CAMINHAO COM CARROCERIA FIXA,NO TOCO,CAPACICADE DE 3,5T,INCL USIVE MOTORISTA 50%-FILTRO 15%-SEGURO TOTAL</t>
  </si>
  <si>
    <t>Instalações para Canteiros de Obras</t>
  </si>
  <si>
    <t xml:space="preserve"> 102862 </t>
  </si>
  <si>
    <t>MÁQUINA FORMER DOBRAS DIVERSAS: 220V/380V TRIFÁSICO OU MONOFÁSICO, CAPACIDADE 0,5-1,27MM, MOTOR 2CV - CHP DIURNO. AF_05/2023</t>
  </si>
  <si>
    <t xml:space="preserve"> 102863 </t>
  </si>
  <si>
    <t>MÁQUINA FORMER DOBRAS DIVERSAS: 220V/380V TRIFÁSICO OU MONOFÁSICO, CAPACIDADE 0,5-1,27MM, MOTOR 2CV - CHI DIURNO. AF_05/2023</t>
  </si>
  <si>
    <t xml:space="preserve"> 88239 </t>
  </si>
  <si>
    <t>AJUDANTE DE CARPINTEIRO COM ENCARGOS COMPLEMENTARES</t>
  </si>
  <si>
    <t xml:space="preserve"> 88251 </t>
  </si>
  <si>
    <t>AUXILIAR DE SERRALHEIRO COM ENCARGOS COMPLEMENTARES</t>
  </si>
  <si>
    <t xml:space="preserve"> 88315 </t>
  </si>
  <si>
    <t>SERRALHEIRO COM ENCARGOS COMPLEMENTARES</t>
  </si>
  <si>
    <t xml:space="preserve"> 94974 </t>
  </si>
  <si>
    <t>CONCRETO MAGRO PARA LASTRO, TRAÇO 1:4,5:4,5 (EM MASSA SECA DE CIMENTO/ AREIA MÉDIA/ BRITA 1) - PREPARO MANUAL. AF_05/2021</t>
  </si>
  <si>
    <t>Produção de Concreto</t>
  </si>
  <si>
    <t xml:space="preserve"> 00011051 </t>
  </si>
  <si>
    <t>CHAPA DE ACO GALVANIZADA BITOLA GSG 26, E = 0,50 MM (4,00 KG/M2)</t>
  </si>
  <si>
    <t xml:space="preserve"> 00043692 </t>
  </si>
  <si>
    <t>PERFIL "U" SIMPLES, EM CHAPA DOBRADA DE ACO LAMINADO, E = 3 MM, H = 200 MM, L = 50 MM (6,83 KG/M)</t>
  </si>
  <si>
    <t xml:space="preserve"> 00043851 </t>
  </si>
  <si>
    <t>PARAFUSO, EM ACO ZINCADO, CABECA LENTILHA AUTO TRAVANTE DIAMETRO 5/16" X 1" COM PORCA</t>
  </si>
  <si>
    <t>Equipamentos de Proteção Coletiva</t>
  </si>
  <si>
    <t xml:space="preserve"> 002300 </t>
  </si>
  <si>
    <t>CORDA DE POLIAMIDA 12mm TIPO BOMBEIRO (100m) NR18</t>
  </si>
  <si>
    <t xml:space="preserve"> 046888 </t>
  </si>
  <si>
    <t>EPI - MOSQUETAO OVAL EM ACO FECHAMENTO EM ROSCA MULT 5200 MG CINTO</t>
  </si>
  <si>
    <t xml:space="preserve"> 92138 </t>
  </si>
  <si>
    <t>CAMINHONETE COM MOTOR A DIESEL, POTÊNCIA 180 CV, CABINE DUPLA, 4X4 - CHP DIURNO. AF_11/2015</t>
  </si>
  <si>
    <t xml:space="preserve"> MAT059600 </t>
  </si>
  <si>
    <t>Fita plastica, zebrada, amarela e preta, rolo de 200m</t>
  </si>
  <si>
    <t xml:space="preserve"> MAT096800 </t>
  </si>
  <si>
    <t>Peca de madeira serrada, secao (7,5cm x 7,5cm / 3" x 3") - grupo II da Tabela Classificatoria de Especificacoes de Produtos Madeireiros</t>
  </si>
  <si>
    <t xml:space="preserve"> MOD000850 </t>
  </si>
  <si>
    <t>Carpinteiro - forma de concreto (inclusive encargos sociais e encargos complementares)</t>
  </si>
  <si>
    <t>Mão de Obra</t>
  </si>
  <si>
    <t>h</t>
  </si>
  <si>
    <t xml:space="preserve"> MOD002450 </t>
  </si>
  <si>
    <t>Servente (inclusive encargos sociais e encargos complementares)</t>
  </si>
  <si>
    <t xml:space="preserve"> EVE000050 </t>
  </si>
  <si>
    <t>3% incidente sobre mao de obra direta com Encargos Sociais para cobrir despesas relativa a equipamentos de protecao individual, uniformes e ferramentas</t>
  </si>
  <si>
    <t>Outros</t>
  </si>
  <si>
    <t>%</t>
  </si>
  <si>
    <t xml:space="preserve"> 01999 </t>
  </si>
  <si>
    <t>MAO-DE-OBRA DE SERVENTE DA CONSTRUCAO CI VIL, INCLUSIVE ENCARGOS SOCIAIS</t>
  </si>
  <si>
    <t xml:space="preserve"> 074854 </t>
  </si>
  <si>
    <t>ATESTADO - NR-18 PCMAT - ADMISSIONAL ATE 50 COLABORADORES</t>
  </si>
  <si>
    <t>DESPESAS LEGAIS</t>
  </si>
  <si>
    <t xml:space="preserve"> 087756 </t>
  </si>
  <si>
    <t>ATESTADO - NR-7 PCMSO ANUAL</t>
  </si>
  <si>
    <t xml:space="preserve"> 88377 </t>
  </si>
  <si>
    <t>OPERADOR DE BETONEIRA ESTACIONÁRIA/MISTURADOR COM ENCARGOS COMPLEMENTARES</t>
  </si>
  <si>
    <t xml:space="preserve"> 89225 </t>
  </si>
  <si>
    <t>BETONEIRA CAPACIDADE NOMINAL DE 600 L, CAPACIDADE DE MISTURA 360 L, MOTOR ELÉTRICO TRIFÁSICO POTÊNCIA DE 4 CV, SEM CARREGADOR - CHP DIURNO. AF_05/2023</t>
  </si>
  <si>
    <t xml:space="preserve"> 89226 </t>
  </si>
  <si>
    <t>BETONEIRA CAPACIDADE NOMINAL DE 600 L, CAPACIDADE DE MISTURA 360 L, MOTOR ELÉTRICO TRIFÁSICO POTÊNCIA DE 4 CV, SEM CARREGADOR - CHI DIURNO. AF_05/2023</t>
  </si>
  <si>
    <t xml:space="preserve"> 00000370 </t>
  </si>
  <si>
    <t>AREIA MEDIA - POSTO JAZIDA/FORNECEDOR (RETIRADO NA JAZIDA, SEM TRANSPORTE)</t>
  </si>
  <si>
    <t xml:space="preserve"> 00001379 </t>
  </si>
  <si>
    <t>CIMENTO PORTLAND COMPOSTO CP II-32</t>
  </si>
  <si>
    <t xml:space="preserve"> 00004721 </t>
  </si>
  <si>
    <t>PEDRA BRITADA N. 1 (9,5 A 19 MM) POSTO PEDREIRA/FORNECEDOR, SEM FRETE</t>
  </si>
  <si>
    <t>Escavação de Valas</t>
  </si>
  <si>
    <t>Fundações Rasas (Blocos, Sapatas, Vigas Baldrame)</t>
  </si>
  <si>
    <t>Aterro e Reaterro de Valas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</si>
  <si>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</si>
  <si>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</si>
  <si>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</si>
  <si>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</si>
  <si>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 xml:space="preserve"> 91533 </t>
  </si>
  <si>
    <t>COMPACTADOR DE SOLOS DE PERCUSSÃO (SOQUETE) COM MOTOR A GASOLINA 4 TEMPOS, POTÊNCIA 4 CV - CHP DIURNO. AF_08/2015</t>
  </si>
  <si>
    <t>Caixas Enterradas</t>
  </si>
  <si>
    <t xml:space="preserve"> 100475 </t>
  </si>
  <si>
    <t>ARGAMASSA TRAÇO 1:3 (EM VOLUME DE CIMENTO E AREIA MÉDIA ÚMIDA) COM ADIÇÃO DE IMPERMEABILIZANTE, PREPARO MECÂNICO COM BETONEIRA 400 L. AF_08/2019</t>
  </si>
  <si>
    <t>Argamassas</t>
  </si>
  <si>
    <t xml:space="preserve"> 101616 </t>
  </si>
  <si>
    <t>PREPARO DE FUNDO DE VALA COM LARGURA MENOR QUE 1,5 M (ACERTO DO SOLO NATURAL). AF_08/2020</t>
  </si>
  <si>
    <t>Escoramento e Preparo de Fundo de Valas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</si>
  <si>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</si>
  <si>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</si>
  <si>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</si>
  <si>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</si>
  <si>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87316 </t>
  </si>
  <si>
    <t>ARGAMASSA TRAÇO 1:4 (EM VOLUME DE CIMENTO E AREIA GROSSA ÚMIDA) PARA CHAPISCO CONVENCIONAL, PREPARO MECÂNICO COM BETONEIRA 400 L. AF_08/2019</t>
  </si>
  <si>
    <t xml:space="preserve"> 89995 </t>
  </si>
  <si>
    <t>GRAUTEAMENTO DE CINTA SUPERIOR OU DE VERGA EM ALVENARIA ESTRUTURAL. AF_09/2021</t>
  </si>
  <si>
    <t>Graute e Armação</t>
  </si>
  <si>
    <t xml:space="preserve"> 89998 </t>
  </si>
  <si>
    <t>ARMAÇÃO DE CINTA DE ALVENARIA ESTRUTURAL; DIÂMETRO DE 10,0 MM. AF_09/2021</t>
  </si>
  <si>
    <t xml:space="preserve"> 94970 </t>
  </si>
  <si>
    <t>CONCRETO FCK = 20MPA, TRAÇO 1:2,7:3 (EM MASSA SECA DE CIMENTO/ AREIA MÉDIA/ BRITA 1) - PREPARO MECÂNICO COM BETONEIRA 600 L. AF_05/2021</t>
  </si>
  <si>
    <t xml:space="preserve"> 97734 </t>
  </si>
  <si>
    <t>PEÇA RETANGULAR PRÉ-MOLDADA, VOLUME DE CONCRETO DE 10 A 30 LITROS, TAXA DE AÇO APROXIMADA DE 30KG/M³. AF_03/2024</t>
  </si>
  <si>
    <t>Estruturas Pré-Fabricadas e Pré-Moldadas</t>
  </si>
  <si>
    <t xml:space="preserve"> 97736 </t>
  </si>
  <si>
    <t>PEÇA RETANGULAR PRÉ-MOLDADA, VOLUME DE CONCRETO ACIMA DE 100 LITROS, TAXA DE AÇO APROXIMADA DE 30KG/M³. AF_03/2024</t>
  </si>
  <si>
    <t xml:space="preserve"> 00000660 </t>
  </si>
  <si>
    <t>CANALETA DE CONCRETO 19 X 19 X 19 CM (CLASSE C - NBR 6136)</t>
  </si>
  <si>
    <t xml:space="preserve"> 00002692 </t>
  </si>
  <si>
    <t>DESMOLDANTE PROTETOR PARA FORMAS DE MADEIRA, DE BASE OLEOSA EMULSIONADA EM AGUA</t>
  </si>
  <si>
    <t>L</t>
  </si>
  <si>
    <t xml:space="preserve"> 00004491 </t>
  </si>
  <si>
    <t>PONTALETE *7,5 X 7,5* CM EM PINUS, MISTA OU EQUIVALENTE DA REGIAO - BRUTA</t>
  </si>
  <si>
    <t xml:space="preserve"> 00004517 </t>
  </si>
  <si>
    <t>SARRAFO *2,5 X 7,5* CM EM PINUS, MISTA OU EQUIVALENTE DA REGIAO - BRUTA</t>
  </si>
  <si>
    <t xml:space="preserve"> 00006193 </t>
  </si>
  <si>
    <t>TABUA NAO APARELHADA *2,5 X 20* CM, EM MACARANDUBA/MASSARANDUBA, ANGELIM OU EQUIVALENTE DA REGIAO - BRUTA</t>
  </si>
  <si>
    <t xml:space="preserve"> 00025067 </t>
  </si>
  <si>
    <t>BLOCO DE CONCRETO ESTRUTURAL 19 X 19 X 39 CM, FBK 4,5 MPA (NBR 6136)</t>
  </si>
  <si>
    <t xml:space="preserve"> 00011301 </t>
  </si>
  <si>
    <t>TAMPAO FOFO ARTICULADO, COM BASE / REQUADRO, CLASSE B125 CARGA MAX 12,5 T, REDONDO, TAMPA 600 MM (COM INSCRICAO EM RELEVO DO TIPO DE REDE)</t>
  </si>
  <si>
    <t>Lastro</t>
  </si>
  <si>
    <t xml:space="preserve"> 94968 </t>
  </si>
  <si>
    <t>CONCRETO MAGRO PARA LASTRO, TRAÇO 1:4,5:4,5 (EM MASSA SECA DE CIMENTO/ AREIA MÉDIA/ BRITA 1) - PREPARO MECÂNICO COM BETONEIRA 600 L. AF_05/2021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</si>
  <si>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</si>
  <si>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</si>
  <si>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</si>
  <si>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</si>
  <si>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 xml:space="preserve"> 00005073 </t>
  </si>
  <si>
    <t>PREGO DE ACO POLIDO COM CABECA 17 X 24 (2 1/4 X 11)</t>
  </si>
  <si>
    <t xml:space="preserve"> 00005074 </t>
  </si>
  <si>
    <t>PREGO DE ACO POLIDO COM CABECA 15 X 18 (1 1/2 X 13)</t>
  </si>
  <si>
    <t xml:space="preserve"> 00006212 </t>
  </si>
  <si>
    <t>TABUA *2,5 X 30 CM EM PINUS, MISTA OU EQUIVALENTE DA REGIAO - BRUTA</t>
  </si>
  <si>
    <t xml:space="preserve"> 00040304 </t>
  </si>
  <si>
    <t>PREGO DE ACO POLIDO COM CABECA DUPLA 17 X 27 (2 1/2 X 11)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</si>
  <si>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</si>
  <si>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</si>
  <si>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</si>
  <si>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</si>
  <si>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00001525 </t>
  </si>
  <si>
    <t>CONCRETO USINADO BOMBEAVEL, CLASSE DE RESISTENCIA C30, BRITA 0 E 1, SLUMP = 100 +/- 20 MM, COM BOMBEAMENTO (DISPONIBILIZACAO DE BOMBA), SEM O LANCAMENTO (NBR 8953)</t>
  </si>
  <si>
    <t>Lajes Pré-Moldadas</t>
  </si>
  <si>
    <t xml:space="preserve"> 103674 </t>
  </si>
  <si>
    <t>CONCRETAGEM DE VIGAS E LAJES, FCK=25 MPA, PARA LAJES PREMOLDADAS COM USO DE BOMBA - LANÇAMENTO, ADENSAMENTO E ACABAMENTO. AF_02/2022_PS</t>
  </si>
  <si>
    <t>Concretagem para Estruturas de Concreto Armado</t>
  </si>
  <si>
    <t xml:space="preserve"> 92273 </t>
  </si>
  <si>
    <t>FABRICAÇÃO DE ESCORAS DO TIPO PONTALETE, EM MADEIRA, PARA PÉ-DIREITO SIMPLES. AF_09/2020</t>
  </si>
  <si>
    <t>Fôrmas para Estruturas de Concreto Armado</t>
  </si>
  <si>
    <t xml:space="preserve"> 92767 </t>
  </si>
  <si>
    <t>ARMAÇÃO DE LAJE DE ESTRUTURA CONVENCIONAL DE CONCRETO ARMADO UTILIZANDO AÇO CA-60 DE 4,2 MM - MONTAGEM. AF_06/2022</t>
  </si>
  <si>
    <t>Armação para Estruturas de Concreto Armado</t>
  </si>
  <si>
    <t xml:space="preserve"> 00003737 </t>
  </si>
  <si>
    <t>LAJE PRE-MOLDADA CONVENCIONAL (LAJOTAS + VIGOTAS) PARA PISO, UNIDIRECIONAL, SOBRECARGA DE 350 KG/M2, VAO ATE 4,5 M (SEM COLOCACAO)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</si>
  <si>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</si>
  <si>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</si>
  <si>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</si>
  <si>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</si>
  <si>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92801 </t>
  </si>
  <si>
    <t>CORTE E DOBRA DE AÇO CA-50, DIÂMETRO DE 6,3 MM. AF_06/2022</t>
  </si>
  <si>
    <t xml:space="preserve"> 00039017 </t>
  </si>
  <si>
    <t>ESPACADOR / DISTANCIADOR CIRCULAR COM ENTRADA LATERAL, EM PLASTICO, PARA VERGALHAO *4,2 A 12,5* MM, COBRIMENTO 20 MM</t>
  </si>
  <si>
    <t xml:space="preserve"> 00043132 </t>
  </si>
  <si>
    <t>ARAME RECOZIDO 16 BWG, D = 1,65 MM (0,016 KG/M) OU 18 BWG, D = 1,25 MM (0,01 KG/M)</t>
  </si>
  <si>
    <t xml:space="preserve"> 00005068 </t>
  </si>
  <si>
    <t>PREGO DE ACO POLIDO COM CABECA 17 X 21 (2 X 11)</t>
  </si>
  <si>
    <t xml:space="preserve"> 00003741 </t>
  </si>
  <si>
    <t>LAJE PRE-MOLDADA CONVENCIONAL (LAJOTAS + VIGOTAS) PARA FORRO, UNIDIRECIONAL, SOBRECARGA DE 100 KG/M2, VAO ATE 4,5 M (SEM COLOCACAO)</t>
  </si>
  <si>
    <t xml:space="preserve"> 88830 </t>
  </si>
  <si>
    <t>BETONEIRA CAPACIDADE NOMINAL DE 400 L, CAPACIDADE DE MISTURA 280 L, MOTOR ELÉTRICO TRIFÁSICO POTÊNCIA DE 2 CV, SEM CARREGADOR - CHP DIURNO. AF_05/2023</t>
  </si>
  <si>
    <t xml:space="preserve"> 88831 </t>
  </si>
  <si>
    <t>BETONEIRA CAPACIDADE NOMINAL DE 400 L, CAPACIDADE DE MISTURA 280 L, MOTOR ELÉTRICO TRIFÁSICO POTÊNCIA DE 2 CV, SEM CARREGADOR - CHI DIURNO. AF_05/2023</t>
  </si>
  <si>
    <t>Alvenaria de Vedação</t>
  </si>
  <si>
    <t xml:space="preserve"> 87369 </t>
  </si>
  <si>
    <t>ARGAMASSA TRAÇO 1:2:8 (EM VOLUME DE CIMENTO, CAL E AREIA MÉDIA ÚMIDA) PARA EMBOÇO/MASSA ÚNICA/ASSENTAMENTO DE ALVENARIA DE VEDAÇÃO, PREPARO MANUAL. AF_08/2019</t>
  </si>
  <si>
    <t xml:space="preserve"> 00034558 </t>
  </si>
  <si>
    <t>TELA DE ACO SOLDADA GALVANIZADA/ZINCADA PARA ALVENARIA, FIO D = *1,20 A 1,70* MM, MALHA 15 X 15 MM, (C X L) *50 X 10,5* CM</t>
  </si>
  <si>
    <t xml:space="preserve"> 00037395 </t>
  </si>
  <si>
    <t>PINO DE ACO COM FURO, HASTE = 27 MM (ACAO DIRETA)</t>
  </si>
  <si>
    <t>CENTO</t>
  </si>
  <si>
    <t xml:space="preserve"> 00044460 </t>
  </si>
  <si>
    <t>BLOCO CERAMICO / TIJOLO VAZADO PARA ALVENARIA DE VEDACAO, 6 FUROS NA HORIZONTAL DE 11,5 X 19 X 29 CM (L X A X C)</t>
  </si>
  <si>
    <t>Guarda-Corpo, Corrimão e Grade para Esquadrias</t>
  </si>
  <si>
    <t xml:space="preserve"> 00011002 </t>
  </si>
  <si>
    <t>ELETRODO REVESTIDO AWS - E6013, DIAMETRO IGUAL A 2,50 MM</t>
  </si>
  <si>
    <t xml:space="preserve"> 00007568 </t>
  </si>
  <si>
    <t>BUCHA DE NYLON SEM ABA S10, COM PARAFUSO DE 6,10 X 65 MM EM ACO ZINCADO COM ROSCA SOBERBA, CABECA CHATA E FENDA PHILLIPS</t>
  </si>
  <si>
    <t xml:space="preserve"> 00005104 </t>
  </si>
  <si>
    <t>REBITE DE REPUXO EM ALUMINIO VAZADO, DIAMETRO 3,2 X 8 MM DE COMPRIMENTO (1KG = 1025 UNIDADES)</t>
  </si>
  <si>
    <t xml:space="preserve"> 036594 </t>
  </si>
  <si>
    <t>TUBO ACO INOX AISI 304 REDONDO 1 1/2" (38,10mm) ESPESSURA DA PAREDE 1,2 mm</t>
  </si>
  <si>
    <t xml:space="preserve"> 07.001.0050-1 </t>
  </si>
  <si>
    <t>ARGAMASSA DE CIMENTO E AREIA NO TRACO 1:3,PREPARO MANUAL 3%-DESGASTE DE FERRAMENTAS E EPI</t>
  </si>
  <si>
    <t xml:space="preserve"> 01968 </t>
  </si>
  <si>
    <t>MAO-DE-OBRA DE PEDREIRO, INCLUSIVE ENCAR GOS SOCIAIS</t>
  </si>
  <si>
    <t xml:space="preserve"> 14623 </t>
  </si>
  <si>
    <t>PORTA CORTA FOGO, DE (0,60X1,80X0,05)M, CLASSE P-120, INCLUINDO BATENTE, FECHADU RA E DOBRADICAS</t>
  </si>
  <si>
    <t>Esquadrias - Janelas</t>
  </si>
  <si>
    <t xml:space="preserve"> 00004377 </t>
  </si>
  <si>
    <t>PARAFUSO DE ACO ZINCADO COM ROSCA SOBERBA, CABECA CHATA E FENDA SIMPLES, DIAMETRO 4,2 MM, COMPRIMENTO * 32 * MM</t>
  </si>
  <si>
    <t xml:space="preserve"> 00034381 </t>
  </si>
  <si>
    <t>JANELA MAXIM-AR, EM ALUMINIO PERFIL 25, 60 X 80 CM (A X L), ACABAMENTO BRANCO OU BRILHANTE, BATENTE DE 4 A 5 CM, COM VIDRO 4 MM, SEM GUARNICAO/ALIZAR</t>
  </si>
  <si>
    <t xml:space="preserve"> 00039961 </t>
  </si>
  <si>
    <t>SILICONE ACETICO USO GERAL INCOLOR 280 G</t>
  </si>
  <si>
    <t>Esquadrias - Portas</t>
  </si>
  <si>
    <t xml:space="preserve"> 00000142 </t>
  </si>
  <si>
    <t>SELANTE ELASTICO MONOCOMPONENTE A BASE DE POLIURETANO (PU) PARA JUNTAS DIVERSAS</t>
  </si>
  <si>
    <t>310ML</t>
  </si>
  <si>
    <t xml:space="preserve"> 00004914 </t>
  </si>
  <si>
    <t>PORTA DE ABRIR EM ALUMINIO COM LAMBRI HORIZONTAL/LAMINADA, ACABAMENTO ANODIZADO NATURAL, SEM GUARNICAO/ALIZAR/VISTA</t>
  </si>
  <si>
    <t xml:space="preserve"> 00036888 </t>
  </si>
  <si>
    <t>GUARNICAO / MOLDURA / ARREMATE DE ACABAMENTO PARA ESQUADRIA, EM ALUMINIO PERFIL 25, ACABAMENTO ANODIZADO BRANCO OU BRILHANTE, PARA 1 FACE</t>
  </si>
  <si>
    <t xml:space="preserve"> 00011950 </t>
  </si>
  <si>
    <t>BUCHA DE NYLON SEM ABA S6, COM PARAFUSO DE 4,20 X 40 MM EM ACO ZINCADO COM ROSCA SOBERBA, CABECA CHATA E FENDA PHILLIPS</t>
  </si>
  <si>
    <t xml:space="preserve"> 00043657 </t>
  </si>
  <si>
    <t>CONTRAMARCO DE ALUMINIO (PERFIL 25) PARA ESQUADRIAS, TIPO CONVENCIONAL / CADEIRINHA, 60 MM (CM-060), INCLUSO CONEXOES, GRAPAS E TRAVAMENTOS</t>
  </si>
  <si>
    <t>Instalações Elétricas - Quadros, Cabos, Disjuntores, Contatores e Barramentos Blindados</t>
  </si>
  <si>
    <t xml:space="preserve"> 00001020 </t>
  </si>
  <si>
    <t>CABO DE COBRE, FLEXIVEL, CLASSE 4 OU 5, ISOLACAO EM PVC/A, ANTICHAMA BWF-B, COBERTURA PVC-ST1, ANTICHAMA BWF-B, 1 CONDUTOR, 0,6/1 KV, SECAO NOMINAL 10 MM2</t>
  </si>
  <si>
    <t xml:space="preserve"> 00021127 </t>
  </si>
  <si>
    <t>FITA ISOLANTE ADESIVA ANTICHAMA, USO ATE 750 V, EM ROLO DE 19 MM X 5 M</t>
  </si>
  <si>
    <t>Instalações Elétricas - Eletrodutos Embutidos, Cabos, Caixas, Tomadas e Interruptores</t>
  </si>
  <si>
    <t xml:space="preserve"> 00001014 </t>
  </si>
  <si>
    <t>CABO DE COBRE, FLEXIVEL, CLASSE 4 OU 5, ISOLACAO EM PVC/A, ANTICHAMA BWF-B, 1 CONDUTOR, 450/750 V, SECAO NOMINAL 2,5 MM2</t>
  </si>
  <si>
    <t xml:space="preserve"> 00000995 </t>
  </si>
  <si>
    <t>CABO DE COBRE, FLEXIVEL, CLASSE 4 OU 5, ISOLACAO EM PVC/A, ANTICHAMA BWF-B, COBERTURA PVC-ST1, ANTICHAMA BWF-B, 1 CONDUTOR, 0,6/1 KV, SECAO NOMINAL 16 MM2</t>
  </si>
  <si>
    <t xml:space="preserve"> 000050 </t>
  </si>
  <si>
    <t>CIMENTO PORTLAND CP III 32RS NBR 11578 (quilo)</t>
  </si>
  <si>
    <t xml:space="preserve"> 000100 </t>
  </si>
  <si>
    <t>AREIA GROSSA LAVADA</t>
  </si>
  <si>
    <t xml:space="preserve"> 003480 </t>
  </si>
  <si>
    <t>CAIXA FERRO ESMALTADO 4"x2"</t>
  </si>
  <si>
    <t xml:space="preserve"> 007824 </t>
  </si>
  <si>
    <t>BUCHA/ARRUELA DE ALUMINIO PARA ELETRODUTO 3/4"</t>
  </si>
  <si>
    <t xml:space="preserve"> 88628 </t>
  </si>
  <si>
    <t>ARGAMASSA TRAÇO 1:3 (EM VOLUME DE CIMENTO E AREIA MÉDIA ÚMIDA), PREPARO MECÂNICO COM BETONEIRA 400 L. AF_08/2019</t>
  </si>
  <si>
    <t xml:space="preserve"> 97735 </t>
  </si>
  <si>
    <t>PEÇA RETANGULAR PRÉ-MOLDADA, VOLUME DE CONCRETO DE 30 A 100 LITROS, TAXA DE AÇO APROXIMADA DE 30KG/M³. AF_03/2024</t>
  </si>
  <si>
    <t xml:space="preserve"> 00001879 </t>
  </si>
  <si>
    <t>CURVA 90 GRAUS, LONGA, DE PVC RIGIDO ROSCAVEL, DE 3/4", PARA ELETRODUTO</t>
  </si>
  <si>
    <t xml:space="preserve"> 00001874 </t>
  </si>
  <si>
    <t>CURVA 90 GRAUS, LONGA, DE PVC RIGIDO ROSCAVEL, DE 1 1/4", PARA ELETRODUTO</t>
  </si>
  <si>
    <t>Bombas Hidráulicas - Centrífugas, Horizontais e Submersíveis</t>
  </si>
  <si>
    <t xml:space="preserve"> 00007588 </t>
  </si>
  <si>
    <t>AUTOMATICO DE BOIA SUPERIOR / INFERIOR, *15* A / 250 V</t>
  </si>
  <si>
    <t xml:space="preserve"> 00001571 </t>
  </si>
  <si>
    <t>TERMINAL A COMPRESSAO EM COBRE ESTANHADO PARA CABO 4 MM2, 1 FURO E 1 COMPRESSAO, PARA PARAFUSO DE FIXACAO M5</t>
  </si>
  <si>
    <t xml:space="preserve"> 00034653 </t>
  </si>
  <si>
    <t>DISJUNTOR TERMOMAGNETICO PARA TRILHO DIN (IEC), MONOPOLAR, 6 - 32 A</t>
  </si>
  <si>
    <t xml:space="preserve"> 00002674 </t>
  </si>
  <si>
    <t>ELETRODUTO DE PVC RIGIDO ROSCAVEL DE 3/4", SEM LUVA</t>
  </si>
  <si>
    <t xml:space="preserve"> 00002684 </t>
  </si>
  <si>
    <t>ELETRODUTO DE PVC RIGIDO ROSCAVEL DE 1 1/4", SEM LUVA</t>
  </si>
  <si>
    <t>Redes Enterradas de Distribuição Elétrica</t>
  </si>
  <si>
    <t xml:space="preserve"> 00039246 </t>
  </si>
  <si>
    <t>ELETRODUTO/DUTO PEAD FLEXIVEL PAREDE SIMPLES, CORRUGACAO HELICOIDAL, COR PRETA, SEM ROSCA, DE 1 1/2", CRC 680 N, PARA CABEAMENTO SUBTERRANEO (NBR 15715)</t>
  </si>
  <si>
    <t>INEL - INSTALAÇÃO ELÉTRICA/ELETRIFICAÇÃO E ILUMINAÇÃO EXTERNA</t>
  </si>
  <si>
    <t xml:space="preserve"> 00020111 </t>
  </si>
  <si>
    <t>FITA ISOLANTE ADESIVA ANTICHAMA, USO ATE 750 V, EM ROLO DE 19 MM X 20 M</t>
  </si>
  <si>
    <t xml:space="preserve"> 91946 </t>
  </si>
  <si>
    <t>SUPORTE PARAFUSADO COM PLACA DE ENCAIXE 4" X 2" MÉDIO (1,30 M DO PISO) PARA PONTO ELÉTRICO - FORNECIMENTO E INSTALAÇÃO. AF_03/2023</t>
  </si>
  <si>
    <t xml:space="preserve"> 91952 </t>
  </si>
  <si>
    <t>INTERRUPTOR SIMPLES (1 MÓDULO), 10A/250V, SEM SUPORTE E SEM PLACA - FORNECIMENTO E INSTALAÇÃO. AF_03/2023</t>
  </si>
  <si>
    <t xml:space="preserve"> 003420 </t>
  </si>
  <si>
    <t>FITA ISOLANTE HIGHLAND ADESIVA 19m x 20mm</t>
  </si>
  <si>
    <t xml:space="preserve"> 004919 </t>
  </si>
  <si>
    <t>REATOR ELETRԎICO 2X32W 220V AFP PHILIPS</t>
  </si>
  <si>
    <t xml:space="preserve"> 039115 </t>
  </si>
  <si>
    <t>LUMINARIA DE SOBREPOR HERMETICA PARA TUBULAR LED OU FLUOR.</t>
  </si>
  <si>
    <t xml:space="preserve"> 049516 </t>
  </si>
  <si>
    <t>LAMPADA FLUORESCENTE TUBULAR T8 32W LUZ NEUTRA PHILIPS</t>
  </si>
  <si>
    <t xml:space="preserve"> 098755 </t>
  </si>
  <si>
    <t>CABO AFUMEX GREEN 450/750V 1,5mm2</t>
  </si>
  <si>
    <t xml:space="preserve"> 00001891 </t>
  </si>
  <si>
    <t>LUVA EM PVC RIGIDO ROSCAVEL, DE 3/4", PARA ELETRODUTO</t>
  </si>
  <si>
    <t xml:space="preserve"> 00001902 </t>
  </si>
  <si>
    <t>LUVA EM PVC RIGIDO ROSCAVEL, DE 1 1/4", PARA ELETRODUTO</t>
  </si>
  <si>
    <t xml:space="preserve"> 91998 </t>
  </si>
  <si>
    <t>TOMADA BAIXA DE EMBUTIR (1 MÓDULO), 2P+T 10 A, SEM SUPORTE E SEM PLACA - FORNECIMENTO E INSTALAÇÃO. AF_03/2023</t>
  </si>
  <si>
    <t xml:space="preserve"> 003602 </t>
  </si>
  <si>
    <t>TOMADA UNIVERSAL EMBUTIR 10A-250V COM PLACA</t>
  </si>
  <si>
    <t xml:space="preserve"> 00000400 </t>
  </si>
  <si>
    <t>ABRACADEIRA EM ACO PARA AMARRACAO DE ELETRODUTOS, TIPO D, COM 3/4" E PARAFUSO DE FIXACAO</t>
  </si>
  <si>
    <t xml:space="preserve"> 00039209 </t>
  </si>
  <si>
    <t>ARRUELA EM ALUMINIO, COM ROSCA, DE 3/4", PARA ELETRODUTO</t>
  </si>
  <si>
    <t xml:space="preserve"> 00039175 </t>
  </si>
  <si>
    <t>BUCHA EM ALUMINIO, COM ROSCA, DE 3/4", PARA ELETRODUTO</t>
  </si>
  <si>
    <t xml:space="preserve"> 00002593 </t>
  </si>
  <si>
    <t>CONDULETE DE ALUMINIO TIPO LR, PARA ELETRODUTO ROSCAVEL DE 3/4", COM TAMPA CEGA</t>
  </si>
  <si>
    <t xml:space="preserve"> 00002574 </t>
  </si>
  <si>
    <t>CONDULETE DE ALUMINIO TIPO T, PARA ELETRODUTO ROSCAVEL DE 3/4", COM TAMPA CEGA</t>
  </si>
  <si>
    <t xml:space="preserve"> 00038075 </t>
  </si>
  <si>
    <t>TOMADA 2P+T 20A 250V, CONJUNTO MONTADO PARA EMBUTIR 4" X 2" (PLACA + SUPORTE + MODULO)</t>
  </si>
  <si>
    <t xml:space="preserve"> 00002556 </t>
  </si>
  <si>
    <t>CAIXA DE LUZ "4 X 2" EM ACO ESMALTADA</t>
  </si>
  <si>
    <t xml:space="preserve"> 00034618 </t>
  </si>
  <si>
    <t>CABO FLEXIVEL PVC 750 V, 3 CONDUTORES DE 1,5 MM2</t>
  </si>
  <si>
    <t xml:space="preserve"> 036559 </t>
  </si>
  <si>
    <t>PLUG MACHO 2P + T 20A</t>
  </si>
  <si>
    <t>Poços de Visita e Caixas para Bocas de Lobo</t>
  </si>
  <si>
    <t xml:space="preserve"> 00014112 </t>
  </si>
  <si>
    <t>TAMPAO FOFO SIMPLES COM BASE / REQUADRO, CLASSE A15 CARGA MAX. 1,5 T, 400 X 600 MM (COM INSCRICAO EM RELEVO DO TIPO DE REDE)</t>
  </si>
  <si>
    <t xml:space="preserve"> 00001575 </t>
  </si>
  <si>
    <t>TERMINAL A COMPRESSAO EM COBRE ESTANHADO PARA CABO 16 MM2, 1 FURO E 1 COMPRESSAO, PARA PARAFUSO DE FIXACAO M6</t>
  </si>
  <si>
    <t xml:space="preserve"> 00034709 </t>
  </si>
  <si>
    <t>DISJUNTOR TERMOMAGNETICO PARA TRILHO DIN (IEC), TRIPOLAR, 10 - 50 A</t>
  </si>
  <si>
    <t xml:space="preserve"> 00001573 </t>
  </si>
  <si>
    <t>TERMINAL A COMPRESSAO EM COBRE ESTANHADO PARA CABO 6 MM2, 1 FURO E 1 COMPRESSAO, PARA PARAFUSO DE FIXACAO M6</t>
  </si>
  <si>
    <t xml:space="preserve"> 00039465 </t>
  </si>
  <si>
    <t>DISPOSITIVO DPS CLASSE II, 1 POLO, TENSAO MAXIMA DE 175 V, CORRENTE MAXIMA DE *20* KA (TIPO AC)</t>
  </si>
  <si>
    <t xml:space="preserve"> 00001574 </t>
  </si>
  <si>
    <t>TERMINAL A COMPRESSAO EM COBRE ESTANHADO PARA CABO 10 MM2, 1 FURO E 1 COMPRESSAO, PARA PARAFUSO DE FIXACAO M6</t>
  </si>
  <si>
    <t xml:space="preserve"> 1082-SD-01 </t>
  </si>
  <si>
    <t xml:space="preserve"> 1082-SPDA-10 </t>
  </si>
  <si>
    <t>BARRA CHATA EM ALUMINIO 7/8" X 1/8" X 3M (70MM2) TEL-771</t>
  </si>
  <si>
    <t xml:space="preserve"> 012620 </t>
  </si>
  <si>
    <t>CABO DE COBRE NU MEIO DURO 7 FIOS 35mm2 (1AWG)</t>
  </si>
  <si>
    <t xml:space="preserve"> 012621 </t>
  </si>
  <si>
    <t>CABO DE COBRE NU MEIO DURO 7 FIOS 50mm2 (1/0 AWG)</t>
  </si>
  <si>
    <t xml:space="preserve"> 080123 </t>
  </si>
  <si>
    <t>CAIXA DE EQUALIZACAO COM BARRAMENTO TERMOTECNICA 210x210x90 TEL-901</t>
  </si>
  <si>
    <t xml:space="preserve"> 101618 </t>
  </si>
  <si>
    <t>PREPARO DE FUNDO DE VALA COM LARGURA MENOR QUE 1,5 M, COM CAMADA DE AREIA, LANÇAMENTO MANUAL. AF_08/2020</t>
  </si>
  <si>
    <t xml:space="preserve"> 00034643 </t>
  </si>
  <si>
    <t>CAIXA DE INSPECAO PARA ATERRAMENTO E PARA RAIOS, EM POLIPROPILENO, DIAMETRO = 300 MM X ALTURA = 400 MM (INCLUIDA TAMPA SEM ESCOTILHA)</t>
  </si>
  <si>
    <t xml:space="preserve"> 004970 </t>
  </si>
  <si>
    <t>CAIXA DE PASSAGEM EM ALUMINIO 15x15x12cm CP 1515/10</t>
  </si>
  <si>
    <t xml:space="preserve"> 078389 </t>
  </si>
  <si>
    <t>CONECTOR DE MEDICAO 4 PARAFUSOS TEL 560 PARA ATERRAMENTO</t>
  </si>
  <si>
    <t xml:space="preserve"> 1082-EL-10-A </t>
  </si>
  <si>
    <t>CONJ PARAFUSO SEXTAVADO E  PORCA E M ALUMÍNIO 1/4 X 1"</t>
  </si>
  <si>
    <t>Sistema de Proteção contra Descargas Atmosféricas - SPDA</t>
  </si>
  <si>
    <t xml:space="preserve"> 00011862 </t>
  </si>
  <si>
    <t>CONECTOR METALICO TIPO PARAFUSO FENDIDO (SPLIT BOLT), PARA CABOS ATE 50 MM2</t>
  </si>
  <si>
    <t xml:space="preserve"> 00000867 </t>
  </si>
  <si>
    <t>CABO DE COBRE NU 50 MM2 MEIO-DURO</t>
  </si>
  <si>
    <t xml:space="preserve"> 1082-SPDA-12 </t>
  </si>
  <si>
    <t>CURVA 90º BARRA CHATA ALUM 7/8"X1/8"X300MM TEL 778</t>
  </si>
  <si>
    <t>Instalações Elétricas - Eletrodutos, Conexões e Conduletes Aparentes</t>
  </si>
  <si>
    <t xml:space="preserve"> 91170 </t>
  </si>
  <si>
    <t>FIXAÇÃO DE TUBOS HORIZONTAIS DE PVC ÁGUA, PVC ESGOTO, PVC ÁGUA PLUVIAL, CPVC, PPR, COBRE OU AÇO, DIÂMETROS MENORES OU IGUAIS A 40 MM, COM ABRAÇADEIRA METÁLICA RÍGIDA TIPO U PERFIL 1 1/4", FIXADA EM PERFILADO EM LAJE. AF_09/2023_PS</t>
  </si>
  <si>
    <t xml:space="preserve"> 00002679 </t>
  </si>
  <si>
    <t>ELETRODUTO DE PVC RIGIDO SOLDAVEL, CLASSE B, DE 32 MM</t>
  </si>
  <si>
    <t xml:space="preserve"> 00000395 </t>
  </si>
  <si>
    <t>ABRACADEIRA EM ACO PARA AMARRACAO DE ELETRODUTOS, TIPO D, COM 1 1/4" E PARAFUSO DE FIXACAO</t>
  </si>
  <si>
    <t xml:space="preserve"> 00004350 </t>
  </si>
  <si>
    <t>BUCHA DE NYLON, DIAMETRO DO FURO 8 MM, COMPRIMENTO 40 MM, COM PARAFUSO DE ROSCA SOBERBA, CABECA CHATA, FENDA SIMPLES, 4,8 X 50 MM</t>
  </si>
  <si>
    <t xml:space="preserve"> 00003379 </t>
  </si>
  <si>
    <t>HASTE DE ATERRAMENTO EM ACO COM 3,00 M DE COMPRIMENTO E DN = 5/8", REVESTIDA COM BAIXA CAMADA DE COBRE, SEM CONECTOR</t>
  </si>
  <si>
    <t xml:space="preserve"> 1082-SPDA-13-A </t>
  </si>
  <si>
    <t>POLIURETANO FLEXIVEL BISNAGA 300ML</t>
  </si>
  <si>
    <t xml:space="preserve"> 1082-SPDA-14 </t>
  </si>
  <si>
    <t>PRESILHA DE LATAO FURO Ø5MM PARA CABOS 35-50MM² - TEL-744 - TERMOTECNICA OU EQUIVALENTE</t>
  </si>
  <si>
    <t xml:space="preserve"> 071889 </t>
  </si>
  <si>
    <t>CARTUCHO EM PO PARA SOLDA EXOTERMICA 90/115/150/250</t>
  </si>
  <si>
    <t xml:space="preserve"> 1082-SP-02 </t>
  </si>
  <si>
    <t xml:space="preserve"> 077115 </t>
  </si>
  <si>
    <t>TAMPA FERRO FUNDIDO 300mm PARA TEL550/552</t>
  </si>
  <si>
    <t xml:space="preserve"> 1082-EL-10 </t>
  </si>
  <si>
    <t>CONJ PARAFUSO, PORCA E ARRUELA LATAO 1/4 X 1"</t>
  </si>
  <si>
    <t xml:space="preserve"> 001931 </t>
  </si>
  <si>
    <t>TERMINAL COMPRESSAO PARA CABO 50mm2</t>
  </si>
  <si>
    <t xml:space="preserve"> 000273 </t>
  </si>
  <si>
    <t>REGISTRO GLOBO ANGULAR 45 ROSCA BRONZE 2.1/2"</t>
  </si>
  <si>
    <t xml:space="preserve"> 004636 </t>
  </si>
  <si>
    <t>FITA TEFLON VEDA ROSCA 18mm x 25m</t>
  </si>
  <si>
    <t xml:space="preserve"> 006483 </t>
  </si>
  <si>
    <t>TAMPAO FOFO SIMPLES COM BASE, CLASSE A15 1,5 T, 30x40cm</t>
  </si>
  <si>
    <t xml:space="preserve"> 008766 </t>
  </si>
  <si>
    <t>PEDRA BRITADA #1</t>
  </si>
  <si>
    <t xml:space="preserve"> 008767 </t>
  </si>
  <si>
    <t>PEDRA BRITADA #2</t>
  </si>
  <si>
    <t xml:space="preserve"> 033311 </t>
  </si>
  <si>
    <t>ARGAMASSA PREFABRICADA PARA BLOCO CONCRETO/6,6kg/m2</t>
  </si>
  <si>
    <t xml:space="preserve"> 00000650 </t>
  </si>
  <si>
    <t>BLOCO DE VEDACAO DE CONCRETO, 9 X 19 X 39 CM (CLASSE C - NBR 6136)</t>
  </si>
  <si>
    <t xml:space="preserve"> 00001106 </t>
  </si>
  <si>
    <t>CAL HIDRATADA CH-I PARA ARGAMASSAS</t>
  </si>
  <si>
    <t xml:space="preserve"> 00003913 </t>
  </si>
  <si>
    <t>LUVA DE FERRO GALVANIZADO, COM ROSCA BSP, DE 2 1/2"</t>
  </si>
  <si>
    <t xml:space="preserve"> 00004208 </t>
  </si>
  <si>
    <t>NIPLE DE FERRO GALVANIZADO, COM ROSCA BSP, DE 2 1/2"</t>
  </si>
  <si>
    <t xml:space="preserve"> 00020974 </t>
  </si>
  <si>
    <t>UNIAO TIPO STORZ, COM EMPATACAO INTERNA TIPO ANEL DE EXPANSAO, ENGATE RAPIDO 2 1/2", PARA MANGUEIRA DE COMBATE A INCENDIO PREDIAL</t>
  </si>
  <si>
    <t xml:space="preserve"> 014203 </t>
  </si>
  <si>
    <t>BUCHA DE NYLON PARA FIXACAO TIPO S8 C/PARAFUSO</t>
  </si>
  <si>
    <t xml:space="preserve"> 044112 </t>
  </si>
  <si>
    <t>CONJUNTO DE FIXACAO PARA EXTINTORES ZINCADO</t>
  </si>
  <si>
    <t xml:space="preserve"> 063010 </t>
  </si>
  <si>
    <t>EXTINTOR PO QUIMICO SECO 6kg ABC NBR 12693</t>
  </si>
  <si>
    <t>Instalações de Gás e Incêndio em Aço e Ferro Galvanizado</t>
  </si>
  <si>
    <t xml:space="preserve"> 00010889 </t>
  </si>
  <si>
    <t>EXTINTOR DE INCENDIO PORTATIL COM CARGA DE GAS CARBONICO CO2 DE 6 KG, CLASSE BC</t>
  </si>
  <si>
    <t>INES - INSTALAÇÕES ESPECIAIS</t>
  </si>
  <si>
    <t xml:space="preserve"> 00007584 </t>
  </si>
  <si>
    <t>BUCHA DE NYLON SEM ABA S12, COM PARAFUSO DE 5/16" X 80 MM EM ACO ZINCADO COM ROSCA SOBERBA E CABECA SEXTAVADA</t>
  </si>
  <si>
    <t xml:space="preserve"> 00000397 </t>
  </si>
  <si>
    <t>ABRACADEIRA EM ACO PARA AMARRACAO DE ELETRODUTOS, TIPO D, COM 2 1/2" E PARAFUSO DE FIXACAO</t>
  </si>
  <si>
    <t xml:space="preserve"> 00039996 </t>
  </si>
  <si>
    <t>VERGALHAO ZINCADO ROSCA TOTAL, 1/4" (6,3 MM)</t>
  </si>
  <si>
    <t xml:space="preserve"> 00014148 </t>
  </si>
  <si>
    <t>PORCA UNIAO/JUNCAO ZINCADA SEXTAVADA 1/4", CHAVE 7/16", COMPRIMENTO = 25 MM</t>
  </si>
  <si>
    <t xml:space="preserve"> MAT007550 </t>
  </si>
  <si>
    <t>Arruela lisa de aco galvanizado, de 1/4"</t>
  </si>
  <si>
    <t xml:space="preserve"> 042624 </t>
  </si>
  <si>
    <t>PERFILADO - JUNCAO ANGULAR ZZ DUPLA ALTA PARA PERFILADO</t>
  </si>
  <si>
    <t xml:space="preserve"> 00010900 </t>
  </si>
  <si>
    <t>ADAPTADOR EM LATAO, ENGATE RAPIDO1 1/2" X ROSCA INTERNA 5 FIOS 2 1/2", PARA INSTALACAO PREDIAL DE COMBATE A INCENDIO</t>
  </si>
  <si>
    <t xml:space="preserve"> 00037554 </t>
  </si>
  <si>
    <t>ESGUICHO JATO REGULAVEL, TIPO ELKHART, ENGATE RAPIDO 1 1/2", PARA COMBATE A INCENDIO</t>
  </si>
  <si>
    <t xml:space="preserve"> 00020971 </t>
  </si>
  <si>
    <t>CHAVE DUPLA PARA CONEXOES TIPO STORZ, ENGATE RAPIDO 1 1/2" X 2 1/2", EM LATAO, PARA INSTALACAO PREDIAL COMBATE A INCENDIO</t>
  </si>
  <si>
    <t xml:space="preserve"> 00010885 </t>
  </si>
  <si>
    <t>CAIXA DE INCENDIO/ABRIGO PARA MANGUEIRA, DE EMBUTIR/INTERNA, COM 90 X 60 X 17 CM, EM CHAPA DE ACO, PORTA COM VENTILACAO, VISOR COM A INSCRICAO "INCENDIO", SUPORTE/CESTA INTERNA PARA A MANGUEIRA, PINTURA ELETROSTATICA VERMELHA</t>
  </si>
  <si>
    <t xml:space="preserve"> 00010904 </t>
  </si>
  <si>
    <t>REGISTRO OU VALVULA GLOBO ANGULAR EM LATAO, PARA HIDRANTES EM INSTALACAO PREDIAL DE INCENDIO, 45 GRAUS, DIAMETRO DE 2 1/2", COM VOLANTE, CLASSE DE PRESSAO DE ATE 200 PSI</t>
  </si>
  <si>
    <t xml:space="preserve"> 00037527 </t>
  </si>
  <si>
    <t>MANGUEIRA DE INCENDIO, TIPO 2, DE 1 1/2", COMPRIMENTO = 15 M, TECIDO EM FIO DE POLIESTER E TUBO INTERNO EM BORRACHA SINTETICA, COM UNIOES ENGATE RAPIDO</t>
  </si>
  <si>
    <t xml:space="preserve"> 101913 </t>
  </si>
  <si>
    <t>CAIXA DE INCÊNDIO 45X75X17CM - FORNECIMENTO E INSTALAÇÃO. AF_10/2020</t>
  </si>
  <si>
    <t xml:space="preserve"> 00003148 </t>
  </si>
  <si>
    <t>FITA VEDA ROSCA, EM PTFE, ROLO DE 18 MM X 50 M (L X C)</t>
  </si>
  <si>
    <t xml:space="preserve"> 00007307 </t>
  </si>
  <si>
    <t>FUNDO ANTICORROSIVO PARA METAIS FERROSOS (ZARCAO)</t>
  </si>
  <si>
    <t xml:space="preserve"> 00010924 </t>
  </si>
  <si>
    <t>HIDRANTE SUBTERRANEO, EM FERRO FUNDIDO, COM CURVA LONGA E CAIXA, DN 75 MM</t>
  </si>
  <si>
    <t xml:space="preserve"> 00003470 </t>
  </si>
  <si>
    <t>COTOVELO 90 GRAUS DE FERRO GALVANIZADO, COM ROSCA BSP, DE 2 1/2"</t>
  </si>
  <si>
    <t xml:space="preserve"> 00006299 </t>
  </si>
  <si>
    <t>TE DE FERRO GALVANIZADO, DE 2 1/2"</t>
  </si>
  <si>
    <t xml:space="preserve"> 00007701 </t>
  </si>
  <si>
    <t>TUBO ACO GALVANIZADO COM COSTURA, CLASSE MEDIA, DN 2.1/2", E = *3,65* MM, PESO *6,51* KG/M (NBR 5580)</t>
  </si>
  <si>
    <t xml:space="preserve"> 1082-IN-33 </t>
  </si>
  <si>
    <t>Fita anticorrosiva 100mm; ref. 50 Scotchrap, Torofita ou equivalente - (rolo de 30m)</t>
  </si>
  <si>
    <t>UND</t>
  </si>
  <si>
    <t>Instalações Hidráulicas - Reservação e Bombas de Recalque</t>
  </si>
  <si>
    <t xml:space="preserve"> 00000095 </t>
  </si>
  <si>
    <t>ADAPTADOR PVC SOLDAVEL, COM FLANGE E ANEL DE VEDACAO, 20 MM X 1/2", PARA CAIXA D'AGUA</t>
  </si>
  <si>
    <t xml:space="preserve"> 00000122 </t>
  </si>
  <si>
    <t>ADESIVO PLASTICO PARA PVC, FRASCO COM *850* GR</t>
  </si>
  <si>
    <t xml:space="preserve"> 00020083 </t>
  </si>
  <si>
    <t>SOLUCAO PREPARADORA / LIMPADORA PARA PVC, FRASCO COM 1000 CM3</t>
  </si>
  <si>
    <t>EQ</t>
  </si>
  <si>
    <t xml:space="preserve"> 88243 </t>
  </si>
  <si>
    <t>AJUDANTE ESPECIALIZADO COM ENCARGOS COMPLEMENTARES</t>
  </si>
  <si>
    <t xml:space="preserve"> IEQ001350 </t>
  </si>
  <si>
    <t>Bomba hidraulica, centrifuga, motor eletrico trifasico 220/380V, com potencia de 7,5CV, modelo DS9, WEG ou similar</t>
  </si>
  <si>
    <t>Equipamento</t>
  </si>
  <si>
    <t>INHI - INSTALAÇÕES HIDROS SANITÁRIAS</t>
  </si>
  <si>
    <t xml:space="preserve"> 002781 </t>
  </si>
  <si>
    <t>REGISTRO GAVETA BRONZE BRUTO DN 20 3/4" 10020600 DOCOL</t>
  </si>
  <si>
    <t xml:space="preserve"> 003373 </t>
  </si>
  <si>
    <t>TUBO PVC AGUA ROSCA 3/4"</t>
  </si>
  <si>
    <t xml:space="preserve"> 005181 </t>
  </si>
  <si>
    <t>JOELHO 90 PVC ROSCAVEL 3/4"</t>
  </si>
  <si>
    <t xml:space="preserve"> 005682 </t>
  </si>
  <si>
    <t>TE 90 PVC ROSCAVEL 3/4"</t>
  </si>
  <si>
    <t xml:space="preserve"> 005715 </t>
  </si>
  <si>
    <t>NIPLE PVC ROSCA 3/4"</t>
  </si>
  <si>
    <t xml:space="preserve"> 005740 </t>
  </si>
  <si>
    <t>ADAPTADOR PVC ROSCA C/FLANGES PARA CAIXA D'AGUA 1/2"</t>
  </si>
  <si>
    <t xml:space="preserve"> 005741 </t>
  </si>
  <si>
    <t>ADAPTADOR PVC ROSCA C/FLANGES PARA CAIXA D'AGUA 3/4"</t>
  </si>
  <si>
    <t xml:space="preserve"> 005743 </t>
  </si>
  <si>
    <t>ADAPTADOR PVC ROSCA C/FLANGES PARA CAIXA D'AGUA 1.1/4"</t>
  </si>
  <si>
    <t xml:space="preserve"> 006738 </t>
  </si>
  <si>
    <t>FLANGE ROSCAVEL PVC C/SEXTAVADO SEM FUROS 3/4"</t>
  </si>
  <si>
    <t xml:space="preserve"> 053654 </t>
  </si>
  <si>
    <t>TORNEIRA BOIA PVC 1/2" COM BALAO PLASTICO</t>
  </si>
  <si>
    <t xml:space="preserve"> 1082-HID-02 </t>
  </si>
  <si>
    <t>CAIXA D´ÁGUA EM POLIETILENO 100 L , COM TAMPA</t>
  </si>
  <si>
    <t xml:space="preserve"> 00003925 </t>
  </si>
  <si>
    <t>LUVA DE REDUCAO DE FERRO GALVANIZADO, COM ROSCA BSP, DE 2" X 1"</t>
  </si>
  <si>
    <t xml:space="preserve"> 00003472 </t>
  </si>
  <si>
    <t>COTOVELO 90 GRAUS DE FERRO GALVANIZADO, COM ROSCA BSP, DE 1"</t>
  </si>
  <si>
    <t xml:space="preserve"> 00003459 </t>
  </si>
  <si>
    <t>COTOVELO 90 GRAUS DE FERRO GALVANIZADO, COM ROSCA BSP, DE 3"</t>
  </si>
  <si>
    <t>Instalações Prediais de Água Fria em PVC</t>
  </si>
  <si>
    <t xml:space="preserve"> 00003542 </t>
  </si>
  <si>
    <t>JOELHO PVC, SOLDAVEL, 90 GRAUS, 20 MM, COR MARROM, PARA AGUA FRIA PREDIAL</t>
  </si>
  <si>
    <t xml:space="preserve"> 00038383 </t>
  </si>
  <si>
    <t>LIXA D'AGUA EM FOLHA, COR PRETA, GRAO 100</t>
  </si>
  <si>
    <t xml:space="preserve"> 00003910 </t>
  </si>
  <si>
    <t>LUVA DE FERRO GALVANIZADO, COM ROSCA BSP, DE 1"</t>
  </si>
  <si>
    <t xml:space="preserve"> 00003914 </t>
  </si>
  <si>
    <t>LUVA DE FERRO GALVANIZADO, COM ROSCA BSP, DE 3"</t>
  </si>
  <si>
    <t xml:space="preserve"> 00003861 </t>
  </si>
  <si>
    <t>LUVA PVC SOLDAVEL, 20 MM, PARA AGUA FRIA PREDIAL</t>
  </si>
  <si>
    <t xml:space="preserve"> 00003146 </t>
  </si>
  <si>
    <t>FITA VEDA ROSCA, EM PTFE, ROLO DE 18 MM X 10 M (L X C)</t>
  </si>
  <si>
    <t xml:space="preserve"> 00012899 </t>
  </si>
  <si>
    <t>MANOMETRO COM CAIXA EM ACO PINTADO, ESCALA *10* KGF/CM2 (*10* BAR), DIAMETRO NOMINAL DE *63* MM, CONEXAO DE 1/4"</t>
  </si>
  <si>
    <t xml:space="preserve"> 00004179 </t>
  </si>
  <si>
    <t>NIPLE DE FERRO GALVANIZADO, COM ROSCA BSP, DE 1"</t>
  </si>
  <si>
    <t xml:space="preserve"> 00004182 </t>
  </si>
  <si>
    <t>NIPLE DE FERRO GALVANIZADO, COM ROSCA BSP, DE 3"</t>
  </si>
  <si>
    <t xml:space="preserve"> 00003930 </t>
  </si>
  <si>
    <t>LUVA DE REDUCAO DE FERRO GALVANIZADO, COM ROSCA BSP, DE 3" X 2"</t>
  </si>
  <si>
    <t xml:space="preserve"> 006181 </t>
  </si>
  <si>
    <t>Válvulas e Registros para Sistemas Prediais</t>
  </si>
  <si>
    <t xml:space="preserve"> 00006019 </t>
  </si>
  <si>
    <t>REGISTRO GAVETA BRUTO EM LATAO FORJADO, BITOLA 1"</t>
  </si>
  <si>
    <t xml:space="preserve"> 00006011 </t>
  </si>
  <si>
    <t>REGISTRO GAVETA BRUTO EM LATAO FORJADO, BITOLA 2 1/2"</t>
  </si>
  <si>
    <t xml:space="preserve"> 00010235 </t>
  </si>
  <si>
    <t>VALVULA DE RETENCAO DE BRONZE, PE COM CRIVOS, EXTREMIDADE COM ROSCA, DE 3", PARA FUNDO DE POCO</t>
  </si>
  <si>
    <t xml:space="preserve"> 00006012 </t>
  </si>
  <si>
    <t>REGISTRO GAVETA BRUTO EM LATAO FORJADO, BITOLA 3"</t>
  </si>
  <si>
    <t xml:space="preserve"> 00003911 </t>
  </si>
  <si>
    <t>LUVA DE FERRO GALVANIZADO, COM ROSCA BSP, DE 1 1/4"</t>
  </si>
  <si>
    <t xml:space="preserve"> 00009888 </t>
  </si>
  <si>
    <t>UNIAO DE FERRO GALVANIZADO, COM ROSCA BSP, COM ASSENTO PLANO, DE 1 1/4"</t>
  </si>
  <si>
    <t xml:space="preserve"> 00002436 </t>
  </si>
  <si>
    <t>ELETRICISTA (HORISTA)</t>
  </si>
  <si>
    <t xml:space="preserve"> 00000247 </t>
  </si>
  <si>
    <t>AJUDANTE DE ELETRICISTA (HORISTA)</t>
  </si>
  <si>
    <t xml:space="preserve"> 1082-HS-04 </t>
  </si>
  <si>
    <t xml:space="preserve"> MAT059700 </t>
  </si>
  <si>
    <t>Fita teflon, veda rosca, em rolo de (3/4"x50m)</t>
  </si>
  <si>
    <t xml:space="preserve"> 00006323 </t>
  </si>
  <si>
    <t>TE DE FERRO GALVANIZADO, DE 1"</t>
  </si>
  <si>
    <t xml:space="preserve"> 00011829 </t>
  </si>
  <si>
    <t>TORNEIRA DE BOIA CONVENCIONAL PARA CAIXA D'AGUA, AGUA FRIA, 1/2", COM HASTE E TORNEIRA METALICOS E BALAO PLASTICO</t>
  </si>
  <si>
    <t xml:space="preserve"> 00011825 </t>
  </si>
  <si>
    <t>TORNEIRA DE BOIA CONVENCIONAL PARA CAIXA D'AGUA, 1", AGUA FRIA, COM HASTE E TORNEIRA METALICOS E BALAO PLASTICO</t>
  </si>
  <si>
    <t xml:space="preserve"> 00040626 </t>
  </si>
  <si>
    <t>TUBO ACO GALVANIZADO COM COSTURA, CLASSE MEDIA, DN 1", E = 3,38 MM, PESO 2,50 KG/M (NBR 5580)</t>
  </si>
  <si>
    <t xml:space="preserve"> 00007694 </t>
  </si>
  <si>
    <t>TUBO ACO GALVANIZADO COM COSTURA, CLASSE MEDIA, DN 3", E = *4,05* MM, PESO *8,47* KG/M (NBR 5580)</t>
  </si>
  <si>
    <t xml:space="preserve"> 00009867 </t>
  </si>
  <si>
    <t>TUBO PVC, SOLDAVEL, DE 20 MM, AGUA FRIA (NBR-5648)</t>
  </si>
  <si>
    <t xml:space="preserve"> 00009889 </t>
  </si>
  <si>
    <t>UNIAO DE FERRO GALVANIZADO, COM ROSCA BSP, COM ASSENTO PLANO, DE 2 1/2"</t>
  </si>
  <si>
    <t xml:space="preserve"> 00009890 </t>
  </si>
  <si>
    <t>UNIAO DE FERRO GALVANIZADO, COM ROSCA BSP, COM ASSENTO PLANO, DE 3"</t>
  </si>
  <si>
    <t xml:space="preserve"> 00010405 </t>
  </si>
  <si>
    <t>VALVULA DE RETENCAO HORIZONTAL, DE BRONZE (PN-25), 2 1/2", 400 PSI, TAMPA DE PORCA DE UNIAO, EXTREMIDADES COM ROSCA</t>
  </si>
  <si>
    <t xml:space="preserve"> 00010410 </t>
  </si>
  <si>
    <t>VALVULA DE RETENCAO HORIZONTAL, DE BRONZE (PN-25), 1", 400 PSI, TAMPA DE PORCA DE UNIAO, EXTREMIDADES COM ROSCA</t>
  </si>
  <si>
    <t xml:space="preserve"> 1082-QCM-I </t>
  </si>
  <si>
    <t>QUADRO ELETRICO PARA 2 BOMBAS CENTRIFUGAS TRIFASICAS 7,5 CV, , COMPLETO</t>
  </si>
  <si>
    <t xml:space="preserve"> 00006322 </t>
  </si>
  <si>
    <t>TE DE FERRO GALVANIZADO, DE 3"</t>
  </si>
  <si>
    <t xml:space="preserve"> 00004181 </t>
  </si>
  <si>
    <t>NIPLE DE FERRO GALVANIZADO, COM ROSCA BSP, DE 2"</t>
  </si>
  <si>
    <t xml:space="preserve"> 050378 </t>
  </si>
  <si>
    <t xml:space="preserve"> 006529 </t>
  </si>
  <si>
    <t>LUMINARIA DE SINALIZACAO AVISO/SAIDA 20W EMERGENCIA LED DUPLA FACE SLIM</t>
  </si>
  <si>
    <t xml:space="preserve"> 14720 </t>
  </si>
  <si>
    <t>PLACA FOTOLUMINESCENTE SINALIZACAO SEG.C ONTRA INCENDIO P/EQUIP.COMB.INC.E ALARME ,PVC ANTICHAMA,(30X30)CM,ABNT NBR 16820</t>
  </si>
  <si>
    <t xml:space="preserve"> 14735 </t>
  </si>
  <si>
    <t>PLACA FOTOLUMINESCENTE SINALIZACAO SEG.C ONTRA INCENDIO P/EQUIP.COMB.INC.E ALARME ,PVC ANTICHAMA,(20X15)CM,ABNT NBR 16820</t>
  </si>
  <si>
    <t xml:space="preserve"> 14733 </t>
  </si>
  <si>
    <t>PLACA FOTOLUMINESCENTE SINALIZACAO SEG.C ONTRA INCENDIO P/INDICACAO NUM.PAVIM.,PV C ANTICHAMA,(10X10)CM,ABNT NBR 16820</t>
  </si>
  <si>
    <t xml:space="preserve"> 00037558 </t>
  </si>
  <si>
    <t>PLACA DE SINALIZACAO DE SEGURANCA CONTRA INCENDIO, FOTOLUMINESCENTE, RETANGULAR, *20 X 40* CM, EM PVC *2* MM ANTI-CHAMAS (SIMBOLOS, CORES E PICTOGRAMAS CONFORME NBR 16820)</t>
  </si>
  <si>
    <t xml:space="preserve"> 070105 </t>
  </si>
  <si>
    <t>FITA 3M DUPLA FACE VHB 4905 12mmx20m PARA POLICARBONATO</t>
  </si>
  <si>
    <t xml:space="preserve"> 024603 </t>
  </si>
  <si>
    <t>ARAME GALVANIZADO #16 AWG (0,017kg/m) METRO</t>
  </si>
  <si>
    <t xml:space="preserve"> 014201 </t>
  </si>
  <si>
    <t>BUCHA DE NYLON PARA FIXACAO TIPO S6 COM PARAFUSO</t>
  </si>
  <si>
    <t xml:space="preserve"> 203018 </t>
  </si>
  <si>
    <t>ACIONADOR MANUAL ENDEREǁVEL AME 520 INTELBRAS</t>
  </si>
  <si>
    <t xml:space="preserve"> 003484 </t>
  </si>
  <si>
    <t>BOX ALUMINIO CURVO PARA ELETRODUTO 3/4" TRAMONTINA</t>
  </si>
  <si>
    <t xml:space="preserve"> 1082-SD-19 </t>
  </si>
  <si>
    <t xml:space="preserve">CABO FORMADO POR 04 CONDUTORES FLEXIVEIS, TEMPERA MOLE, ISOLAÇÃO EM PVC CLASSE 70° ANTICHAMA, 600V, CONFORME NBR-9441, SENDO DOIS CONDUTORES DE 1,50mm2 IDENTIFICADOS NAS CORES AZ E BC E DOIS CONDUTORES DE 1,50mm2 IDENTIFICADOS NAS CORES PT E VM,  CAPA EXTERNA EM PVC 105°C ANTICHAMA NA COR VERMELHA  </t>
  </si>
  <si>
    <t xml:space="preserve"> 004976 </t>
  </si>
  <si>
    <t>CAIXA ESMALTADA OCTOGONAL 4"x4" FUNDO MOVEL</t>
  </si>
  <si>
    <t xml:space="preserve"> 00002588 </t>
  </si>
  <si>
    <t>CONDULETE DE ALUMINIO TIPO LR, PARA ELETRODUTO ROSCAVEL DE 1 1/4", COM TAMPA CEGA</t>
  </si>
  <si>
    <t xml:space="preserve"> 00002586 </t>
  </si>
  <si>
    <t>CONDULETE DE ALUMINIO TIPO T, PARA ELETRODUTO ROSCAVEL DE 1", COM TAMPA CEGA</t>
  </si>
  <si>
    <t xml:space="preserve"> 000960 </t>
  </si>
  <si>
    <t>DETECTOR DE FUMACA COM BASE - ENDERECAVEL dti-700 jfl</t>
  </si>
  <si>
    <t xml:space="preserve"> 005775 </t>
  </si>
  <si>
    <t>DETECTOR TERMOVELOCIMETRICO BD-957</t>
  </si>
  <si>
    <t xml:space="preserve"> 074115 </t>
  </si>
  <si>
    <t>ELETRODUTO FLEXIVEL SEALTUBE 3/4"</t>
  </si>
  <si>
    <t xml:space="preserve"> 036407 </t>
  </si>
  <si>
    <t>ELETRODUTO GALVANIZADO (SEMI PESADO) NBR 5598 32mm 1.1/4"</t>
  </si>
  <si>
    <t xml:space="preserve"> 036404 </t>
  </si>
  <si>
    <t>ELETRODUTO GALVANIZADO (SEMI PESADO) NBR 5598 25mm 1"</t>
  </si>
  <si>
    <t xml:space="preserve"> 036405 </t>
  </si>
  <si>
    <t>ELETRODUTO GALVANIZADO (SEMI PESADO) NBR 5598 20mm 3/4"</t>
  </si>
  <si>
    <t xml:space="preserve"> 00007583 </t>
  </si>
  <si>
    <t>BUCHA DE NYLON SEM ABA S8, COM PARAFUSO DE 4,80 X 50 MM EM ACO ZINCADO COM ROSCA SOBERBA, CABECA CHATA E FENDA PHILLIPS</t>
  </si>
  <si>
    <t xml:space="preserve"> 00000393 </t>
  </si>
  <si>
    <t>ABRACADEIRA EM ACO PARA AMARRACAO DE ELETRODUTOS, TIPO D, COM 1" E PARAFUSO DE FIXACAO</t>
  </si>
  <si>
    <t xml:space="preserve"> 88266 </t>
  </si>
  <si>
    <t>ELETROTÉCNICO COM ENCARGOS COMPLEMENTARES</t>
  </si>
  <si>
    <t xml:space="preserve"> 14843 </t>
  </si>
  <si>
    <t>DETECTOR DE INCENDIO, COMPOSTO DE CENTRA L DE ALARME ENDERECAVEL PARA ATE 500 DIS POSITIVOS DIVIDIDOS EM 2 LACOS</t>
  </si>
  <si>
    <t xml:space="preserve"> 1082-SD-18 </t>
  </si>
  <si>
    <t xml:space="preserve"> 003313 </t>
  </si>
  <si>
    <t xml:space="preserve"> 00002618 </t>
  </si>
  <si>
    <t>CURVA 90 GRAUS PARA ELETRODUTO, EM ACO GALVANIZADO ELETROLITICO, COM ROSCA, DIAMETRO DE 32 MM (1 1/4"), ESPESSURA DE 1,50 MM</t>
  </si>
  <si>
    <t xml:space="preserve"> 00044088 </t>
  </si>
  <si>
    <t>LUVA DE EMENDA PARA ELETRODUTO, EM ALUMINIO SEM ROSCA, DIMENSAO DE 32 MM (1 1/4")</t>
  </si>
  <si>
    <t xml:space="preserve"> 00002617 </t>
  </si>
  <si>
    <t>CURVA 90 GRAUS PARA ELETRODUTO, EM ACO GALVANIZADO ELETROLITICO, COM ROSCA, DIAMETRO DE 25 MM (1"), ESPESSURA DE 1,50 MM</t>
  </si>
  <si>
    <t xml:space="preserve"> 00044395 </t>
  </si>
  <si>
    <t>LUVA DE EMENDA PARA ELETRODUTO, EM ALUMINIO SEM ROSCA, DIMENSAO DE 25 MM (1")</t>
  </si>
  <si>
    <t xml:space="preserve"> 00002633 </t>
  </si>
  <si>
    <t>CURVA 90 GRAUS PARA ELETRODUTO, EM ACO GALVANIZADO ELETROLITICO, COM ROSCA, DIAMETRO DE 20 MM (3/4"), ESPESSURA DE 1,50 MM</t>
  </si>
  <si>
    <t xml:space="preserve"> 00044087 </t>
  </si>
  <si>
    <t>LUVA DE EMENDA PARA ELETRODUTO, EM ALUMINIO SEM ROSCA, DIMENSAO DE 20 MM (3/4")</t>
  </si>
  <si>
    <t xml:space="preserve"> 007853 </t>
  </si>
  <si>
    <t>LUVA ELETRODUTO GALVANIZADO 1.1/4"</t>
  </si>
  <si>
    <t xml:space="preserve"> 004867 </t>
  </si>
  <si>
    <t>LUVA ELETRODUTO GALVANIZADO ELETROLITICO 1"</t>
  </si>
  <si>
    <t xml:space="preserve"> 007854 </t>
  </si>
  <si>
    <t>LUVA ELETRODUTO GALVANIZADO 3/4"</t>
  </si>
  <si>
    <t xml:space="preserve"> 007863 </t>
  </si>
  <si>
    <t>BUCHA/ARRUELA DE ALUMINIO PARA ELETRODUTO 1"</t>
  </si>
  <si>
    <t>Impermeabilização, Proteção Mecânica e Tratamento de Junta</t>
  </si>
  <si>
    <t xml:space="preserve"> 102810 </t>
  </si>
  <si>
    <t>CALDEIRA A GÁS COM TERMOSTATO, CAPACIDADE 100 LITROS - CHP DIURNO. AF_05/2023</t>
  </si>
  <si>
    <t xml:space="preserve"> 102811 </t>
  </si>
  <si>
    <t>CALDEIRA A GÁS COM TERMOSTATO, CAPACIDADE 100 LITROS - CHI DIURNO. AF_05/2023</t>
  </si>
  <si>
    <t xml:space="preserve"> 88270 </t>
  </si>
  <si>
    <t>IMPERMEABILIZADOR COM ENCARGOS COMPLEMENTARES</t>
  </si>
  <si>
    <t xml:space="preserve"> 00000511 </t>
  </si>
  <si>
    <t>PRIMER PARA MANTA ASFALTICA A BASE DE ASFALTO MODIFICADO DILUIDO EM SOLVENTE, APLICACAO A FRIO</t>
  </si>
  <si>
    <t xml:space="preserve"> 00000516 </t>
  </si>
  <si>
    <t>ASFALTO MODIFICADO TIPO II - NBR 9910 (ASFALTO OXIDADO PARA IMPERMEABILIZACAO, COEFICIENTE DE PENETRACAO 20-35)</t>
  </si>
  <si>
    <t xml:space="preserve"> 00004015 </t>
  </si>
  <si>
    <t>MANTA ASFALTICA ELASTOMERICA EM POLIESTER 4 MM, TIPO III, CLASSE B, ACABAMENTO PP (NBR 9952)</t>
  </si>
  <si>
    <t>Pisos</t>
  </si>
  <si>
    <t xml:space="preserve"> 87298 </t>
  </si>
  <si>
    <t>ARGAMASSA TRAÇO 1:3 (EM VOLUME DE CIMENTO E AREIA MÉDIA ÚMIDA) PARA CONTRAPISO, PREPARO MECÂNICO COM BETONEIRA 400 L. AF_08/2019</t>
  </si>
  <si>
    <t xml:space="preserve"> 00003671 </t>
  </si>
  <si>
    <t>JUNTA PLASTICA DE DILATACAO PARA PISOS, COR CINZA, 17 X 3 MM (ALTURA X ESPESSURA)</t>
  </si>
  <si>
    <t>Pintura Interna</t>
  </si>
  <si>
    <t xml:space="preserve"> 88310 </t>
  </si>
  <si>
    <t>PINTOR COM ENCARGOS COMPLEMENTARES</t>
  </si>
  <si>
    <t xml:space="preserve"> 00003767 </t>
  </si>
  <si>
    <t>LIXA EM FOLHA PARA PAREDE OU MADEIRA, NUMERO 120, COR VERMELHA</t>
  </si>
  <si>
    <t xml:space="preserve"> 00043626 </t>
  </si>
  <si>
    <t>MASSA CORRIDA PARA SUPERFICIES DE AMBIENTES INTERNOS</t>
  </si>
  <si>
    <t xml:space="preserve"> 00035693 </t>
  </si>
  <si>
    <t>TINTA LATEX ACRILICA ECONOMICA, COR BRANCA</t>
  </si>
  <si>
    <t xml:space="preserve"> 00035692 </t>
  </si>
  <si>
    <t>TINTA LATEX ACRILICA STANDARD, COR BRANCA</t>
  </si>
  <si>
    <t>Pintura para Pisos e para Sinalização Horizontal e Vertical</t>
  </si>
  <si>
    <t xml:space="preserve"> 95276 </t>
  </si>
  <si>
    <t>POLIDORA DE PISO (POLITRIZ), PESO DE 100KG, DIÂMETRO 450 MM, MOTOR ELÉTRICO, POTÊNCIA 4 HP - CHP DIURNO. AF_05/2023</t>
  </si>
  <si>
    <t xml:space="preserve"> 95277 </t>
  </si>
  <si>
    <t>POLIDORA DE PISO (POLITRIZ), PESO DE 100KG, DIÂMETRO 450 MM, MOTOR ELÉTRICO, POTÊNCIA 4 HP - CHI DIURNO. AF_05/2023</t>
  </si>
  <si>
    <t xml:space="preserve"> 102980 </t>
  </si>
  <si>
    <t>PULVERIZADOR DE TINTA ELÉTRICO/MÁQUINA DE PINTURA AIRLESS, VAZÃO 2 L/MIN - CHI DIURNO. AF_05/2023</t>
  </si>
  <si>
    <t xml:space="preserve"> 102981 </t>
  </si>
  <si>
    <t>PULVERIZADOR DE TINTA ELÉTRICO/MÁQUINA DE PINTURA AIRLESS, VAZÃO 2 L/MIN - CHP DIURNO. AF_05/2023</t>
  </si>
  <si>
    <t xml:space="preserve"> 00005330 </t>
  </si>
  <si>
    <t>DILUENTE EPOXI</t>
  </si>
  <si>
    <t xml:space="preserve"> 00007304 </t>
  </si>
  <si>
    <t>TINTA EPOXI BASE AGUA PREMIUM, BRANCA</t>
  </si>
  <si>
    <t xml:space="preserve"> 00012815 </t>
  </si>
  <si>
    <t>FITA CREPE ROLO DE *25* MM X 50 M</t>
  </si>
  <si>
    <t xml:space="preserve"> 00044072 </t>
  </si>
  <si>
    <t>PRIMER EPOXI / EPOXIDICO</t>
  </si>
  <si>
    <t>Dutos para ar condicionado</t>
  </si>
  <si>
    <t xml:space="preserve"> 88279 </t>
  </si>
  <si>
    <t>MONTADOR ELETROMECÂNICO COM ENCARGOS COMPLEMENTARES</t>
  </si>
  <si>
    <t xml:space="preserve"> 00005318 </t>
  </si>
  <si>
    <t>DILUENTE AGUARRAS</t>
  </si>
  <si>
    <t>RV</t>
  </si>
  <si>
    <t xml:space="preserve"> MAT076750 </t>
  </si>
  <si>
    <t>La de vidro em manta, com espessura de 1", com densidade de 16kg/m3</t>
  </si>
  <si>
    <t xml:space="preserve"> 00043142 </t>
  </si>
  <si>
    <t>SELANTE MONOCOMPONENTE A BASE DE SILICONE DE BAIXO MODULO, PARA JUNTAS DE PAVIMENTACAO</t>
  </si>
  <si>
    <t xml:space="preserve"> 00044073 </t>
  </si>
  <si>
    <t>TARUGO DELIMITADOR DE PROFUNDIDADE EM ESPUMA DE POLIETILENO DE BAIXA DENSIDADE 10 MM, CINZA</t>
  </si>
  <si>
    <t>Forros</t>
  </si>
  <si>
    <t xml:space="preserve"> 00000345 </t>
  </si>
  <si>
    <t>ARAME GALVANIZADO 18 BWG, D = 1,24MM (0,009 KG/M)</t>
  </si>
  <si>
    <t xml:space="preserve"> 00003315 </t>
  </si>
  <si>
    <t>GESSO EM PO PARA REVESTIMENTOS/MOLDURAS/SANCAS E USO GERAL</t>
  </si>
  <si>
    <t xml:space="preserve"> 00004812 </t>
  </si>
  <si>
    <t>PLACA DE GESSO PARA FORRO, *60 X 60* CM, ESPESSURA DE 12 MM (SEM COLOCACAO)</t>
  </si>
  <si>
    <t xml:space="preserve"> 00020250 </t>
  </si>
  <si>
    <t>SISAL EM FIBRA / ESTOPA SISAL PARA GESSO</t>
  </si>
  <si>
    <t xml:space="preserve"> 00040547 </t>
  </si>
  <si>
    <t>PARAFUSO ZINCADO, AUTOBROCANTE, FLANGEADO, 4,2 MM X 19 MM</t>
  </si>
  <si>
    <t xml:space="preserve"> 00039430 </t>
  </si>
  <si>
    <t>PENDURAL OU PRESILHA REGULADORA, EM ACO GALVANIZADO, COM CORPO, MOLA E REBITE, PARA PERFIL TIPO CANALETA DE ESTRUTURA EM FORROS DRYWALL</t>
  </si>
  <si>
    <t xml:space="preserve"> 00039443 </t>
  </si>
  <si>
    <t>PARAFUSO DRY WALL, EM ACO ZINCADO, CABECA LENTILHA E PONTA BROCA (LB), LARGURA 4,2 MM, COMPRIMENTO 13 MM</t>
  </si>
  <si>
    <t xml:space="preserve"> 00039514 </t>
  </si>
  <si>
    <t>PLACA DE FIBRA MINERAL PARA FORRO, DE 625 X 625 MM, E = 15 MM, BORDA RETA, COM PINTURA ANTIMOFO (NAO INCLUI PERFIS)</t>
  </si>
  <si>
    <t xml:space="preserve"> 00039570 </t>
  </si>
  <si>
    <t>PERFIL TRAVESSA (SECUNDARIO), T CLICADO, EM ACO GALVANIZADO, BRANCO, PARA FORRO REMOVIVEL, 24 X 1250 MM (L X C)</t>
  </si>
  <si>
    <t xml:space="preserve"> 00039571 </t>
  </si>
  <si>
    <t>PERFIL LONGARINA (PRINCIPAL), T CLICADO, EM ACO, BRANCO NAS FACES APARENTES, PARA FORRO REMOVIVEL, 24 X 32 X 3750 MM (L X H X C</t>
  </si>
  <si>
    <t xml:space="preserve"> 00043131 </t>
  </si>
  <si>
    <t>ARAME GALVANIZADO 6 BWG, D = 5,16 MM (0,157 KG/M), OU 8 BWG, D = 4,19 MM (0,101 KG/M), OU 10 BWG, D = 3,40 MM (0,0713 KG/M)</t>
  </si>
  <si>
    <t>Chapisco</t>
  </si>
  <si>
    <t xml:space="preserve"> 87313 </t>
  </si>
  <si>
    <t>ARGAMASSA TRAÇO 1:3 (EM VOLUME DE CIMENTO E AREIA GROSSA ÚMIDA) PARA CHAPISCO CONVENCIONAL, PREPARO MECÂNICO COM BETONEIRA 400 L. AF_08/2019</t>
  </si>
  <si>
    <t>Massa Única Externa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</si>
  <si>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</si>
  <si>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</si>
  <si>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00037411 </t>
  </si>
  <si>
    <t>TELA DE ACO SOLDADA GALVANIZADA/ZINCADA PARA ALVENARIA, FIO D = *1,24 MM, MALHA 25 X 25 MM</t>
  </si>
  <si>
    <t>Produção de Concretos e Argamassas Utilizando Agregado Reciclado</t>
  </si>
  <si>
    <t xml:space="preserve"> 00044956 </t>
  </si>
  <si>
    <t>AGREGADO RECICLADO, CLASSE A, TIPO AREIA MEDIA RECICLADA MISTA - ARM (POSTO USINA)</t>
  </si>
  <si>
    <t>SEDI - SERVIÇOS DIVERSOS</t>
  </si>
  <si>
    <t xml:space="preserve"> 00000003 </t>
  </si>
  <si>
    <t>ACIDO CLORIDRICO / ACIDO MURIATICO, DILUICAO 10% A 12% PARA USO EM LIMPEZA</t>
  </si>
  <si>
    <t xml:space="preserve"> 00001021 </t>
  </si>
  <si>
    <t>CABO DE COBRE, FLEXIVEL, CLASSE 4 OU 5, ISOLACAO EM PVC/A, ANTICHAMA BWF-B, COBERTURA PVC-ST1, ANTICHAMA BWF-B, 1 CONDUTOR, 0,6/1 KV, SECAO NOMINAL 4 MM2</t>
  </si>
  <si>
    <t>SEES - SERVIÇOS ESPECIAIS</t>
  </si>
  <si>
    <t xml:space="preserve"> 048755 </t>
  </si>
  <si>
    <t>CONSULTORIA TABELA IBEC ENGENHEIRO PLENO INCLUSIVE IMPOSTOS</t>
  </si>
  <si>
    <t>Otabiano Caran</t>
  </si>
  <si>
    <t>PLANILHA DE MEMÓRIA DE CÁLCULOS</t>
  </si>
  <si>
    <t>FONTE</t>
  </si>
  <si>
    <t>INSTALAÇÃO</t>
  </si>
  <si>
    <t>QUANT.</t>
  </si>
  <si>
    <t>IMPLANTAÇÃO</t>
  </si>
  <si>
    <t>BLOCO A</t>
  </si>
  <si>
    <t>BLOCO B</t>
  </si>
  <si>
    <t>BLOCO C</t>
  </si>
  <si>
    <t>BLOCO D</t>
  </si>
  <si>
    <t>CMI</t>
  </si>
  <si>
    <t>OBSERVAÇÕES</t>
  </si>
  <si>
    <t>TÉRREO</t>
  </si>
  <si>
    <t>2º PAV</t>
  </si>
  <si>
    <t>COBERTURA/DESCIDAS</t>
  </si>
  <si>
    <t>3º PAV</t>
  </si>
  <si>
    <t>4º PAV</t>
  </si>
  <si>
    <t>1.1</t>
  </si>
  <si>
    <t>1082-01.050.0840-1</t>
  </si>
  <si>
    <t>PROPRIA</t>
  </si>
  <si>
    <t>GERAL</t>
  </si>
  <si>
    <t>M2</t>
  </si>
  <si>
    <t>Área construída de 3.108,06m2</t>
  </si>
  <si>
    <t>1.2</t>
  </si>
  <si>
    <t>1082-01.050.0841-0</t>
  </si>
  <si>
    <t>1.3</t>
  </si>
  <si>
    <t>1082-01.050.0842-0</t>
  </si>
  <si>
    <t>2.1</t>
  </si>
  <si>
    <t>1082-COMP-ADM</t>
  </si>
  <si>
    <t xml:space="preserve">ADMINISTRAÇÃO LOCAL A SER PAGO PROPORCIONAL A EVOLUÇÃO DA OBRA </t>
  </si>
  <si>
    <t>ADMINISTRAÇÃO LOCAL DA OBRA CONSIDERANDO 1 ENCARREGADO ( DURANTE OS 6 MESES DE OBRA ) E 1 ENGENHEIRO ( CONSIDERADO EM 1 MÊS DE OBRA , DISTRIBUIDO PROPORCIONALMENTE À CADA MÊS ) .</t>
  </si>
  <si>
    <t>3.1</t>
  </si>
  <si>
    <t>1083-COMP-TAXAS</t>
  </si>
  <si>
    <t>Cobrança tabela CREA</t>
  </si>
  <si>
    <t>3.2</t>
  </si>
  <si>
    <t xml:space="preserve">DEMOLIÇÕES E REMOÇÕES </t>
  </si>
  <si>
    <t>3.2.1</t>
  </si>
  <si>
    <t>1082-COMP-04.014.0095-0</t>
  </si>
  <si>
    <t>RETIRADA DE ENTULHO DE OBRA COM CACAMBA DE ACO TIPO CONTAINER COM 5M3 DE CAPACIDADE,INCLUSIVE CARREGAMENTO,TRANSPORTE E DESCARREGAMENTO.CUSTO POR UNIDADE DE CACAMBA E INCLUI A TAXA PARA DESCARGA EM LOCAIS AUTORIZADOS 3%-DESGASTE DE FERRAMENTAS E EPI</t>
  </si>
  <si>
    <t>Considerado 1 caçamba a cada mês de Obra</t>
  </si>
  <si>
    <t>3.2.2</t>
  </si>
  <si>
    <t>1082-COMP-05.001.0086-0</t>
  </si>
  <si>
    <t>m3</t>
  </si>
  <si>
    <t xml:space="preserve">DEMOLIÇÃO DE PISO DE CONCRETO SIMPLES </t>
  </si>
  <si>
    <t>FUROS MANUAL/MECANIZADOL EM ALVENARIA /CONCRETO(160 FUROS )</t>
  </si>
  <si>
    <t>REMOÇÃO DE FORRO DE GESSO ( 13,00m2)</t>
  </si>
  <si>
    <t>RASGO LINEAR MECANIZADO EM CONCRETO ( 335,00m) , largura 30cm , profundidade 15cm</t>
  </si>
  <si>
    <t>ESCAVAÇÃO MANUAL DE VALA ( 45,77m3) . Considerar sobra de 15% .</t>
  </si>
  <si>
    <t>ESCAVAÇÃO MANUAL PARA BLOCO DE COROAMENTO OU SAPATA ( 2,05m3 ) . Considerar sobra de 50%.</t>
  </si>
  <si>
    <t>Soma</t>
  </si>
  <si>
    <t>Empolamento (30%)</t>
  </si>
  <si>
    <t>Total dos entulhos</t>
  </si>
  <si>
    <t>3.2.3</t>
  </si>
  <si>
    <t>INCÊNDIO</t>
  </si>
  <si>
    <t>M3</t>
  </si>
  <si>
    <t>Demolição do piso da Cantina existente  (2,5x2,50) = 6,25m2 para piso , espessura 15cm .</t>
  </si>
  <si>
    <t>3.2.4</t>
  </si>
  <si>
    <t>104758-a</t>
  </si>
  <si>
    <t>Considerado para passagem da tubulação elétrica da iluminaçao de emergência</t>
  </si>
  <si>
    <t>104758-b</t>
  </si>
  <si>
    <t>SDAI</t>
  </si>
  <si>
    <t>Considerado para passagem da tubulação elétrica de SDAI</t>
  </si>
  <si>
    <t>104758-c</t>
  </si>
  <si>
    <t>SPDA</t>
  </si>
  <si>
    <t>Entrada do Cabo de ligação haste/BEP .Instalação de SPDA</t>
  </si>
  <si>
    <t>3.2.5</t>
  </si>
  <si>
    <t>Passagem da tubulação do SHP</t>
  </si>
  <si>
    <t>3.2.6</t>
  </si>
  <si>
    <t>Na CMI , para reloacão do Barrilete de Recalque  e tubulação de escorva</t>
  </si>
  <si>
    <t>3.2.7</t>
  </si>
  <si>
    <t>104774-a</t>
  </si>
  <si>
    <t>104774-b</t>
  </si>
  <si>
    <t>Considerado 1 por pavimento . Para SDAI.</t>
  </si>
  <si>
    <t>3.2.8</t>
  </si>
  <si>
    <t>Passagem da tubulação do SHP entre pavimentos.</t>
  </si>
  <si>
    <t>3.2.9</t>
  </si>
  <si>
    <t>104786-a</t>
  </si>
  <si>
    <t>Passagem do SHP; Mediçao em planta</t>
  </si>
  <si>
    <t>104786-b</t>
  </si>
  <si>
    <t>Pasagem da tubulação de  SDAI . Medição em planta</t>
  </si>
  <si>
    <t>104786-c</t>
  </si>
  <si>
    <t>Passagem do cabo de aterramento .Medição em planta.</t>
  </si>
  <si>
    <t>3.2.10</t>
  </si>
  <si>
    <t>97641-a</t>
  </si>
  <si>
    <t>Considerado a aplicação em 15% da área do pavimento ( passagem de tubulaçao )</t>
  </si>
  <si>
    <t>97641-b</t>
  </si>
  <si>
    <t>Considerado a aplicação em 20% da área do pavimento ( passagem de tubulaçao )</t>
  </si>
  <si>
    <t>3.2.11</t>
  </si>
  <si>
    <t>Demolição das paredes da casa de bombas existente (1,25x1,60x1,70)m . Espessura 15cm .</t>
  </si>
  <si>
    <t>3.2.12</t>
  </si>
  <si>
    <t>1</t>
  </si>
  <si>
    <t>Demolição do teto da casa de bombas existente (1,25x1,60) = 2,40m2 para  o teto , , espessura 15cm + piso da subestação para parede corta fogo (1,9x0,25x0,25)</t>
  </si>
  <si>
    <t>3.2.13</t>
  </si>
  <si>
    <t>3.2.14</t>
  </si>
  <si>
    <t>Retirada da porta da Subestação</t>
  </si>
  <si>
    <t>3.2.15</t>
  </si>
  <si>
    <t>1082-COMP-HID-04</t>
  </si>
  <si>
    <t xml:space="preserve">FURO MECANIZADO EM MADEIRA, COM PERFURATRIZ, PARA INSTALAÇÕES HIDRÁULICAS, DIÂMETROS MAIORES QUE 40 MM E MENORES OU IGUAIS A 75 MM. </t>
  </si>
  <si>
    <t>3.2.16</t>
  </si>
  <si>
    <t>1082-COMP-HID-05</t>
  </si>
  <si>
    <t>Passagem da tubulação do Iluminaçao de emergencia e SDAI.</t>
  </si>
  <si>
    <t>3.2.17</t>
  </si>
  <si>
    <t>Considerado a  remoção em 20% da área do pavimento ( passagem de tubulaçao )</t>
  </si>
  <si>
    <t>3.2.18</t>
  </si>
  <si>
    <t>Área de Projeçao do Telhado de 815,00m3 . Considerar a intervenção em 25% do telhado .</t>
  </si>
  <si>
    <t>3.2.19</t>
  </si>
  <si>
    <t>104795</t>
  </si>
  <si>
    <t>Retirada de condutores de aterramento existentes.</t>
  </si>
  <si>
    <t>3.2.20</t>
  </si>
  <si>
    <t>Remoção do Tapume do item 3.3.9</t>
  </si>
  <si>
    <t>3.3</t>
  </si>
  <si>
    <t>3.3.1</t>
  </si>
  <si>
    <t>Placa com 2x1m</t>
  </si>
  <si>
    <t>3.3.2</t>
  </si>
  <si>
    <t>1082-COMP-AD 20.20.0050</t>
  </si>
  <si>
    <t>Para o canteiro de Obras</t>
  </si>
  <si>
    <t>3.3.3</t>
  </si>
  <si>
    <t>012057</t>
  </si>
  <si>
    <t xml:space="preserve">CONTAINER ESCRITORIO 6,05x2,44x2,57 COM ACABAMENTO EM PVC </t>
  </si>
  <si>
    <t>mês</t>
  </si>
  <si>
    <t>Considerado 6 meses de Obra</t>
  </si>
  <si>
    <t>3.3.4</t>
  </si>
  <si>
    <t>04.005.0300-0</t>
  </si>
  <si>
    <t>UNDXKM</t>
  </si>
  <si>
    <t>Considerado um deslocamento de 15KM ( carga e descarga )</t>
  </si>
  <si>
    <t>3.3.5</t>
  </si>
  <si>
    <t>1082-COMP-04.013.0015-0</t>
  </si>
  <si>
    <t>Considerado uma vez  ( carga e descarga )</t>
  </si>
  <si>
    <t>3.3.6</t>
  </si>
  <si>
    <t>05.006.0001-B</t>
  </si>
  <si>
    <t>LOCACAO DE ANDAIME COM ELEMENTOS TUBULARES SOBRE SAPATAS FIXAS,CONSIDERANDO-SE A AREA DA PROJECAO VERTICAL DO ANDAIME E PAGO PELO TEMPO NECESSARIO A SUA UTILIZACAO,EXCLUSIVE TRANSP ORTE DOS ELEMENTOS DO ANDAIME ATE A OBRA,PLATAFORMA OU PASSA RELA DE PINHO,MONTAGEM E DESMONTAGEM DOS ANDAIMES</t>
  </si>
  <si>
    <t>M2xMES</t>
  </si>
  <si>
    <t>Considerado a utilização de  12 m2/mês durante 4 meses. Uso interno na Obra para serviços junto aos tetos .</t>
  </si>
  <si>
    <t>3.3.7</t>
  </si>
  <si>
    <t>1082-COMP-05.008.0009-0</t>
  </si>
  <si>
    <t>Considerado 50m em cada mês . 4 meses de Obra.</t>
  </si>
  <si>
    <t>3.3.8</t>
  </si>
  <si>
    <t>04.020.0122-0</t>
  </si>
  <si>
    <t>M2xKM</t>
  </si>
  <si>
    <t>Considerado um deslocamento de 15KM ( carga e descarga ) , para 48m2 de andaime.</t>
  </si>
  <si>
    <t>3.3.9</t>
  </si>
  <si>
    <t>Fechamento de Perímetro de 17,10m x 2,0m de altura . Indicado em Projeto Executivo.</t>
  </si>
  <si>
    <t>3.3.10</t>
  </si>
  <si>
    <t>1083-COMP-9126</t>
  </si>
  <si>
    <t>Linha de vida instalada ao longo de 45m da cobertura .dos Blocos  A e C ( 2 águas )</t>
  </si>
  <si>
    <t>3.3.11</t>
  </si>
  <si>
    <t>1082-COMP-MOB-01</t>
  </si>
  <si>
    <t>Na Implantação da Obra</t>
  </si>
  <si>
    <t>3.3.12</t>
  </si>
  <si>
    <t>MT 05.40.0150</t>
  </si>
  <si>
    <t>Na Implantação da Obra . Proteção nas valas . Considerado trecho de 50m.</t>
  </si>
  <si>
    <t>3.3.13</t>
  </si>
  <si>
    <t>MT 05.40.0250</t>
  </si>
  <si>
    <t>Na Implantação da Obra . Proteção nas valas . Considerado trecho de 50m. Aproveitamento de 3 vezes da madeira .</t>
  </si>
  <si>
    <t>3.3.14</t>
  </si>
  <si>
    <t>05.008.0001-0</t>
  </si>
  <si>
    <t>Considerado  75m2/mês à cada 4,0 meses</t>
  </si>
  <si>
    <t>3.4</t>
  </si>
  <si>
    <t>3.4.1</t>
  </si>
  <si>
    <t>1082-PGR-ENGSEG</t>
  </si>
  <si>
    <t xml:space="preserve">PGR (PROGRAMA DE GERENCIAMENTO DE RISCOS) DA OBRA ELABORADO POR PROFISSIONAL ESPECIALISTA EM SEGURANÇA DO TRABALHO </t>
  </si>
  <si>
    <t>1 Programa</t>
  </si>
  <si>
    <t>3.4.2</t>
  </si>
  <si>
    <t>016691</t>
  </si>
  <si>
    <t xml:space="preserve">ATESTADO PCMSO (NR7)- ANUAL </t>
  </si>
  <si>
    <t>1 Atestado válido para 1 Ano .</t>
  </si>
  <si>
    <t>4.1</t>
  </si>
  <si>
    <t>94969-a</t>
  </si>
  <si>
    <t>Uso para camada de proteção na vala . Camada com 5cm de espessura nas valas abertas abaixo.[</t>
  </si>
  <si>
    <t>94969-b</t>
  </si>
  <si>
    <t>Uso para proteção na vala . Camada com 5cm de espessura</t>
  </si>
  <si>
    <t>4.2</t>
  </si>
  <si>
    <t xml:space="preserve">ESCAVAÇÃO MANUAL DE VALA COM PROFUNDIDADE MENOR OU IGUAL A 1,30 M.  </t>
  </si>
  <si>
    <t>93358-a</t>
  </si>
  <si>
    <t>Medição em planta . Vala com 50x25cm com 150M  para o SHP . Vala com 50x40cm com 100M  para o SHP e Eletrica de alimentação do QCM-I.</t>
  </si>
  <si>
    <t>93358-b</t>
  </si>
  <si>
    <t>Abertura  de 15m de valas com 0,5x0,2m</t>
  </si>
  <si>
    <t>93358-c</t>
  </si>
  <si>
    <t>Abertura  de 70m de valas com 0,5x0,2m</t>
  </si>
  <si>
    <t>4.3</t>
  </si>
  <si>
    <t>Estimativa para a CMI</t>
  </si>
  <si>
    <t>4.4</t>
  </si>
  <si>
    <t>93382-a</t>
  </si>
  <si>
    <t>93382-b</t>
  </si>
  <si>
    <t>Medição em planta . Vala com 50x25cm</t>
  </si>
  <si>
    <t>93382-c</t>
  </si>
  <si>
    <t xml:space="preserve">Recobimento do item acima </t>
  </si>
  <si>
    <t>93382-d</t>
  </si>
  <si>
    <t>Estimativa para a CMI .50% da escavação dos blocos de fundação .</t>
  </si>
  <si>
    <t>4.5</t>
  </si>
  <si>
    <t>Caixa necessária para a Coleta de óleo dos transformadores ,  na subestação</t>
  </si>
  <si>
    <t>4.6</t>
  </si>
  <si>
    <t>Usada na caixa Coleta de óleo na subestação</t>
  </si>
  <si>
    <t>5.1</t>
  </si>
  <si>
    <t>5.2</t>
  </si>
  <si>
    <t>m2</t>
  </si>
  <si>
    <t>5.3</t>
  </si>
  <si>
    <t>5.4</t>
  </si>
  <si>
    <t>LAJE PRÉ-MOLDADA UNIDIRECIONAL, BIAPOIADA, PARA PISO, ENCHIMENTO EM CERÂMICA, VIGOTA CONVENCIONAL, ALTURA TOTAL DA LAJE (ENCHIMENTO+CAPA) = (8+4). AF_11/2020</t>
  </si>
  <si>
    <t>Laje do  teto da CMI ( 2,15X2,25)=4,63m2</t>
  </si>
  <si>
    <t>5.5</t>
  </si>
  <si>
    <t>6.1</t>
  </si>
  <si>
    <t>6.2</t>
  </si>
  <si>
    <t>LAJE PRÉ-MOLDADA UNIDIRECIONAL, BIAPOIADA, PARA FORRO, ENCHIMENTO EM CERÂMICA, VIGOTA CONVENCIONAL, ALTURA TOTAL DA LAJE (ENCHIMENTO+CAPA) = (8+3). AF_11/2020</t>
  </si>
  <si>
    <t>6.3</t>
  </si>
  <si>
    <t>6.4</t>
  </si>
  <si>
    <t xml:space="preserve">ALVENARIA  </t>
  </si>
  <si>
    <t>7.1</t>
  </si>
  <si>
    <t>Na CMI e mureta de contenção sa Subestação + Parede cota fogo da Subestaçao</t>
  </si>
  <si>
    <t>8.1</t>
  </si>
  <si>
    <t>1082-COMP-99856</t>
  </si>
  <si>
    <t xml:space="preserve">CORRIMÃO SIMPLES, DIÂMETRO EXTERNO = 1 1/2", EM AÇO INOX. </t>
  </si>
  <si>
    <t>Medição em planta</t>
  </si>
  <si>
    <t>8.2</t>
  </si>
  <si>
    <t>14.002.0066-0</t>
  </si>
  <si>
    <t>Porta da CMI</t>
  </si>
  <si>
    <t>8.3</t>
  </si>
  <si>
    <t>JANELA DE ALUMÍNIO TIPO MAXIM-AR, COM VIDROS, BATENTE E FERRAGENS. EXCLUSIVE ALIZAR, ACABAMENTO E CONTRAMARCO. FORNECIMENTO E INSTALAÇÃO. AF_12/2019</t>
  </si>
  <si>
    <t>Janela da CMI</t>
  </si>
  <si>
    <t>8.4</t>
  </si>
  <si>
    <t>Porta da Substação . Substituir a porta existente  de 1,40x2,10m.</t>
  </si>
  <si>
    <t>8.5</t>
  </si>
  <si>
    <t>9.1</t>
  </si>
  <si>
    <t>9.1.1</t>
  </si>
  <si>
    <t>Mediçao em planta .  Uso na CMI</t>
  </si>
  <si>
    <t>9.1.2</t>
  </si>
  <si>
    <t>9.1.3</t>
  </si>
  <si>
    <t>Mediçao em planta .  Ligação QGBT ao quadro de bombas.</t>
  </si>
  <si>
    <t>9.1.4</t>
  </si>
  <si>
    <t>1082-COMP-059035</t>
  </si>
  <si>
    <t>Contagem em planta .  Uso na CMI</t>
  </si>
  <si>
    <t>9.1.5</t>
  </si>
  <si>
    <t>Contagem em planta .  Ligação QGBT ao quadro de bombas.</t>
  </si>
  <si>
    <t>9.1.6</t>
  </si>
  <si>
    <t>9.1.7</t>
  </si>
  <si>
    <t>9.1.8</t>
  </si>
  <si>
    <t>102137</t>
  </si>
  <si>
    <t xml:space="preserve">CHAVE DE BOIA AUTOMÁTICA SUPERIOR/INFERIOR 15A/250V - FORNECIMENTO E INSTALAÇÃO. </t>
  </si>
  <si>
    <t>9.1.9</t>
  </si>
  <si>
    <t>DISJUNTOR MONOPOLAR TIPO DIN, CORRENTE NOMINAL DE 20A - FORNECIMENTO E INSTALAÇÃO. AF_10/2020</t>
  </si>
  <si>
    <t>Considerado para proteção dos circuitos de iluminaçao de emergência. Uso nos quadros elétricos existentes e Central de SDAI.</t>
  </si>
  <si>
    <t>9.1.10</t>
  </si>
  <si>
    <t>9.1.11</t>
  </si>
  <si>
    <t>Mediçao em planta .  Uso na CMI e rede de alimentação do QCM-I .</t>
  </si>
  <si>
    <t>9.1.12</t>
  </si>
  <si>
    <t>9.1.13</t>
  </si>
  <si>
    <t>1082-COMP-EL-30</t>
  </si>
  <si>
    <t>Uso geral</t>
  </si>
  <si>
    <t>9.1.14</t>
  </si>
  <si>
    <t>9.1.15</t>
  </si>
  <si>
    <t>1082-COMP-060301</t>
  </si>
  <si>
    <t>9.1.16</t>
  </si>
  <si>
    <t>9.1.17</t>
  </si>
  <si>
    <t>9.1.18</t>
  </si>
  <si>
    <t>9.1.19</t>
  </si>
  <si>
    <t>1082-COMP-EL-21</t>
  </si>
  <si>
    <t>PRÓPRIA</t>
  </si>
  <si>
    <t>Contagem em planta . Ligação das luminárias de emergência .</t>
  </si>
  <si>
    <t>9.1.20</t>
  </si>
  <si>
    <t>9.1.21</t>
  </si>
  <si>
    <t>Contagem em planta .  Uso no QGBT para proteção  dos DPS's.</t>
  </si>
  <si>
    <t>9.1.22</t>
  </si>
  <si>
    <t>Contagem em planta .  Uso no QGBT .</t>
  </si>
  <si>
    <t>9.1.23</t>
  </si>
  <si>
    <t>Contagem em planta .  Uso no QGBT . Proteção do quadro da QCM-I</t>
  </si>
  <si>
    <t>9.2</t>
  </si>
  <si>
    <t>9.2.1</t>
  </si>
  <si>
    <t>1082-COMP-SPDA-01</t>
  </si>
  <si>
    <t>25 gramas por fixaçao da barra . 670 fixaçoes no telhado e 40 fixaçoes nas descidas . Considerar 3 minutos para cada fixação.</t>
  </si>
  <si>
    <t>9.2.2</t>
  </si>
  <si>
    <t>1082-COMP-SPDA-10</t>
  </si>
  <si>
    <t>9.2.3</t>
  </si>
  <si>
    <t>1082-COMP-078206</t>
  </si>
  <si>
    <t>9.2.4</t>
  </si>
  <si>
    <t>1082-COMP-078212</t>
  </si>
  <si>
    <t>9.2.5</t>
  </si>
  <si>
    <t>1083-COMP-078030</t>
  </si>
  <si>
    <t>Contagem  em planta</t>
  </si>
  <si>
    <t>9.2.6</t>
  </si>
  <si>
    <t>9.2.7</t>
  </si>
  <si>
    <t>1082-COMP-061423</t>
  </si>
  <si>
    <t>9.2.8</t>
  </si>
  <si>
    <t>1082-COMP-078389</t>
  </si>
  <si>
    <t>9.2.9</t>
  </si>
  <si>
    <t>1082-COMP-EL-10-A</t>
  </si>
  <si>
    <t>CONJ PARAFUSO, PORCA E ARRUELA LATAO 1/4 X 1" EM ALUMÍNIO</t>
  </si>
  <si>
    <t>Considerado 2 conjuntos para 1m de barra</t>
  </si>
  <si>
    <t>9.2.10</t>
  </si>
  <si>
    <t>9.2.11</t>
  </si>
  <si>
    <t>1082-COMP-EL-10</t>
  </si>
  <si>
    <r>
      <rPr>
        <sz val="10"/>
        <rFont val="Tahoma"/>
        <charset val="134"/>
      </rPr>
      <t>CONJ PARAFUSO, PORCA E ARRUELA LATAO 1/4 X 1"</t>
    </r>
    <r>
      <rPr>
        <sz val="10"/>
        <color rgb="FFFF0000"/>
        <rFont val="Tahoma"/>
        <charset val="1"/>
      </rPr>
      <t xml:space="preserve"> </t>
    </r>
  </si>
  <si>
    <t xml:space="preserve">
Considerado 1 unidade para cada caixa de terminal de medição e 20 unidades para aterramentos diversos e uso na caixa de equalização.
</t>
  </si>
  <si>
    <t>9.2.12</t>
  </si>
  <si>
    <t>9.2.13</t>
  </si>
  <si>
    <t>1082-COMP-SPDA-12</t>
  </si>
  <si>
    <t>9.2.14</t>
  </si>
  <si>
    <t>1m por descida</t>
  </si>
  <si>
    <t>9.2.15</t>
  </si>
  <si>
    <t>104785</t>
  </si>
  <si>
    <t>1  por descida de aterramento</t>
  </si>
  <si>
    <t>9.2.16</t>
  </si>
  <si>
    <t>9.2.17</t>
  </si>
  <si>
    <t>1082-COMP-SPDA-14</t>
  </si>
  <si>
    <t>Considerado  1 conjunto para cada  1 metro de barra , na descida</t>
  </si>
  <si>
    <t>9.2.18</t>
  </si>
  <si>
    <t>1082-COMP-96983</t>
  </si>
  <si>
    <t>SOLDA EXOTÉRMICA PARA SPDA - FORNECIMENTO E INSTALAÇÃO</t>
  </si>
  <si>
    <t>9.2.19</t>
  </si>
  <si>
    <t>1082-COMP-SP-02</t>
  </si>
  <si>
    <t>Considerado  1 unidade para cada  1 metro de barra , na cobertura</t>
  </si>
  <si>
    <t>9.2.20</t>
  </si>
  <si>
    <t>1082-COMP-078032</t>
  </si>
  <si>
    <t>9.2.21</t>
  </si>
  <si>
    <t>1082-COMP-SPDA-11</t>
  </si>
  <si>
    <t>TERMINAL AÉREO DE BARRA CHATA  DE ALUMÍNIO DE 1/8"x7/8"x280mm</t>
  </si>
  <si>
    <t>9.2.22</t>
  </si>
  <si>
    <t>Mediçao em planta .  Uso naligação malha de terra/BEP .</t>
  </si>
  <si>
    <t>9.2.23</t>
  </si>
  <si>
    <t>1082-COMP-061302</t>
  </si>
  <si>
    <t>1 por Descida + 20 para uso geral</t>
  </si>
  <si>
    <t>10.1</t>
  </si>
  <si>
    <t>10.1.1</t>
  </si>
  <si>
    <t>1082-COMP-50160</t>
  </si>
  <si>
    <t>CAIXA ALVENARIA P/HIDRANTE PASSEIO 60x70cm C/TAMPAO F.F.</t>
  </si>
  <si>
    <t>Contagem em planta</t>
  </si>
  <si>
    <t>10.1.2</t>
  </si>
  <si>
    <t>1082-COMP-055863</t>
  </si>
  <si>
    <t>EXTINTOR DE INCÊNDIO PORTÁTIL COM CARGA DE CO2 DE 6 KG, CLASSE BC - FORNECIMENTO E INSTALAÇÃO. _</t>
  </si>
  <si>
    <t>10.1.3</t>
  </si>
  <si>
    <t>10.1.4</t>
  </si>
  <si>
    <t>1082-COMP-IN-04</t>
  </si>
  <si>
    <t>PRÓPIA</t>
  </si>
  <si>
    <t>Considerado 50% para uso em cada aplicação</t>
  </si>
  <si>
    <t>10.1.5</t>
  </si>
  <si>
    <t>1082-COMP-IN-05</t>
  </si>
  <si>
    <t>10.1.6</t>
  </si>
  <si>
    <t>1082-COMP-IN-01</t>
  </si>
  <si>
    <t>10.1.7</t>
  </si>
  <si>
    <t>1082-COMP-IN-09</t>
  </si>
  <si>
    <t>10.1.8</t>
  </si>
  <si>
    <t>10.1.9</t>
  </si>
  <si>
    <t>92390</t>
  </si>
  <si>
    <t xml:space="preserve">JOELHO 90 GRAUS, EM FERRO GALVANIZADO, DN 65 (2 1/2"), CONEXÃO ROSQUEADA, INSTALADO EM REDE DE ALIMENTAÇÃO PARA HIDRANTE - FORNECIMENTO E INSTALAÇÃO. </t>
  </si>
  <si>
    <t>10.1.10</t>
  </si>
  <si>
    <t>92378</t>
  </si>
  <si>
    <t xml:space="preserve">LUVA, EM FERRO GALVANIZADO, DN 65 (2 1/2"), CONEXÃO ROSQUEADA, INSTALADO EM REDE DE ALIMENTAÇÃO PARA HIDRANTE - FORNECIMENTO E INSTALAÇÃO. </t>
  </si>
  <si>
    <t>Considerada uma para cada duto</t>
  </si>
  <si>
    <t>10.1.11</t>
  </si>
  <si>
    <t>92642</t>
  </si>
  <si>
    <t xml:space="preserve">TÊ, EM FERRO GALVANIZADO, CONEXÃO ROSQUEADA, DN 65 (2 1/2"), INSTALADO EM REDE DE ALIMENTAÇÃO PARA HIDRANTE - FORNECIMENTO E INSTALAÇÃO. </t>
  </si>
  <si>
    <t>10.1.12</t>
  </si>
  <si>
    <t>92367</t>
  </si>
  <si>
    <t xml:space="preserve">TUBO DE AÇO GALVANIZADO COM COSTURA, CLASSE MÉDIA, DN 65 (2 1/2"), CONEXÃO ROSQUEADA, INSTALADO EM REDE DE ALIMENTAÇÃO PARA HIDRANTE - FORNECIMENTO E INSTALAÇÃO. </t>
  </si>
  <si>
    <t>10.1.13</t>
  </si>
  <si>
    <t>1082-COMP-IN-33</t>
  </si>
  <si>
    <t xml:space="preserve">Proteção anticorrosiva, com fita adesiva, para ramais sob a terra, com DN acima de 2´ até 3´. Rolo com 30m. </t>
  </si>
  <si>
    <t>Considerar 1,00m de fita para cada metro de tubo enterrado .</t>
  </si>
  <si>
    <t>10.2</t>
  </si>
  <si>
    <t>10.2.1</t>
  </si>
  <si>
    <t>ADAPTADOR COM FLANGE E ANEL DE VEDAÇÃO, PVC, SOLDÁVEL, DN  20 MM X 1/2", INSTALADO EM RESERVAÇÃO PREDIAL DE ÁGUA - FORNECIMENTO E INSTALAÇÃO. AF_04/2024</t>
  </si>
  <si>
    <t>Medição em planta .  Uso na escorva da  CMI</t>
  </si>
  <si>
    <t>10.2.2</t>
  </si>
  <si>
    <t>1082-COMP-EQ 35.15.0470</t>
  </si>
  <si>
    <t>10.2.3</t>
  </si>
  <si>
    <t>1082-COMP-HID-02</t>
  </si>
  <si>
    <t>10.2.4</t>
  </si>
  <si>
    <t xml:space="preserve">Na CMI  </t>
  </si>
  <si>
    <t>10.2.5</t>
  </si>
  <si>
    <t>92382</t>
  </si>
  <si>
    <t xml:space="preserve">JOELHO 90 GRAUS, EM FERRO GALVANIZADO, DN 25 (1"), CONEXÃO ROSQUEADA, INSTALADO EM REDE DE ALIMENTAÇÃO PARA HIDRANTE - FORNECIMENTO E INSTALAÇÃO. </t>
  </si>
  <si>
    <t>10.2.6</t>
  </si>
  <si>
    <t>10.2.7</t>
  </si>
  <si>
    <t>10.2.8</t>
  </si>
  <si>
    <t>10.2.9</t>
  </si>
  <si>
    <t>92370</t>
  </si>
  <si>
    <t xml:space="preserve">LUVA, EM FERRO GALVANIZADO, DN 25 (1"), CONEXÃO ROSQUEADA, INSTALADO EM REDE DE ALIMENTAÇÃO PARA HIDRANTE - FORNECIMENTO E INSTALAÇÃO. </t>
  </si>
  <si>
    <t>10.2.10</t>
  </si>
  <si>
    <t>10.2.11</t>
  </si>
  <si>
    <t>10.2.12</t>
  </si>
  <si>
    <t>10.2.13</t>
  </si>
  <si>
    <t>101917</t>
  </si>
  <si>
    <t xml:space="preserve">MANÔMETRO 0 A 200 PSI (0 A 14 KGF/CM2), D = 50MM - FORNECIMENTO E INSTALAÇÃO. </t>
  </si>
  <si>
    <t>10.2.14</t>
  </si>
  <si>
    <t>92369</t>
  </si>
  <si>
    <t xml:space="preserve">NIPLE, EM FERRO GALVANIZADO, DN 25 (1"), CONEXÃO ROSQUEADA, INSTALADO EM REDE DE ALIMENTAÇÃO PARA HIDRANTE - FORNECIMENTO E INSTALAÇÃO. </t>
  </si>
  <si>
    <t>10.2.15</t>
  </si>
  <si>
    <t>92377</t>
  </si>
  <si>
    <t xml:space="preserve">NIPLE, EM FERRO GALVANIZADO, DN 65 (2 1/2"), CONEXÃO ROSQUEADA, INSTALADO EM REDE DE ALIMENTAÇÃO PARA HIDRANTE - FORNECIMENTO E INSTALAÇÃO. </t>
  </si>
  <si>
    <t>10.2.16</t>
  </si>
  <si>
    <t>10.2.17</t>
  </si>
  <si>
    <t>10.2.18</t>
  </si>
  <si>
    <t>1082-COMP-055700</t>
  </si>
  <si>
    <t>10.2.19</t>
  </si>
  <si>
    <t>94495</t>
  </si>
  <si>
    <t xml:space="preserve">REGISTRO DE GAVETA BRUTO, LATÃO, ROSCÁVEL, 1" - FORNECIMENTO E INSTALAÇÃO. </t>
  </si>
  <si>
    <t>10.2.20</t>
  </si>
  <si>
    <t>94499</t>
  </si>
  <si>
    <t xml:space="preserve">REGISTRO DE GAVETA BRUTO, LATÃO, ROSCÁVEL, 2 1/2" - FORNECIMENTO E INSTALAÇÃO. </t>
  </si>
  <si>
    <t>10.2.21</t>
  </si>
  <si>
    <t>10.2.22</t>
  </si>
  <si>
    <t>10.2.23</t>
  </si>
  <si>
    <t>1082-COMP-HS-08</t>
  </si>
  <si>
    <t xml:space="preserve">REMANEJAMENTO DO BARRILETE DAS BOMBAS DE RECALQUE </t>
  </si>
  <si>
    <t>Para  a nova CMI</t>
  </si>
  <si>
    <t>10.2.24</t>
  </si>
  <si>
    <t xml:space="preserve">Tanque de Pressurização/Cilindro de pressão  9 lts </t>
  </si>
  <si>
    <t>10.2.25</t>
  </si>
  <si>
    <t>92637</t>
  </si>
  <si>
    <t xml:space="preserve">TÊ, EM FERRO GALVANIZADO, CONEXÃO ROSQUEADA, DN 25 (1"), INSTALADO EM REDE DE ALIMENTAÇÃO PARA HIDRANTE - FORNECIMENTO E INSTALAÇÃO. </t>
  </si>
  <si>
    <t>10.2.26</t>
  </si>
  <si>
    <t>10.2.27</t>
  </si>
  <si>
    <t>10.2.28</t>
  </si>
  <si>
    <t>94797</t>
  </si>
  <si>
    <t xml:space="preserve">TORNEIRA DE BOIA PARA CAIXA D'ÁGUA, ROSCÁVEL, 1" - FORNECIMENTO E INSTALAÇÃO. </t>
  </si>
  <si>
    <t>10.2.29</t>
  </si>
  <si>
    <t>97498</t>
  </si>
  <si>
    <t xml:space="preserve">TUBO DE AÇO GALVANIZADO COM COSTURA, CLASSE MÉDIA, DN 25 (1"), CONEXÃO ROSQUEADA, INSTALADO EM REDE DE ALIMENTAÇÃO PARA HIDRANTE - FORNECIMENTO E INSTALAÇÃO. </t>
  </si>
  <si>
    <t>10.2.30</t>
  </si>
  <si>
    <t>10.2.31</t>
  </si>
  <si>
    <t>10.2.32</t>
  </si>
  <si>
    <t>10.2.33</t>
  </si>
  <si>
    <t xml:space="preserve">UNIÃO, EM FERRO GALVANIZADO, DN 65 (2 1/2"), CONEXÃO ROSQUEADA, INSTALADO EM REDE DE ALIMENTAÇÃO PARA HIDRANTE - FORNECIMENTO E INSTALAÇÃO. </t>
  </si>
  <si>
    <t>10.2.34</t>
  </si>
  <si>
    <t>10.2.35</t>
  </si>
  <si>
    <t>99624</t>
  </si>
  <si>
    <t xml:space="preserve">VÁLVULA DE RETENÇÃO HORIZONTAL, DE BRONZE, ROSCÁVEL, 2 1/2" - FORNECIMENTO E INSTALAÇÃO. </t>
  </si>
  <si>
    <t>10.2.36</t>
  </si>
  <si>
    <t>10.2.37</t>
  </si>
  <si>
    <t>1082-COMP-QCMI</t>
  </si>
  <si>
    <t>QUADRO ELÉTRICO DO SISTEMA DE PRESSURIZACAO,COM 02 BOMBAS DE 7,5CV/220V . FORNECIMENTO E INSTALAÇÃO</t>
  </si>
  <si>
    <t>10.2.38</t>
  </si>
  <si>
    <t>Contagem em planta .  Uso na CMI na escorva .</t>
  </si>
  <si>
    <t>10.2.39</t>
  </si>
  <si>
    <t>10.2.40</t>
  </si>
  <si>
    <t>10.2.41</t>
  </si>
  <si>
    <t>10.3</t>
  </si>
  <si>
    <t>10.3.1</t>
  </si>
  <si>
    <t>1082-COMP-067880</t>
  </si>
  <si>
    <t xml:space="preserve">LUMINARIA LUZ EMERGENCIA LED 400 LUMENS FAROIS EMBUTIDOS P3 </t>
  </si>
  <si>
    <t>Contagem em planta .</t>
  </si>
  <si>
    <t>10.3.2</t>
  </si>
  <si>
    <t>1082-COMP-067639</t>
  </si>
  <si>
    <t>10.4</t>
  </si>
  <si>
    <t>10.4.1</t>
  </si>
  <si>
    <t>1082-COMP-05.054.0110-0</t>
  </si>
  <si>
    <t>10.4.2</t>
  </si>
  <si>
    <t>1082-COMP-05.054.0115-0</t>
  </si>
  <si>
    <t>10.4.3</t>
  </si>
  <si>
    <t>1082-COMP-05.054.0103-0</t>
  </si>
  <si>
    <t>10.4.4</t>
  </si>
  <si>
    <t>1082-COMP-IN-03</t>
  </si>
  <si>
    <t>10.5</t>
  </si>
  <si>
    <t>10.5.1</t>
  </si>
  <si>
    <t>1082-COMP-061780</t>
  </si>
  <si>
    <t>Medição em plantas . Considerado sondar 50% do comprimento de cada tubulação</t>
  </si>
  <si>
    <t>10.5.2</t>
  </si>
  <si>
    <t>1082-COMP-058610</t>
  </si>
  <si>
    <t>10.5.3</t>
  </si>
  <si>
    <t>1082-COMP-070567</t>
  </si>
  <si>
    <t>Um por detector em forro e demais contadas em planta.</t>
  </si>
  <si>
    <t>10.5.4</t>
  </si>
  <si>
    <t>1082-COMP-SD-19</t>
  </si>
  <si>
    <t>Medição em plantas</t>
  </si>
  <si>
    <t>10.5.5</t>
  </si>
  <si>
    <t>1082-COMP-058006</t>
  </si>
  <si>
    <t>Uma por detector</t>
  </si>
  <si>
    <t>10.5.6</t>
  </si>
  <si>
    <t>10.5.7</t>
  </si>
  <si>
    <t>Em planta de Implantação</t>
  </si>
  <si>
    <t>10.5.8</t>
  </si>
  <si>
    <t>10.5.9</t>
  </si>
  <si>
    <t>1082-COMP-071842</t>
  </si>
  <si>
    <t>10.5.10</t>
  </si>
  <si>
    <t>1082-COMP-067650</t>
  </si>
  <si>
    <t>10.5.11</t>
  </si>
  <si>
    <t>1082-COMP-061550</t>
  </si>
  <si>
    <t>1,00m para cada detector em forro</t>
  </si>
  <si>
    <t>10.5.12</t>
  </si>
  <si>
    <t>1082-COMP-104408</t>
  </si>
  <si>
    <t>10.5.13</t>
  </si>
  <si>
    <t>1082-COMP-104407</t>
  </si>
  <si>
    <t>10.5.14</t>
  </si>
  <si>
    <t>1082-COMP-104406</t>
  </si>
  <si>
    <t>10.5.15</t>
  </si>
  <si>
    <t xml:space="preserve"> </t>
  </si>
  <si>
    <t xml:space="preserve">Para uso em geral </t>
  </si>
  <si>
    <t>10.5.16</t>
  </si>
  <si>
    <t>1082-COMP-SD-21</t>
  </si>
  <si>
    <t>Para uso na fixação do pavimento , espaçados a cada 1,50m . Considerado o uso em 50% da tubulação no pavimento.</t>
  </si>
  <si>
    <t>10.5.17</t>
  </si>
  <si>
    <t>10.5.18</t>
  </si>
  <si>
    <t>1082-COMP-18.038.0038-0</t>
  </si>
  <si>
    <t>CENTRAL DE ALARME ENDERECAVEL,PARA ATE 500 DISPOSITIVOS DIVIDIDOS EM 2 LACOS 3%-DESGASTE DE FERRAMENTAS E EPI</t>
  </si>
  <si>
    <t>10.5.19</t>
  </si>
  <si>
    <t>1082-COMP-SD-18</t>
  </si>
  <si>
    <t>MÓDULO ISOLADOR, MÓDULO ENDEREÇADOR</t>
  </si>
  <si>
    <t>10.5.20</t>
  </si>
  <si>
    <t>1082-COMP-055530</t>
  </si>
  <si>
    <t>10.5.21</t>
  </si>
  <si>
    <t>95766</t>
  </si>
  <si>
    <t>CURVA 90 GRAUS PARA ELETRODUTO, AÇO GALVANIZADO, DN 32 MM (1 1/4&amp;#39;&amp;#39;), APARENTE - FORNECIMENTO E INSTALAÇÃO. AF_10/2022</t>
  </si>
  <si>
    <t>10.5.22</t>
  </si>
  <si>
    <t>95764</t>
  </si>
  <si>
    <t>10.5.23</t>
  </si>
  <si>
    <t>95762</t>
  </si>
  <si>
    <t>CURVA 90 GRAUS PARA ELETRODUTO, AÇO GALVANIZADO, DN 20 MM (3/4&amp;#39;&amp;#39;), APARENTE - FORNECIMENTO E INSTALAÇÃO. AF_10/2022</t>
  </si>
  <si>
    <t>10.5.24</t>
  </si>
  <si>
    <t>1082-COMP-104449</t>
  </si>
  <si>
    <t xml:space="preserve">LUVA DE EMENDA PARA ELETRODUTO, AÇO GALVANIZADO, DN 32 MM (1 1/4"), APARENTE - FORNECIMENTO E INSTALAÇÃO. </t>
  </si>
  <si>
    <t>Considerado 1 luva para cada vara de 3,0m de tubo e 1 luva por curva</t>
  </si>
  <si>
    <t>10.5.25</t>
  </si>
  <si>
    <t>1082-COMP-104448</t>
  </si>
  <si>
    <t xml:space="preserve">LUVA DE EMENDA PARA ELETRODUTO, AÇO GALVANIZADO, DN 25 MM (1"), APARENTE - FORNECIMENTO E INSTALAÇÃO. </t>
  </si>
  <si>
    <t>10.5.26</t>
  </si>
  <si>
    <t>1082-COMP-104452</t>
  </si>
  <si>
    <t xml:space="preserve">LUVA DE EMENDA PARA ELETRODUTO, AÇO GALVANIZADO, DN 20 MM (3/4"), APARENTE - FORNECIMENTO E INSTALAÇÃO. </t>
  </si>
  <si>
    <t>10.5.27</t>
  </si>
  <si>
    <t>1082-COMP-061512</t>
  </si>
  <si>
    <t>11.1</t>
  </si>
  <si>
    <t>Impermeabilização do teto da CMI ( 2,15X2,25)=4,63m2</t>
  </si>
  <si>
    <t>12.1</t>
  </si>
  <si>
    <t>Piso da CMI ( 2,00X2,00)=4,00m2</t>
  </si>
  <si>
    <t>12.2</t>
  </si>
  <si>
    <t>101750-a</t>
  </si>
  <si>
    <t>Medição em planta . Recomposição das Valas com 50x25cm</t>
  </si>
  <si>
    <t>101750-b</t>
  </si>
  <si>
    <t>101750</t>
  </si>
  <si>
    <t>13.1</t>
  </si>
  <si>
    <t>geral</t>
  </si>
  <si>
    <t>88496-a</t>
  </si>
  <si>
    <t>Considerado a aplicação em 15% da área do pavimento ( passagem de tubulaçao ) . Na CMI considerar emassamento e  pintura das paredes externas e internas .</t>
  </si>
  <si>
    <t>88496-b</t>
  </si>
  <si>
    <t>13.2</t>
  </si>
  <si>
    <t>104639-a</t>
  </si>
  <si>
    <t>104639-b</t>
  </si>
  <si>
    <t>13.3</t>
  </si>
  <si>
    <t>88497-a</t>
  </si>
  <si>
    <t>Considerar 1,00m2 por furo</t>
  </si>
  <si>
    <t>88497-b</t>
  </si>
  <si>
    <t>88497-c</t>
  </si>
  <si>
    <t>13.4</t>
  </si>
  <si>
    <t>104642-a</t>
  </si>
  <si>
    <t>104642-b</t>
  </si>
  <si>
    <t>13.5</t>
  </si>
  <si>
    <t>Piso da CMI ( 2,00X2,00)=4,00m2 + soleira</t>
  </si>
  <si>
    <t>13.6</t>
  </si>
  <si>
    <t>13.7</t>
  </si>
  <si>
    <t>Pintura em tubulação exposta do SHP.</t>
  </si>
  <si>
    <t>13.8</t>
  </si>
  <si>
    <t>1082-COMP-HID-06</t>
  </si>
  <si>
    <t>Vedação da passagem de tubos naa alvenarias/concreto.</t>
  </si>
  <si>
    <t>13.9</t>
  </si>
  <si>
    <t>Vedação da passagem de tubos na madeira[.</t>
  </si>
  <si>
    <t>14.1</t>
  </si>
  <si>
    <t>96113-s</t>
  </si>
  <si>
    <t>96113-b</t>
  </si>
  <si>
    <t>14.2</t>
  </si>
  <si>
    <t>FORRO EM FIBRA MINERAL, PARA AMBIENTES COMERCIAIS, INCLUSIVE ESTRUTURA DE FIXAÇÃO. AF_08/2023</t>
  </si>
  <si>
    <t>104757-a</t>
  </si>
  <si>
    <t>Considerado um percentual de 15% em perdas de placas removidas.</t>
  </si>
  <si>
    <t>15.1</t>
  </si>
  <si>
    <t>CHAPISCO APLICADO EM ALVENARIA (SEM PRESENÇA DE VÃOS) E ESTRUTURAS DE CONCRETO DE FACHADA, COM COLHER DE PEDREIRO.  ARGAMASSA TRAÇO 1:3 COM PREPARO EM BETONEIRA 400L. AF_10/2022</t>
  </si>
  <si>
    <t>Na CMI , revestimento da Alvenaria</t>
  </si>
  <si>
    <t>15.2</t>
  </si>
  <si>
    <t>15.3</t>
  </si>
  <si>
    <t>16.1</t>
  </si>
  <si>
    <t>1082-COMP-LIMP</t>
  </si>
  <si>
    <t>LIMPEZA FINAL DE OBRAS</t>
  </si>
  <si>
    <t xml:space="preserve">Limpeza geral em área de construção de 3.108,06m2 . </t>
  </si>
  <si>
    <t>16.2</t>
  </si>
  <si>
    <t>1082-COMP-MOB-02</t>
  </si>
  <si>
    <t>Desmobilização de Canteiro de Obra</t>
  </si>
  <si>
    <t>16.3</t>
  </si>
  <si>
    <t>1082-COMP-QCM-R</t>
  </si>
  <si>
    <t>Revisão quadros de comando existtentes .</t>
  </si>
  <si>
    <t>16.4</t>
  </si>
  <si>
    <t>1082-COMP-ADM-02</t>
  </si>
  <si>
    <t>Laudo tecnico circuntanciado e plano de emergencia com emissão de ART</t>
  </si>
  <si>
    <t>Exigência do CBMERJ para fornecimento do Alvará .</t>
  </si>
  <si>
    <t>PLANILHA DE MEMÓRIA DE CÁLCULO DE BDI - BÔNUS E DESPESAS INDIRETAS PRINCIPAL</t>
  </si>
  <si>
    <t>PLANILHA DE MEMÓRIA DE CÁLCULO DE BDI - BÔNUS DE DESPESAS INDIRETAS - FORNECIMENTO DE EQUIPAMENTOS</t>
  </si>
  <si>
    <t>Demonstração: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</si>
  <si>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</si>
  <si>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</si>
  <si>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</si>
  <si>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</si>
  <si>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</si>
  <si>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</si>
  <si>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</si>
  <si>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 xml:space="preserve">  </t>
  </si>
  <si>
    <t>Administração Central (AC)</t>
  </si>
  <si>
    <r>
      <rPr>
        <sz val="8"/>
        <color rgb="FF000000"/>
        <rFont val="Arial"/>
        <charset val="134"/>
      </rPr>
      <t xml:space="preserve">Considerado = x % (varia </t>
    </r>
    <r>
      <rPr>
        <b/>
        <sz val="8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</si>
  <si>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</si>
  <si>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8"/>
        <color rgb="FF000000"/>
        <rFont val="Arial"/>
        <charset val="134"/>
      </rPr>
      <t>Considerado =x</t>
    </r>
    <r>
      <rPr>
        <b/>
        <sz val="8"/>
        <color rgb="FF000000"/>
        <rFont val="Arial"/>
        <charset val="134"/>
      </rPr>
      <t>%</t>
    </r>
    <r>
      <rPr>
        <sz val="8"/>
        <color rgb="FF000000"/>
        <rFont val="Arial"/>
        <charset val="134"/>
      </rPr>
      <t xml:space="preserve"> (varia </t>
    </r>
    <r>
      <rPr>
        <b/>
        <sz val="8"/>
        <color rgb="FF000000"/>
        <rFont val="Arial"/>
        <charset val="134"/>
      </rPr>
      <t>entre 0,8 a 1,0% do custo da obra)</t>
    </r>
  </si>
  <si>
    <t>Risco ( R )</t>
  </si>
  <si>
    <r>
      <rPr>
        <sz val="8"/>
        <color rgb="FF000000"/>
        <rFont val="Arial"/>
        <charset val="134"/>
      </rPr>
      <t>Considerado =x</t>
    </r>
    <r>
      <rPr>
        <b/>
        <sz val="8"/>
        <color rgb="FF000000"/>
        <rFont val="Arial"/>
        <charset val="134"/>
      </rPr>
      <t>%</t>
    </r>
    <r>
      <rPr>
        <sz val="8"/>
        <color rgb="FF000000"/>
        <rFont val="Arial"/>
        <charset val="134"/>
      </rPr>
      <t xml:space="preserve"> (varia </t>
    </r>
    <r>
      <rPr>
        <b/>
        <sz val="8"/>
        <color rgb="FF000000"/>
        <rFont val="Arial"/>
        <charset val="134"/>
      </rPr>
      <t>entre 0,97 a 1,27% do custo da obra)</t>
    </r>
  </si>
  <si>
    <t>Despesas Financeiras (DF)</t>
  </si>
  <si>
    <r>
      <rPr>
        <sz val="8"/>
        <color rgb="FF000000"/>
        <rFont val="Arial"/>
        <charset val="134"/>
      </rPr>
      <t xml:space="preserve">Considerado = x % (varia </t>
    </r>
    <r>
      <rPr>
        <b/>
        <sz val="8"/>
        <color rgb="FF000000"/>
        <rFont val="Arial"/>
        <charset val="134"/>
      </rPr>
      <t>entre 0,59 e 1,39% do custo direto da obra)</t>
    </r>
  </si>
  <si>
    <t>Lucro (L)</t>
  </si>
  <si>
    <r>
      <rPr>
        <sz val="8"/>
        <color rgb="FF000000"/>
        <rFont val="Arial"/>
        <charset val="134"/>
      </rPr>
      <t xml:space="preserve">Considerado = x </t>
    </r>
    <r>
      <rPr>
        <b/>
        <sz val="8"/>
        <color rgb="FF000000"/>
        <rFont val="Arial"/>
        <charset val="134"/>
      </rPr>
      <t>%</t>
    </r>
    <r>
      <rPr>
        <sz val="8"/>
        <color rgb="FF000000"/>
        <rFont val="Arial"/>
        <charset val="134"/>
      </rPr>
      <t xml:space="preserve"> (varia </t>
    </r>
    <r>
      <rPr>
        <b/>
        <sz val="8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</si>
  <si>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</si>
  <si>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</si>
  <si>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</si>
  <si>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</si>
  <si>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</si>
  <si>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</si>
  <si>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</si>
  <si>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</si>
  <si>
    <t>TABELA DE  ISS  -  UNIDADES UFF</t>
  </si>
  <si>
    <t>ISS (%)</t>
  </si>
  <si>
    <t>UF</t>
  </si>
  <si>
    <t>MUNICÍPIO</t>
  </si>
  <si>
    <t>RJ</t>
  </si>
  <si>
    <t>Niterói</t>
  </si>
  <si>
    <t>Angra dos Reis</t>
  </si>
  <si>
    <t>Cachoeira de Macacú</t>
  </si>
  <si>
    <t>Santo Antônio de Pádua</t>
  </si>
  <si>
    <t>Campos dos Goytacazes</t>
  </si>
  <si>
    <t>Macaé</t>
  </si>
  <si>
    <t>Nova Friburgo</t>
  </si>
  <si>
    <t>Rio das Ostras</t>
  </si>
  <si>
    <t>Volta Redonda</t>
  </si>
  <si>
    <t>Petropolis</t>
  </si>
  <si>
    <t>PA</t>
  </si>
  <si>
    <t>Oriximiná</t>
  </si>
  <si>
    <t>PLANILHA DE ENCARGOS SOCIAIS</t>
  </si>
  <si>
    <t>PLANILHA DE CRONOGRAMA FÍSICO-FINANCEIRO</t>
  </si>
  <si>
    <t>CRONOGRAMA FÍSICO-FINANCEIRO</t>
  </si>
  <si>
    <t>Total Por Etapa</t>
  </si>
  <si>
    <t>MÊS 1</t>
  </si>
  <si>
    <t>MÊS 2</t>
  </si>
  <si>
    <t>MÊS 3</t>
  </si>
  <si>
    <t>MÊS 4</t>
  </si>
  <si>
    <t>MÊS 5</t>
  </si>
  <si>
    <t>MÊS 6</t>
  </si>
  <si>
    <t>100,00%
2.274,17</t>
  </si>
  <si>
    <t>20,00%
454,83</t>
  </si>
  <si>
    <t>40,00%
909,67</t>
  </si>
  <si>
    <t>100,00%
115.391,25</t>
  </si>
  <si>
    <t>4,97%
5.734,95</t>
  </si>
  <si>
    <t>11,22%
12.946,90</t>
  </si>
  <si>
    <t>23,64%
27.278,49</t>
  </si>
  <si>
    <t>19,06%
21.993,57</t>
  </si>
  <si>
    <t>33,08%
38.171,43</t>
  </si>
  <si>
    <t>8,03%
9.265,92</t>
  </si>
  <si>
    <t>100,00%
67.176,47</t>
  </si>
  <si>
    <t>60,00%
40.305,88</t>
  </si>
  <si>
    <t>40,00%
26.870,59</t>
  </si>
  <si>
    <t>100,00%
17.834,09</t>
  </si>
  <si>
    <t>25,00%
4.458,52</t>
  </si>
  <si>
    <t>50,00%
8.917,05</t>
  </si>
  <si>
    <t>100,00%
4.106,45</t>
  </si>
  <si>
    <t>50,00%
2.053,23</t>
  </si>
  <si>
    <t>100,00%
5.541,70</t>
  </si>
  <si>
    <t>50,00%
2.770,85</t>
  </si>
  <si>
    <t>100,00%
2.393,98</t>
  </si>
  <si>
    <t>25,00%
598,50</t>
  </si>
  <si>
    <t>50,00%
1.196,99</t>
  </si>
  <si>
    <t>100,00%
57.765,90</t>
  </si>
  <si>
    <t>50,00%
28.882,95</t>
  </si>
  <si>
    <t>25,00%
14.441,48</t>
  </si>
  <si>
    <t>100,00%
184.404,65</t>
  </si>
  <si>
    <t>10,00%
18.440,47</t>
  </si>
  <si>
    <t>20,00%
36.880,93</t>
  </si>
  <si>
    <t>40,00%
73.761,86</t>
  </si>
  <si>
    <t>100,00%
415.192,86</t>
  </si>
  <si>
    <t>10,00%
41.519,29</t>
  </si>
  <si>
    <t>20,00%
83.038,57</t>
  </si>
  <si>
    <t>40,00%
166.077,14</t>
  </si>
  <si>
    <t>100,00%
1.101,01</t>
  </si>
  <si>
    <t>50,00%
550,51</t>
  </si>
  <si>
    <t>100,00%
30.315,80</t>
  </si>
  <si>
    <t>50,00%
15.157,90</t>
  </si>
  <si>
    <t>25,00%
7.578,95</t>
  </si>
  <si>
    <t>100,00%
62.775,53</t>
  </si>
  <si>
    <t>50,00%
31.387,77</t>
  </si>
  <si>
    <t>25,00%
15.693,88</t>
  </si>
  <si>
    <t>100,00%
26.779,24</t>
  </si>
  <si>
    <t>20,00%
5.355,85</t>
  </si>
  <si>
    <t>40,00%
10.711,70</t>
  </si>
  <si>
    <t>100,00%
4.566,94</t>
  </si>
  <si>
    <t>20,00%
913,39</t>
  </si>
  <si>
    <t>40,00%
1.826,78</t>
  </si>
  <si>
    <t>100,00%
19.204,01</t>
  </si>
  <si>
    <t>40,00%
7.681,60</t>
  </si>
  <si>
    <t>60,00%
11.522,41</t>
  </si>
  <si>
    <t>Porcentagem</t>
  </si>
  <si>
    <t>4,97%</t>
  </si>
  <si>
    <t>11,22%</t>
  </si>
  <si>
    <t>23,64%</t>
  </si>
  <si>
    <t>19,06%</t>
  </si>
  <si>
    <t>33,08%</t>
  </si>
  <si>
    <t>8,03%</t>
  </si>
  <si>
    <t>Custo</t>
  </si>
  <si>
    <t>50.499,34</t>
  </si>
  <si>
    <t>114.116,85</t>
  </si>
  <si>
    <t>240.380,77</t>
  </si>
  <si>
    <t>193.769,68</t>
  </si>
  <si>
    <t>336.399,64</t>
  </si>
  <si>
    <t>81.657,74</t>
  </si>
  <si>
    <t>Porcentagem Acumulado</t>
  </si>
  <si>
    <t>16,19%</t>
  </si>
  <si>
    <t>39,83%</t>
  </si>
  <si>
    <t>58,89%</t>
  </si>
  <si>
    <t>91,97%</t>
  </si>
  <si>
    <t>100,0%</t>
  </si>
  <si>
    <t>Custo Acumulado</t>
  </si>
  <si>
    <t>164.616,19</t>
  </si>
  <si>
    <t>404.996,96</t>
  </si>
  <si>
    <t>598.766,64</t>
  </si>
  <si>
    <t>935.166,28</t>
  </si>
  <si>
    <t>1.016.824,05</t>
  </si>
  <si>
    <t>Otaviano Caran</t>
  </si>
  <si>
    <t>PLANILHA DE COTAÇÕES DE ORÇAMENTOS</t>
  </si>
  <si>
    <t>MEDIANA OU MENOR PREÇO DE ACORDO COM O ITEM</t>
  </si>
  <si>
    <t>Nº DA COTAÇÃO</t>
  </si>
  <si>
    <t>ITEM PLANILHA</t>
  </si>
  <si>
    <t>CÓDIGO INSUMO</t>
  </si>
  <si>
    <t>EMPRESA 1</t>
  </si>
  <si>
    <t>EMPRESA 2</t>
  </si>
  <si>
    <t>EMPRESA 3</t>
  </si>
  <si>
    <t>EMPRESA 4</t>
  </si>
  <si>
    <t>EMPRESA 5</t>
  </si>
  <si>
    <t>VALOR (Mediana)</t>
  </si>
  <si>
    <t>1082-SD-01</t>
  </si>
  <si>
    <t>ELETROMIL</t>
  </si>
  <si>
    <t>FETERLUZ</t>
  </si>
  <si>
    <t>STI</t>
  </si>
  <si>
    <t>Nome</t>
  </si>
  <si>
    <t>Cotação</t>
  </si>
  <si>
    <t>Link</t>
  </si>
  <si>
    <t>1082-SPDA-10</t>
  </si>
  <si>
    <t>1082-EL-10</t>
  </si>
  <si>
    <t>1082-SPDA-12</t>
  </si>
  <si>
    <t>1082-SPDA-13-A</t>
  </si>
  <si>
    <t>ADESIVO POLIURETANO FLEXIVEL BISNAGA 300ML</t>
  </si>
  <si>
    <t>DISTRIBUIDORA SIKA</t>
  </si>
  <si>
    <t>KENEDY</t>
  </si>
  <si>
    <t>FAST OBRA</t>
  </si>
  <si>
    <t>https://www.ferramentaskennedy.com.br/adesivo-selante-sikaflex-construction-cinza-300ml-sika-19194/p?idsku=14462&amp;utm_source=google&amp;utm%E2%80%A6</t>
  </si>
  <si>
    <t>https://www.fastobra.com.br/selante-sikaflex-construction-cinza--cartucho-300-ml----sika/p?idsku=1114&amp;pht=118981711480718340&amp;gad_source=1&amp;gad_campaignid=23220092390&amp;gbraid=0AAAAAB-O6ifsrYUXYaIp7ossKAvJE-QW9&amp;gclid=CjwKCAiAoNbIBhB5EiwAZFbYGJvbIaBitQJShlQB6X4YBE2a_vFz26cNqxJYLqP_GBT0S7UkF6yH1hoCwP0QAvD_BwE</t>
  </si>
  <si>
    <t>1082-SPDA-14</t>
  </si>
  <si>
    <t>1082-SP-02</t>
  </si>
  <si>
    <t>1082-HS-04</t>
  </si>
  <si>
    <t>MAGAZINE LUIZA</t>
  </si>
  <si>
    <t>PANELA DE FERRO</t>
  </si>
  <si>
    <t>MADEIRA MADEIDA</t>
  </si>
  <si>
    <t>https://www.magazineluiza.com.br/tanque-de-pressao-para-incendio-agua-560x167mm-9-litros-metasal/p/djjj90hjek/cj/tqpp/?&amp;seller_id=lojawebco…</t>
  </si>
  <si>
    <t>https://www.paneladeferrofundido.com.br/checkout/cart?session_id=vrlbjc4v911cgrphp1s48ib4os&amp;store_id=728886#carrinho</t>
  </si>
  <si>
    <t>https://www.madeiramadeira.com.br/carrinho/entrega</t>
  </si>
  <si>
    <t>1082-QCMI</t>
  </si>
  <si>
    <t>QUADRO ELÉTRICO PARA 2 BOMBAS CENTRÍFUGAS TRIFÁSICAS 7,5 CV</t>
  </si>
  <si>
    <t>Duvida se sai ou  fica</t>
  </si>
  <si>
    <t>1082-SD-19</t>
  </si>
  <si>
    <t>CCABOS</t>
  </si>
  <si>
    <t>CONDUSCAMP</t>
  </si>
  <si>
    <t>ELETROFM</t>
  </si>
  <si>
    <t>https://loja.ccabos.com.br/produtos/cabo-4x150mm-alarme-incendio-4-vias-1-quadra-x150mm-600v-vermelho/</t>
  </si>
  <si>
    <t>https://loja.conduscamp.com.br/cabo-para-alarmedeteccao-incendio-1x4x150mm-vermelho-1/p</t>
  </si>
  <si>
    <t>https://www.eletrofm.com.br/carrinho-de-compra/</t>
  </si>
  <si>
    <t>1082-SD-18</t>
  </si>
  <si>
    <t>Módulo isolador; ref. LSC-ISO da Global Fire, IRC485T03 da Tecnohold, IDL 520 da Intelbras, MIC-E 02251 da Ilumac ou equivalente</t>
  </si>
  <si>
    <t>MGA</t>
  </si>
  <si>
    <t>CONTRA INCÊNDIO</t>
  </si>
  <si>
    <t>https://www.magazineluiza.com.br/busca/idl+520+da+intelbras/</t>
  </si>
  <si>
    <t>https://www.mgavirtual.com.br/cart</t>
  </si>
  <si>
    <t>https://contraincendio.com.br/carrinho/</t>
  </si>
  <si>
    <t>1082-HID-02</t>
  </si>
  <si>
    <t xml:space="preserve">Caixa dágua 100 L </t>
  </si>
  <si>
    <t>AMOEDO</t>
  </si>
  <si>
    <t>FAUMAR</t>
  </si>
  <si>
    <t>LPJ</t>
  </si>
  <si>
    <t>https://www.amoedo.com.br/caixa-d-agua-convencional-polietileno-100-litros-fortlev/p</t>
  </si>
  <si>
    <t>https://www.faumar.com.br/caixa-dagua-100l-fortlev/</t>
  </si>
  <si>
    <t>https://www.madeiramadeira.com.br/carrinho</t>
  </si>
  <si>
    <t>Fita anticorrosão 100 mm x 30 m Scotchrap 50 - 3M</t>
  </si>
  <si>
    <t>ADECIL</t>
  </si>
  <si>
    <t>FERRAMENTAS GERAIS</t>
  </si>
  <si>
    <t>FELAP</t>
  </si>
  <si>
    <t>https://www.adecil.com.br/</t>
  </si>
  <si>
    <t>https://www.fg.com.br/fita-anticorrosao-100-mm-x-30-m-scotchrap-50---3m/p?srsltid=AfmBOopOf4v5f5GTXd1cJHzkYSLgibVMpOJ4Vt1un-G0V1y%E2%80%A6</t>
  </si>
  <si>
    <t>https://www.felap.com.br/carrinho</t>
  </si>
  <si>
    <t>1082-EL-10-A</t>
  </si>
  <si>
    <t>CONJ PARAFUSO SEXTAVADO E PORCA EM ALUMÍNIO 1/4 X 1"</t>
  </si>
  <si>
    <t>iil</t>
  </si>
  <si>
    <t>OBS.: 1 - Número mínimo de cotações: 3 - caso consigam apenas esse nº, retirar a fórmula da Mediana na coluna "I";</t>
  </si>
  <si>
    <t>OBS.: 2 - Utilizando 3 valores, aplicar o menor deles, caso não haja diferença significativa entre eles;</t>
  </si>
  <si>
    <t>CURVA ABC SERVIÇOS</t>
  </si>
  <si>
    <t>Curva ABC de Serviços</t>
  </si>
  <si>
    <t>1,0</t>
  </si>
  <si>
    <t>115.391,25</t>
  </si>
  <si>
    <t>11,35</t>
  </si>
  <si>
    <t>117,0</t>
  </si>
  <si>
    <t>429,73</t>
  </si>
  <si>
    <t>50.278,41</t>
  </si>
  <si>
    <t>4,94</t>
  </si>
  <si>
    <t>16,29</t>
  </si>
  <si>
    <t>676,0</t>
  </si>
  <si>
    <t>69,06</t>
  </si>
  <si>
    <t>46.684,56</t>
  </si>
  <si>
    <t>4,59</t>
  </si>
  <si>
    <t>20,88</t>
  </si>
  <si>
    <t>279,0</t>
  </si>
  <si>
    <t>141,94</t>
  </si>
  <si>
    <t>39.601,26</t>
  </si>
  <si>
    <t>3,89</t>
  </si>
  <si>
    <t>24,78</t>
  </si>
  <si>
    <t>705,8565</t>
  </si>
  <si>
    <t>55,65</t>
  </si>
  <si>
    <t>39.280,91</t>
  </si>
  <si>
    <t>3,86</t>
  </si>
  <si>
    <t>28,64</t>
  </si>
  <si>
    <t>124,0</t>
  </si>
  <si>
    <t>314,89</t>
  </si>
  <si>
    <t>39.046,36</t>
  </si>
  <si>
    <t>3,84</t>
  </si>
  <si>
    <t>32,48</t>
  </si>
  <si>
    <t>790,0</t>
  </si>
  <si>
    <t>47,74</t>
  </si>
  <si>
    <t>37.714,60</t>
  </si>
  <si>
    <t>3,71</t>
  </si>
  <si>
    <t>36,19</t>
  </si>
  <si>
    <t>111,0</t>
  </si>
  <si>
    <t>337,79</t>
  </si>
  <si>
    <t>37.494,69</t>
  </si>
  <si>
    <t>3,69</t>
  </si>
  <si>
    <t>39,88</t>
  </si>
  <si>
    <t>10,0</t>
  </si>
  <si>
    <t>3.403,65</t>
  </si>
  <si>
    <t>34.036,50</t>
  </si>
  <si>
    <t>3,35</t>
  </si>
  <si>
    <t>43,23</t>
  </si>
  <si>
    <t>257,02</t>
  </si>
  <si>
    <t>31.870,48</t>
  </si>
  <si>
    <t>3,13</t>
  </si>
  <si>
    <t>46,36</t>
  </si>
  <si>
    <t>406,0</t>
  </si>
  <si>
    <t>74,00</t>
  </si>
  <si>
    <t>30.044,00</t>
  </si>
  <si>
    <t>2,95</t>
  </si>
  <si>
    <t>49,31</t>
  </si>
  <si>
    <t>1.732,0</t>
  </si>
  <si>
    <t>17,16</t>
  </si>
  <si>
    <t>29.721,12</t>
  </si>
  <si>
    <t>2,92</t>
  </si>
  <si>
    <t>52,24</t>
  </si>
  <si>
    <t>370,0</t>
  </si>
  <si>
    <t>74,48</t>
  </si>
  <si>
    <t>27.557,60</t>
  </si>
  <si>
    <t>2,71</t>
  </si>
  <si>
    <t>54,95</t>
  </si>
  <si>
    <t>2,0</t>
  </si>
  <si>
    <t>10.611,59</t>
  </si>
  <si>
    <t>21.223,18</t>
  </si>
  <si>
    <t>2,09</t>
  </si>
  <si>
    <t>57,03</t>
  </si>
  <si>
    <t>1.622,0</t>
  </si>
  <si>
    <t>11,28</t>
  </si>
  <si>
    <t>18.296,16</t>
  </si>
  <si>
    <t>1,80</t>
  </si>
  <si>
    <t>58,83</t>
  </si>
  <si>
    <t>107,316825</t>
  </si>
  <si>
    <t>167,05</t>
  </si>
  <si>
    <t>17.927,27</t>
  </si>
  <si>
    <t>1,76</t>
  </si>
  <si>
    <t>60,60</t>
  </si>
  <si>
    <t>162,0</t>
  </si>
  <si>
    <t>95,70</t>
  </si>
  <si>
    <t>15.503,40</t>
  </si>
  <si>
    <t>1,52</t>
  </si>
  <si>
    <t>62,12</t>
  </si>
  <si>
    <t>97,0</t>
  </si>
  <si>
    <t>151,61</t>
  </si>
  <si>
    <t>14.706,17</t>
  </si>
  <si>
    <t>1,45</t>
  </si>
  <si>
    <t>63,57</t>
  </si>
  <si>
    <t>19,95</t>
  </si>
  <si>
    <t>14.081,83</t>
  </si>
  <si>
    <t>1,38</t>
  </si>
  <si>
    <t>64,95</t>
  </si>
  <si>
    <t>6,0</t>
  </si>
  <si>
    <t>1.931,93</t>
  </si>
  <si>
    <t>11.591,58</t>
  </si>
  <si>
    <t>1,14</t>
  </si>
  <si>
    <t>66,09</t>
  </si>
  <si>
    <t>678,0</t>
  </si>
  <si>
    <t>17,07</t>
  </si>
  <si>
    <t>11.573,46</t>
  </si>
  <si>
    <t>67,23</t>
  </si>
  <si>
    <t>280,665</t>
  </si>
  <si>
    <t>37,26</t>
  </si>
  <si>
    <t>10.457,57</t>
  </si>
  <si>
    <t>1,03</t>
  </si>
  <si>
    <t>68,26</t>
  </si>
  <si>
    <t>10.420,64</t>
  </si>
  <si>
    <t>1,02</t>
  </si>
  <si>
    <t>69,28</t>
  </si>
  <si>
    <t>36,0</t>
  </si>
  <si>
    <t>257,28</t>
  </si>
  <si>
    <t>9.262,08</t>
  </si>
  <si>
    <t>0,91</t>
  </si>
  <si>
    <t>70,20</t>
  </si>
  <si>
    <t>115,4405</t>
  </si>
  <si>
    <t>76,68</t>
  </si>
  <si>
    <t>8.851,97</t>
  </si>
  <si>
    <t>0,87</t>
  </si>
  <si>
    <t>71,07</t>
  </si>
  <si>
    <t>400,0</t>
  </si>
  <si>
    <t>21,81</t>
  </si>
  <si>
    <t>8.724,00</t>
  </si>
  <si>
    <t>0,86</t>
  </si>
  <si>
    <t>71,92</t>
  </si>
  <si>
    <t>825,70</t>
  </si>
  <si>
    <t>8.257,00</t>
  </si>
  <si>
    <t>0,81</t>
  </si>
  <si>
    <t>72,74</t>
  </si>
  <si>
    <t>112,0</t>
  </si>
  <si>
    <t>73,32</t>
  </si>
  <si>
    <t>8.211,84</t>
  </si>
  <si>
    <t>73,54</t>
  </si>
  <si>
    <t>8.208,39</t>
  </si>
  <si>
    <t>74,35</t>
  </si>
  <si>
    <t>108,0</t>
  </si>
  <si>
    <t>71,34</t>
  </si>
  <si>
    <t>7.704,72</t>
  </si>
  <si>
    <t>0,76</t>
  </si>
  <si>
    <t>75,11</t>
  </si>
  <si>
    <t>45,765</t>
  </si>
  <si>
    <t>159,27</t>
  </si>
  <si>
    <t>7.288,99</t>
  </si>
  <si>
    <t>0,72</t>
  </si>
  <si>
    <t>75,83</t>
  </si>
  <si>
    <t>8,0</t>
  </si>
  <si>
    <t>862,29</t>
  </si>
  <si>
    <t>6.898,32</t>
  </si>
  <si>
    <t>0,68</t>
  </si>
  <si>
    <t>76,50</t>
  </si>
  <si>
    <t>31,0</t>
  </si>
  <si>
    <t>219,96</t>
  </si>
  <si>
    <t>6.818,76</t>
  </si>
  <si>
    <t>0,67</t>
  </si>
  <si>
    <t>77,17</t>
  </si>
  <si>
    <t>19,65</t>
  </si>
  <si>
    <t>335,34</t>
  </si>
  <si>
    <t>6.589,43</t>
  </si>
  <si>
    <t>0,65</t>
  </si>
  <si>
    <t>77,82</t>
  </si>
  <si>
    <t>35,63</t>
  </si>
  <si>
    <t>5.772,06</t>
  </si>
  <si>
    <t>0,57</t>
  </si>
  <si>
    <t>78,39</t>
  </si>
  <si>
    <t>30,0</t>
  </si>
  <si>
    <t>186,17</t>
  </si>
  <si>
    <t>5.585,10</t>
  </si>
  <si>
    <t>0,55</t>
  </si>
  <si>
    <t>78,94</t>
  </si>
  <si>
    <t>777,015</t>
  </si>
  <si>
    <t>6,67</t>
  </si>
  <si>
    <t>5.182,69</t>
  </si>
  <si>
    <t>0,51</t>
  </si>
  <si>
    <t>79,45</t>
  </si>
  <si>
    <t>34,2</t>
  </si>
  <si>
    <t>146,77</t>
  </si>
  <si>
    <t>5.019,53</t>
  </si>
  <si>
    <t>0,49</t>
  </si>
  <si>
    <t>79,94</t>
  </si>
  <si>
    <t>336,0</t>
  </si>
  <si>
    <t>14,93</t>
  </si>
  <si>
    <t>5.016,48</t>
  </si>
  <si>
    <t>80,44</t>
  </si>
  <si>
    <t>163,0</t>
  </si>
  <si>
    <t>30,36</t>
  </si>
  <si>
    <t>4.948,68</t>
  </si>
  <si>
    <t>80,92</t>
  </si>
  <si>
    <t>4.795,68</t>
  </si>
  <si>
    <t>0,47</t>
  </si>
  <si>
    <t>81,39</t>
  </si>
  <si>
    <t>16,0</t>
  </si>
  <si>
    <t>281,60</t>
  </si>
  <si>
    <t>4.505,60</t>
  </si>
  <si>
    <t>0,44</t>
  </si>
  <si>
    <t>81,84</t>
  </si>
  <si>
    <t>4.496,24</t>
  </si>
  <si>
    <t>82,28</t>
  </si>
  <si>
    <t>91,689</t>
  </si>
  <si>
    <t>47,28</t>
  </si>
  <si>
    <t>4.335,05</t>
  </si>
  <si>
    <t>0,43</t>
  </si>
  <si>
    <t>82,71</t>
  </si>
  <si>
    <t>335,0</t>
  </si>
  <si>
    <t>12,86</t>
  </si>
  <si>
    <t>4.308,10</t>
  </si>
  <si>
    <t>0,42</t>
  </si>
  <si>
    <t>83,13</t>
  </si>
  <si>
    <t>14,0</t>
  </si>
  <si>
    <t>299,82</t>
  </si>
  <si>
    <t>4.197,48</t>
  </si>
  <si>
    <t>0,41</t>
  </si>
  <si>
    <t>83,54</t>
  </si>
  <si>
    <t>2,94</t>
  </si>
  <si>
    <t>1.424,42</t>
  </si>
  <si>
    <t>4.187,79</t>
  </si>
  <si>
    <t>83,95</t>
  </si>
  <si>
    <t>185,0</t>
  </si>
  <si>
    <t>19,93</t>
  </si>
  <si>
    <t>3.687,05</t>
  </si>
  <si>
    <t>0,36</t>
  </si>
  <si>
    <t>84,32</t>
  </si>
  <si>
    <t>41,985</t>
  </si>
  <si>
    <t>85,39</t>
  </si>
  <si>
    <t>3.585,09</t>
  </si>
  <si>
    <t>0,35</t>
  </si>
  <si>
    <t>84,67</t>
  </si>
  <si>
    <t>125,0</t>
  </si>
  <si>
    <t>28,56</t>
  </si>
  <si>
    <t>3.570,00</t>
  </si>
  <si>
    <t>85,02</t>
  </si>
  <si>
    <t>59,0</t>
  </si>
  <si>
    <t>60,44</t>
  </si>
  <si>
    <t>3.565,96</t>
  </si>
  <si>
    <t>85,37</t>
  </si>
  <si>
    <t>50,0</t>
  </si>
  <si>
    <t>70,06</t>
  </si>
  <si>
    <t>3.503,00</t>
  </si>
  <si>
    <t>0,34</t>
  </si>
  <si>
    <t>85,72</t>
  </si>
  <si>
    <t>426,96</t>
  </si>
  <si>
    <t>3.415,68</t>
  </si>
  <si>
    <t>86,05</t>
  </si>
  <si>
    <t>122,0</t>
  </si>
  <si>
    <t>27,69</t>
  </si>
  <si>
    <t>3.378,18</t>
  </si>
  <si>
    <t>0,33</t>
  </si>
  <si>
    <t>86,38</t>
  </si>
  <si>
    <t>300,0</t>
  </si>
  <si>
    <t>11,07</t>
  </si>
  <si>
    <t>3.321,00</t>
  </si>
  <si>
    <t>86,71</t>
  </si>
  <si>
    <t>110,0</t>
  </si>
  <si>
    <t>29,20</t>
  </si>
  <si>
    <t>3.212,00</t>
  </si>
  <si>
    <t>0,32</t>
  </si>
  <si>
    <t>87,03</t>
  </si>
  <si>
    <t>3.077,43</t>
  </si>
  <si>
    <t>0,30</t>
  </si>
  <si>
    <t>87,33</t>
  </si>
  <si>
    <t>478,72</t>
  </si>
  <si>
    <t>2.872,32</t>
  </si>
  <si>
    <t>0,28</t>
  </si>
  <si>
    <t>87,61</t>
  </si>
  <si>
    <t>95,73</t>
  </si>
  <si>
    <t>2.871,90</t>
  </si>
  <si>
    <t>87,89</t>
  </si>
  <si>
    <t>17,60</t>
  </si>
  <si>
    <t>2.868,80</t>
  </si>
  <si>
    <t>88,18</t>
  </si>
  <si>
    <t>715,4455</t>
  </si>
  <si>
    <t>2.761,61</t>
  </si>
  <si>
    <t>0,27</t>
  </si>
  <si>
    <t>88,45</t>
  </si>
  <si>
    <t>42,0</t>
  </si>
  <si>
    <t>65,57</t>
  </si>
  <si>
    <t>2.753,94</t>
  </si>
  <si>
    <t>88,72</t>
  </si>
  <si>
    <t>81,0</t>
  </si>
  <si>
    <t>33,76</t>
  </si>
  <si>
    <t>2.734,56</t>
  </si>
  <si>
    <t>88,99</t>
  </si>
  <si>
    <t>2.549,75</t>
  </si>
  <si>
    <t>0,25</t>
  </si>
  <si>
    <t>89,24</t>
  </si>
  <si>
    <t>4,5</t>
  </si>
  <si>
    <t>560,65</t>
  </si>
  <si>
    <t>2.522,92</t>
  </si>
  <si>
    <t>89,49</t>
  </si>
  <si>
    <t>22,0</t>
  </si>
  <si>
    <t>112,62</t>
  </si>
  <si>
    <t>2.477,64</t>
  </si>
  <si>
    <t>0,24</t>
  </si>
  <si>
    <t>89,73</t>
  </si>
  <si>
    <t>22,03</t>
  </si>
  <si>
    <t>2.467,36</t>
  </si>
  <si>
    <t>89,97</t>
  </si>
  <si>
    <t>20,9925</t>
  </si>
  <si>
    <t>114,04</t>
  </si>
  <si>
    <t>2.393,98</t>
  </si>
  <si>
    <t>90,21</t>
  </si>
  <si>
    <t>48,0</t>
  </si>
  <si>
    <t>49,11</t>
  </si>
  <si>
    <t>2.357,28</t>
  </si>
  <si>
    <t>0,23</t>
  </si>
  <si>
    <t>90,44</t>
  </si>
  <si>
    <t>76,78</t>
  </si>
  <si>
    <t>2.303,40</t>
  </si>
  <si>
    <t>90,67</t>
  </si>
  <si>
    <t>23,0</t>
  </si>
  <si>
    <t>100,03</t>
  </si>
  <si>
    <t>2.300,69</t>
  </si>
  <si>
    <t>90,89</t>
  </si>
  <si>
    <t>2.246,15</t>
  </si>
  <si>
    <t>0,22</t>
  </si>
  <si>
    <t>91,11</t>
  </si>
  <si>
    <t>1.122,81</t>
  </si>
  <si>
    <t>2.245,62</t>
  </si>
  <si>
    <t>91,33</t>
  </si>
  <si>
    <t>97,83</t>
  </si>
  <si>
    <t>2.152,26</t>
  </si>
  <si>
    <t>0,21</t>
  </si>
  <si>
    <t>91,55</t>
  </si>
  <si>
    <t>3,0</t>
  </si>
  <si>
    <t>716,74</t>
  </si>
  <si>
    <t>2.150,22</t>
  </si>
  <si>
    <t>91,76</t>
  </si>
  <si>
    <t>35,37534</t>
  </si>
  <si>
    <t>60,39</t>
  </si>
  <si>
    <t>2.136,31</t>
  </si>
  <si>
    <t>91,97</t>
  </si>
  <si>
    <t>93,36</t>
  </si>
  <si>
    <t>2.053,92</t>
  </si>
  <si>
    <t>0,20</t>
  </si>
  <si>
    <t>92,17</t>
  </si>
  <si>
    <t>202,94</t>
  </si>
  <si>
    <t>2.029,40</t>
  </si>
  <si>
    <t>92,37</t>
  </si>
  <si>
    <t>104,0</t>
  </si>
  <si>
    <t>18,46</t>
  </si>
  <si>
    <t>1.919,84</t>
  </si>
  <si>
    <t>0,19</t>
  </si>
  <si>
    <t>92,56</t>
  </si>
  <si>
    <t>200,0</t>
  </si>
  <si>
    <t>9,34</t>
  </si>
  <si>
    <t>1.868,00</t>
  </si>
  <si>
    <t>0,18</t>
  </si>
  <si>
    <t>92,74</t>
  </si>
  <si>
    <t>1.847,27</t>
  </si>
  <si>
    <t>92,92</t>
  </si>
  <si>
    <t>93,11</t>
  </si>
  <si>
    <t>1.836,67</t>
  </si>
  <si>
    <t>93,29</t>
  </si>
  <si>
    <t>904,08</t>
  </si>
  <si>
    <t>1.808,16</t>
  </si>
  <si>
    <t>93,46</t>
  </si>
  <si>
    <t>584,47</t>
  </si>
  <si>
    <t>1.753,41</t>
  </si>
  <si>
    <t>0,17</t>
  </si>
  <si>
    <t>93,64</t>
  </si>
  <si>
    <t>70,0</t>
  </si>
  <si>
    <t>25,03</t>
  </si>
  <si>
    <t>1.752,10</t>
  </si>
  <si>
    <t>93,81</t>
  </si>
  <si>
    <t>174,06</t>
  </si>
  <si>
    <t>1.740,60</t>
  </si>
  <si>
    <t>93,98</t>
  </si>
  <si>
    <t>849,41</t>
  </si>
  <si>
    <t>1.698,82</t>
  </si>
  <si>
    <t>94,15</t>
  </si>
  <si>
    <t>2,514</t>
  </si>
  <si>
    <t>658,57</t>
  </si>
  <si>
    <t>1.655,64</t>
  </si>
  <si>
    <t>0,16</t>
  </si>
  <si>
    <t>94,31</t>
  </si>
  <si>
    <t>164,07</t>
  </si>
  <si>
    <t>1.640,70</t>
  </si>
  <si>
    <t>94,47</t>
  </si>
  <si>
    <t>2.500,0</t>
  </si>
  <si>
    <t>1.625,00</t>
  </si>
  <si>
    <t>94,63</t>
  </si>
  <si>
    <t>8,64</t>
  </si>
  <si>
    <t>187,29</t>
  </si>
  <si>
    <t>1.618,18</t>
  </si>
  <si>
    <t>94,79</t>
  </si>
  <si>
    <t>7,0</t>
  </si>
  <si>
    <t>226,84</t>
  </si>
  <si>
    <t>1.587,88</t>
  </si>
  <si>
    <t>94,95</t>
  </si>
  <si>
    <t>1.515,24</t>
  </si>
  <si>
    <t>0,15</t>
  </si>
  <si>
    <t>95,10</t>
  </si>
  <si>
    <t>61,0</t>
  </si>
  <si>
    <t>22,71</t>
  </si>
  <si>
    <t>1.385,31</t>
  </si>
  <si>
    <t>0,14</t>
  </si>
  <si>
    <t>95,23</t>
  </si>
  <si>
    <t>45,14</t>
  </si>
  <si>
    <t>1.354,20</t>
  </si>
  <si>
    <t>0,13</t>
  </si>
  <si>
    <t>95,36</t>
  </si>
  <si>
    <t>60,42</t>
  </si>
  <si>
    <t>1.329,24</t>
  </si>
  <si>
    <t>95,50</t>
  </si>
  <si>
    <t>0,75</t>
  </si>
  <si>
    <t>1.703,47</t>
  </si>
  <si>
    <t>1.277,60</t>
  </si>
  <si>
    <t>95,62</t>
  </si>
  <si>
    <t>4,63</t>
  </si>
  <si>
    <t>275,47</t>
  </si>
  <si>
    <t>1.275,42</t>
  </si>
  <si>
    <t>95,75</t>
  </si>
  <si>
    <t>100,0</t>
  </si>
  <si>
    <t>12,71</t>
  </si>
  <si>
    <t>1.271,00</t>
  </si>
  <si>
    <t>0,12</t>
  </si>
  <si>
    <t>95,87</t>
  </si>
  <si>
    <t>15,0</t>
  </si>
  <si>
    <t>82,12</t>
  </si>
  <si>
    <t>1.231,80</t>
  </si>
  <si>
    <t>95,99</t>
  </si>
  <si>
    <t>4,0</t>
  </si>
  <si>
    <t>307,42</t>
  </si>
  <si>
    <t>1.229,68</t>
  </si>
  <si>
    <t>96,11</t>
  </si>
  <si>
    <t>1.218,90</t>
  </si>
  <si>
    <t>96,23</t>
  </si>
  <si>
    <t>607,49</t>
  </si>
  <si>
    <t>1.214,98</t>
  </si>
  <si>
    <t>96,35</t>
  </si>
  <si>
    <t>257,08</t>
  </si>
  <si>
    <t>1.190,28</t>
  </si>
  <si>
    <t>96,47</t>
  </si>
  <si>
    <t>74,14</t>
  </si>
  <si>
    <t>1.186,24</t>
  </si>
  <si>
    <t>96,59</t>
  </si>
  <si>
    <t>1.166,84</t>
  </si>
  <si>
    <t>0,11</t>
  </si>
  <si>
    <t>96,70</t>
  </si>
  <si>
    <t>289,08</t>
  </si>
  <si>
    <t>1.156,32</t>
  </si>
  <si>
    <t>96,81</t>
  </si>
  <si>
    <t>1.136,43</t>
  </si>
  <si>
    <t>96,93</t>
  </si>
  <si>
    <t>237,80</t>
  </si>
  <si>
    <t>1.101,01</t>
  </si>
  <si>
    <t>97,03</t>
  </si>
  <si>
    <t>60,0</t>
  </si>
  <si>
    <t>17,96</t>
  </si>
  <si>
    <t>1.077,60</t>
  </si>
  <si>
    <t>97,14</t>
  </si>
  <si>
    <t>173,62</t>
  </si>
  <si>
    <t>1.041,72</t>
  </si>
  <si>
    <t>0,10</t>
  </si>
  <si>
    <t>97,24</t>
  </si>
  <si>
    <t>1.041,44</t>
  </si>
  <si>
    <t>97,35</t>
  </si>
  <si>
    <t>42,04</t>
  </si>
  <si>
    <t>924,88</t>
  </si>
  <si>
    <t>0,09</t>
  </si>
  <si>
    <t>97,44</t>
  </si>
  <si>
    <t>0,864</t>
  </si>
  <si>
    <t>979,61</t>
  </si>
  <si>
    <t>846,38</t>
  </si>
  <si>
    <t>0,08</t>
  </si>
  <si>
    <t>97,52</t>
  </si>
  <si>
    <t>419,34</t>
  </si>
  <si>
    <t>838,68</t>
  </si>
  <si>
    <t>97,60</t>
  </si>
  <si>
    <t>32,0</t>
  </si>
  <si>
    <t>25,75</t>
  </si>
  <si>
    <t>824,00</t>
  </si>
  <si>
    <t>97,68</t>
  </si>
  <si>
    <t>790,28</t>
  </si>
  <si>
    <t>97,76</t>
  </si>
  <si>
    <t>777,06</t>
  </si>
  <si>
    <t>97,84</t>
  </si>
  <si>
    <t>35,14</t>
  </si>
  <si>
    <t>773,08</t>
  </si>
  <si>
    <t>97,91</t>
  </si>
  <si>
    <t>373,88</t>
  </si>
  <si>
    <t>747,76</t>
  </si>
  <si>
    <t>0,07</t>
  </si>
  <si>
    <t>97,99</t>
  </si>
  <si>
    <t>87,15</t>
  </si>
  <si>
    <t>697,20</t>
  </si>
  <si>
    <t>98,06</t>
  </si>
  <si>
    <t>29,08</t>
  </si>
  <si>
    <t>22,41</t>
  </si>
  <si>
    <t>651,68</t>
  </si>
  <si>
    <t>0,06</t>
  </si>
  <si>
    <t>98,12</t>
  </si>
  <si>
    <t>5,51</t>
  </si>
  <si>
    <t>636,07</t>
  </si>
  <si>
    <t>98,18</t>
  </si>
  <si>
    <t>500,0</t>
  </si>
  <si>
    <t>1,21</t>
  </si>
  <si>
    <t>605,00</t>
  </si>
  <si>
    <t>98,24</t>
  </si>
  <si>
    <t>570,41</t>
  </si>
  <si>
    <t>98,30</t>
  </si>
  <si>
    <t>9,0</t>
  </si>
  <si>
    <t>543,51</t>
  </si>
  <si>
    <t>0,05</t>
  </si>
  <si>
    <t>98,35</t>
  </si>
  <si>
    <t>0,6</t>
  </si>
  <si>
    <t>824,03</t>
  </si>
  <si>
    <t>494,41</t>
  </si>
  <si>
    <t>98,40</t>
  </si>
  <si>
    <t>492,51</t>
  </si>
  <si>
    <t>98,45</t>
  </si>
  <si>
    <t>11,61</t>
  </si>
  <si>
    <t>487,44</t>
  </si>
  <si>
    <t>98,50</t>
  </si>
  <si>
    <t>117,40</t>
  </si>
  <si>
    <t>469,60</t>
  </si>
  <si>
    <t>98,54</t>
  </si>
  <si>
    <t>52,01</t>
  </si>
  <si>
    <t>468,09</t>
  </si>
  <si>
    <t>98,59</t>
  </si>
  <si>
    <t>53,02</t>
  </si>
  <si>
    <t>424,16</t>
  </si>
  <si>
    <t>0,04</t>
  </si>
  <si>
    <t>98,63</t>
  </si>
  <si>
    <t>1,44</t>
  </si>
  <si>
    <t>292,93</t>
  </si>
  <si>
    <t>421,81</t>
  </si>
  <si>
    <t>98,67</t>
  </si>
  <si>
    <t>11,5</t>
  </si>
  <si>
    <t>36,61</t>
  </si>
  <si>
    <t>421,01</t>
  </si>
  <si>
    <t>98,71</t>
  </si>
  <si>
    <t>4,09</t>
  </si>
  <si>
    <t>101,62</t>
  </si>
  <si>
    <t>415,62</t>
  </si>
  <si>
    <t>98,75</t>
  </si>
  <si>
    <t>13,82</t>
  </si>
  <si>
    <t>414,60</t>
  </si>
  <si>
    <t>98,79</t>
  </si>
  <si>
    <t>399,70</t>
  </si>
  <si>
    <t>98,83</t>
  </si>
  <si>
    <t>26,40</t>
  </si>
  <si>
    <t>396,00</t>
  </si>
  <si>
    <t>98,87</t>
  </si>
  <si>
    <t>27,76</t>
  </si>
  <si>
    <t>388,64</t>
  </si>
  <si>
    <t>98,91</t>
  </si>
  <si>
    <t>6,40</t>
  </si>
  <si>
    <t>384,00</t>
  </si>
  <si>
    <t>98,95</t>
  </si>
  <si>
    <t>190,90</t>
  </si>
  <si>
    <t>381,80</t>
  </si>
  <si>
    <t>98,99</t>
  </si>
  <si>
    <t>373,03</t>
  </si>
  <si>
    <t>99,02</t>
  </si>
  <si>
    <t>7,29</t>
  </si>
  <si>
    <t>364,50</t>
  </si>
  <si>
    <t>99,06</t>
  </si>
  <si>
    <t>2,048</t>
  </si>
  <si>
    <t>175,94</t>
  </si>
  <si>
    <t>360,32</t>
  </si>
  <si>
    <t>99,09</t>
  </si>
  <si>
    <t>1.440,0</t>
  </si>
  <si>
    <t>360,00</t>
  </si>
  <si>
    <t>99,13</t>
  </si>
  <si>
    <t>20,0</t>
  </si>
  <si>
    <t>17,65</t>
  </si>
  <si>
    <t>353,00</t>
  </si>
  <si>
    <t>0,03</t>
  </si>
  <si>
    <t>99,16</t>
  </si>
  <si>
    <t>0,9375</t>
  </si>
  <si>
    <t>375,71</t>
  </si>
  <si>
    <t>352,22</t>
  </si>
  <si>
    <t>99,20</t>
  </si>
  <si>
    <t>86,81</t>
  </si>
  <si>
    <t>347,24</t>
  </si>
  <si>
    <t>99,23</t>
  </si>
  <si>
    <t>342,78</t>
  </si>
  <si>
    <t>99,27</t>
  </si>
  <si>
    <t>21,0</t>
  </si>
  <si>
    <t>15,07</t>
  </si>
  <si>
    <t>316,47</t>
  </si>
  <si>
    <t>99,30</t>
  </si>
  <si>
    <t>281,74</t>
  </si>
  <si>
    <t>99,33</t>
  </si>
  <si>
    <t>138,08</t>
  </si>
  <si>
    <t>276,16</t>
  </si>
  <si>
    <t>99,35</t>
  </si>
  <si>
    <t>67,95</t>
  </si>
  <si>
    <t>271,80</t>
  </si>
  <si>
    <t>99,38</t>
  </si>
  <si>
    <t>270,93</t>
  </si>
  <si>
    <t>99,41</t>
  </si>
  <si>
    <t>134,78</t>
  </si>
  <si>
    <t>269,56</t>
  </si>
  <si>
    <t>99,43</t>
  </si>
  <si>
    <t>83,47</t>
  </si>
  <si>
    <t>250,41</t>
  </si>
  <si>
    <t>0,02</t>
  </si>
  <si>
    <t>99,46</t>
  </si>
  <si>
    <t>0,47875</t>
  </si>
  <si>
    <t>499,70</t>
  </si>
  <si>
    <t>239,23</t>
  </si>
  <si>
    <t>99,48</t>
  </si>
  <si>
    <t>237,60</t>
  </si>
  <si>
    <t>99,50</t>
  </si>
  <si>
    <t>110,24</t>
  </si>
  <si>
    <t>220,48</t>
  </si>
  <si>
    <t>99,53</t>
  </si>
  <si>
    <t>212,91</t>
  </si>
  <si>
    <t>99,55</t>
  </si>
  <si>
    <t>206,61</t>
  </si>
  <si>
    <t>99,57</t>
  </si>
  <si>
    <t>13,0</t>
  </si>
  <si>
    <t>15,85</t>
  </si>
  <si>
    <t>206,05</t>
  </si>
  <si>
    <t>99,59</t>
  </si>
  <si>
    <t>199,30</t>
  </si>
  <si>
    <t>99,61</t>
  </si>
  <si>
    <t>5,69</t>
  </si>
  <si>
    <t>194,59</t>
  </si>
  <si>
    <t>99,63</t>
  </si>
  <si>
    <t>62,21</t>
  </si>
  <si>
    <t>186,63</t>
  </si>
  <si>
    <t>99,64</t>
  </si>
  <si>
    <t>3,5</t>
  </si>
  <si>
    <t>52,98</t>
  </si>
  <si>
    <t>185,43</t>
  </si>
  <si>
    <t>99,66</t>
  </si>
  <si>
    <t>59,78</t>
  </si>
  <si>
    <t>179,34</t>
  </si>
  <si>
    <t>99,68</t>
  </si>
  <si>
    <t>29,58</t>
  </si>
  <si>
    <t>177,48</t>
  </si>
  <si>
    <t>99,70</t>
  </si>
  <si>
    <t>398,0</t>
  </si>
  <si>
    <t>163,18</t>
  </si>
  <si>
    <t>99,71</t>
  </si>
  <si>
    <t>19,62</t>
  </si>
  <si>
    <t>156,96</t>
  </si>
  <si>
    <t>99,73</t>
  </si>
  <si>
    <t>154,40</t>
  </si>
  <si>
    <t>99,74</t>
  </si>
  <si>
    <t>49,00</t>
  </si>
  <si>
    <t>147,00</t>
  </si>
  <si>
    <t>0,01</t>
  </si>
  <si>
    <t>99,76</t>
  </si>
  <si>
    <t>48,82</t>
  </si>
  <si>
    <t>146,46</t>
  </si>
  <si>
    <t>99,77</t>
  </si>
  <si>
    <t>67,09</t>
  </si>
  <si>
    <t>134,18</t>
  </si>
  <si>
    <t>99,79</t>
  </si>
  <si>
    <t>125,84</t>
  </si>
  <si>
    <t>99,80</t>
  </si>
  <si>
    <t>2,52</t>
  </si>
  <si>
    <t>120,96</t>
  </si>
  <si>
    <t>99,81</t>
  </si>
  <si>
    <t>37,51</t>
  </si>
  <si>
    <t>112,53</t>
  </si>
  <si>
    <t>99,82</t>
  </si>
  <si>
    <t>1,0455</t>
  </si>
  <si>
    <t>106,76</t>
  </si>
  <si>
    <t>111,61</t>
  </si>
  <si>
    <t>99,83</t>
  </si>
  <si>
    <t>110,58</t>
  </si>
  <si>
    <t>99,84</t>
  </si>
  <si>
    <t>110,17</t>
  </si>
  <si>
    <t>99,86</t>
  </si>
  <si>
    <t>12,04</t>
  </si>
  <si>
    <t>108,36</t>
  </si>
  <si>
    <t>99,87</t>
  </si>
  <si>
    <t>105,09</t>
  </si>
  <si>
    <t>99,88</t>
  </si>
  <si>
    <t>17,46</t>
  </si>
  <si>
    <t>104,76</t>
  </si>
  <si>
    <t>99,89</t>
  </si>
  <si>
    <t>4,01</t>
  </si>
  <si>
    <t>92,23</t>
  </si>
  <si>
    <t>99,90</t>
  </si>
  <si>
    <t>21,59</t>
  </si>
  <si>
    <t>86,36</t>
  </si>
  <si>
    <t>79,60</t>
  </si>
  <si>
    <t>99,91</t>
  </si>
  <si>
    <t>26,51</t>
  </si>
  <si>
    <t>79,53</t>
  </si>
  <si>
    <t>99,92</t>
  </si>
  <si>
    <t>0,39</t>
  </si>
  <si>
    <t>78,00</t>
  </si>
  <si>
    <t>99,93</t>
  </si>
  <si>
    <t>65,71</t>
  </si>
  <si>
    <t>65,24</t>
  </si>
  <si>
    <t>99,94</t>
  </si>
  <si>
    <t>5,0</t>
  </si>
  <si>
    <t>12,43</t>
  </si>
  <si>
    <t>62,15</t>
  </si>
  <si>
    <t>99,95</t>
  </si>
  <si>
    <t>20,17</t>
  </si>
  <si>
    <t>60,51</t>
  </si>
  <si>
    <t>9,74</t>
  </si>
  <si>
    <t>58,44</t>
  </si>
  <si>
    <t>99,96</t>
  </si>
  <si>
    <t>24,02</t>
  </si>
  <si>
    <t>48,04</t>
  </si>
  <si>
    <t>0,00</t>
  </si>
  <si>
    <t>47,42</t>
  </si>
  <si>
    <t>99,97</t>
  </si>
  <si>
    <t>45,49</t>
  </si>
  <si>
    <t>138,06</t>
  </si>
  <si>
    <t>44,17</t>
  </si>
  <si>
    <t>99,98</t>
  </si>
  <si>
    <t>2,99</t>
  </si>
  <si>
    <t>41,86</t>
  </si>
  <si>
    <t>10,29</t>
  </si>
  <si>
    <t>41,16</t>
  </si>
  <si>
    <t>9,98</t>
  </si>
  <si>
    <t>39,92</t>
  </si>
  <si>
    <t>99,99</t>
  </si>
  <si>
    <t>6,70</t>
  </si>
  <si>
    <t>27,40</t>
  </si>
  <si>
    <t>6,81</t>
  </si>
  <si>
    <t>27,24</t>
  </si>
  <si>
    <t>27,22</t>
  </si>
  <si>
    <t>100,00</t>
  </si>
  <si>
    <t>9,95</t>
  </si>
  <si>
    <t>19,90</t>
  </si>
  <si>
    <t>18,00</t>
  </si>
  <si>
    <t>Curva ABC de Insumos</t>
  </si>
  <si>
    <t>Quantidade</t>
  </si>
  <si>
    <t>Valor Unitário</t>
  </si>
  <si>
    <t>Peso</t>
  </si>
  <si>
    <t>Valor Acumulado</t>
  </si>
  <si>
    <t>Peso Acumulado</t>
  </si>
  <si>
    <t>Operativa</t>
  </si>
  <si>
    <t>Improdutiva</t>
  </si>
  <si>
    <t>Geral</t>
  </si>
  <si>
    <t>1.933,1710263</t>
  </si>
  <si>
    <t>37,38</t>
  </si>
  <si>
    <t>72.261,93</t>
  </si>
  <si>
    <t>7,11%</t>
  </si>
  <si>
    <t xml:space="preserve"> 00040818 </t>
  </si>
  <si>
    <t>ENCARREGADO GERAL DE OBRAS (MENSALISTA)</t>
  </si>
  <si>
    <t>6,0958200</t>
  </si>
  <si>
    <t>10.856,24</t>
  </si>
  <si>
    <t>66.177,68</t>
  </si>
  <si>
    <t>6,51%</t>
  </si>
  <si>
    <t>13,61%</t>
  </si>
  <si>
    <t xml:space="preserve"> 00037370 </t>
  </si>
  <si>
    <t>ALIMENTACAO - HORISTA (COLETADO CAIXA - ENCARGOS COMPLEMENTARES)</t>
  </si>
  <si>
    <t>Encargos Complementares</t>
  </si>
  <si>
    <t>7.734,4090780</t>
  </si>
  <si>
    <t>6,11</t>
  </si>
  <si>
    <t>47.257,24</t>
  </si>
  <si>
    <t>4,65%</t>
  </si>
  <si>
    <t>18,26%</t>
  </si>
  <si>
    <t>1.574,6996860</t>
  </si>
  <si>
    <t>28,58</t>
  </si>
  <si>
    <t>45.004,92</t>
  </si>
  <si>
    <t>4,43%</t>
  </si>
  <si>
    <t>22,69%</t>
  </si>
  <si>
    <t>120,3930000</t>
  </si>
  <si>
    <t>319,41</t>
  </si>
  <si>
    <t>38.454,73</t>
  </si>
  <si>
    <t>3,78%</t>
  </si>
  <si>
    <t>26,47%</t>
  </si>
  <si>
    <t xml:space="preserve"> 00040813 </t>
  </si>
  <si>
    <t>ENGENHEIRO CIVIL DE OBRA PLENO (MENSALISTA)</t>
  </si>
  <si>
    <t>1,0111200</t>
  </si>
  <si>
    <t>33.836,83</t>
  </si>
  <si>
    <t>34.213,10</t>
  </si>
  <si>
    <t>3,36%</t>
  </si>
  <si>
    <t>29,84%</t>
  </si>
  <si>
    <t>289,8810000</t>
  </si>
  <si>
    <t>115,37</t>
  </si>
  <si>
    <t>33.443,57</t>
  </si>
  <si>
    <t>3,29%</t>
  </si>
  <si>
    <t>33,12%</t>
  </si>
  <si>
    <t xml:space="preserve"> 00006111 </t>
  </si>
  <si>
    <t>SERVENTE DE OBRAS (HORISTA)</t>
  </si>
  <si>
    <t>1.174,7941359</t>
  </si>
  <si>
    <t>27,16</t>
  </si>
  <si>
    <t>31.907,41</t>
  </si>
  <si>
    <t>3,14%</t>
  </si>
  <si>
    <t>36,26%</t>
  </si>
  <si>
    <t xml:space="preserve"> 00004783 </t>
  </si>
  <si>
    <t>PINTOR (HORISTA)</t>
  </si>
  <si>
    <t>781,9179063</t>
  </si>
  <si>
    <t>37,48</t>
  </si>
  <si>
    <t>29.306,28</t>
  </si>
  <si>
    <t>2,88%</t>
  </si>
  <si>
    <t>39,14%</t>
  </si>
  <si>
    <t>124,0000000</t>
  </si>
  <si>
    <t>220,95</t>
  </si>
  <si>
    <t>27.397,80</t>
  </si>
  <si>
    <t>2,69%</t>
  </si>
  <si>
    <t>41,84%</t>
  </si>
  <si>
    <t>388,5000000</t>
  </si>
  <si>
    <t>68,00</t>
  </si>
  <si>
    <t>26.418,00</t>
  </si>
  <si>
    <t>2,60%</t>
  </si>
  <si>
    <t>44,44%</t>
  </si>
  <si>
    <t>676,0000000</t>
  </si>
  <si>
    <t>37,12</t>
  </si>
  <si>
    <t>25.093,12</t>
  </si>
  <si>
    <t>2,47%</t>
  </si>
  <si>
    <t>46,90%</t>
  </si>
  <si>
    <t>1.732,0000000</t>
  </si>
  <si>
    <t>12,48</t>
  </si>
  <si>
    <t>21.615,36</t>
  </si>
  <si>
    <t>2,13%</t>
  </si>
  <si>
    <t>49,03%</t>
  </si>
  <si>
    <t>2,0000000</t>
  </si>
  <si>
    <t>10.326,39</t>
  </si>
  <si>
    <t>20.652,78</t>
  </si>
  <si>
    <t>2,03%</t>
  </si>
  <si>
    <t>51,06%</t>
  </si>
  <si>
    <t xml:space="preserve"> 00002696 </t>
  </si>
  <si>
    <t>ENCANADOR OU BOMBEIRO HIDRAULICO (HORISTA)</t>
  </si>
  <si>
    <t>552,1522501</t>
  </si>
  <si>
    <t>36,70</t>
  </si>
  <si>
    <t>20.263,99</t>
  </si>
  <si>
    <t>1,99%</t>
  </si>
  <si>
    <t>53,05%</t>
  </si>
  <si>
    <t xml:space="preserve"> 00000246 </t>
  </si>
  <si>
    <t>AUXILIAR DE ENCANADOR OU BOMBEIRO HIDRAULICO (HORISTA)</t>
  </si>
  <si>
    <t>704,5419220</t>
  </si>
  <si>
    <t>20.135,81</t>
  </si>
  <si>
    <t>1,98%</t>
  </si>
  <si>
    <t>55,03%</t>
  </si>
  <si>
    <t>111,0000000</t>
  </si>
  <si>
    <t>151,39</t>
  </si>
  <si>
    <t>16.804,29</t>
  </si>
  <si>
    <t>1,65%</t>
  </si>
  <si>
    <t>56,69%</t>
  </si>
  <si>
    <t>21,0000000</t>
  </si>
  <si>
    <t>747,60</t>
  </si>
  <si>
    <t>15.699,60</t>
  </si>
  <si>
    <t>1,54%</t>
  </si>
  <si>
    <t>58,23%</t>
  </si>
  <si>
    <t>790,0000000</t>
  </si>
  <si>
    <t>19,78</t>
  </si>
  <si>
    <t>15.626,20</t>
  </si>
  <si>
    <t>59,77%</t>
  </si>
  <si>
    <t xml:space="preserve"> 00037371 </t>
  </si>
  <si>
    <t>TRANSPORTE - HORISTA (COLETADO CAIXA - ENCARGOS COMPLEMENTARES)</t>
  </si>
  <si>
    <t>7.721,8605700</t>
  </si>
  <si>
    <t>1,99</t>
  </si>
  <si>
    <t>15.366,50</t>
  </si>
  <si>
    <t>1,51%</t>
  </si>
  <si>
    <t>61,28%</t>
  </si>
  <si>
    <t>16.869,9953854</t>
  </si>
  <si>
    <t>0,83</t>
  </si>
  <si>
    <t>14.002,10</t>
  </si>
  <si>
    <t>1,38%</t>
  </si>
  <si>
    <t>62,66%</t>
  </si>
  <si>
    <t xml:space="preserve"> 00037372 </t>
  </si>
  <si>
    <t>EXAMES - HORISTA (COLETADO CAIXA - ENCARGOS COMPLEMENTARES)</t>
  </si>
  <si>
    <t>13.921,94</t>
  </si>
  <si>
    <t>1,37%</t>
  </si>
  <si>
    <t>64,03%</t>
  </si>
  <si>
    <t xml:space="preserve"> 00004750 </t>
  </si>
  <si>
    <t>PEDREIRO (HORISTA)</t>
  </si>
  <si>
    <t>329,6410264</t>
  </si>
  <si>
    <t>38,38</t>
  </si>
  <si>
    <t>12.651,62</t>
  </si>
  <si>
    <t>1,24%</t>
  </si>
  <si>
    <t>65,27%</t>
  </si>
  <si>
    <t>6,0000000</t>
  </si>
  <si>
    <t>1,14%</t>
  </si>
  <si>
    <t>66,41%</t>
  </si>
  <si>
    <t>293,6832233</t>
  </si>
  <si>
    <t>38,03</t>
  </si>
  <si>
    <t>11.168,77</t>
  </si>
  <si>
    <t>1,10%</t>
  </si>
  <si>
    <t>67,51%</t>
  </si>
  <si>
    <t>30,0000000</t>
  </si>
  <si>
    <t>335,92</t>
  </si>
  <si>
    <t>10.077,60</t>
  </si>
  <si>
    <t>0,99%</t>
  </si>
  <si>
    <t>68,50%</t>
  </si>
  <si>
    <t>98,0000000</t>
  </si>
  <si>
    <t>84,33</t>
  </si>
  <si>
    <t>8.264,34</t>
  </si>
  <si>
    <t>0,81%</t>
  </si>
  <si>
    <t>69,31%</t>
  </si>
  <si>
    <t>410,8000000</t>
  </si>
  <si>
    <t>19,96</t>
  </si>
  <si>
    <t>8.199,57</t>
  </si>
  <si>
    <t>70,12%</t>
  </si>
  <si>
    <t>10,0000000</t>
  </si>
  <si>
    <t>819,56</t>
  </si>
  <si>
    <t>8.195,60</t>
  </si>
  <si>
    <t>70,92%</t>
  </si>
  <si>
    <t xml:space="preserve"> 00040862 </t>
  </si>
  <si>
    <t>ALIMENTACAO - MENSALISTA (COLETADO CAIXA - ENCARGOS COMPLEMENTARES)</t>
  </si>
  <si>
    <t>7,0000000</t>
  </si>
  <si>
    <t>1.153,13</t>
  </si>
  <si>
    <t>8.071,91</t>
  </si>
  <si>
    <t>0,79%</t>
  </si>
  <si>
    <t>71,72%</t>
  </si>
  <si>
    <t>36,0000000</t>
  </si>
  <si>
    <t>219,07</t>
  </si>
  <si>
    <t>7.886,52</t>
  </si>
  <si>
    <t>0,78%</t>
  </si>
  <si>
    <t>72,49%</t>
  </si>
  <si>
    <t>1,0000000</t>
  </si>
  <si>
    <t>7.001,75</t>
  </si>
  <si>
    <t>0,69%</t>
  </si>
  <si>
    <t>73,18%</t>
  </si>
  <si>
    <t>1.622,0000000</t>
  </si>
  <si>
    <t>3,78</t>
  </si>
  <si>
    <t>6.131,16</t>
  </si>
  <si>
    <t>0,60%</t>
  </si>
  <si>
    <t>73,79%</t>
  </si>
  <si>
    <t xml:space="preserve"> 00006110 </t>
  </si>
  <si>
    <t>SERRALHEIRO (HORISTA)</t>
  </si>
  <si>
    <t>157,1544729</t>
  </si>
  <si>
    <t>6.031,59</t>
  </si>
  <si>
    <t>0,59%</t>
  </si>
  <si>
    <t>74,38%</t>
  </si>
  <si>
    <t>577,79</t>
  </si>
  <si>
    <t>5.777,90</t>
  </si>
  <si>
    <t>0,57%</t>
  </si>
  <si>
    <t>74,95%</t>
  </si>
  <si>
    <t>1.934,6040000</t>
  </si>
  <si>
    <t>2,87</t>
  </si>
  <si>
    <t>5.552,31</t>
  </si>
  <si>
    <t>0,55%</t>
  </si>
  <si>
    <t>75,49%</t>
  </si>
  <si>
    <t>1.163,3119679</t>
  </si>
  <si>
    <t>4,69</t>
  </si>
  <si>
    <t>5.455,93</t>
  </si>
  <si>
    <t>0,54%</t>
  </si>
  <si>
    <t>76,03%</t>
  </si>
  <si>
    <t xml:space="preserve"> 00043484 </t>
  </si>
  <si>
    <t>EPI - FAMILIA ELETRICISTA - HORISTA (ENCARGOS COMPLEMENTARES - COLETADO CAIXA)</t>
  </si>
  <si>
    <t>3.341,5383870</t>
  </si>
  <si>
    <t>1,59</t>
  </si>
  <si>
    <t>5.313,05</t>
  </si>
  <si>
    <t>0,52%</t>
  </si>
  <si>
    <t>76,55%</t>
  </si>
  <si>
    <t>678,0000000</t>
  </si>
  <si>
    <t>7,70</t>
  </si>
  <si>
    <t>5.220,60</t>
  </si>
  <si>
    <t>0,51%</t>
  </si>
  <si>
    <t>77,07%</t>
  </si>
  <si>
    <t>39,1817043</t>
  </si>
  <si>
    <t>132,58</t>
  </si>
  <si>
    <t>5.194,71</t>
  </si>
  <si>
    <t>77,58%</t>
  </si>
  <si>
    <t>31,1700000</t>
  </si>
  <si>
    <t>155,26</t>
  </si>
  <si>
    <t>4.839,45</t>
  </si>
  <si>
    <t>0,48%</t>
  </si>
  <si>
    <t>78,05%</t>
  </si>
  <si>
    <t>4.419,45</t>
  </si>
  <si>
    <t>0,43%</t>
  </si>
  <si>
    <t>78,49%</t>
  </si>
  <si>
    <t xml:space="preserve"> 00044497 </t>
  </si>
  <si>
    <t>MONTADOR DE ESTRUTURAS METALICAS HORISTA</t>
  </si>
  <si>
    <t>95,6270100</t>
  </si>
  <si>
    <t>43,81</t>
  </si>
  <si>
    <t>4.189,42</t>
  </si>
  <si>
    <t>0,41%</t>
  </si>
  <si>
    <t>78,90%</t>
  </si>
  <si>
    <t>996,3607500</t>
  </si>
  <si>
    <t>4,14</t>
  </si>
  <si>
    <t>4.124,93</t>
  </si>
  <si>
    <t>79,30%</t>
  </si>
  <si>
    <t xml:space="preserve"> 00037666 </t>
  </si>
  <si>
    <t>OPERADOR DE BETONEIRA ESTACIONARIA / MISTURADOR (HORISTA)</t>
  </si>
  <si>
    <t>121,8729255</t>
  </si>
  <si>
    <t>33,75</t>
  </si>
  <si>
    <t>4.113,21</t>
  </si>
  <si>
    <t>0,40%</t>
  </si>
  <si>
    <t>79,71%</t>
  </si>
  <si>
    <t>4.090,84</t>
  </si>
  <si>
    <t>80,11%</t>
  </si>
  <si>
    <t xml:space="preserve"> 00001213 </t>
  </si>
  <si>
    <t>CARPINTEIRO DE FORMAS PARA CONCRETO (HORISTA)</t>
  </si>
  <si>
    <t>97,7934953</t>
  </si>
  <si>
    <t>38,62</t>
  </si>
  <si>
    <t>3.776,78</t>
  </si>
  <si>
    <t>0,37%</t>
  </si>
  <si>
    <t>80,48%</t>
  </si>
  <si>
    <t>31,0000000</t>
  </si>
  <si>
    <t>119,51</t>
  </si>
  <si>
    <t>3.704,81</t>
  </si>
  <si>
    <t>0,36%</t>
  </si>
  <si>
    <t>80,85%</t>
  </si>
  <si>
    <t xml:space="preserve"> 00043460 </t>
  </si>
  <si>
    <t>FERRAMENTAS - FAMILIA ELETRICISTA - HORISTA (ENCARGOS COMPLEMENTARES - COLETADO CAIXA)</t>
  </si>
  <si>
    <t>1,08</t>
  </si>
  <si>
    <t>3.608,86</t>
  </si>
  <si>
    <t>0,35%</t>
  </si>
  <si>
    <t>81,20%</t>
  </si>
  <si>
    <t xml:space="preserve"> 00000252 </t>
  </si>
  <si>
    <t>AJUDANTE DE SERRALHEIRO (HORISTA)</t>
  </si>
  <si>
    <t>125,9937809</t>
  </si>
  <si>
    <t>3.600,90</t>
  </si>
  <si>
    <t>81,56%</t>
  </si>
  <si>
    <t xml:space="preserve"> 00012872 </t>
  </si>
  <si>
    <t>GESSEIRO (HORISTA)</t>
  </si>
  <si>
    <t>95,7886323</t>
  </si>
  <si>
    <t>3.580,58</t>
  </si>
  <si>
    <t>81,91%</t>
  </si>
  <si>
    <t xml:space="preserve"> 00000392 </t>
  </si>
  <si>
    <t>ABRACADEIRA EM ACO PARA AMARRACAO DE ELETRODUTOS, TIPO D, COM 1/2" E PARAFUSO DE FIXACAO</t>
  </si>
  <si>
    <t>1.316,0609000</t>
  </si>
  <si>
    <t>2,72</t>
  </si>
  <si>
    <t>3.579,69</t>
  </si>
  <si>
    <t>82,26%</t>
  </si>
  <si>
    <t>11,0000000</t>
  </si>
  <si>
    <t>323,26</t>
  </si>
  <si>
    <t>3.555,86</t>
  </si>
  <si>
    <t>82,61%</t>
  </si>
  <si>
    <t>131,5473000</t>
  </si>
  <si>
    <t>26,89</t>
  </si>
  <si>
    <t>3.537,31</t>
  </si>
  <si>
    <t>82,96%</t>
  </si>
  <si>
    <t>189,0283707</t>
  </si>
  <si>
    <t>18,28</t>
  </si>
  <si>
    <t>3.455,44</t>
  </si>
  <si>
    <t>0,34%</t>
  </si>
  <si>
    <t>83,30%</t>
  </si>
  <si>
    <t>275,26</t>
  </si>
  <si>
    <t>3.027,86</t>
  </si>
  <si>
    <t>0,30%</t>
  </si>
  <si>
    <t>83,60%</t>
  </si>
  <si>
    <t>108,0000000</t>
  </si>
  <si>
    <t>27,90</t>
  </si>
  <si>
    <t>3.013,20</t>
  </si>
  <si>
    <t>83,89%</t>
  </si>
  <si>
    <t>50,0000000</t>
  </si>
  <si>
    <t>59,70</t>
  </si>
  <si>
    <t>2.985,00</t>
  </si>
  <si>
    <t>0,29%</t>
  </si>
  <si>
    <t>84,19%</t>
  </si>
  <si>
    <t>19,6500000</t>
  </si>
  <si>
    <t>147,73</t>
  </si>
  <si>
    <t>2.902,89</t>
  </si>
  <si>
    <t>84,47%</t>
  </si>
  <si>
    <t>22,90</t>
  </si>
  <si>
    <t>2.839,60</t>
  </si>
  <si>
    <t>0,28%</t>
  </si>
  <si>
    <t>84,75%</t>
  </si>
  <si>
    <t>454,57</t>
  </si>
  <si>
    <t>2.727,42</t>
  </si>
  <si>
    <t>0,27%</t>
  </si>
  <si>
    <t>85,02%</t>
  </si>
  <si>
    <t>8,0000000</t>
  </si>
  <si>
    <t>339,67</t>
  </si>
  <si>
    <t>2.717,36</t>
  </si>
  <si>
    <t>85,29%</t>
  </si>
  <si>
    <t>16,0000000</t>
  </si>
  <si>
    <t>168,58</t>
  </si>
  <si>
    <t>2.697,28</t>
  </si>
  <si>
    <t>85,55%</t>
  </si>
  <si>
    <t xml:space="preserve"> 00004257 </t>
  </si>
  <si>
    <t>OPERADOR DE MARTELETE OU MARTELETEIRO (HORISTA)</t>
  </si>
  <si>
    <t>66,0367427</t>
  </si>
  <si>
    <t>40,69</t>
  </si>
  <si>
    <t>2.687,04</t>
  </si>
  <si>
    <t>0,26%</t>
  </si>
  <si>
    <t>85,81%</t>
  </si>
  <si>
    <t>2,9400000</t>
  </si>
  <si>
    <t>841,09</t>
  </si>
  <si>
    <t>2.472,80</t>
  </si>
  <si>
    <t>0,24%</t>
  </si>
  <si>
    <t>86,06%</t>
  </si>
  <si>
    <t>393,3570000</t>
  </si>
  <si>
    <t>2.403,41</t>
  </si>
  <si>
    <t>86,29%</t>
  </si>
  <si>
    <t xml:space="preserve"> 00040863 </t>
  </si>
  <si>
    <t>EXAMES - MENSALISTA (COLETADO CAIXA - ENCARGOS COMPLEMENTARES)</t>
  </si>
  <si>
    <t>341,57</t>
  </si>
  <si>
    <t>2.390,99</t>
  </si>
  <si>
    <t>86,53%</t>
  </si>
  <si>
    <t>48,0000000</t>
  </si>
  <si>
    <t>0,23%</t>
  </si>
  <si>
    <t>86,76%</t>
  </si>
  <si>
    <t>14,0000000</t>
  </si>
  <si>
    <t>165,79</t>
  </si>
  <si>
    <t>2.321,06</t>
  </si>
  <si>
    <t>86,99%</t>
  </si>
  <si>
    <t xml:space="preserve"> 00040861 </t>
  </si>
  <si>
    <t>TRANSPORTE - MENSALISTA (COLETADO CAIXA - ENCARGOS COMPLEMENTARES)</t>
  </si>
  <si>
    <t>377,18</t>
  </si>
  <si>
    <t>2.263,08</t>
  </si>
  <si>
    <t>0,22%</t>
  </si>
  <si>
    <t>87,21%</t>
  </si>
  <si>
    <t xml:space="preserve"> 00012869 </t>
  </si>
  <si>
    <t>TELHADOR / TELHADISTA (HORISTA)</t>
  </si>
  <si>
    <t>58,2002942</t>
  </si>
  <si>
    <t>38,13</t>
  </si>
  <si>
    <t>2.219,18</t>
  </si>
  <si>
    <t>87,43%</t>
  </si>
  <si>
    <t xml:space="preserve"> 00002706 </t>
  </si>
  <si>
    <t>ENGENHEIRO CIVIL DE OBRA JUNIOR (HORISTA)</t>
  </si>
  <si>
    <t>12,7337240</t>
  </si>
  <si>
    <t>172,93</t>
  </si>
  <si>
    <t>2.202,04</t>
  </si>
  <si>
    <t>87,65%</t>
  </si>
  <si>
    <t>1.079,60</t>
  </si>
  <si>
    <t>2.159,20</t>
  </si>
  <si>
    <t>0,21%</t>
  </si>
  <si>
    <t>87,86%</t>
  </si>
  <si>
    <t>17,33</t>
  </si>
  <si>
    <t>2.148,92</t>
  </si>
  <si>
    <t>88,07%</t>
  </si>
  <si>
    <t>16,57</t>
  </si>
  <si>
    <t>2.054,68</t>
  </si>
  <si>
    <t>0,20%</t>
  </si>
  <si>
    <t>88,27%</t>
  </si>
  <si>
    <t>112,0000000</t>
  </si>
  <si>
    <t>18,18</t>
  </si>
  <si>
    <t>2.036,16</t>
  </si>
  <si>
    <t>88,47%</t>
  </si>
  <si>
    <t xml:space="preserve"> 00043491 </t>
  </si>
  <si>
    <t>EPI - FAMILIA SERVENTE - HORISTA (ENCARGOS COMPLEMENTARES - COLETADO CAIXA)</t>
  </si>
  <si>
    <t>1.158,6226959</t>
  </si>
  <si>
    <t>1,75</t>
  </si>
  <si>
    <t>2.027,59</t>
  </si>
  <si>
    <t>88,67%</t>
  </si>
  <si>
    <t>22,0000000</t>
  </si>
  <si>
    <t>90,59</t>
  </si>
  <si>
    <t>1.992,98</t>
  </si>
  <si>
    <t>88,87%</t>
  </si>
  <si>
    <t xml:space="preserve"> 00043466 </t>
  </si>
  <si>
    <t>FERRAMENTAS - FAMILIA PINTOR - HORISTA (ENCARGOS COMPLEMENTARES - COLETADO CAIXA)</t>
  </si>
  <si>
    <t>770,5446669</t>
  </si>
  <si>
    <t>2,58</t>
  </si>
  <si>
    <t>1.988,01</t>
  </si>
  <si>
    <t>89,06%</t>
  </si>
  <si>
    <t>3,0000000</t>
  </si>
  <si>
    <t>636,93</t>
  </si>
  <si>
    <t>1.910,79</t>
  </si>
  <si>
    <t>0,19%</t>
  </si>
  <si>
    <t>89,25%</t>
  </si>
  <si>
    <t>15,02</t>
  </si>
  <si>
    <t>1.862,48</t>
  </si>
  <si>
    <t>0,18%</t>
  </si>
  <si>
    <t>89,44%</t>
  </si>
  <si>
    <t xml:space="preserve"> 00043499 </t>
  </si>
  <si>
    <t>EPI - FAMILIA ENCARREGADO GERAL - MENSALISTA (ENCARGOS COMPLEMENTARES - COLETADO CAIXA)</t>
  </si>
  <si>
    <t>305,56</t>
  </si>
  <si>
    <t>1.833,36</t>
  </si>
  <si>
    <t>89,62%</t>
  </si>
  <si>
    <t>162,0000000</t>
  </si>
  <si>
    <t>11,13</t>
  </si>
  <si>
    <t>1.803,06</t>
  </si>
  <si>
    <t>89,79%</t>
  </si>
  <si>
    <t xml:space="preserve"> 00043490 </t>
  </si>
  <si>
    <t>EPI - FAMILIA PINTOR - HORISTA (ENCARGOS COMPLEMENTARES - COLETADO CAIXA)</t>
  </si>
  <si>
    <t>2,33</t>
  </si>
  <si>
    <t>1.795,37</t>
  </si>
  <si>
    <t>89,97%</t>
  </si>
  <si>
    <t>884,0000000</t>
  </si>
  <si>
    <t>2,02</t>
  </si>
  <si>
    <t>1.785,68</t>
  </si>
  <si>
    <t>90,14%</t>
  </si>
  <si>
    <t xml:space="preserve"> 00043485 </t>
  </si>
  <si>
    <t>EPI - FAMILIA ENCANADOR - HORISTA (ENCARGOS COMPLEMENTARES - COLETADO CAIXA)</t>
  </si>
  <si>
    <t>1.234,4979000</t>
  </si>
  <si>
    <t>1,42</t>
  </si>
  <si>
    <t>1.752,99</t>
  </si>
  <si>
    <t>0,17%</t>
  </si>
  <si>
    <t>90,32%</t>
  </si>
  <si>
    <t>862,62</t>
  </si>
  <si>
    <t>1.725,24</t>
  </si>
  <si>
    <t>90,49%</t>
  </si>
  <si>
    <t>76,45</t>
  </si>
  <si>
    <t>1.681,90</t>
  </si>
  <si>
    <t>90,65%</t>
  </si>
  <si>
    <t>120,2197367</t>
  </si>
  <si>
    <t>13,99</t>
  </si>
  <si>
    <t>1.681,87</t>
  </si>
  <si>
    <t>90,82%</t>
  </si>
  <si>
    <t>1.665,40</t>
  </si>
  <si>
    <t>0,16%</t>
  </si>
  <si>
    <t>90,98%</t>
  </si>
  <si>
    <t>823,48</t>
  </si>
  <si>
    <t>1.646,96</t>
  </si>
  <si>
    <t>91,14%</t>
  </si>
  <si>
    <t>74,54</t>
  </si>
  <si>
    <t>1.639,88</t>
  </si>
  <si>
    <t>91,30%</t>
  </si>
  <si>
    <t>35,0000000</t>
  </si>
  <si>
    <t>44,49</t>
  </si>
  <si>
    <t>1.557,15</t>
  </si>
  <si>
    <t>0,15%</t>
  </si>
  <si>
    <t>91,46%</t>
  </si>
  <si>
    <t>20,1401760</t>
  </si>
  <si>
    <t>76,29</t>
  </si>
  <si>
    <t>1.536,49</t>
  </si>
  <si>
    <t>91,61%</t>
  </si>
  <si>
    <t>91,76%</t>
  </si>
  <si>
    <t>300,6910120</t>
  </si>
  <si>
    <t>4,84</t>
  </si>
  <si>
    <t>1.455,34</t>
  </si>
  <si>
    <t>0,14%</t>
  </si>
  <si>
    <t>91,90%</t>
  </si>
  <si>
    <t>23,0000000</t>
  </si>
  <si>
    <t>57,17</t>
  </si>
  <si>
    <t>1.314,91</t>
  </si>
  <si>
    <t>0,13%</t>
  </si>
  <si>
    <t>92,03%</t>
  </si>
  <si>
    <t>1.277,85</t>
  </si>
  <si>
    <t>92,16%</t>
  </si>
  <si>
    <t>127,22</t>
  </si>
  <si>
    <t>1.272,20</t>
  </si>
  <si>
    <t>92,28%</t>
  </si>
  <si>
    <t>231,2500000</t>
  </si>
  <si>
    <t>5,40</t>
  </si>
  <si>
    <t>1.248,75</t>
  </si>
  <si>
    <t>0,12%</t>
  </si>
  <si>
    <t>92,40%</t>
  </si>
  <si>
    <t>1,5624750</t>
  </si>
  <si>
    <t>766,20</t>
  </si>
  <si>
    <t>1.197,17</t>
  </si>
  <si>
    <t>92,52%</t>
  </si>
  <si>
    <t xml:space="preserve"> 00043489 </t>
  </si>
  <si>
    <t>EPI - FAMILIA PEDREIRO - HORISTA (ENCARGOS COMPLEMENTARES - COLETADO CAIXA)</t>
  </si>
  <si>
    <t>718,3823560</t>
  </si>
  <si>
    <t>1,65</t>
  </si>
  <si>
    <t>1.185,33</t>
  </si>
  <si>
    <t>92,64%</t>
  </si>
  <si>
    <t>684,7000000</t>
  </si>
  <si>
    <t>1,72</t>
  </si>
  <si>
    <t>1.177,68</t>
  </si>
  <si>
    <t>92,75%</t>
  </si>
  <si>
    <t>0,11%</t>
  </si>
  <si>
    <t>92,87%</t>
  </si>
  <si>
    <t>70,87</t>
  </si>
  <si>
    <t>1.133,92</t>
  </si>
  <si>
    <t>92,98%</t>
  </si>
  <si>
    <t>83,2120200</t>
  </si>
  <si>
    <t>13,56</t>
  </si>
  <si>
    <t>1.128,35</t>
  </si>
  <si>
    <t>93,09%</t>
  </si>
  <si>
    <t>1.124,40</t>
  </si>
  <si>
    <t>93,20%</t>
  </si>
  <si>
    <t>111,69</t>
  </si>
  <si>
    <t>1.116,90</t>
  </si>
  <si>
    <t>93,31%</t>
  </si>
  <si>
    <t>37,22</t>
  </si>
  <si>
    <t>1.116,60</t>
  </si>
  <si>
    <t>93,42%</t>
  </si>
  <si>
    <t>38,5821000</t>
  </si>
  <si>
    <t>28,68</t>
  </si>
  <si>
    <t>1.106,53</t>
  </si>
  <si>
    <t>93,53%</t>
  </si>
  <si>
    <t>59,8233600</t>
  </si>
  <si>
    <t>17,93</t>
  </si>
  <si>
    <t>1.072,63</t>
  </si>
  <si>
    <t>93,63%</t>
  </si>
  <si>
    <t>48,42</t>
  </si>
  <si>
    <t>1.065,24</t>
  </si>
  <si>
    <t>0,10%</t>
  </si>
  <si>
    <t>93,74%</t>
  </si>
  <si>
    <t>4,0000000</t>
  </si>
  <si>
    <t>265,97</t>
  </si>
  <si>
    <t>1.063,88</t>
  </si>
  <si>
    <t>93,84%</t>
  </si>
  <si>
    <t>372,0000000</t>
  </si>
  <si>
    <t>2,84</t>
  </si>
  <si>
    <t>1.056,48</t>
  </si>
  <si>
    <t>93,95%</t>
  </si>
  <si>
    <t>324,0000000</t>
  </si>
  <si>
    <t>3,25</t>
  </si>
  <si>
    <t>1.053,00</t>
  </si>
  <si>
    <t>94,05%</t>
  </si>
  <si>
    <t>94,37</t>
  </si>
  <si>
    <t>1.038,07</t>
  </si>
  <si>
    <t>94,15%</t>
  </si>
  <si>
    <t>505,08</t>
  </si>
  <si>
    <t>1.010,16</t>
  </si>
  <si>
    <t>94,25%</t>
  </si>
  <si>
    <t xml:space="preserve"> 00004230 </t>
  </si>
  <si>
    <t>OPERADOR DE MAQUINAS E TRATORES DIVERSOS - TERRAPLANAGEM (HORISTA)</t>
  </si>
  <si>
    <t>22,2270071</t>
  </si>
  <si>
    <t>44,67</t>
  </si>
  <si>
    <t>992,88</t>
  </si>
  <si>
    <t>94,35%</t>
  </si>
  <si>
    <t>70,81</t>
  </si>
  <si>
    <t>991,34</t>
  </si>
  <si>
    <t>94,45%</t>
  </si>
  <si>
    <t>98,62</t>
  </si>
  <si>
    <t>986,20</t>
  </si>
  <si>
    <t>94,54%</t>
  </si>
  <si>
    <t>120,0000000</t>
  </si>
  <si>
    <t>8,03</t>
  </si>
  <si>
    <t>963,60</t>
  </si>
  <si>
    <t>0,09%</t>
  </si>
  <si>
    <t>94,64%</t>
  </si>
  <si>
    <t>162,5627000</t>
  </si>
  <si>
    <t>5,85</t>
  </si>
  <si>
    <t>950,99</t>
  </si>
  <si>
    <t>94,73%</t>
  </si>
  <si>
    <t>133,03</t>
  </si>
  <si>
    <t>931,21</t>
  </si>
  <si>
    <t>94,82%</t>
  </si>
  <si>
    <t>81,0000000</t>
  </si>
  <si>
    <t>11,44</t>
  </si>
  <si>
    <t>926,64</t>
  </si>
  <si>
    <t>94,91%</t>
  </si>
  <si>
    <t xml:space="preserve"> 00043467 </t>
  </si>
  <si>
    <t>FERRAMENTAS - FAMILIA SERVENTE - HORISTA (ENCARGOS COMPLEMENTARES - COLETADO CAIXA)</t>
  </si>
  <si>
    <t>0,77</t>
  </si>
  <si>
    <t>892,14</t>
  </si>
  <si>
    <t>95,00%</t>
  </si>
  <si>
    <t>221,80</t>
  </si>
  <si>
    <t>887,20</t>
  </si>
  <si>
    <t>95,09%</t>
  </si>
  <si>
    <t xml:space="preserve"> 00004221 </t>
  </si>
  <si>
    <t>OLEO DIESEL COMBUSTIVEL COMUM METROPOLITANO S-10 OU S-500</t>
  </si>
  <si>
    <t>113,2586155</t>
  </si>
  <si>
    <t>7,65</t>
  </si>
  <si>
    <t>866,43</t>
  </si>
  <si>
    <t>95,17%</t>
  </si>
  <si>
    <t>110,0000000</t>
  </si>
  <si>
    <t>7,67</t>
  </si>
  <si>
    <t>843,70</t>
  </si>
  <si>
    <t>0,08%</t>
  </si>
  <si>
    <t>95,26%</t>
  </si>
  <si>
    <t>104,0000000</t>
  </si>
  <si>
    <t>8,09</t>
  </si>
  <si>
    <t>841,36</t>
  </si>
  <si>
    <t>95,34%</t>
  </si>
  <si>
    <t>6,0177878</t>
  </si>
  <si>
    <t>136,28</t>
  </si>
  <si>
    <t>820,10</t>
  </si>
  <si>
    <t>95,42%</t>
  </si>
  <si>
    <t>38,8507500</t>
  </si>
  <si>
    <t>21,08</t>
  </si>
  <si>
    <t>818,97</t>
  </si>
  <si>
    <t>95,50%</t>
  </si>
  <si>
    <t>6,59</t>
  </si>
  <si>
    <t>817,16</t>
  </si>
  <si>
    <t>95,58%</t>
  </si>
  <si>
    <t xml:space="preserve"> 00000032 </t>
  </si>
  <si>
    <t>ACO CA-50, 6,3 MM, VERGALHAO</t>
  </si>
  <si>
    <t>80,2500000</t>
  </si>
  <si>
    <t>9,93</t>
  </si>
  <si>
    <t>796,88</t>
  </si>
  <si>
    <t>95,66%</t>
  </si>
  <si>
    <t>1,0886400</t>
  </si>
  <si>
    <t>724,87</t>
  </si>
  <si>
    <t>789,12</t>
  </si>
  <si>
    <t>95,74%</t>
  </si>
  <si>
    <t xml:space="preserve"> 00037373 </t>
  </si>
  <si>
    <t>SEGURO - HORISTA (COLETADO CAIXA - ENCARGOS COMPLEMENTARES)</t>
  </si>
  <si>
    <t>773,44</t>
  </si>
  <si>
    <t>95,81%</t>
  </si>
  <si>
    <t xml:space="preserve"> 00004095 </t>
  </si>
  <si>
    <t>MOTORISTA DE CARRO DE PASSEIO (HORISTA)</t>
  </si>
  <si>
    <t>16,0814400</t>
  </si>
  <si>
    <t>48,07</t>
  </si>
  <si>
    <t>773,03</t>
  </si>
  <si>
    <t>95,89%</t>
  </si>
  <si>
    <t>70,0000000</t>
  </si>
  <si>
    <t>10,98</t>
  </si>
  <si>
    <t>768,60</t>
  </si>
  <si>
    <t>95,97%</t>
  </si>
  <si>
    <t>336,0000000</t>
  </si>
  <si>
    <t>2,26</t>
  </si>
  <si>
    <t>759,36</t>
  </si>
  <si>
    <t>0,07%</t>
  </si>
  <si>
    <t>96,04%</t>
  </si>
  <si>
    <t xml:space="preserve"> 00001159 </t>
  </si>
  <si>
    <t>CAMINHONETE COM MOTOR A DIESEL, POTENCIA *160* CV, CABINE DUPLA, 4X4</t>
  </si>
  <si>
    <t>Equipamento para Aquisição Permanente</t>
  </si>
  <si>
    <t>0,0020608</t>
  </si>
  <si>
    <t>356.115,07</t>
  </si>
  <si>
    <t>733,88</t>
  </si>
  <si>
    <t>96,11%</t>
  </si>
  <si>
    <t>396,1284750</t>
  </si>
  <si>
    <t>1,78</t>
  </si>
  <si>
    <t>705,11</t>
  </si>
  <si>
    <t>96,18%</t>
  </si>
  <si>
    <t xml:space="preserve"> 00043465 </t>
  </si>
  <si>
    <t>FERRAMENTAS - FAMILIA PEDREIRO - HORISTA (ENCARGOS COMPLEMENTARES - COLETADO CAIXA)</t>
  </si>
  <si>
    <t>0,98</t>
  </si>
  <si>
    <t>704,01</t>
  </si>
  <si>
    <t>96,25%</t>
  </si>
  <si>
    <t>343,63</t>
  </si>
  <si>
    <t>687,26</t>
  </si>
  <si>
    <t>96,32%</t>
  </si>
  <si>
    <t>685,56</t>
  </si>
  <si>
    <t>96,39%</t>
  </si>
  <si>
    <t xml:space="preserve"> 00218 </t>
  </si>
  <si>
    <t>OLEO DIESEL COMBUSTIVEL COMUM, NA BOMBA</t>
  </si>
  <si>
    <t>90,5076000</t>
  </si>
  <si>
    <t>7,57</t>
  </si>
  <si>
    <t>685,14</t>
  </si>
  <si>
    <t>96,45%</t>
  </si>
  <si>
    <t>221,0000000</t>
  </si>
  <si>
    <t>3,06</t>
  </si>
  <si>
    <t>676,26</t>
  </si>
  <si>
    <t>96,52%</t>
  </si>
  <si>
    <t>664,39</t>
  </si>
  <si>
    <t>96,59%</t>
  </si>
  <si>
    <t>322,00</t>
  </si>
  <si>
    <t>644,00</t>
  </si>
  <si>
    <t>0,06%</t>
  </si>
  <si>
    <t>96,65%</t>
  </si>
  <si>
    <t>5,84</t>
  </si>
  <si>
    <t>642,40</t>
  </si>
  <si>
    <t>96,71%</t>
  </si>
  <si>
    <t>342,0000000</t>
  </si>
  <si>
    <t>1,86</t>
  </si>
  <si>
    <t>636,12</t>
  </si>
  <si>
    <t>96,77%</t>
  </si>
  <si>
    <t>5,2406970</t>
  </si>
  <si>
    <t>119,05</t>
  </si>
  <si>
    <t>623,90</t>
  </si>
  <si>
    <t>96,84%</t>
  </si>
  <si>
    <t>21,9530000</t>
  </si>
  <si>
    <t>28,19</t>
  </si>
  <si>
    <t>618,86</t>
  </si>
  <si>
    <t>96,90%</t>
  </si>
  <si>
    <t xml:space="preserve"> 00000378 </t>
  </si>
  <si>
    <t>ARMADOR (HORISTA)</t>
  </si>
  <si>
    <t>16,2126329</t>
  </si>
  <si>
    <t>37,30</t>
  </si>
  <si>
    <t>604,73</t>
  </si>
  <si>
    <t>96,96%</t>
  </si>
  <si>
    <t>16,5000000</t>
  </si>
  <si>
    <t>34,53</t>
  </si>
  <si>
    <t>569,75</t>
  </si>
  <si>
    <t>97,01%</t>
  </si>
  <si>
    <t>132,6000000</t>
  </si>
  <si>
    <t>4,29</t>
  </si>
  <si>
    <t>568,85</t>
  </si>
  <si>
    <t>97,07%</t>
  </si>
  <si>
    <t>272,6644809</t>
  </si>
  <si>
    <t>550,78</t>
  </si>
  <si>
    <t>0,05%</t>
  </si>
  <si>
    <t>97,12%</t>
  </si>
  <si>
    <t>15,4960000</t>
  </si>
  <si>
    <t>35,22</t>
  </si>
  <si>
    <t>545,77</t>
  </si>
  <si>
    <t>97,18%</t>
  </si>
  <si>
    <t>15,13</t>
  </si>
  <si>
    <t>544,68</t>
  </si>
  <si>
    <t>97,23%</t>
  </si>
  <si>
    <t>109,3451130</t>
  </si>
  <si>
    <t>4,93</t>
  </si>
  <si>
    <t>539,07</t>
  </si>
  <si>
    <t>97,28%</t>
  </si>
  <si>
    <t xml:space="preserve"> 00006117 </t>
  </si>
  <si>
    <t>CARPINTEIRO AUXILIAR (HORISTA)</t>
  </si>
  <si>
    <t>18,8182349</t>
  </si>
  <si>
    <t>537,83</t>
  </si>
  <si>
    <t>97,34%</t>
  </si>
  <si>
    <t>138,6000000</t>
  </si>
  <si>
    <t>3,63</t>
  </si>
  <si>
    <t>503,12</t>
  </si>
  <si>
    <t>97,38%</t>
  </si>
  <si>
    <t>493,82</t>
  </si>
  <si>
    <t>97,43%</t>
  </si>
  <si>
    <t>257,0000000</t>
  </si>
  <si>
    <t>1,91</t>
  </si>
  <si>
    <t>490,87</t>
  </si>
  <si>
    <t>97,48%</t>
  </si>
  <si>
    <t>1,2500000</t>
  </si>
  <si>
    <t>387,83</t>
  </si>
  <si>
    <t>484,79</t>
  </si>
  <si>
    <t>97,53%</t>
  </si>
  <si>
    <t xml:space="preserve"> 00043461 </t>
  </si>
  <si>
    <t>FERRAMENTAS - FAMILIA ENCANADOR - HORISTA (ENCARGOS COMPLEMENTARES - COLETADO CAIXA)</t>
  </si>
  <si>
    <t>481,45</t>
  </si>
  <si>
    <t>97,58%</t>
  </si>
  <si>
    <t>79,41</t>
  </si>
  <si>
    <t>476,46</t>
  </si>
  <si>
    <t>97,62%</t>
  </si>
  <si>
    <t>463,76</t>
  </si>
  <si>
    <t>97,67%</t>
  </si>
  <si>
    <t xml:space="preserve"> 00010521 </t>
  </si>
  <si>
    <t>CAIXA DE INCENDIO/ABRIGO PARA MANGUEIRA, DE EMBUTIR/INTERNA, COM 75 X 45 X 17 CM, EM CHAPA DE ACO, PORTA COM VENTILACAO, VISOR COM A INSCRICAO "INCENDIO", SUPORTE/CESTA INTERNA PARA A MANGUEIRA, PINTURA ELETROSTATICA VERMELHA</t>
  </si>
  <si>
    <t>456,80</t>
  </si>
  <si>
    <t>0,04%</t>
  </si>
  <si>
    <t>97,71%</t>
  </si>
  <si>
    <t>62,0000000</t>
  </si>
  <si>
    <t>7,26</t>
  </si>
  <si>
    <t>450,12</t>
  </si>
  <si>
    <t>97,76%</t>
  </si>
  <si>
    <t>448,34</t>
  </si>
  <si>
    <t>97,80%</t>
  </si>
  <si>
    <t>32,5440000</t>
  </si>
  <si>
    <t>12,72</t>
  </si>
  <si>
    <t>413,96</t>
  </si>
  <si>
    <t>97,84%</t>
  </si>
  <si>
    <t>9,3510000</t>
  </si>
  <si>
    <t>44,00</t>
  </si>
  <si>
    <t>411,44</t>
  </si>
  <si>
    <t>97,88%</t>
  </si>
  <si>
    <t>24,0000000</t>
  </si>
  <si>
    <t>16,84</t>
  </si>
  <si>
    <t>404,16</t>
  </si>
  <si>
    <t>97,92%</t>
  </si>
  <si>
    <t>49,75</t>
  </si>
  <si>
    <t>398,00</t>
  </si>
  <si>
    <t>97,96%</t>
  </si>
  <si>
    <t xml:space="preserve"> 00001527 </t>
  </si>
  <si>
    <t>CONCRETO USINADO BOMBEAVEL, CLASSE DE RESISTENCIA C25, BRITA 0 E 1, SLUMP = 100 +/- 20 MM, COM BOMBEAMENTO (DISPONIBILIZACAO DE BOMBA), SEM O LANCAMENTO (NBR 8953)</t>
  </si>
  <si>
    <t>0,5515442</t>
  </si>
  <si>
    <t>703,23</t>
  </si>
  <si>
    <t>387,86</t>
  </si>
  <si>
    <t>98,00%</t>
  </si>
  <si>
    <t>30,8100000</t>
  </si>
  <si>
    <t>12,53</t>
  </si>
  <si>
    <t>386,05</t>
  </si>
  <si>
    <t>98,04%</t>
  </si>
  <si>
    <t>248,0000000</t>
  </si>
  <si>
    <t>1,55</t>
  </si>
  <si>
    <t>384,40</t>
  </si>
  <si>
    <t>98,08%</t>
  </si>
  <si>
    <t>1.509,4325000</t>
  </si>
  <si>
    <t>377,36</t>
  </si>
  <si>
    <t>98,11%</t>
  </si>
  <si>
    <t xml:space="preserve"> 01602 </t>
  </si>
  <si>
    <t>CAMINHAO COM CARROCERIA FIXA, TRUCADO, P RECO SEM PNEUS, CAPACIDADE DE 12T</t>
  </si>
  <si>
    <t>0,0006715</t>
  </si>
  <si>
    <t>553.994,34</t>
  </si>
  <si>
    <t>372,01</t>
  </si>
  <si>
    <t>98,15%</t>
  </si>
  <si>
    <t xml:space="preserve"> 00043488 </t>
  </si>
  <si>
    <t>EPI - FAMILIA OPERADOR ESCAVADEIRA - HORISTA (ENCARGOS COMPLEMENTARES - COLETADO CAIXA)</t>
  </si>
  <si>
    <t>323,7515872</t>
  </si>
  <si>
    <t>1,12</t>
  </si>
  <si>
    <t>362,60</t>
  </si>
  <si>
    <t>98,19%</t>
  </si>
  <si>
    <t>362,42</t>
  </si>
  <si>
    <t>98,22%</t>
  </si>
  <si>
    <t>4,6300000</t>
  </si>
  <si>
    <t>77,85</t>
  </si>
  <si>
    <t>360,45</t>
  </si>
  <si>
    <t>98,26%</t>
  </si>
  <si>
    <t xml:space="preserve"> 00002438 </t>
  </si>
  <si>
    <t>ELETROTECNICO (HORISTA)</t>
  </si>
  <si>
    <t>8,2469600</t>
  </si>
  <si>
    <t>43,00</t>
  </si>
  <si>
    <t>354,62</t>
  </si>
  <si>
    <t>0,03%</t>
  </si>
  <si>
    <t>98,29%</t>
  </si>
  <si>
    <t>12,0750000</t>
  </si>
  <si>
    <t>27,08</t>
  </si>
  <si>
    <t>326,99</t>
  </si>
  <si>
    <t>98,32%</t>
  </si>
  <si>
    <t>4,6793840</t>
  </si>
  <si>
    <t>68,07</t>
  </si>
  <si>
    <t>318,53</t>
  </si>
  <si>
    <t>98,36%</t>
  </si>
  <si>
    <t>42,0000000</t>
  </si>
  <si>
    <t>7,51</t>
  </si>
  <si>
    <t>315,42</t>
  </si>
  <si>
    <t>98,39%</t>
  </si>
  <si>
    <t>13,3112500</t>
  </si>
  <si>
    <t>23,63</t>
  </si>
  <si>
    <t>314,54</t>
  </si>
  <si>
    <t>98,42%</t>
  </si>
  <si>
    <t xml:space="preserve"> 00043483 </t>
  </si>
  <si>
    <t>EPI - FAMILIA CARPINTEIRO DE FORMAS - HORISTA (ENCARGOS COMPLEMENTARES - COLETADO CAIXA)</t>
  </si>
  <si>
    <t>174,5229770</t>
  </si>
  <si>
    <t>314,14</t>
  </si>
  <si>
    <t>98,45%</t>
  </si>
  <si>
    <t>2,77</t>
  </si>
  <si>
    <t>310,24</t>
  </si>
  <si>
    <t>98,48%</t>
  </si>
  <si>
    <t>308,99</t>
  </si>
  <si>
    <t>98,51%</t>
  </si>
  <si>
    <t>64,42</t>
  </si>
  <si>
    <t>298,26</t>
  </si>
  <si>
    <t>98,54%</t>
  </si>
  <si>
    <t>72,22</t>
  </si>
  <si>
    <t>288,88</t>
  </si>
  <si>
    <t>98,57%</t>
  </si>
  <si>
    <t>26,21</t>
  </si>
  <si>
    <t>288,31</t>
  </si>
  <si>
    <t>98,59%</t>
  </si>
  <si>
    <t>220,0000000</t>
  </si>
  <si>
    <t>1,26</t>
  </si>
  <si>
    <t>277,20</t>
  </si>
  <si>
    <t>98,62%</t>
  </si>
  <si>
    <t>137,20</t>
  </si>
  <si>
    <t>274,40</t>
  </si>
  <si>
    <t>98,65%</t>
  </si>
  <si>
    <t xml:space="preserve"> 00043059 </t>
  </si>
  <si>
    <t>ACO CA-60, 4,2 MM, OU 5,0 MM, OU 6,0 MM, OU 7,0 MM, VERGALHAO</t>
  </si>
  <si>
    <t>29,7728747</t>
  </si>
  <si>
    <t>8,91</t>
  </si>
  <si>
    <t>265,28</t>
  </si>
  <si>
    <t>98,68%</t>
  </si>
  <si>
    <t>257,35</t>
  </si>
  <si>
    <t>98,70%</t>
  </si>
  <si>
    <t>246,8125000</t>
  </si>
  <si>
    <t>0,99</t>
  </si>
  <si>
    <t>244,34</t>
  </si>
  <si>
    <t>0,02%</t>
  </si>
  <si>
    <t>98,72%</t>
  </si>
  <si>
    <t xml:space="preserve"> 00000242 </t>
  </si>
  <si>
    <t>AJUDANTE ESPECIALIZADO (HORISTA)</t>
  </si>
  <si>
    <t>8,3119830</t>
  </si>
  <si>
    <t>29,06</t>
  </si>
  <si>
    <t>241,55</t>
  </si>
  <si>
    <t>98,75%</t>
  </si>
  <si>
    <t>241,17</t>
  </si>
  <si>
    <t>98,77%</t>
  </si>
  <si>
    <t xml:space="preserve"> 01981 </t>
  </si>
  <si>
    <t>MAO-DE-OBRA DE MOTORISTA DE CAMINHAO E C ARRETA, INCLUSIVE ENCARGOS SOCIAIS</t>
  </si>
  <si>
    <t>6,3224000</t>
  </si>
  <si>
    <t>37,21</t>
  </si>
  <si>
    <t>235,26</t>
  </si>
  <si>
    <t>98,80%</t>
  </si>
  <si>
    <t>20,3490000</t>
  </si>
  <si>
    <t>11,51</t>
  </si>
  <si>
    <t>234,22</t>
  </si>
  <si>
    <t>98,82%</t>
  </si>
  <si>
    <t>115,19</t>
  </si>
  <si>
    <t>230,38</t>
  </si>
  <si>
    <t>98,84%</t>
  </si>
  <si>
    <t>9,0000000</t>
  </si>
  <si>
    <t>25,50</t>
  </si>
  <si>
    <t>229,50</t>
  </si>
  <si>
    <t>98,86%</t>
  </si>
  <si>
    <t>222,44</t>
  </si>
  <si>
    <t>98,89%</t>
  </si>
  <si>
    <t>222,05</t>
  </si>
  <si>
    <t>98,91%</t>
  </si>
  <si>
    <t xml:space="preserve"> 00002437 </t>
  </si>
  <si>
    <t>MONTADOR DE MAQUINAS (HORISTA)</t>
  </si>
  <si>
    <t>4,0499872</t>
  </si>
  <si>
    <t>52,33</t>
  </si>
  <si>
    <t>211,94</t>
  </si>
  <si>
    <t>98,93%</t>
  </si>
  <si>
    <t>179,0000000</t>
  </si>
  <si>
    <t>1,17</t>
  </si>
  <si>
    <t>209,43</t>
  </si>
  <si>
    <t>98,95%</t>
  </si>
  <si>
    <t>269,4548040</t>
  </si>
  <si>
    <t>207,48</t>
  </si>
  <si>
    <t>98,97%</t>
  </si>
  <si>
    <t>209,2589944</t>
  </si>
  <si>
    <t>207,17</t>
  </si>
  <si>
    <t>98,99%</t>
  </si>
  <si>
    <t>100,9851323</t>
  </si>
  <si>
    <t>2,04</t>
  </si>
  <si>
    <t>206,01</t>
  </si>
  <si>
    <t>99,01%</t>
  </si>
  <si>
    <t>204,60</t>
  </si>
  <si>
    <t>99,03%</t>
  </si>
  <si>
    <t>0,80</t>
  </si>
  <si>
    <t>198,40</t>
  </si>
  <si>
    <t>99,05%</t>
  </si>
  <si>
    <t>52,1888647</t>
  </si>
  <si>
    <t>3,77</t>
  </si>
  <si>
    <t>196,75</t>
  </si>
  <si>
    <t>99,07%</t>
  </si>
  <si>
    <t>4,3922580</t>
  </si>
  <si>
    <t>43,04</t>
  </si>
  <si>
    <t>189,04</t>
  </si>
  <si>
    <t>99,09%</t>
  </si>
  <si>
    <t>1,4478600</t>
  </si>
  <si>
    <t>130,19</t>
  </si>
  <si>
    <t>188,50</t>
  </si>
  <si>
    <t>99,11%</t>
  </si>
  <si>
    <t xml:space="preserve"> 00043498 </t>
  </si>
  <si>
    <t>EPI - FAMILIA ENGENHEIRO CIVIL - MENSALISTA (ENCARGOS COMPLEMENTARES - COLETADO CAIXA)</t>
  </si>
  <si>
    <t>184,35</t>
  </si>
  <si>
    <t>99,12%</t>
  </si>
  <si>
    <t>348,0000000</t>
  </si>
  <si>
    <t>99,14%</t>
  </si>
  <si>
    <t>15,3146960</t>
  </si>
  <si>
    <t>10,80</t>
  </si>
  <si>
    <t>165,40</t>
  </si>
  <si>
    <t>99,16%</t>
  </si>
  <si>
    <t>20,50</t>
  </si>
  <si>
    <t>164,00</t>
  </si>
  <si>
    <t>99,17%</t>
  </si>
  <si>
    <t>0,8245440</t>
  </si>
  <si>
    <t>196,04</t>
  </si>
  <si>
    <t>161,64</t>
  </si>
  <si>
    <t>99,19%</t>
  </si>
  <si>
    <t>161,58</t>
  </si>
  <si>
    <t>99,21%</t>
  </si>
  <si>
    <t>5,25</t>
  </si>
  <si>
    <t>157,50</t>
  </si>
  <si>
    <t>99,22%</t>
  </si>
  <si>
    <t>51,34</t>
  </si>
  <si>
    <t>154,02</t>
  </si>
  <si>
    <t>99,24%</t>
  </si>
  <si>
    <t xml:space="preserve"> 00000034 </t>
  </si>
  <si>
    <t>ACO CA-50, 10,0 MM, VERGALHAO</t>
  </si>
  <si>
    <t>16,2888000</t>
  </si>
  <si>
    <t>9,41</t>
  </si>
  <si>
    <t>153,28</t>
  </si>
  <si>
    <t>99,25%</t>
  </si>
  <si>
    <t>20,0000000</t>
  </si>
  <si>
    <t>7,28</t>
  </si>
  <si>
    <t>145,60</t>
  </si>
  <si>
    <t>0,01%</t>
  </si>
  <si>
    <t>99,27%</t>
  </si>
  <si>
    <t xml:space="preserve"> 00004222 </t>
  </si>
  <si>
    <t>GASOLINA COMUM</t>
  </si>
  <si>
    <t>18,5756238</t>
  </si>
  <si>
    <t>7,68</t>
  </si>
  <si>
    <t>142,66</t>
  </si>
  <si>
    <t>99,28%</t>
  </si>
  <si>
    <t>113,0583600</t>
  </si>
  <si>
    <t>142,45</t>
  </si>
  <si>
    <t>99,29%</t>
  </si>
  <si>
    <t>99,31%</t>
  </si>
  <si>
    <t xml:space="preserve"> 00040864 </t>
  </si>
  <si>
    <t>SEGURO - MENSALISTA (COLETADO CAIXA - ENCARGOS COMPLEMENTARES)</t>
  </si>
  <si>
    <t>19,52</t>
  </si>
  <si>
    <t>136,64</t>
  </si>
  <si>
    <t>99,32%</t>
  </si>
  <si>
    <t>67,78</t>
  </si>
  <si>
    <t>135,56</t>
  </si>
  <si>
    <t>99,33%</t>
  </si>
  <si>
    <t>131,19</t>
  </si>
  <si>
    <t>99,35%</t>
  </si>
  <si>
    <t>23,1836000</t>
  </si>
  <si>
    <t>127,74</t>
  </si>
  <si>
    <t>99,36%</t>
  </si>
  <si>
    <t>341,7611609</t>
  </si>
  <si>
    <t>0,37</t>
  </si>
  <si>
    <t>126,45</t>
  </si>
  <si>
    <t>99,37%</t>
  </si>
  <si>
    <t xml:space="preserve"> 00002705 </t>
  </si>
  <si>
    <t>ENERGIA ELETRICA ATE 2000 KWH INDUSTRIAL, SEM DEMANDA</t>
  </si>
  <si>
    <t>Franquia</t>
  </si>
  <si>
    <t>KWH</t>
  </si>
  <si>
    <t>85,5129296</t>
  </si>
  <si>
    <t>1,47</t>
  </si>
  <si>
    <t>125,70</t>
  </si>
  <si>
    <t>99,38%</t>
  </si>
  <si>
    <t>13,0000000</t>
  </si>
  <si>
    <t>9,64</t>
  </si>
  <si>
    <t>125,32</t>
  </si>
  <si>
    <t>99,40%</t>
  </si>
  <si>
    <t>72,0000000</t>
  </si>
  <si>
    <t>1,71</t>
  </si>
  <si>
    <t>123,12</t>
  </si>
  <si>
    <t>99,41%</t>
  </si>
  <si>
    <t>119,99</t>
  </si>
  <si>
    <t>99,42%</t>
  </si>
  <si>
    <t>8,54</t>
  </si>
  <si>
    <t>119,56</t>
  </si>
  <si>
    <t>99,43%</t>
  </si>
  <si>
    <t xml:space="preserve"> 00043475 </t>
  </si>
  <si>
    <t>FERRAMENTAS - FAMILIA ENCARREGADO GERAL - MENSALISTA (ENCARGOS COMPLEMENTARES - COLETADO CAIXA)</t>
  </si>
  <si>
    <t>117,12</t>
  </si>
  <si>
    <t>99,44%</t>
  </si>
  <si>
    <t>2,5050589</t>
  </si>
  <si>
    <t>46,65</t>
  </si>
  <si>
    <t>116,86</t>
  </si>
  <si>
    <t>99,46%</t>
  </si>
  <si>
    <t>3,0370661</t>
  </si>
  <si>
    <t>38,00</t>
  </si>
  <si>
    <t>115,41</t>
  </si>
  <si>
    <t>99,47%</t>
  </si>
  <si>
    <t>28,43</t>
  </si>
  <si>
    <t>113,72</t>
  </si>
  <si>
    <t>99,48%</t>
  </si>
  <si>
    <t>6,6849000</t>
  </si>
  <si>
    <t>16,52</t>
  </si>
  <si>
    <t>110,43</t>
  </si>
  <si>
    <t>99,49%</t>
  </si>
  <si>
    <t>36,56</t>
  </si>
  <si>
    <t>109,68</t>
  </si>
  <si>
    <t>99,50%</t>
  </si>
  <si>
    <t>69,6822913</t>
  </si>
  <si>
    <t>1,57</t>
  </si>
  <si>
    <t>109,40</t>
  </si>
  <si>
    <t>99,51%</t>
  </si>
  <si>
    <t>109,34</t>
  </si>
  <si>
    <t>99,52%</t>
  </si>
  <si>
    <t xml:space="preserve"> 00004253 </t>
  </si>
  <si>
    <t>OPERADOR DE GUINCHO OU GUINCHEIRO (HORISTA)</t>
  </si>
  <si>
    <t>3,2804841</t>
  </si>
  <si>
    <t>33,05</t>
  </si>
  <si>
    <t>108,42</t>
  </si>
  <si>
    <t>99,53%</t>
  </si>
  <si>
    <t>53,51</t>
  </si>
  <si>
    <t>107,02</t>
  </si>
  <si>
    <t>99,54%</t>
  </si>
  <si>
    <t>5,8275180</t>
  </si>
  <si>
    <t>18,27</t>
  </si>
  <si>
    <t>106,47</t>
  </si>
  <si>
    <t>99,55%</t>
  </si>
  <si>
    <t xml:space="preserve"> 00006114 </t>
  </si>
  <si>
    <t>AJUDANTE DE ARMADOR (HORISTA)</t>
  </si>
  <si>
    <t>3,7052008</t>
  </si>
  <si>
    <t>105,89</t>
  </si>
  <si>
    <t>99,56%</t>
  </si>
  <si>
    <t>104,32</t>
  </si>
  <si>
    <t>99,57%</t>
  </si>
  <si>
    <t>99,45</t>
  </si>
  <si>
    <t>99,58%</t>
  </si>
  <si>
    <t xml:space="preserve"> 01585 </t>
  </si>
  <si>
    <t>CAMINHAO COM CARROCERIA FIXA, NO TOCO, P RECO SEM PNEUS, CAPACIDADE DE 3,5T</t>
  </si>
  <si>
    <t>0,0002439</t>
  </si>
  <si>
    <t>404.333,86</t>
  </si>
  <si>
    <t>99,59%</t>
  </si>
  <si>
    <t>96,25</t>
  </si>
  <si>
    <t>99,60%</t>
  </si>
  <si>
    <t xml:space="preserve"> 00043459 </t>
  </si>
  <si>
    <t>FERRAMENTAS - FAMILIA CARPINTEIRO DE FORMAS - HORISTA (ENCARGOS COMPLEMENTARES - COLETADO CAIXA)</t>
  </si>
  <si>
    <t>99,61%</t>
  </si>
  <si>
    <t xml:space="preserve"> 00040703 </t>
  </si>
  <si>
    <t>MARTELO DEMOLIDOR ELETRICO, COM POTENCIA DE 2.000 W, FREQUENCIA DE 1.000 IMPACTOS POR MINUTO, FORCA DE IMPACTO ENTRE 60 E 65 J, PESO DE 30 KG</t>
  </si>
  <si>
    <t>0,0066830</t>
  </si>
  <si>
    <t>14.228,10</t>
  </si>
  <si>
    <t>95,09</t>
  </si>
  <si>
    <t>99,62%</t>
  </si>
  <si>
    <t>93,06</t>
  </si>
  <si>
    <t>99,63%</t>
  </si>
  <si>
    <t>2,5957260</t>
  </si>
  <si>
    <t>35,54</t>
  </si>
  <si>
    <t>92,25</t>
  </si>
  <si>
    <t>99,64%</t>
  </si>
  <si>
    <t>2,6820281</t>
  </si>
  <si>
    <t>32,71</t>
  </si>
  <si>
    <t>87,73</t>
  </si>
  <si>
    <t>99,65%</t>
  </si>
  <si>
    <t xml:space="preserve"> 01323 </t>
  </si>
  <si>
    <t>GUINDAUTO MONTADO SOBRE CHASSIS DE CAMIN HAO, EXCLUSIVE O CHASSIS, CAPACIDADE DE 3,5T</t>
  </si>
  <si>
    <t>0,0004301</t>
  </si>
  <si>
    <t>198.875,25</t>
  </si>
  <si>
    <t>85,54</t>
  </si>
  <si>
    <t>99,66%</t>
  </si>
  <si>
    <t xml:space="preserve"> 00000367 </t>
  </si>
  <si>
    <t>AREIA GROSSA - POSTO JAZIDA/FORNECEDOR (RETIRADO NA JAZIDA, SEM TRANSPORTE)</t>
  </si>
  <si>
    <t>0,6258727</t>
  </si>
  <si>
    <t>134,31</t>
  </si>
  <si>
    <t>84,06</t>
  </si>
  <si>
    <t>2,7187360</t>
  </si>
  <si>
    <t>79,39</t>
  </si>
  <si>
    <t>99,67%</t>
  </si>
  <si>
    <t xml:space="preserve"> 00001214 </t>
  </si>
  <si>
    <t>CARPINTEIRO DE ESQUADRIAS (HORISTA)</t>
  </si>
  <si>
    <t>1,7903421</t>
  </si>
  <si>
    <t>41,55</t>
  </si>
  <si>
    <t>74,39</t>
  </si>
  <si>
    <t>99,68%</t>
  </si>
  <si>
    <t>73,24</t>
  </si>
  <si>
    <t>99,69%</t>
  </si>
  <si>
    <t>1,9500000</t>
  </si>
  <si>
    <t>72,56</t>
  </si>
  <si>
    <t xml:space="preserve"> 00010535 </t>
  </si>
  <si>
    <t>BETONEIRA, CAPACIDADE NOMINAL 400 L, CAPACIDADE DE MISTURA 280 L, MOTOR ELETRICO TRIFASICO 220/380 V, POTENCIA 2 CV, SEM CARREGADOR</t>
  </si>
  <si>
    <t>0,0106716</t>
  </si>
  <si>
    <t>6.755,44</t>
  </si>
  <si>
    <t>72,09</t>
  </si>
  <si>
    <t>99,70%</t>
  </si>
  <si>
    <t>3,5000000</t>
  </si>
  <si>
    <t>20,01</t>
  </si>
  <si>
    <t>70,04</t>
  </si>
  <si>
    <t>99,71%</t>
  </si>
  <si>
    <t>1,6625000</t>
  </si>
  <si>
    <t>41,79</t>
  </si>
  <si>
    <t>69,48</t>
  </si>
  <si>
    <t>32,83</t>
  </si>
  <si>
    <t>65,66</t>
  </si>
  <si>
    <t>99,72%</t>
  </si>
  <si>
    <t>4,8640000</t>
  </si>
  <si>
    <t>13,32</t>
  </si>
  <si>
    <t>64,79</t>
  </si>
  <si>
    <t>99,73%</t>
  </si>
  <si>
    <t xml:space="preserve"> 00036531 </t>
  </si>
  <si>
    <t>RETROESCAVADEIRA SOBRE RODAS COM CARREGADEIRA, TRACAO 4 X 4, POTENCIA LIQUIDA 88 HP, PESO OPERACIONAL MINIMO DE 6674 KG, CAPACIDADE DA CARREGADEIRA DE 1,00 M3 E DA RETROESCAVADEIRA MINIMA DE 0,26 M3, PROFUNDIDADE DE ESCAVACAO MAXIMA DE 4,37 M</t>
  </si>
  <si>
    <t>0,0001034</t>
  </si>
  <si>
    <t>600.783,37</t>
  </si>
  <si>
    <t>61,88</t>
  </si>
  <si>
    <t>99,74%</t>
  </si>
  <si>
    <t>60,96</t>
  </si>
  <si>
    <t>99,75%</t>
  </si>
  <si>
    <t>20,05</t>
  </si>
  <si>
    <t>60,15</t>
  </si>
  <si>
    <t>58,85</t>
  </si>
  <si>
    <t>99,76%</t>
  </si>
  <si>
    <t>56,69</t>
  </si>
  <si>
    <t xml:space="preserve"> 00037758 </t>
  </si>
  <si>
    <t>CAMINHAO TRUCADO, PESO BRUTO TOTAL 23000 KG, CARGA UTIL MAXIMA 15285 KG, DISTANCIA ENTRE EIXOS 4,80 M, POTENCIA 326 CV (INCLUI CABINE E CHASSI, NAO INCLUI CARROCERIA)</t>
  </si>
  <si>
    <t>0,0000616</t>
  </si>
  <si>
    <t>909.460,89</t>
  </si>
  <si>
    <t>56,02</t>
  </si>
  <si>
    <t>99,77%</t>
  </si>
  <si>
    <t>54,20</t>
  </si>
  <si>
    <t>54,00</t>
  </si>
  <si>
    <t>99,78%</t>
  </si>
  <si>
    <t xml:space="preserve"> 00013458 </t>
  </si>
  <si>
    <t>COMPACTADOR DE SOLOS DE PERCURSAO (SOQUETE) COM MOTOR A GASOLINA 4 TEMPOS DE 4 HP (4 CV)</t>
  </si>
  <si>
    <t>0,0024248</t>
  </si>
  <si>
    <t>21.889,44</t>
  </si>
  <si>
    <t>53,08</t>
  </si>
  <si>
    <t>17,63</t>
  </si>
  <si>
    <t>52,89</t>
  </si>
  <si>
    <t>99,79%</t>
  </si>
  <si>
    <t>17,48</t>
  </si>
  <si>
    <t>52,44</t>
  </si>
  <si>
    <t>25,62</t>
  </si>
  <si>
    <t>51,24</t>
  </si>
  <si>
    <t>99,80%</t>
  </si>
  <si>
    <t xml:space="preserve"> 00220 </t>
  </si>
  <si>
    <t>OLEO LUBRIFICANTE MINERAL MULTIVISCOSO, CLASSIFICACAO API CG-4, GRAU SAE 20W-40</t>
  </si>
  <si>
    <t>1,4172540</t>
  </si>
  <si>
    <t>35,62</t>
  </si>
  <si>
    <t>50,48</t>
  </si>
  <si>
    <t>0,00%</t>
  </si>
  <si>
    <t xml:space="preserve"> 00012873 </t>
  </si>
  <si>
    <t>IMPERMEABILIZADOR (HORISTA)</t>
  </si>
  <si>
    <t>1,3073351</t>
  </si>
  <si>
    <t>38,53</t>
  </si>
  <si>
    <t>50,37</t>
  </si>
  <si>
    <t>99,81%</t>
  </si>
  <si>
    <t xml:space="preserve"> 00004234 </t>
  </si>
  <si>
    <t>OPERADOR DE ESCAVADEIRA (HORISTA)</t>
  </si>
  <si>
    <t>1,1160321</t>
  </si>
  <si>
    <t>44,97</t>
  </si>
  <si>
    <t>50,19</t>
  </si>
  <si>
    <t>24,66</t>
  </si>
  <si>
    <t>49,32</t>
  </si>
  <si>
    <t>99,82%</t>
  </si>
  <si>
    <t>57,9240000</t>
  </si>
  <si>
    <t>48,08</t>
  </si>
  <si>
    <t>23,86</t>
  </si>
  <si>
    <t>47,72</t>
  </si>
  <si>
    <t>99,83%</t>
  </si>
  <si>
    <t>46,26</t>
  </si>
  <si>
    <t xml:space="preserve"> 00000123 </t>
  </si>
  <si>
    <t>ADITIVO IMPERMEABILIZANTE DE PEGA NORMAL PARA ARGAMASSAS E CONCRETOS SEM ARMACAO, LIQUIDO E ISENTO DE CLORETOS</t>
  </si>
  <si>
    <t>6,2091360</t>
  </si>
  <si>
    <t>7,41</t>
  </si>
  <si>
    <t>46,01</t>
  </si>
  <si>
    <t>99,84%</t>
  </si>
  <si>
    <t>15,21</t>
  </si>
  <si>
    <t>45,63</t>
  </si>
  <si>
    <t>7,56</t>
  </si>
  <si>
    <t>45,36</t>
  </si>
  <si>
    <t>99,85%</t>
  </si>
  <si>
    <t xml:space="preserve"> 14924 </t>
  </si>
  <si>
    <t>CONJUNTO DE 10 PNEUS RADIAIS, 275/80R22. 5</t>
  </si>
  <si>
    <t>0,0022356</t>
  </si>
  <si>
    <t>20.218,47</t>
  </si>
  <si>
    <t>45,20</t>
  </si>
  <si>
    <t xml:space="preserve"> 00004720 </t>
  </si>
  <si>
    <t>PEDRA BRITADA N. 0, OU PEDRISCO (4,8 A 9,5 MM) POSTO PEDREIRA/FORNECEDOR, SEM FRETE</t>
  </si>
  <si>
    <t>0,2871459</t>
  </si>
  <si>
    <t>157,34</t>
  </si>
  <si>
    <t>45,18</t>
  </si>
  <si>
    <t>99,86%</t>
  </si>
  <si>
    <t>10,32</t>
  </si>
  <si>
    <t>41,28</t>
  </si>
  <si>
    <t xml:space="preserve"> 00001358 </t>
  </si>
  <si>
    <t>CHAPA/PAINEL DE MADEIRA COMPENSADA RESINADA (MADEIRITE RESINADO ROSA) PARA FORMA DE CONCRETO, DE 2200 X 1100 MM, E = 17 MM</t>
  </si>
  <si>
    <t>0,6970637</t>
  </si>
  <si>
    <t>57,95</t>
  </si>
  <si>
    <t>40,39</t>
  </si>
  <si>
    <t>99,87%</t>
  </si>
  <si>
    <t>145,6811749</t>
  </si>
  <si>
    <t>39,33</t>
  </si>
  <si>
    <t>1,5778124</t>
  </si>
  <si>
    <t>23,48</t>
  </si>
  <si>
    <t>37,05</t>
  </si>
  <si>
    <t>99,88%</t>
  </si>
  <si>
    <t>9,17</t>
  </si>
  <si>
    <t>36,68</t>
  </si>
  <si>
    <t>4,43</t>
  </si>
  <si>
    <t>35,44</t>
  </si>
  <si>
    <t>6,4166000</t>
  </si>
  <si>
    <t>5,48</t>
  </si>
  <si>
    <t>35,16</t>
  </si>
  <si>
    <t>99,89%</t>
  </si>
  <si>
    <t xml:space="preserve"> 00004093 </t>
  </si>
  <si>
    <t>MOTORISTA DE CAMINHAO (HORISTA)</t>
  </si>
  <si>
    <t>0,5529342</t>
  </si>
  <si>
    <t>59,01</t>
  </si>
  <si>
    <t>32,63</t>
  </si>
  <si>
    <t xml:space="preserve"> 00036397 </t>
  </si>
  <si>
    <t>BETONEIRA, CAPACIDADE NOMINAL 600 L, CAPACIDADE DE MISTURA 360 L, MOTOR ELETRICO TRIFASICO 220/380V, POTENCIA 4CV, SEM CARREGADOR</t>
  </si>
  <si>
    <t>0,0011126</t>
  </si>
  <si>
    <t>27.479,77</t>
  </si>
  <si>
    <t>30,57</t>
  </si>
  <si>
    <t>6,2958000</t>
  </si>
  <si>
    <t>30,47</t>
  </si>
  <si>
    <t>99,90%</t>
  </si>
  <si>
    <t>9,1000000</t>
  </si>
  <si>
    <t>3,28</t>
  </si>
  <si>
    <t>29,85</t>
  </si>
  <si>
    <t>0,3732960</t>
  </si>
  <si>
    <t>77,13</t>
  </si>
  <si>
    <t>28,79</t>
  </si>
  <si>
    <t>8,8168500</t>
  </si>
  <si>
    <t>3,20</t>
  </si>
  <si>
    <t>28,21</t>
  </si>
  <si>
    <t>27,82</t>
  </si>
  <si>
    <t>99,91%</t>
  </si>
  <si>
    <t>0,4680000</t>
  </si>
  <si>
    <t>53,84</t>
  </si>
  <si>
    <t>25,20</t>
  </si>
  <si>
    <t>0,9900968</t>
  </si>
  <si>
    <t>24,42</t>
  </si>
  <si>
    <t>23,97</t>
  </si>
  <si>
    <t>1,83</t>
  </si>
  <si>
    <t>23,79</t>
  </si>
  <si>
    <t>99,92%</t>
  </si>
  <si>
    <t xml:space="preserve"> 00039995 </t>
  </si>
  <si>
    <t>POLIESTIRENO EXPANDIDO/EPS (ISOPOR), TIPO 2F, BLOCO</t>
  </si>
  <si>
    <t>0,0310916</t>
  </si>
  <si>
    <t>672,64</t>
  </si>
  <si>
    <t>20,91</t>
  </si>
  <si>
    <t>0,2340000</t>
  </si>
  <si>
    <t>88,85</t>
  </si>
  <si>
    <t>20,79</t>
  </si>
  <si>
    <t>14,3000000</t>
  </si>
  <si>
    <t>1,37</t>
  </si>
  <si>
    <t>19,59</t>
  </si>
  <si>
    <t>9,6600000</t>
  </si>
  <si>
    <t>2,00</t>
  </si>
  <si>
    <t>19,32</t>
  </si>
  <si>
    <t>0,9004359</t>
  </si>
  <si>
    <t>20,89</t>
  </si>
  <si>
    <t>18,81</t>
  </si>
  <si>
    <t>99,93%</t>
  </si>
  <si>
    <t>0,2099250</t>
  </si>
  <si>
    <t>89,48</t>
  </si>
  <si>
    <t>18,78</t>
  </si>
  <si>
    <t>0,2903900</t>
  </si>
  <si>
    <t>63,31</t>
  </si>
  <si>
    <t>18,38</t>
  </si>
  <si>
    <t>5,64</t>
  </si>
  <si>
    <t>16,92</t>
  </si>
  <si>
    <t>4,15</t>
  </si>
  <si>
    <t>16,60</t>
  </si>
  <si>
    <t xml:space="preserve"> 00007340 </t>
  </si>
  <si>
    <t>IMUNIZANTE PARA MADEIRA, INCOLOR</t>
  </si>
  <si>
    <t>0,3257000</t>
  </si>
  <si>
    <t>47,80</t>
  </si>
  <si>
    <t>15,57</t>
  </si>
  <si>
    <t>14,91</t>
  </si>
  <si>
    <t>99,94%</t>
  </si>
  <si>
    <t xml:space="preserve"> MAT033700 </t>
  </si>
  <si>
    <t>Cimento Portland, tipo 320, saco de 50Kg</t>
  </si>
  <si>
    <t>Kg</t>
  </si>
  <si>
    <t>21,5200000</t>
  </si>
  <si>
    <t>14,63</t>
  </si>
  <si>
    <t xml:space="preserve"> 00040791 </t>
  </si>
  <si>
    <t>PERFURATRIZ MANUAL, TORQUE MAXIMO 83 N.M, POTENCIA 5 CV, COM DIAMETRO MAXIMO 4", PARA SOLO GRAMPEADO (INCLUI SUPORTE OU CHASSI TIPO MESA)</t>
  </si>
  <si>
    <t>0,0002693</t>
  </si>
  <si>
    <t>52.960,58</t>
  </si>
  <si>
    <t>14,26</t>
  </si>
  <si>
    <t>0,1150000</t>
  </si>
  <si>
    <t>121,52</t>
  </si>
  <si>
    <t>13,97</t>
  </si>
  <si>
    <t>4,50</t>
  </si>
  <si>
    <t>13,50</t>
  </si>
  <si>
    <t>13,34</t>
  </si>
  <si>
    <t>0,4380800</t>
  </si>
  <si>
    <t>30,44</t>
  </si>
  <si>
    <t>99,95%</t>
  </si>
  <si>
    <t xml:space="preserve"> 14919 </t>
  </si>
  <si>
    <t>CONJUNTO DE 6 PNEUS RADIAIS, 275/80R22.5</t>
  </si>
  <si>
    <t>0,0010454</t>
  </si>
  <si>
    <t>11.953,07</t>
  </si>
  <si>
    <t>12,50</t>
  </si>
  <si>
    <t>12,18</t>
  </si>
  <si>
    <t xml:space="preserve"> 00043486 </t>
  </si>
  <si>
    <t>EPI - FAMILIA ENGENHEIRO CIVIL - HORISTA (ENCARGOS COMPLEMENTARES - COLETADO CAIXA)</t>
  </si>
  <si>
    <t>12,5485080</t>
  </si>
  <si>
    <t>0,97</t>
  </si>
  <si>
    <t>12,17</t>
  </si>
  <si>
    <t>10,87</t>
  </si>
  <si>
    <t xml:space="preserve"> 00222 </t>
  </si>
  <si>
    <t>GRAXA COMUM P/LUBRIFICACAO DE CHASSIS, E M TAMBORES DE 170KG</t>
  </si>
  <si>
    <t>0,7087146</t>
  </si>
  <si>
    <t>15,31</t>
  </si>
  <si>
    <t>10,85</t>
  </si>
  <si>
    <t>1,74</t>
  </si>
  <si>
    <t>10,44</t>
  </si>
  <si>
    <t>9,18</t>
  </si>
  <si>
    <t>8,97</t>
  </si>
  <si>
    <t>0,3198800</t>
  </si>
  <si>
    <t>27,77</t>
  </si>
  <si>
    <t>8,88</t>
  </si>
  <si>
    <t>99,96%</t>
  </si>
  <si>
    <t>8,76</t>
  </si>
  <si>
    <t>0,0540000</t>
  </si>
  <si>
    <t>161,46</t>
  </si>
  <si>
    <t>8,72</t>
  </si>
  <si>
    <t>2,17</t>
  </si>
  <si>
    <t>8,68</t>
  </si>
  <si>
    <t xml:space="preserve"> 00037736 </t>
  </si>
  <si>
    <t>TANQUE DE ACO CARBONO NAO REVESTIDO, PARA TRANSPORTE DE AGUA COM CAPACIDADE DE 10 M3, COM BOMBA CENTRIFUGA POR TOMADA DE FORCA, VAZAO MAXIMA *75* M3/H (INCLUI MONTAGEM, NAO INCLUI CAMINHAO)</t>
  </si>
  <si>
    <t>0,0000755</t>
  </si>
  <si>
    <t>112.695,97</t>
  </si>
  <si>
    <t>8,51</t>
  </si>
  <si>
    <t>2,79</t>
  </si>
  <si>
    <t>8,37</t>
  </si>
  <si>
    <t xml:space="preserve"> 00038101 </t>
  </si>
  <si>
    <t>TOMADA 2P+T 10A, 250V (APENAS MODULO)</t>
  </si>
  <si>
    <t>8,14</t>
  </si>
  <si>
    <t>8,13</t>
  </si>
  <si>
    <t xml:space="preserve"> 00149 </t>
  </si>
  <si>
    <t>CIMENTO PORTLAND COMPOSTO CP II-32, EM S ACO DE 50KG, CONFORME ABNT NBR 16697</t>
  </si>
  <si>
    <t>11,0808000</t>
  </si>
  <si>
    <t>0,73</t>
  </si>
  <si>
    <t>250,0000000</t>
  </si>
  <si>
    <t>7,50</t>
  </si>
  <si>
    <t xml:space="preserve"> MAT006100 </t>
  </si>
  <si>
    <t>Areia grossa lavada, com transporte</t>
  </si>
  <si>
    <t>0,0547200</t>
  </si>
  <si>
    <t>135,99</t>
  </si>
  <si>
    <t>7,44</t>
  </si>
  <si>
    <t xml:space="preserve"> 00038112 </t>
  </si>
  <si>
    <t>INTERRUPTOR SIMPLES 10A, 250V (APENAS MODULO)</t>
  </si>
  <si>
    <t>7,15</t>
  </si>
  <si>
    <t>99,97%</t>
  </si>
  <si>
    <t>2,34</t>
  </si>
  <si>
    <t>7,02</t>
  </si>
  <si>
    <t xml:space="preserve"> 00013896 </t>
  </si>
  <si>
    <t>VIBRADOR DE IMERSAO, DIAMETRO DA PONTEIRA DE *45* MM, COM MOTOR ELETRICO TRIFASICO DE 2 HP (2 CV)</t>
  </si>
  <si>
    <t>0,0015771</t>
  </si>
  <si>
    <t>4.281,80</t>
  </si>
  <si>
    <t>6,75</t>
  </si>
  <si>
    <t>6,51</t>
  </si>
  <si>
    <t>6,50</t>
  </si>
  <si>
    <t>6,32</t>
  </si>
  <si>
    <t>2,08</t>
  </si>
  <si>
    <t>6,24</t>
  </si>
  <si>
    <t xml:space="preserve"> 00038094 </t>
  </si>
  <si>
    <t>ESPELHO / PLACA DE 3 POSTOS 4" X 2", PARA INSTALACAO DE TOMADAS E INTERRUPTORES</t>
  </si>
  <si>
    <t>3,03</t>
  </si>
  <si>
    <t>6,06</t>
  </si>
  <si>
    <t>0,0570000</t>
  </si>
  <si>
    <t>104,02</t>
  </si>
  <si>
    <t>5,93</t>
  </si>
  <si>
    <t>5,72</t>
  </si>
  <si>
    <t>18,3000000</t>
  </si>
  <si>
    <t>0,29</t>
  </si>
  <si>
    <t>5,31</t>
  </si>
  <si>
    <t xml:space="preserve"> MAT018550 </t>
  </si>
  <si>
    <t>Brita no 2, com transporte</t>
  </si>
  <si>
    <t>0,0314400</t>
  </si>
  <si>
    <t>166,61</t>
  </si>
  <si>
    <t>5,24</t>
  </si>
  <si>
    <t xml:space="preserve"> MAT018500 </t>
  </si>
  <si>
    <t>Brita no 1, com transporte</t>
  </si>
  <si>
    <t>164,78</t>
  </si>
  <si>
    <t>5,18</t>
  </si>
  <si>
    <t xml:space="preserve"> 00004226 </t>
  </si>
  <si>
    <t>GAS DE COZINHA - GLP</t>
  </si>
  <si>
    <t>0,4723244</t>
  </si>
  <si>
    <t>9,58</t>
  </si>
  <si>
    <t>4,52</t>
  </si>
  <si>
    <t>0,0290000</t>
  </si>
  <si>
    <t>151,52</t>
  </si>
  <si>
    <t>4,39</t>
  </si>
  <si>
    <t>150,72</t>
  </si>
  <si>
    <t>4,37</t>
  </si>
  <si>
    <t>12,7360000</t>
  </si>
  <si>
    <t>4,33</t>
  </si>
  <si>
    <t>4,6200000</t>
  </si>
  <si>
    <t>0,92</t>
  </si>
  <si>
    <t>4,25</t>
  </si>
  <si>
    <t>0,0447000</t>
  </si>
  <si>
    <t>91,81</t>
  </si>
  <si>
    <t>4,10</t>
  </si>
  <si>
    <t>99,98%</t>
  </si>
  <si>
    <t>1,01</t>
  </si>
  <si>
    <t>4,04</t>
  </si>
  <si>
    <t xml:space="preserve"> 00001 </t>
  </si>
  <si>
    <t>AREIA LAVADA, GROSSA, PARA REGIAO METROP OLITANA DO RIO DE JANEIRO</t>
  </si>
  <si>
    <t>0,0279450</t>
  </si>
  <si>
    <t>143,31</t>
  </si>
  <si>
    <t>4,00</t>
  </si>
  <si>
    <t>0,1578000</t>
  </si>
  <si>
    <t>25,14</t>
  </si>
  <si>
    <t>3,97</t>
  </si>
  <si>
    <t>5,0000000</t>
  </si>
  <si>
    <t>0,78</t>
  </si>
  <si>
    <t>3,90</t>
  </si>
  <si>
    <t xml:space="preserve"> 00020247 </t>
  </si>
  <si>
    <t>PREGO DE ACO POLIDO COM CABECA 15 X 15 (1 1/4 X 13)</t>
  </si>
  <si>
    <t>0,1247910</t>
  </si>
  <si>
    <t>27,29</t>
  </si>
  <si>
    <t>3,41</t>
  </si>
  <si>
    <t xml:space="preserve"> 00043464 </t>
  </si>
  <si>
    <t>FERRAMENTAS - FAMILIA OPERADOR ESCAVADEIRA - HORISTA (ENCARGOS COMPLEMENTARES - COLETADO CAIXA)</t>
  </si>
  <si>
    <t>3,24</t>
  </si>
  <si>
    <t xml:space="preserve"> 00038099 </t>
  </si>
  <si>
    <t>SUPORTE DE FIXACAO PARA ESPELHO / PLACA 4" X 2", PARA 3 MODULOS, PARA INSTALACAO DE TOMADAS E INTERRUPTORES (SOMENTE SUPORTE)</t>
  </si>
  <si>
    <t>1,56</t>
  </si>
  <si>
    <t>3,12</t>
  </si>
  <si>
    <t xml:space="preserve"> 00043474 </t>
  </si>
  <si>
    <t>FERRAMENTAS - FAMILIA ENGENHEIRO CIVIL - MENSALISTA (ENCARGOS COMPLEMENTARES - COLETADO CAIXA)</t>
  </si>
  <si>
    <t>2,96</t>
  </si>
  <si>
    <t>0,1051200</t>
  </si>
  <si>
    <t>2,64</t>
  </si>
  <si>
    <t xml:space="preserve"> 00036487 </t>
  </si>
  <si>
    <t>GUINCHO ELETRICO DE COLUNA, CAPACIDADE 400 KG, COM MOTO FREIO, MOTOR TRIFASICO DE 1,25 CV</t>
  </si>
  <si>
    <t>0,0003350</t>
  </si>
  <si>
    <t>6.212,44</t>
  </si>
  <si>
    <t>0,5250000</t>
  </si>
  <si>
    <t>0,4378000</t>
  </si>
  <si>
    <t>2,48</t>
  </si>
  <si>
    <t>1,09</t>
  </si>
  <si>
    <t>0,0226000</t>
  </si>
  <si>
    <t>46,90</t>
  </si>
  <si>
    <t>1,06</t>
  </si>
  <si>
    <t>0,6598800</t>
  </si>
  <si>
    <t>0,1117822</t>
  </si>
  <si>
    <t>7,12</t>
  </si>
  <si>
    <t xml:space="preserve"> EVE000700 </t>
  </si>
  <si>
    <t>Perda em cimento CP-32 - 5% - equivalente ao elementar MAT033700</t>
  </si>
  <si>
    <t>1,0760000</t>
  </si>
  <si>
    <t xml:space="preserve"> 00014618 </t>
  </si>
  <si>
    <t>SERRA CIRCULAR DE BANCADA COM MOTOR ELETRICO, POTENCIA DE *1600* W, PARA DISCO DE DIAMETRO DE 10" (250 MM)</t>
  </si>
  <si>
    <t>0,0003808</t>
  </si>
  <si>
    <t>1.705,50</t>
  </si>
  <si>
    <t>0,0409000</t>
  </si>
  <si>
    <t>15,03</t>
  </si>
  <si>
    <t>0,61</t>
  </si>
  <si>
    <t>0,2500000</t>
  </si>
  <si>
    <t>2,10</t>
  </si>
  <si>
    <t>0,53</t>
  </si>
  <si>
    <t xml:space="preserve"> 00013954 </t>
  </si>
  <si>
    <t>POLIDORA DE PISO (POLITRIZ) ELETRICA, MOTOR MONOFASICO DE 4 HP, PESO DE 100 KG, DIAMETRO DO TRABALHO DE 450 MM</t>
  </si>
  <si>
    <t>0,0000333</t>
  </si>
  <si>
    <t>11.838,91</t>
  </si>
  <si>
    <t xml:space="preserve"> EVE000250 </t>
  </si>
  <si>
    <t>Perda em areia grossa - 5% - equivalente ao elementar MAT006100</t>
  </si>
  <si>
    <t>0,0027360</t>
  </si>
  <si>
    <t>0,0129600</t>
  </si>
  <si>
    <t>27,62</t>
  </si>
  <si>
    <t xml:space="preserve"> EVE000550 </t>
  </si>
  <si>
    <t>Perda em brita 2 - 5% - equivalente ao elementar MAT018550</t>
  </si>
  <si>
    <t>0,0015720</t>
  </si>
  <si>
    <t>0,26</t>
  </si>
  <si>
    <t xml:space="preserve"> EVE000450 </t>
  </si>
  <si>
    <t>Perda em brita 1 - 5% - equivalente ao elementar MAT018500</t>
  </si>
  <si>
    <t xml:space="preserve"> 00043462 </t>
  </si>
  <si>
    <t>FERRAMENTAS - FAMILIA ENGENHEIRO CIVIL - HORISTA (ENCARGOS COMPLEMENTARES - COLETADO CAIXA)</t>
  </si>
  <si>
    <t>0,0120000</t>
  </si>
  <si>
    <t>4,48</t>
  </si>
  <si>
    <t xml:space="preserve"> 00044236 </t>
  </si>
  <si>
    <t>MAQUINA FORMER DOBRAS DIVERSAS: 220V/380V TRIFASICO OU MONOFASICO, CAPACIDADE 0,5-1,27MM, MOTOR COM POTENCIA DE 2CV</t>
  </si>
  <si>
    <t>0,0016694</t>
  </si>
  <si>
    <t xml:space="preserve"> 00043998 </t>
  </si>
  <si>
    <t>CALDEIRA DE ASFALTO A GAS COM TERMOMETRO, CAPACIDADE 100 LITROS</t>
  </si>
  <si>
    <t>0,0000406</t>
  </si>
  <si>
    <t xml:space="preserve"> 00041316 </t>
  </si>
  <si>
    <t>PULVERIZADOR DE TINTA ELETRICO AIRLESS, VAZAO *2* L/MIN</t>
  </si>
  <si>
    <t>0,0000375</t>
  </si>
  <si>
    <t>Totais por Tipo</t>
  </si>
  <si>
    <t>R$ 21.208,94</t>
  </si>
  <si>
    <t>R$ 1.135,50</t>
  </si>
  <si>
    <t>R$ 374.433,96</t>
  </si>
  <si>
    <t>R$ 506.159,76</t>
  </si>
  <si>
    <t>Serviços</t>
  </si>
  <si>
    <t>R$ 0,00</t>
  </si>
  <si>
    <t>R$ 685,56</t>
  </si>
  <si>
    <t>Administração</t>
  </si>
  <si>
    <t>Aluguel</t>
  </si>
  <si>
    <t>Verba</t>
  </si>
  <si>
    <t>Transporte</t>
  </si>
  <si>
    <t>R$ 112.856,59</t>
  </si>
  <si>
    <t>R$ 127,33</t>
  </si>
  <si>
    <t>R$ 7,50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</si>
</sst>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[$R$]#,##0.00"/>
    <numFmt numFmtId="181" formatCode="&quot;R$&quot;\ #,##0.00"/>
    <numFmt numFmtId="182" formatCode="dd/mm/yy"/>
    <numFmt numFmtId="183" formatCode="_-* #,##0.00_-;\-* #,##0.00_-;_-* &quot;-&quot;??_-;_-@"/>
    <numFmt numFmtId="184" formatCode="_-* #,##0.00_-;\-* #,##0.00_-;_-* \-??_-;_-@_-"/>
    <numFmt numFmtId="185" formatCode="#,##0.0000000"/>
    <numFmt numFmtId="186" formatCode="&quot;R$&quot;\ #,##0.00_);[Red]\(&quot;R$&quot;\ #,###.00\)"/>
    <numFmt numFmtId="187" formatCode="#,##0.00\ %"/>
    <numFmt numFmtId="188" formatCode="&quot;R$ &quot;#,##0.00"/>
  </numFmts>
  <fonts count="89">
    <font>
      <sz val="11"/>
      <color rgb="FF000000"/>
      <name val="Calibri"/>
      <charset val="134"/>
      <scheme val="minor"/>
    </font>
    <font>
      <sz val="8"/>
      <color rgb="FF000000"/>
      <name val="Arial"/>
      <charset val="134"/>
    </font>
    <font>
      <sz val="11"/>
      <name val="Calibri"/>
      <charset val="134"/>
    </font>
    <font>
      <sz val="8"/>
      <color rgb="FF000000"/>
      <name val="Calibri"/>
      <charset val="134"/>
    </font>
    <font>
      <b/>
      <sz val="8"/>
      <color rgb="FF000000"/>
      <name val="Arial"/>
      <charset val="134"/>
    </font>
    <font>
      <b/>
      <sz val="11"/>
      <name val="Arial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b/>
      <sz val="10"/>
      <name val="Arial"/>
      <charset val="134"/>
    </font>
    <font>
      <sz val="11"/>
      <color rgb="FFFF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8"/>
      <color rgb="FFFF0000"/>
      <name val="Arial"/>
      <charset val="134"/>
    </font>
    <font>
      <b/>
      <sz val="8"/>
      <name val="Arial"/>
      <charset val="134"/>
    </font>
    <font>
      <b/>
      <sz val="8"/>
      <color rgb="FF0070C0"/>
      <name val="Arial"/>
      <charset val="134"/>
    </font>
    <font>
      <sz val="8"/>
      <color rgb="FFFF0000"/>
      <name val="Arial"/>
      <charset val="134"/>
    </font>
    <font>
      <sz val="10"/>
      <name val="Tahoma"/>
      <charset val="134"/>
    </font>
    <font>
      <sz val="8"/>
      <name val="Arial"/>
      <charset val="134"/>
    </font>
    <font>
      <sz val="11"/>
      <color rgb="FFFF0000"/>
      <name val="Calibri"/>
      <charset val="134"/>
    </font>
    <font>
      <sz val="11"/>
      <color rgb="FF000000"/>
      <name val="Calibri"/>
      <charset val="134"/>
    </font>
    <font>
      <sz val="8"/>
      <color rgb="FFFF0000"/>
      <name val="Calibri"/>
      <charset val="134"/>
    </font>
    <font>
      <b/>
      <sz val="8"/>
      <color rgb="FFFF0000"/>
      <name val="Calibri"/>
      <charset val="134"/>
    </font>
    <font>
      <sz val="9"/>
      <color rgb="FF000000"/>
      <name val="Arial"/>
      <charset val="134"/>
    </font>
    <font>
      <b/>
      <sz val="9"/>
      <color rgb="FF000000"/>
      <name val="Arial"/>
      <charset val="134"/>
    </font>
    <font>
      <b/>
      <sz val="11"/>
      <color rgb="FF000000"/>
      <name val="Calibri"/>
      <charset val="134"/>
    </font>
    <font>
      <b/>
      <sz val="10"/>
      <color rgb="FF000000"/>
      <name val="Arial"/>
      <charset val="134"/>
    </font>
    <font>
      <i/>
      <sz val="8"/>
      <color rgb="FF000000"/>
      <name val="Arial"/>
      <charset val="134"/>
    </font>
    <font>
      <sz val="8"/>
      <name val="Calibri"/>
      <charset val="134"/>
      <scheme val="minor"/>
    </font>
    <font>
      <sz val="8"/>
      <color rgb="FFFF0000"/>
      <name val="Calibri"/>
      <charset val="134"/>
      <scheme val="minor"/>
    </font>
    <font>
      <sz val="8"/>
      <color rgb="FF000000"/>
      <name val="Calibri"/>
      <charset val="134"/>
      <scheme val="minor"/>
    </font>
    <font>
      <sz val="8"/>
      <color rgb="FF000000"/>
      <name val="Tahoma"/>
      <charset val="134"/>
    </font>
    <font>
      <sz val="8"/>
      <name val="Calibri"/>
      <charset val="134"/>
    </font>
    <font>
      <b/>
      <sz val="8"/>
      <color rgb="FF000000"/>
      <name val="Tahoma"/>
      <charset val="134"/>
    </font>
    <font>
      <b/>
      <sz val="8"/>
      <name val="Tahoma"/>
      <charset val="1"/>
    </font>
    <font>
      <sz val="8"/>
      <name val="Tahoma"/>
      <charset val="1"/>
    </font>
    <font>
      <sz val="11"/>
      <name val="Calibri"/>
      <charset val="134"/>
      <scheme val="minor"/>
    </font>
    <font>
      <b/>
      <sz val="8"/>
      <color rgb="FF000000"/>
      <name val="Calibri"/>
      <charset val="134"/>
    </font>
    <font>
      <b/>
      <sz val="10"/>
      <name val="Tahoma"/>
      <charset val="134"/>
    </font>
    <font>
      <sz val="10"/>
      <name val="Tahoma"/>
      <charset val="1"/>
    </font>
    <font>
      <b/>
      <sz val="10"/>
      <name val="Tahoma"/>
      <charset val="1"/>
    </font>
    <font>
      <sz val="10"/>
      <color rgb="FFFF0000"/>
      <name val="Tahoma"/>
      <charset val="1"/>
    </font>
    <font>
      <sz val="10"/>
      <color rgb="FF7030A0"/>
      <name val="Tahoma"/>
      <charset val="1"/>
    </font>
    <font>
      <b/>
      <sz val="10"/>
      <color rgb="FFFF0000"/>
      <name val="Tahoma"/>
      <charset val="1"/>
    </font>
    <font>
      <sz val="10"/>
      <color rgb="FF000000"/>
      <name val="Tahoma"/>
      <charset val="134"/>
    </font>
    <font>
      <sz val="10"/>
      <color rgb="FF0070C0"/>
      <name val="Tahoma"/>
      <charset val="134"/>
    </font>
    <font>
      <sz val="10"/>
      <color rgb="FF0070C0"/>
      <name val="Tahoma"/>
      <charset val="1"/>
    </font>
    <font>
      <sz val="11"/>
      <color rgb="FF0070C0"/>
      <name val="Calibri"/>
      <charset val="134"/>
    </font>
    <font>
      <b/>
      <sz val="10"/>
      <color rgb="FF0070C0"/>
      <name val="Tahoma"/>
      <charset val="1"/>
    </font>
    <font>
      <sz val="10"/>
      <color rgb="FF00B050"/>
      <name val="Tahoma"/>
      <charset val="134"/>
    </font>
    <font>
      <sz val="10"/>
      <color rgb="FF00B050"/>
      <name val="Tahoma"/>
      <charset val="1"/>
    </font>
    <font>
      <sz val="11"/>
      <color rgb="FF00B050"/>
      <name val="Calibri"/>
      <charset val="134"/>
    </font>
    <font>
      <b/>
      <sz val="10"/>
      <color rgb="FF00B050"/>
      <name val="Tahoma"/>
      <charset val="1"/>
    </font>
    <font>
      <sz val="10"/>
      <color theme="9" tint="-0.499984740745262"/>
      <name val="Tahoma"/>
      <charset val="1"/>
    </font>
    <font>
      <sz val="11"/>
      <color theme="9" tint="-0.499984740745262"/>
      <name val="Calibri"/>
      <charset val="134"/>
    </font>
    <font>
      <b/>
      <sz val="10"/>
      <color theme="9" tint="-0.499984740745262"/>
      <name val="Tahoma"/>
      <charset val="1"/>
    </font>
    <font>
      <sz val="10"/>
      <color theme="9" tint="-0.499984740745262"/>
      <name val="Tahoma"/>
      <charset val="134"/>
    </font>
    <font>
      <sz val="10"/>
      <color rgb="FF000000"/>
      <name val="Tahoma"/>
      <charset val="1"/>
    </font>
    <font>
      <sz val="10"/>
      <name val="Calibri"/>
      <charset val="134"/>
    </font>
    <font>
      <b/>
      <sz val="10"/>
      <color rgb="FF000000"/>
      <name val="Tahoma"/>
      <charset val="1"/>
    </font>
    <font>
      <b/>
      <sz val="10"/>
      <color rgb="FF000000"/>
      <name val="Calibri"/>
      <charset val="134"/>
    </font>
    <font>
      <b/>
      <sz val="10"/>
      <color rgb="FF000000"/>
      <name val="Tahoma"/>
      <charset val="134"/>
    </font>
    <font>
      <b/>
      <sz val="10"/>
      <color rgb="FFFF0000"/>
      <name val="Tahoma"/>
      <charset val="134"/>
    </font>
    <font>
      <sz val="10"/>
      <color rgb="FFFF0000"/>
      <name val="Tahoma"/>
      <charset val="134"/>
    </font>
    <font>
      <sz val="10"/>
      <name val="Arial"/>
      <charset val="1"/>
    </font>
    <font>
      <b/>
      <sz val="10"/>
      <name val="Arial"/>
      <charset val="1"/>
    </font>
    <font>
      <sz val="10"/>
      <color rgb="FF00B0F0"/>
      <name val="Tahoma"/>
      <charset val="1"/>
    </font>
    <font>
      <sz val="11"/>
      <color rgb="FF7030A0"/>
      <name val="Calibri"/>
      <charset val="134"/>
    </font>
    <font>
      <sz val="10"/>
      <name val="Calibri"/>
      <charset val="134"/>
      <scheme val="minor"/>
    </font>
    <font>
      <b/>
      <sz val="11"/>
      <color rgb="FF00000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name val="Arial"/>
      <charset val="134"/>
    </font>
  </fonts>
  <fills count="46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rgb="FFFFFFFF"/>
        <bgColor rgb="FFFFFFFF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F7F3DF"/>
        <bgColor rgb="FFF7F3DF"/>
      </patternFill>
    </fill>
    <fill>
      <patternFill patternType="solid">
        <fgColor rgb="FFDFF0D8"/>
        <bgColor rgb="FFDFF0D8"/>
      </patternFill>
    </fill>
    <fill>
      <patternFill patternType="solid">
        <fgColor theme="5" tint="0.799981688894314"/>
        <bgColor rgb="FFDFF0D8"/>
      </patternFill>
    </fill>
    <fill>
      <patternFill patternType="solid">
        <fgColor rgb="FFFFFF00"/>
        <bgColor indexed="64"/>
      </patternFill>
    </fill>
    <fill>
      <patternFill patternType="solid">
        <fgColor rgb="FFD8ECF6"/>
        <bgColor rgb="FFD8ECF6"/>
      </patternFill>
    </fill>
    <fill>
      <patternFill patternType="solid">
        <fgColor rgb="FFFFFF00"/>
        <bgColor rgb="FFA5A5A5"/>
      </patternFill>
    </fill>
    <fill>
      <patternFill patternType="solid">
        <fgColor rgb="FFA5A5A5"/>
        <bgColor rgb="FF999999"/>
      </patternFill>
    </fill>
    <fill>
      <patternFill patternType="solid">
        <fgColor rgb="FFFFFFFF"/>
        <bgColor rgb="FFF7F3DF"/>
      </patternFill>
    </fill>
    <fill>
      <patternFill patternType="solid">
        <fgColor rgb="FF969696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ck">
        <color rgb="FFFF55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68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178" fontId="68" fillId="0" borderId="0" applyFont="0" applyFill="0" applyBorder="0" applyAlignment="0" applyProtection="0">
      <alignment vertical="center"/>
    </xf>
    <xf numFmtId="179" fontId="68" fillId="0" borderId="0" applyFon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8" fillId="15" borderId="55" applyNumberFormat="0" applyFon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56" applyNumberFormat="0" applyFill="0" applyAlignment="0" applyProtection="0">
      <alignment vertical="center"/>
    </xf>
    <xf numFmtId="0" fontId="75" fillId="0" borderId="56" applyNumberFormat="0" applyFill="0" applyAlignment="0" applyProtection="0">
      <alignment vertical="center"/>
    </xf>
    <xf numFmtId="0" fontId="76" fillId="0" borderId="57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16" borderId="58" applyNumberFormat="0" applyAlignment="0" applyProtection="0">
      <alignment vertical="center"/>
    </xf>
    <xf numFmtId="0" fontId="78" fillId="17" borderId="59" applyNumberFormat="0" applyAlignment="0" applyProtection="0">
      <alignment vertical="center"/>
    </xf>
    <xf numFmtId="0" fontId="79" fillId="17" borderId="58" applyNumberFormat="0" applyAlignment="0" applyProtection="0">
      <alignment vertical="center"/>
    </xf>
    <xf numFmtId="0" fontId="80" fillId="18" borderId="60" applyNumberFormat="0" applyAlignment="0" applyProtection="0">
      <alignment vertical="center"/>
    </xf>
    <xf numFmtId="0" fontId="81" fillId="0" borderId="61" applyNumberFormat="0" applyFill="0" applyAlignment="0" applyProtection="0">
      <alignment vertical="center"/>
    </xf>
    <xf numFmtId="0" fontId="82" fillId="0" borderId="62" applyNumberFormat="0" applyFill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84" fillId="20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7" fillId="23" borderId="0" applyNumberFormat="0" applyBorder="0" applyAlignment="0" applyProtection="0">
      <alignment vertical="center"/>
    </xf>
    <xf numFmtId="0" fontId="87" fillId="24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7" fillId="39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6" fillId="42" borderId="0" applyNumberFormat="0" applyBorder="0" applyAlignment="0" applyProtection="0">
      <alignment vertical="center"/>
    </xf>
    <xf numFmtId="0" fontId="87" fillId="43" borderId="0" applyNumberFormat="0" applyBorder="0" applyAlignment="0" applyProtection="0">
      <alignment vertical="center"/>
    </xf>
    <xf numFmtId="0" fontId="87" fillId="44" borderId="0" applyNumberFormat="0" applyBorder="0" applyAlignment="0" applyProtection="0">
      <alignment vertical="center"/>
    </xf>
    <xf numFmtId="0" fontId="86" fillId="45" borderId="0" applyNumberFormat="0" applyBorder="0" applyAlignment="0" applyProtection="0">
      <alignment vertical="center"/>
    </xf>
    <xf numFmtId="0" fontId="18" fillId="0" borderId="0"/>
    <xf numFmtId="0" fontId="88" fillId="0" borderId="0"/>
  </cellStyleXfs>
  <cellXfs count="45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180" fontId="4" fillId="2" borderId="9" xfId="0" applyNumberFormat="1" applyFont="1" applyFill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180" fontId="4" fillId="0" borderId="9" xfId="0" applyNumberFormat="1" applyFont="1" applyBorder="1" applyAlignment="1">
      <alignment horizontal="left" vertical="center"/>
    </xf>
    <xf numFmtId="180" fontId="4" fillId="2" borderId="12" xfId="0" applyNumberFormat="1" applyFont="1" applyFill="1" applyBorder="1" applyAlignment="1">
      <alignment horizontal="center" vertical="center"/>
    </xf>
    <xf numFmtId="180" fontId="4" fillId="0" borderId="9" xfId="0" applyNumberFormat="1" applyFont="1" applyBorder="1" applyAlignment="1">
      <alignment horizontal="left" vertical="center" wrapText="1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wrapText="1"/>
    </xf>
    <xf numFmtId="10" fontId="1" fillId="0" borderId="12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58" fontId="1" fillId="0" borderId="12" xfId="0" applyNumberFormat="1" applyFont="1" applyBorder="1" applyAlignment="1">
      <alignment horizontal="center" vertical="center"/>
    </xf>
    <xf numFmtId="180" fontId="1" fillId="0" borderId="12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5" fillId="3" borderId="13" xfId="0" applyFont="1" applyFill="1" applyBorder="1" applyAlignment="1">
      <alignment horizontal="right" vertical="top" wrapText="1"/>
    </xf>
    <xf numFmtId="0" fontId="5" fillId="3" borderId="13" xfId="0" applyFont="1" applyFill="1" applyBorder="1" applyAlignment="1">
      <alignment horizontal="left" vertical="top" wrapText="1"/>
    </xf>
    <xf numFmtId="0" fontId="5" fillId="3" borderId="13" xfId="0" applyFont="1" applyFill="1" applyBorder="1" applyAlignment="1">
      <alignment horizontal="center" vertical="top" wrapText="1"/>
    </xf>
    <xf numFmtId="0" fontId="6" fillId="4" borderId="13" xfId="0" applyFont="1" applyFill="1" applyBorder="1" applyAlignment="1">
      <alignment horizontal="right" vertical="top" wrapText="1"/>
    </xf>
    <xf numFmtId="0" fontId="6" fillId="4" borderId="13" xfId="0" applyFont="1" applyFill="1" applyBorder="1" applyAlignment="1">
      <alignment horizontal="left" vertical="top" wrapText="1"/>
    </xf>
    <xf numFmtId="0" fontId="6" fillId="4" borderId="13" xfId="0" applyFont="1" applyFill="1" applyBorder="1" applyAlignment="1">
      <alignment horizontal="center" vertical="top" wrapText="1"/>
    </xf>
    <xf numFmtId="4" fontId="6" fillId="4" borderId="13" xfId="0" applyNumberFormat="1" applyFont="1" applyFill="1" applyBorder="1" applyAlignment="1">
      <alignment horizontal="right" vertical="top" wrapText="1"/>
    </xf>
    <xf numFmtId="176" fontId="0" fillId="0" borderId="0" xfId="1" applyFont="1"/>
    <xf numFmtId="0" fontId="6" fillId="5" borderId="13" xfId="0" applyFont="1" applyFill="1" applyBorder="1" applyAlignment="1">
      <alignment horizontal="right" vertical="top" wrapText="1"/>
    </xf>
    <xf numFmtId="0" fontId="6" fillId="5" borderId="13" xfId="0" applyFont="1" applyFill="1" applyBorder="1" applyAlignment="1">
      <alignment horizontal="left" vertical="top" wrapText="1"/>
    </xf>
    <xf numFmtId="0" fontId="6" fillId="5" borderId="13" xfId="0" applyFont="1" applyFill="1" applyBorder="1" applyAlignment="1">
      <alignment horizontal="center" vertical="top" wrapText="1"/>
    </xf>
    <xf numFmtId="4" fontId="6" fillId="5" borderId="13" xfId="0" applyNumberFormat="1" applyFont="1" applyFill="1" applyBorder="1" applyAlignment="1">
      <alignment horizontal="right" vertical="top" wrapText="1"/>
    </xf>
    <xf numFmtId="0" fontId="7" fillId="6" borderId="13" xfId="0" applyFont="1" applyFill="1" applyBorder="1" applyAlignment="1">
      <alignment horizontal="right" vertical="top" wrapText="1"/>
    </xf>
    <xf numFmtId="0" fontId="7" fillId="6" borderId="13" xfId="0" applyFont="1" applyFill="1" applyBorder="1" applyAlignment="1">
      <alignment horizontal="left" vertical="top" wrapText="1"/>
    </xf>
    <xf numFmtId="0" fontId="7" fillId="6" borderId="13" xfId="0" applyFont="1" applyFill="1" applyBorder="1" applyAlignment="1">
      <alignment horizontal="center" vertical="top" wrapText="1"/>
    </xf>
    <xf numFmtId="4" fontId="7" fillId="6" borderId="13" xfId="0" applyNumberFormat="1" applyFont="1" applyFill="1" applyBorder="1" applyAlignment="1">
      <alignment horizontal="right" vertical="top" wrapText="1"/>
    </xf>
    <xf numFmtId="0" fontId="6" fillId="3" borderId="0" xfId="0" applyFont="1" applyFill="1" applyAlignment="1">
      <alignment horizontal="center" vertical="top" wrapText="1"/>
    </xf>
    <xf numFmtId="0" fontId="6" fillId="3" borderId="0" xfId="0" applyFont="1" applyFill="1" applyAlignment="1">
      <alignment horizontal="right" vertical="top" wrapText="1"/>
    </xf>
    <xf numFmtId="0" fontId="8" fillId="3" borderId="0" xfId="0" applyFont="1" applyFill="1" applyAlignment="1">
      <alignment horizontal="right" vertical="top" wrapText="1"/>
    </xf>
    <xf numFmtId="0" fontId="6" fillId="3" borderId="0" xfId="0" applyFont="1" applyFill="1" applyAlignment="1">
      <alignment horizontal="left" vertical="top" wrapText="1"/>
    </xf>
    <xf numFmtId="0" fontId="8" fillId="3" borderId="0" xfId="0" applyFont="1" applyFill="1" applyAlignment="1">
      <alignment horizontal="left" vertical="top" wrapText="1"/>
    </xf>
    <xf numFmtId="4" fontId="8" fillId="3" borderId="0" xfId="0" applyNumberFormat="1" applyFont="1" applyFill="1" applyAlignment="1">
      <alignment horizontal="right" vertical="top" wrapText="1"/>
    </xf>
    <xf numFmtId="0" fontId="8" fillId="3" borderId="0" xfId="0" applyFont="1" applyFill="1" applyAlignment="1">
      <alignment horizontal="center" vertical="top" wrapText="1"/>
    </xf>
    <xf numFmtId="0" fontId="0" fillId="0" borderId="0" xfId="0" applyFont="1"/>
    <xf numFmtId="0" fontId="7" fillId="7" borderId="13" xfId="0" applyFont="1" applyFill="1" applyBorder="1" applyAlignment="1">
      <alignment horizontal="right" vertical="top" wrapText="1"/>
    </xf>
    <xf numFmtId="0" fontId="7" fillId="7" borderId="13" xfId="0" applyFont="1" applyFill="1" applyBorder="1" applyAlignment="1">
      <alignment horizontal="left" vertical="top" wrapText="1"/>
    </xf>
    <xf numFmtId="0" fontId="7" fillId="7" borderId="13" xfId="0" applyFont="1" applyFill="1" applyBorder="1" applyAlignment="1">
      <alignment horizontal="center" vertical="top" wrapText="1"/>
    </xf>
    <xf numFmtId="0" fontId="7" fillId="8" borderId="13" xfId="0" applyFont="1" applyFill="1" applyBorder="1" applyAlignment="1">
      <alignment horizontal="right" vertical="top" wrapText="1"/>
    </xf>
    <xf numFmtId="0" fontId="7" fillId="8" borderId="13" xfId="0" applyFont="1" applyFill="1" applyBorder="1" applyAlignment="1">
      <alignment horizontal="left" vertical="top" wrapText="1"/>
    </xf>
    <xf numFmtId="0" fontId="7" fillId="8" borderId="13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9" fillId="0" borderId="0" xfId="0" applyFont="1"/>
    <xf numFmtId="0" fontId="0" fillId="0" borderId="0" xfId="0" applyAlignment="1">
      <alignment horizontal="center"/>
    </xf>
    <xf numFmtId="0" fontId="10" fillId="0" borderId="0" xfId="0" applyFont="1"/>
    <xf numFmtId="0" fontId="0" fillId="0" borderId="1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Border="1"/>
    <xf numFmtId="180" fontId="4" fillId="2" borderId="10" xfId="0" applyNumberFormat="1" applyFont="1" applyFill="1" applyBorder="1" applyAlignment="1">
      <alignment horizontal="center" vertical="center"/>
    </xf>
    <xf numFmtId="180" fontId="4" fillId="0" borderId="10" xfId="0" applyNumberFormat="1" applyFont="1" applyBorder="1" applyAlignment="1">
      <alignment horizontal="left" vertical="center"/>
    </xf>
    <xf numFmtId="180" fontId="4" fillId="0" borderId="0" xfId="0" applyNumberFormat="1" applyFont="1" applyAlignment="1">
      <alignment horizontal="left" vertical="center"/>
    </xf>
    <xf numFmtId="180" fontId="4" fillId="0" borderId="0" xfId="0" applyNumberFormat="1" applyFont="1" applyAlignment="1">
      <alignment vertical="center"/>
    </xf>
    <xf numFmtId="180" fontId="1" fillId="0" borderId="0" xfId="0" applyNumberFormat="1" applyFont="1" applyAlignment="1">
      <alignment horizontal="left" vertical="center"/>
    </xf>
    <xf numFmtId="181" fontId="11" fillId="3" borderId="0" xfId="0" applyNumberFormat="1" applyFont="1" applyFill="1" applyAlignment="1">
      <alignment horizontal="center" wrapText="1"/>
    </xf>
    <xf numFmtId="180" fontId="1" fillId="0" borderId="0" xfId="0" applyNumberFormat="1" applyFont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180" fontId="4" fillId="0" borderId="10" xfId="0" applyNumberFormat="1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82" fontId="1" fillId="0" borderId="0" xfId="0" applyNumberFormat="1" applyFont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180" fontId="4" fillId="0" borderId="0" xfId="0" applyNumberFormat="1" applyFont="1" applyAlignment="1">
      <alignment vertical="center" wrapText="1"/>
    </xf>
    <xf numFmtId="180" fontId="4" fillId="0" borderId="0" xfId="0" applyNumberFormat="1" applyFont="1" applyAlignment="1">
      <alignment horizontal="center" vertical="center" wrapText="1"/>
    </xf>
    <xf numFmtId="49" fontId="12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left" vertical="center" wrapText="1"/>
    </xf>
    <xf numFmtId="180" fontId="4" fillId="0" borderId="12" xfId="0" applyNumberFormat="1" applyFont="1" applyBorder="1" applyAlignment="1">
      <alignment horizontal="center" vertical="center" wrapText="1"/>
    </xf>
    <xf numFmtId="181" fontId="4" fillId="0" borderId="12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/>
    </xf>
    <xf numFmtId="181" fontId="1" fillId="0" borderId="12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right" vertical="center" wrapText="1"/>
    </xf>
    <xf numFmtId="0" fontId="2" fillId="0" borderId="21" xfId="0" applyFont="1" applyBorder="1"/>
    <xf numFmtId="0" fontId="2" fillId="0" borderId="22" xfId="0" applyFont="1" applyBorder="1"/>
    <xf numFmtId="0" fontId="2" fillId="0" borderId="22" xfId="0" applyFont="1" applyBorder="1" applyAlignment="1">
      <alignment horizontal="center"/>
    </xf>
    <xf numFmtId="180" fontId="4" fillId="0" borderId="23" xfId="0" applyNumberFormat="1" applyFont="1" applyBorder="1" applyAlignment="1">
      <alignment horizontal="center" vertical="center" wrapText="1"/>
    </xf>
    <xf numFmtId="181" fontId="4" fillId="0" borderId="23" xfId="0" applyNumberFormat="1" applyFont="1" applyBorder="1" applyAlignment="1">
      <alignment horizontal="center" vertical="center" wrapText="1"/>
    </xf>
    <xf numFmtId="49" fontId="12" fillId="0" borderId="0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/>
    </xf>
    <xf numFmtId="180" fontId="4" fillId="0" borderId="0" xfId="0" applyNumberFormat="1" applyFont="1" applyBorder="1" applyAlignment="1">
      <alignment horizontal="center" vertical="center" wrapText="1"/>
    </xf>
    <xf numFmtId="181" fontId="4" fillId="0" borderId="0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right" vertical="center" wrapText="1"/>
    </xf>
    <xf numFmtId="180" fontId="13" fillId="0" borderId="23" xfId="0" applyNumberFormat="1" applyFont="1" applyBorder="1" applyAlignment="1">
      <alignment horizontal="center" vertical="center" wrapText="1"/>
    </xf>
    <xf numFmtId="181" fontId="13" fillId="0" borderId="23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1" fillId="9" borderId="0" xfId="0" applyFont="1" applyFill="1" applyAlignment="1">
      <alignment vertical="center"/>
    </xf>
    <xf numFmtId="49" fontId="14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181" fontId="1" fillId="0" borderId="0" xfId="0" applyNumberFormat="1" applyFont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wrapText="1"/>
    </xf>
    <xf numFmtId="49" fontId="16" fillId="0" borderId="0" xfId="0" applyNumberFormat="1" applyFont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left" vertical="center" wrapText="1"/>
    </xf>
    <xf numFmtId="181" fontId="16" fillId="0" borderId="0" xfId="0" applyNumberFormat="1" applyFont="1" applyBorder="1" applyAlignment="1">
      <alignment horizontal="center" vertical="center" wrapText="1"/>
    </xf>
    <xf numFmtId="181" fontId="12" fillId="0" borderId="0" xfId="0" applyNumberFormat="1" applyFont="1" applyBorder="1" applyAlignment="1">
      <alignment horizontal="center" vertical="center" wrapText="1"/>
    </xf>
    <xf numFmtId="49" fontId="12" fillId="0" borderId="12" xfId="0" applyNumberFormat="1" applyFont="1" applyBorder="1" applyAlignment="1">
      <alignment horizontal="center" vertical="center" wrapText="1"/>
    </xf>
    <xf numFmtId="49" fontId="12" fillId="0" borderId="12" xfId="0" applyNumberFormat="1" applyFont="1" applyBorder="1" applyAlignment="1">
      <alignment horizontal="left" vertical="center" wrapText="1"/>
    </xf>
    <xf numFmtId="180" fontId="12" fillId="0" borderId="12" xfId="0" applyNumberFormat="1" applyFont="1" applyBorder="1" applyAlignment="1">
      <alignment horizontal="center" vertical="center" wrapText="1"/>
    </xf>
    <xf numFmtId="181" fontId="12" fillId="0" borderId="12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right" vertical="center" wrapText="1"/>
    </xf>
    <xf numFmtId="181" fontId="16" fillId="0" borderId="12" xfId="0" applyNumberFormat="1" applyFont="1" applyBorder="1" applyAlignment="1">
      <alignment horizontal="center" vertical="center" wrapText="1"/>
    </xf>
    <xf numFmtId="49" fontId="12" fillId="0" borderId="21" xfId="0" applyNumberFormat="1" applyFont="1" applyBorder="1" applyAlignment="1">
      <alignment horizontal="right" vertical="center" wrapText="1"/>
    </xf>
    <xf numFmtId="180" fontId="12" fillId="0" borderId="23" xfId="0" applyNumberFormat="1" applyFont="1" applyBorder="1" applyAlignment="1">
      <alignment horizontal="center" vertical="center" wrapText="1"/>
    </xf>
    <xf numFmtId="181" fontId="12" fillId="0" borderId="23" xfId="0" applyNumberFormat="1" applyFont="1" applyBorder="1" applyAlignment="1">
      <alignment horizontal="center" vertical="center" wrapText="1"/>
    </xf>
    <xf numFmtId="0" fontId="17" fillId="0" borderId="0" xfId="0" applyFont="1" applyBorder="1"/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0" fontId="4" fillId="0" borderId="24" xfId="0" applyFont="1" applyBorder="1" applyAlignment="1">
      <alignment horizontal="left" vertical="center"/>
    </xf>
    <xf numFmtId="0" fontId="2" fillId="0" borderId="25" xfId="0" applyFont="1" applyBorder="1"/>
    <xf numFmtId="0" fontId="2" fillId="0" borderId="26" xfId="0" applyFont="1" applyBorder="1"/>
    <xf numFmtId="0" fontId="4" fillId="0" borderId="27" xfId="0" applyFont="1" applyBorder="1" applyAlignment="1">
      <alignment horizontal="left" vertical="center"/>
    </xf>
    <xf numFmtId="0" fontId="2" fillId="0" borderId="28" xfId="0" applyFont="1" applyBorder="1"/>
    <xf numFmtId="0" fontId="2" fillId="0" borderId="29" xfId="0" applyFont="1" applyBorder="1"/>
    <xf numFmtId="180" fontId="11" fillId="0" borderId="0" xfId="0" applyNumberFormat="1" applyFont="1" applyAlignment="1">
      <alignment horizontal="center" vertical="center" wrapText="1"/>
    </xf>
    <xf numFmtId="180" fontId="11" fillId="0" borderId="0" xfId="0" applyNumberFormat="1" applyFont="1" applyAlignment="1">
      <alignment vertical="center" wrapText="1"/>
    </xf>
    <xf numFmtId="0" fontId="14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1" fillId="0" borderId="1" xfId="0" applyFont="1" applyBorder="1" applyAlignment="1">
      <alignment horizontal="left"/>
    </xf>
    <xf numFmtId="0" fontId="21" fillId="0" borderId="0" xfId="0" applyFont="1"/>
    <xf numFmtId="180" fontId="22" fillId="2" borderId="9" xfId="0" applyNumberFormat="1" applyFont="1" applyFill="1" applyBorder="1" applyAlignment="1">
      <alignment horizontal="center" vertical="center"/>
    </xf>
    <xf numFmtId="180" fontId="22" fillId="0" borderId="9" xfId="0" applyNumberFormat="1" applyFont="1" applyBorder="1" applyAlignment="1">
      <alignment horizontal="left" vertical="center"/>
    </xf>
    <xf numFmtId="180" fontId="22" fillId="2" borderId="12" xfId="0" applyNumberFormat="1" applyFont="1" applyFill="1" applyBorder="1" applyAlignment="1">
      <alignment horizontal="center" vertical="center"/>
    </xf>
    <xf numFmtId="180" fontId="22" fillId="0" borderId="9" xfId="0" applyNumberFormat="1" applyFont="1" applyBorder="1" applyAlignment="1">
      <alignment horizontal="left" vertical="center" wrapText="1"/>
    </xf>
    <xf numFmtId="10" fontId="21" fillId="0" borderId="12" xfId="0" applyNumberFormat="1" applyFont="1" applyBorder="1" applyAlignment="1">
      <alignment horizontal="center" vertical="center"/>
    </xf>
    <xf numFmtId="49" fontId="21" fillId="0" borderId="12" xfId="0" applyNumberFormat="1" applyFont="1" applyBorder="1" applyAlignment="1">
      <alignment horizontal="center" vertical="center"/>
    </xf>
    <xf numFmtId="58" fontId="21" fillId="0" borderId="12" xfId="0" applyNumberFormat="1" applyFont="1" applyBorder="1" applyAlignment="1">
      <alignment horizontal="center" vertical="center"/>
    </xf>
    <xf numFmtId="180" fontId="21" fillId="0" borderId="9" xfId="0" applyNumberFormat="1" applyFont="1" applyBorder="1" applyAlignment="1">
      <alignment horizontal="center" vertical="center"/>
    </xf>
    <xf numFmtId="0" fontId="23" fillId="2" borderId="9" xfId="0" applyFont="1" applyFill="1" applyBorder="1" applyAlignment="1">
      <alignment horizontal="center" wrapText="1"/>
    </xf>
    <xf numFmtId="0" fontId="24" fillId="10" borderId="13" xfId="0" applyFont="1" applyFill="1" applyBorder="1" applyAlignment="1">
      <alignment horizontal="left" vertical="top" wrapText="1"/>
    </xf>
    <xf numFmtId="0" fontId="24" fillId="10" borderId="13" xfId="0" applyFont="1" applyFill="1" applyBorder="1" applyAlignment="1">
      <alignment horizontal="right" vertical="top" wrapText="1"/>
    </xf>
    <xf numFmtId="0" fontId="7" fillId="10" borderId="30" xfId="0" applyFont="1" applyFill="1" applyBorder="1" applyAlignment="1">
      <alignment horizontal="right" vertical="top" wrapText="1"/>
    </xf>
    <xf numFmtId="0" fontId="1" fillId="0" borderId="1" xfId="0" applyFont="1" applyBorder="1" applyAlignment="1">
      <alignment horizontal="left" vertical="center"/>
    </xf>
    <xf numFmtId="180" fontId="4" fillId="2" borderId="12" xfId="0" applyNumberFormat="1" applyFont="1" applyFill="1" applyBorder="1" applyAlignment="1">
      <alignment horizontal="center" vertical="center" wrapText="1"/>
    </xf>
    <xf numFmtId="183" fontId="1" fillId="0" borderId="12" xfId="0" applyNumberFormat="1" applyFont="1" applyBorder="1" applyAlignment="1">
      <alignment horizontal="center" vertical="center" wrapText="1"/>
    </xf>
    <xf numFmtId="58" fontId="1" fillId="0" borderId="1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10" fontId="1" fillId="0" borderId="5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vertical="center"/>
    </xf>
    <xf numFmtId="0" fontId="4" fillId="0" borderId="0" xfId="0" applyFont="1" applyAlignment="1">
      <alignment vertical="center" wrapText="1"/>
    </xf>
    <xf numFmtId="10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10" fontId="4" fillId="0" borderId="5" xfId="0" applyNumberFormat="1" applyFont="1" applyBorder="1" applyAlignment="1">
      <alignment horizontal="center" vertical="center" wrapText="1"/>
    </xf>
    <xf numFmtId="10" fontId="1" fillId="0" borderId="0" xfId="0" applyNumberFormat="1" applyFont="1" applyAlignment="1">
      <alignment vertical="center"/>
    </xf>
    <xf numFmtId="10" fontId="1" fillId="0" borderId="0" xfId="0" applyNumberFormat="1" applyFont="1" applyAlignment="1">
      <alignment vertical="center" wrapText="1"/>
    </xf>
    <xf numFmtId="10" fontId="1" fillId="0" borderId="5" xfId="0" applyNumberFormat="1" applyFont="1" applyBorder="1" applyAlignment="1">
      <alignment vertical="center"/>
    </xf>
    <xf numFmtId="10" fontId="4" fillId="0" borderId="0" xfId="0" applyNumberFormat="1" applyFont="1" applyAlignment="1">
      <alignment horizontal="center" vertical="center"/>
    </xf>
    <xf numFmtId="10" fontId="4" fillId="0" borderId="5" xfId="0" applyNumberFormat="1" applyFont="1" applyBorder="1" applyAlignment="1">
      <alignment horizontal="center" vertical="center"/>
    </xf>
    <xf numFmtId="0" fontId="25" fillId="0" borderId="4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5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/>
    </xf>
    <xf numFmtId="0" fontId="1" fillId="0" borderId="31" xfId="0" applyFont="1" applyBorder="1" applyAlignment="1">
      <alignment horizontal="center" vertical="center"/>
    </xf>
    <xf numFmtId="0" fontId="2" fillId="0" borderId="32" xfId="0" applyFont="1" applyBorder="1"/>
    <xf numFmtId="0" fontId="2" fillId="0" borderId="33" xfId="0" applyFont="1" applyBorder="1"/>
    <xf numFmtId="0" fontId="2" fillId="0" borderId="34" xfId="0" applyFont="1" applyBorder="1"/>
    <xf numFmtId="0" fontId="2" fillId="0" borderId="35" xfId="0" applyFont="1" applyBorder="1"/>
    <xf numFmtId="0" fontId="14" fillId="0" borderId="4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2" fillId="0" borderId="38" xfId="0" applyFont="1" applyBorder="1"/>
    <xf numFmtId="0" fontId="4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1" fillId="0" borderId="34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39" xfId="0" applyFont="1" applyBorder="1" applyAlignment="1">
      <alignment horizontal="center" vertical="center"/>
    </xf>
    <xf numFmtId="0" fontId="4" fillId="3" borderId="40" xfId="0" applyFont="1" applyFill="1" applyBorder="1" applyAlignment="1">
      <alignment vertical="center"/>
    </xf>
    <xf numFmtId="0" fontId="2" fillId="0" borderId="41" xfId="0" applyFont="1" applyBorder="1"/>
    <xf numFmtId="0" fontId="1" fillId="0" borderId="42" xfId="0" applyFont="1" applyBorder="1" applyAlignment="1">
      <alignment horizontal="center" vertical="center"/>
    </xf>
    <xf numFmtId="0" fontId="2" fillId="0" borderId="43" xfId="0" applyFont="1" applyBorder="1"/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2" fillId="0" borderId="44" xfId="0" applyFont="1" applyBorder="1"/>
    <xf numFmtId="0" fontId="1" fillId="0" borderId="36" xfId="0" applyFont="1" applyBorder="1" applyAlignment="1">
      <alignment vertical="center"/>
    </xf>
    <xf numFmtId="0" fontId="1" fillId="0" borderId="37" xfId="0" applyFont="1" applyBorder="1" applyAlignment="1">
      <alignment vertical="center"/>
    </xf>
    <xf numFmtId="0" fontId="1" fillId="0" borderId="38" xfId="0" applyFont="1" applyBorder="1" applyAlignment="1">
      <alignment vertical="center"/>
    </xf>
    <xf numFmtId="180" fontId="4" fillId="0" borderId="1" xfId="0" applyNumberFormat="1" applyFont="1" applyBorder="1" applyAlignment="1">
      <alignment horizontal="left" vertical="center"/>
    </xf>
    <xf numFmtId="180" fontId="4" fillId="0" borderId="45" xfId="0" applyNumberFormat="1" applyFont="1" applyBorder="1" applyAlignment="1">
      <alignment horizontal="left" vertical="center" wrapText="1"/>
    </xf>
    <xf numFmtId="0" fontId="2" fillId="0" borderId="45" xfId="0" applyFont="1" applyBorder="1" applyAlignment="1">
      <alignment wrapText="1"/>
    </xf>
    <xf numFmtId="10" fontId="1" fillId="0" borderId="46" xfId="0" applyNumberFormat="1" applyFont="1" applyBorder="1" applyAlignment="1">
      <alignment horizontal="center" vertical="center"/>
    </xf>
    <xf numFmtId="10" fontId="1" fillId="0" borderId="47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58" fontId="1" fillId="0" borderId="47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0" fillId="0" borderId="5" xfId="0" applyBorder="1"/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 applyAlignment="1">
      <alignment vertical="center" wrapText="1"/>
    </xf>
    <xf numFmtId="0" fontId="29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30" fillId="0" borderId="2" xfId="0" applyFont="1" applyBorder="1" applyAlignment="1">
      <alignment vertical="center"/>
    </xf>
    <xf numFmtId="0" fontId="30" fillId="0" borderId="2" xfId="0" applyFont="1" applyBorder="1" applyAlignment="1">
      <alignment vertical="center" wrapText="1"/>
    </xf>
    <xf numFmtId="0" fontId="19" fillId="0" borderId="2" xfId="0" applyFont="1" applyBorder="1" applyAlignment="1">
      <alignment vertical="center"/>
    </xf>
    <xf numFmtId="0" fontId="30" fillId="0" borderId="3" xfId="0" applyFont="1" applyBorder="1" applyAlignment="1">
      <alignment vertical="center"/>
    </xf>
    <xf numFmtId="0" fontId="30" fillId="0" borderId="4" xfId="0" applyFont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28" fillId="0" borderId="0" xfId="0" applyFont="1" applyBorder="1" applyAlignment="1">
      <alignment vertical="center" wrapText="1"/>
    </xf>
    <xf numFmtId="0" fontId="27" fillId="0" borderId="0" xfId="0" applyFont="1" applyBorder="1" applyAlignment="1">
      <alignment vertical="center"/>
    </xf>
    <xf numFmtId="0" fontId="30" fillId="0" borderId="5" xfId="0" applyFont="1" applyBorder="1" applyAlignment="1">
      <alignment vertical="center"/>
    </xf>
    <xf numFmtId="0" fontId="30" fillId="0" borderId="6" xfId="0" applyFont="1" applyBorder="1" applyAlignment="1">
      <alignment vertical="center"/>
    </xf>
    <xf numFmtId="0" fontId="30" fillId="0" borderId="7" xfId="0" applyFont="1" applyBorder="1" applyAlignment="1">
      <alignment vertical="center"/>
    </xf>
    <xf numFmtId="0" fontId="30" fillId="0" borderId="7" xfId="0" applyFont="1" applyBorder="1" applyAlignment="1">
      <alignment vertical="center" wrapText="1"/>
    </xf>
    <xf numFmtId="0" fontId="19" fillId="0" borderId="7" xfId="0" applyFont="1" applyBorder="1" applyAlignment="1">
      <alignment vertical="center"/>
    </xf>
    <xf numFmtId="0" fontId="30" fillId="0" borderId="8" xfId="0" applyFont="1" applyBorder="1" applyAlignment="1">
      <alignment vertical="center"/>
    </xf>
    <xf numFmtId="180" fontId="12" fillId="0" borderId="9" xfId="0" applyNumberFormat="1" applyFont="1" applyBorder="1" applyAlignment="1">
      <alignment horizontal="center" vertical="center"/>
    </xf>
    <xf numFmtId="0" fontId="30" fillId="0" borderId="10" xfId="0" applyFont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vertical="center"/>
    </xf>
    <xf numFmtId="0" fontId="30" fillId="0" borderId="11" xfId="0" applyFont="1" applyBorder="1" applyAlignment="1">
      <alignment vertical="center"/>
    </xf>
    <xf numFmtId="180" fontId="12" fillId="0" borderId="9" xfId="0" applyNumberFormat="1" applyFont="1" applyBorder="1" applyAlignment="1">
      <alignment horizontal="left" vertical="center"/>
    </xf>
    <xf numFmtId="180" fontId="4" fillId="0" borderId="12" xfId="0" applyNumberFormat="1" applyFont="1" applyBorder="1" applyAlignment="1">
      <alignment horizontal="center" vertical="center"/>
    </xf>
    <xf numFmtId="180" fontId="31" fillId="0" borderId="12" xfId="0" applyNumberFormat="1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left" vertical="center"/>
    </xf>
    <xf numFmtId="10" fontId="1" fillId="0" borderId="48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58" fontId="1" fillId="0" borderId="48" xfId="0" applyNumberFormat="1" applyFont="1" applyBorder="1" applyAlignment="1">
      <alignment horizontal="center" vertical="center"/>
    </xf>
    <xf numFmtId="10" fontId="29" fillId="0" borderId="48" xfId="0" applyNumberFormat="1" applyFont="1" applyBorder="1" applyAlignment="1">
      <alignment horizontal="center" vertical="center"/>
    </xf>
    <xf numFmtId="180" fontId="12" fillId="0" borderId="14" xfId="0" applyNumberFormat="1" applyFont="1" applyBorder="1" applyAlignment="1">
      <alignment horizontal="center" vertical="center"/>
    </xf>
    <xf numFmtId="180" fontId="4" fillId="0" borderId="14" xfId="0" applyNumberFormat="1" applyFont="1" applyBorder="1" applyAlignment="1">
      <alignment horizontal="center" vertical="center"/>
    </xf>
    <xf numFmtId="180" fontId="4" fillId="0" borderId="14" xfId="0" applyNumberFormat="1" applyFont="1" applyBorder="1" applyAlignment="1">
      <alignment horizontal="center" vertical="center" wrapText="1"/>
    </xf>
    <xf numFmtId="49" fontId="32" fillId="0" borderId="17" xfId="49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32" fillId="0" borderId="17" xfId="49" applyFont="1" applyBorder="1" applyAlignment="1">
      <alignment horizontal="center" vertical="center" wrapText="1"/>
    </xf>
    <xf numFmtId="0" fontId="33" fillId="0" borderId="17" xfId="49" applyFont="1" applyBorder="1" applyAlignment="1">
      <alignment vertical="center"/>
    </xf>
    <xf numFmtId="0" fontId="34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49" fontId="33" fillId="0" borderId="17" xfId="49" applyNumberFormat="1" applyFont="1" applyBorder="1" applyAlignment="1">
      <alignment horizontal="center" vertical="center"/>
    </xf>
    <xf numFmtId="49" fontId="33" fillId="0" borderId="17" xfId="49" applyNumberFormat="1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2" fillId="0" borderId="17" xfId="49" applyFont="1" applyBorder="1" applyAlignment="1">
      <alignment vertical="center"/>
    </xf>
    <xf numFmtId="0" fontId="16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6" fillId="0" borderId="0" xfId="49" applyFont="1" applyAlignment="1">
      <alignment horizontal="center" vertical="center"/>
    </xf>
    <xf numFmtId="0" fontId="37" fillId="0" borderId="0" xfId="49" applyFont="1" applyAlignment="1">
      <alignment horizontal="center" vertical="center" wrapText="1"/>
    </xf>
    <xf numFmtId="0" fontId="38" fillId="0" borderId="0" xfId="49" applyFont="1" applyAlignment="1">
      <alignment horizontal="left" vertical="center" wrapText="1"/>
    </xf>
    <xf numFmtId="176" fontId="0" fillId="0" borderId="0" xfId="1" applyFill="1" applyAlignment="1">
      <alignment vertical="center"/>
    </xf>
    <xf numFmtId="49" fontId="37" fillId="0" borderId="0" xfId="49" applyNumberFormat="1" applyFont="1" applyAlignment="1">
      <alignment horizontal="center" vertical="center"/>
    </xf>
    <xf numFmtId="49" fontId="39" fillId="0" borderId="0" xfId="49" applyNumberFormat="1" applyFont="1" applyAlignment="1">
      <alignment horizontal="center" vertical="center"/>
    </xf>
    <xf numFmtId="49" fontId="37" fillId="0" borderId="0" xfId="49" applyNumberFormat="1" applyFont="1" applyAlignment="1">
      <alignment horizontal="center" vertical="center" wrapText="1"/>
    </xf>
    <xf numFmtId="0" fontId="37" fillId="0" borderId="0" xfId="49" applyFont="1" applyAlignment="1">
      <alignment horizontal="left" vertical="center" wrapText="1"/>
    </xf>
    <xf numFmtId="0" fontId="38" fillId="0" borderId="0" xfId="49" applyFont="1" applyAlignment="1">
      <alignment vertical="center"/>
    </xf>
    <xf numFmtId="0" fontId="37" fillId="0" borderId="0" xfId="49" applyFont="1" applyAlignment="1">
      <alignment horizontal="center" vertical="center"/>
    </xf>
    <xf numFmtId="176" fontId="0" fillId="0" borderId="0" xfId="1" applyFill="1" applyBorder="1" applyAlignment="1" applyProtection="1">
      <alignment vertical="center"/>
    </xf>
    <xf numFmtId="176" fontId="40" fillId="0" borderId="0" xfId="1" applyFont="1" applyFill="1" applyBorder="1" applyAlignment="1" applyProtection="1">
      <alignment horizontal="center" vertical="center"/>
    </xf>
    <xf numFmtId="0" fontId="38" fillId="0" borderId="0" xfId="49" applyFont="1" applyAlignment="1">
      <alignment horizontal="center" vertical="center"/>
    </xf>
    <xf numFmtId="0" fontId="15" fillId="0" borderId="0" xfId="49" applyFont="1" applyAlignment="1">
      <alignment horizontal="center" vertical="center"/>
    </xf>
    <xf numFmtId="0" fontId="38" fillId="0" borderId="0" xfId="49" applyFont="1" applyAlignment="1">
      <alignment horizontal="center" vertical="center" wrapText="1"/>
    </xf>
    <xf numFmtId="0" fontId="41" fillId="0" borderId="0" xfId="49" applyFont="1" applyAlignment="1">
      <alignment horizontal="center" vertical="center" wrapText="1"/>
    </xf>
    <xf numFmtId="0" fontId="38" fillId="0" borderId="0" xfId="49" applyFont="1" applyAlignment="1">
      <alignment horizontal="left" vertical="center"/>
    </xf>
    <xf numFmtId="0" fontId="42" fillId="0" borderId="0" xfId="0" applyFont="1" applyAlignment="1">
      <alignment vertical="center"/>
    </xf>
    <xf numFmtId="184" fontId="42" fillId="0" borderId="0" xfId="0" applyNumberFormat="1" applyFont="1" applyAlignment="1">
      <alignment vertical="center"/>
    </xf>
    <xf numFmtId="0" fontId="38" fillId="0" borderId="0" xfId="49" applyFont="1" applyAlignment="1">
      <alignment vertical="center" wrapText="1"/>
    </xf>
    <xf numFmtId="0" fontId="43" fillId="0" borderId="0" xfId="49" applyFont="1" applyAlignment="1">
      <alignment horizontal="left" vertical="center" wrapText="1"/>
    </xf>
    <xf numFmtId="184" fontId="43" fillId="0" borderId="0" xfId="0" applyNumberFormat="1" applyFont="1" applyAlignment="1">
      <alignment vertical="center"/>
    </xf>
    <xf numFmtId="184" fontId="37" fillId="0" borderId="0" xfId="49" applyNumberFormat="1" applyFont="1" applyAlignment="1">
      <alignment horizontal="left" vertical="center" wrapText="1"/>
    </xf>
    <xf numFmtId="176" fontId="37" fillId="0" borderId="0" xfId="49" applyNumberFormat="1" applyFont="1" applyAlignment="1">
      <alignment horizontal="left" vertical="center" wrapText="1"/>
    </xf>
    <xf numFmtId="49" fontId="37" fillId="0" borderId="0" xfId="49" applyNumberFormat="1" applyFont="1" applyAlignment="1">
      <alignment horizontal="left" vertical="center" wrapText="1"/>
    </xf>
    <xf numFmtId="176" fontId="37" fillId="0" borderId="0" xfId="1" applyFont="1" applyFill="1" applyBorder="1" applyAlignment="1" applyProtection="1">
      <alignment horizontal="center" vertical="center"/>
    </xf>
    <xf numFmtId="176" fontId="2" fillId="0" borderId="0" xfId="1" applyFont="1" applyFill="1" applyAlignment="1">
      <alignment vertical="center"/>
    </xf>
    <xf numFmtId="0" fontId="44" fillId="0" borderId="0" xfId="49" applyFont="1" applyAlignment="1">
      <alignment horizontal="center" vertical="center"/>
    </xf>
    <xf numFmtId="49" fontId="44" fillId="0" borderId="0" xfId="49" applyNumberFormat="1" applyFont="1" applyAlignment="1">
      <alignment horizontal="center" vertical="center" wrapText="1"/>
    </xf>
    <xf numFmtId="49" fontId="44" fillId="0" borderId="0" xfId="49" applyNumberFormat="1" applyFont="1" applyAlignment="1">
      <alignment horizontal="center" vertical="center"/>
    </xf>
    <xf numFmtId="49" fontId="44" fillId="0" borderId="0" xfId="49" applyNumberFormat="1" applyFont="1" applyAlignment="1">
      <alignment horizontal="left" vertical="center" wrapText="1"/>
    </xf>
    <xf numFmtId="176" fontId="45" fillId="0" borderId="0" xfId="1" applyFont="1" applyFill="1" applyAlignment="1">
      <alignment vertical="center"/>
    </xf>
    <xf numFmtId="176" fontId="44" fillId="0" borderId="0" xfId="1" applyFont="1" applyFill="1" applyBorder="1" applyAlignment="1" applyProtection="1">
      <alignment horizontal="center" vertical="center"/>
    </xf>
    <xf numFmtId="0" fontId="46" fillId="0" borderId="0" xfId="49" applyFont="1" applyAlignment="1">
      <alignment vertical="center"/>
    </xf>
    <xf numFmtId="0" fontId="47" fillId="0" borderId="0" xfId="0" applyFont="1" applyAlignment="1">
      <alignment horizontal="center" vertical="center"/>
    </xf>
    <xf numFmtId="49" fontId="47" fillId="0" borderId="0" xfId="0" applyNumberFormat="1" applyFont="1" applyAlignment="1">
      <alignment horizontal="center" vertical="center" wrapText="1"/>
    </xf>
    <xf numFmtId="49" fontId="48" fillId="0" borderId="0" xfId="49" applyNumberFormat="1" applyFont="1" applyAlignment="1">
      <alignment horizontal="center" vertical="center"/>
    </xf>
    <xf numFmtId="49" fontId="47" fillId="0" borderId="0" xfId="0" applyNumberFormat="1" applyFont="1" applyAlignment="1">
      <alignment vertical="center" wrapText="1"/>
    </xf>
    <xf numFmtId="176" fontId="49" fillId="0" borderId="0" xfId="1" applyFont="1" applyFill="1" applyAlignment="1">
      <alignment vertical="center"/>
    </xf>
    <xf numFmtId="2" fontId="47" fillId="0" borderId="0" xfId="0" applyNumberFormat="1" applyFont="1" applyAlignment="1">
      <alignment vertical="center"/>
    </xf>
    <xf numFmtId="1" fontId="47" fillId="0" borderId="0" xfId="0" applyNumberFormat="1" applyFont="1" applyAlignment="1">
      <alignment vertical="center"/>
    </xf>
    <xf numFmtId="49" fontId="47" fillId="0" borderId="0" xfId="0" applyNumberFormat="1" applyFont="1" applyAlignment="1">
      <alignment horizontal="left" vertical="center" wrapText="1"/>
    </xf>
    <xf numFmtId="0" fontId="50" fillId="0" borderId="0" xfId="49" applyFont="1" applyAlignment="1">
      <alignment vertical="center"/>
    </xf>
    <xf numFmtId="49" fontId="51" fillId="0" borderId="0" xfId="49" applyNumberFormat="1" applyFont="1" applyAlignment="1">
      <alignment horizontal="center" vertical="center"/>
    </xf>
    <xf numFmtId="49" fontId="51" fillId="0" borderId="0" xfId="49" applyNumberFormat="1" applyFont="1" applyAlignment="1">
      <alignment horizontal="center" vertical="center" wrapText="1"/>
    </xf>
    <xf numFmtId="49" fontId="51" fillId="0" borderId="0" xfId="49" applyNumberFormat="1" applyFont="1" applyAlignment="1">
      <alignment horizontal="left" vertical="center" wrapText="1"/>
    </xf>
    <xf numFmtId="176" fontId="52" fillId="0" borderId="0" xfId="1" applyFont="1" applyFill="1" applyAlignment="1">
      <alignment vertical="center"/>
    </xf>
    <xf numFmtId="176" fontId="51" fillId="0" borderId="0" xfId="1" applyFont="1" applyFill="1" applyBorder="1" applyAlignment="1" applyProtection="1">
      <alignment horizontal="center" vertical="center"/>
    </xf>
    <xf numFmtId="0" fontId="51" fillId="0" borderId="0" xfId="49" applyFont="1" applyAlignment="1">
      <alignment horizontal="left" vertical="center" wrapText="1"/>
    </xf>
    <xf numFmtId="0" fontId="53" fillId="0" borderId="0" xfId="49" applyFont="1" applyAlignment="1">
      <alignment vertical="center"/>
    </xf>
    <xf numFmtId="0" fontId="51" fillId="0" borderId="0" xfId="49" applyFont="1" applyAlignment="1">
      <alignment horizontal="center" vertical="center" wrapText="1"/>
    </xf>
    <xf numFmtId="49" fontId="54" fillId="0" borderId="0" xfId="0" applyNumberFormat="1" applyFont="1" applyAlignment="1">
      <alignment horizontal="center" vertical="center" wrapText="1"/>
    </xf>
    <xf numFmtId="176" fontId="52" fillId="0" borderId="0" xfId="1" applyFont="1" applyFill="1" applyBorder="1" applyAlignment="1" applyProtection="1">
      <alignment vertical="center"/>
    </xf>
    <xf numFmtId="0" fontId="37" fillId="0" borderId="0" xfId="49" applyFont="1" applyAlignment="1">
      <alignment horizontal="left" vertical="center"/>
    </xf>
    <xf numFmtId="0" fontId="39" fillId="0" borderId="0" xfId="49" applyFont="1" applyAlignment="1">
      <alignment horizontal="center" vertical="center" wrapText="1"/>
    </xf>
    <xf numFmtId="0" fontId="55" fillId="0" borderId="0" xfId="49" applyFont="1" applyAlignment="1">
      <alignment horizontal="center" wrapText="1"/>
    </xf>
    <xf numFmtId="0" fontId="55" fillId="0" borderId="0" xfId="49" applyFont="1" applyAlignment="1">
      <alignment horizontal="left" wrapText="1"/>
    </xf>
    <xf numFmtId="0" fontId="37" fillId="0" borderId="0" xfId="49" applyFont="1" applyAlignment="1">
      <alignment horizontal="center"/>
    </xf>
    <xf numFmtId="0" fontId="37" fillId="0" borderId="0" xfId="49" applyFont="1" applyAlignment="1">
      <alignment horizontal="center" wrapText="1"/>
    </xf>
    <xf numFmtId="0" fontId="37" fillId="0" borderId="0" xfId="49" applyFont="1" applyAlignment="1">
      <alignment wrapText="1"/>
    </xf>
    <xf numFmtId="0" fontId="0" fillId="9" borderId="0" xfId="0" applyFill="1" applyAlignment="1">
      <alignment wrapText="1"/>
    </xf>
    <xf numFmtId="0" fontId="39" fillId="0" borderId="0" xfId="49" applyFont="1" applyAlignment="1">
      <alignment horizontal="center" wrapText="1"/>
    </xf>
    <xf numFmtId="176" fontId="39" fillId="0" borderId="0" xfId="1" applyFont="1" applyFill="1" applyBorder="1" applyAlignment="1" applyProtection="1">
      <alignment horizontal="center" vertical="center"/>
    </xf>
    <xf numFmtId="0" fontId="39" fillId="0" borderId="0" xfId="49" applyFont="1" applyAlignment="1">
      <alignment wrapText="1"/>
    </xf>
    <xf numFmtId="0" fontId="9" fillId="0" borderId="0" xfId="0" applyFont="1" applyAlignment="1">
      <alignment wrapText="1"/>
    </xf>
    <xf numFmtId="176" fontId="56" fillId="0" borderId="0" xfId="1" applyFont="1" applyFill="1" applyBorder="1" applyAlignment="1">
      <alignment vertical="center"/>
    </xf>
    <xf numFmtId="49" fontId="57" fillId="0" borderId="0" xfId="49" applyNumberFormat="1" applyFont="1" applyAlignment="1">
      <alignment horizontal="center" vertical="center"/>
    </xf>
    <xf numFmtId="49" fontId="41" fillId="0" borderId="0" xfId="49" applyNumberFormat="1" applyFont="1" applyAlignment="1">
      <alignment horizontal="center" vertical="center" wrapText="1"/>
    </xf>
    <xf numFmtId="49" fontId="41" fillId="0" borderId="0" xfId="49" applyNumberFormat="1" applyFont="1" applyAlignment="1">
      <alignment horizontal="center" vertical="center"/>
    </xf>
    <xf numFmtId="0" fontId="57" fillId="0" borderId="0" xfId="49" applyFont="1" applyAlignment="1">
      <alignment horizontal="left" vertical="center" wrapText="1"/>
    </xf>
    <xf numFmtId="49" fontId="57" fillId="0" borderId="0" xfId="49" applyNumberFormat="1" applyFont="1" applyAlignment="1">
      <alignment horizontal="center" vertical="center" wrapText="1"/>
    </xf>
    <xf numFmtId="176" fontId="58" fillId="0" borderId="0" xfId="1" applyFont="1" applyFill="1" applyBorder="1" applyAlignment="1">
      <alignment vertical="center"/>
    </xf>
    <xf numFmtId="176" fontId="59" fillId="0" borderId="0" xfId="1" applyFont="1" applyFill="1" applyBorder="1" applyAlignment="1" applyProtection="1">
      <alignment horizontal="center" vertical="center"/>
    </xf>
    <xf numFmtId="0" fontId="7" fillId="0" borderId="0" xfId="0" applyFont="1" applyAlignment="1">
      <alignment vertical="center"/>
    </xf>
    <xf numFmtId="49" fontId="55" fillId="0" borderId="0" xfId="49" applyNumberFormat="1" applyFont="1" applyAlignment="1">
      <alignment horizontal="center" vertical="center"/>
    </xf>
    <xf numFmtId="49" fontId="55" fillId="0" borderId="0" xfId="49" applyNumberFormat="1" applyFont="1" applyAlignment="1">
      <alignment horizontal="center" vertical="center" wrapText="1"/>
    </xf>
    <xf numFmtId="49" fontId="55" fillId="0" borderId="0" xfId="49" applyNumberFormat="1" applyFont="1" applyAlignment="1">
      <alignment horizontal="left" vertical="center" wrapText="1"/>
    </xf>
    <xf numFmtId="184" fontId="38" fillId="0" borderId="0" xfId="49" applyNumberFormat="1" applyFont="1" applyAlignment="1">
      <alignment vertical="center"/>
    </xf>
    <xf numFmtId="0" fontId="48" fillId="0" borderId="0" xfId="49" applyFont="1" applyAlignment="1">
      <alignment horizontal="center" vertical="center"/>
    </xf>
    <xf numFmtId="49" fontId="48" fillId="0" borderId="0" xfId="49" applyNumberFormat="1" applyFont="1" applyAlignment="1">
      <alignment horizontal="center" vertical="center" wrapText="1"/>
    </xf>
    <xf numFmtId="49" fontId="48" fillId="0" borderId="0" xfId="49" applyNumberFormat="1" applyFont="1" applyAlignment="1">
      <alignment horizontal="left" vertical="center" wrapText="1"/>
    </xf>
    <xf numFmtId="49" fontId="15" fillId="0" borderId="0" xfId="49" applyNumberFormat="1" applyFont="1" applyAlignment="1">
      <alignment horizontal="center" vertical="center"/>
    </xf>
    <xf numFmtId="0" fontId="59" fillId="0" borderId="0" xfId="49" applyFont="1" applyAlignment="1">
      <alignment horizontal="center" vertical="center" wrapText="1"/>
    </xf>
    <xf numFmtId="0" fontId="60" fillId="0" borderId="0" xfId="49" applyFont="1" applyAlignment="1">
      <alignment horizontal="center" vertical="center" wrapText="1"/>
    </xf>
    <xf numFmtId="0" fontId="59" fillId="0" borderId="0" xfId="49" applyFont="1" applyAlignment="1">
      <alignment vertical="center" wrapText="1"/>
    </xf>
    <xf numFmtId="0" fontId="55" fillId="0" borderId="0" xfId="49" applyFont="1" applyAlignment="1">
      <alignment horizontal="center" vertical="center" wrapText="1"/>
    </xf>
    <xf numFmtId="0" fontId="36" fillId="0" borderId="0" xfId="49" applyFont="1" applyAlignment="1">
      <alignment horizontal="center" vertical="center" wrapText="1"/>
    </xf>
    <xf numFmtId="0" fontId="36" fillId="0" borderId="0" xfId="49" applyFont="1" applyAlignment="1">
      <alignment horizontal="left" vertical="center" wrapText="1"/>
    </xf>
    <xf numFmtId="0" fontId="15" fillId="0" borderId="0" xfId="49" applyFont="1" applyAlignment="1">
      <alignment horizontal="center" vertical="center" wrapText="1"/>
    </xf>
    <xf numFmtId="0" fontId="59" fillId="0" borderId="0" xfId="49" applyFont="1" applyAlignment="1">
      <alignment horizontal="left" vertical="center" wrapText="1"/>
    </xf>
    <xf numFmtId="176" fontId="34" fillId="0" borderId="0" xfId="1" applyFont="1" applyFill="1" applyAlignment="1">
      <alignment vertical="center"/>
    </xf>
    <xf numFmtId="0" fontId="39" fillId="0" borderId="0" xfId="49" applyFont="1" applyAlignment="1">
      <alignment horizontal="center" vertical="center"/>
    </xf>
    <xf numFmtId="49" fontId="39" fillId="0" borderId="0" xfId="49" applyNumberFormat="1" applyFont="1" applyAlignment="1">
      <alignment horizontal="left" vertical="center" wrapText="1"/>
    </xf>
    <xf numFmtId="0" fontId="39" fillId="0" borderId="0" xfId="49" applyFont="1" applyAlignment="1">
      <alignment horizontal="left" vertical="center" wrapText="1"/>
    </xf>
    <xf numFmtId="0" fontId="61" fillId="0" borderId="0" xfId="49" applyFont="1" applyAlignment="1">
      <alignment horizontal="center" vertical="center" wrapText="1"/>
    </xf>
    <xf numFmtId="180" fontId="62" fillId="0" borderId="0" xfId="49" applyNumberFormat="1" applyFont="1" applyAlignment="1">
      <alignment horizontal="left" vertical="center" wrapText="1"/>
    </xf>
    <xf numFmtId="49" fontId="37" fillId="0" borderId="0" xfId="49" applyNumberFormat="1" applyFont="1" applyAlignment="1">
      <alignment horizontal="center"/>
    </xf>
    <xf numFmtId="0" fontId="37" fillId="0" borderId="0" xfId="49" applyFont="1" applyAlignment="1">
      <alignment horizontal="left" wrapText="1"/>
    </xf>
    <xf numFmtId="0" fontId="37" fillId="0" borderId="0" xfId="49" applyFont="1" applyAlignment="1">
      <alignment vertical="center" wrapText="1"/>
    </xf>
    <xf numFmtId="180" fontId="63" fillId="0" borderId="0" xfId="49" applyNumberFormat="1" applyFont="1" applyAlignment="1">
      <alignment horizontal="left" vertical="center"/>
    </xf>
    <xf numFmtId="0" fontId="62" fillId="0" borderId="0" xfId="49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41" fillId="0" borderId="0" xfId="49" applyFont="1" applyAlignment="1">
      <alignment vertical="center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37" fillId="0" borderId="0" xfId="49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39" fillId="0" borderId="0" xfId="49" applyFont="1" applyAlignment="1">
      <alignment vertical="center"/>
    </xf>
    <xf numFmtId="0" fontId="64" fillId="0" borderId="0" xfId="49" applyFont="1" applyAlignment="1">
      <alignment vertical="center"/>
    </xf>
    <xf numFmtId="49" fontId="38" fillId="0" borderId="0" xfId="49" applyNumberFormat="1" applyFont="1" applyAlignment="1">
      <alignment horizontal="center" vertical="center"/>
    </xf>
    <xf numFmtId="49" fontId="38" fillId="0" borderId="0" xfId="49" applyNumberFormat="1" applyFont="1" applyAlignment="1">
      <alignment horizontal="center" vertical="center" wrapText="1"/>
    </xf>
    <xf numFmtId="0" fontId="40" fillId="0" borderId="0" xfId="49" applyFont="1" applyAlignment="1">
      <alignment horizontal="center" vertical="center"/>
    </xf>
    <xf numFmtId="49" fontId="40" fillId="0" borderId="0" xfId="49" applyNumberFormat="1" applyFont="1" applyAlignment="1">
      <alignment horizontal="center" vertical="center" wrapText="1"/>
    </xf>
    <xf numFmtId="49" fontId="40" fillId="0" borderId="0" xfId="49" applyNumberFormat="1" applyFont="1" applyAlignment="1">
      <alignment horizontal="center" vertical="center"/>
    </xf>
    <xf numFmtId="49" fontId="40" fillId="0" borderId="0" xfId="49" applyNumberFormat="1" applyFont="1" applyAlignment="1">
      <alignment horizontal="left" vertical="center" wrapText="1"/>
    </xf>
    <xf numFmtId="176" fontId="65" fillId="0" borderId="0" xfId="1" applyFont="1" applyFill="1" applyBorder="1" applyAlignment="1" applyProtection="1">
      <alignment vertical="center"/>
    </xf>
    <xf numFmtId="176" fontId="48" fillId="0" borderId="0" xfId="1" applyFont="1" applyFill="1" applyBorder="1" applyAlignment="1" applyProtection="1">
      <alignment horizontal="center" vertical="center"/>
    </xf>
    <xf numFmtId="0" fontId="51" fillId="0" borderId="0" xfId="49" applyFont="1" applyAlignment="1">
      <alignment horizontal="center" vertical="center"/>
    </xf>
    <xf numFmtId="0" fontId="44" fillId="0" borderId="0" xfId="49" applyFont="1" applyAlignment="1">
      <alignment horizontal="left" vertical="center" wrapText="1"/>
    </xf>
    <xf numFmtId="176" fontId="49" fillId="0" borderId="0" xfId="1" applyFont="1" applyFill="1" applyBorder="1" applyAlignment="1" applyProtection="1">
      <alignment vertical="center"/>
    </xf>
    <xf numFmtId="0" fontId="66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80" fontId="4" fillId="11" borderId="12" xfId="0" applyNumberFormat="1" applyFont="1" applyFill="1" applyBorder="1" applyAlignment="1">
      <alignment horizontal="center" vertical="center"/>
    </xf>
    <xf numFmtId="0" fontId="4" fillId="11" borderId="12" xfId="0" applyFont="1" applyFill="1" applyBorder="1" applyAlignment="1">
      <alignment horizontal="center" vertical="center"/>
    </xf>
    <xf numFmtId="4" fontId="24" fillId="10" borderId="13" xfId="0" applyNumberFormat="1" applyFont="1" applyFill="1" applyBorder="1" applyAlignment="1">
      <alignment horizontal="right" vertical="top" wrapText="1"/>
    </xf>
    <xf numFmtId="185" fontId="7" fillId="7" borderId="13" xfId="0" applyNumberFormat="1" applyFont="1" applyFill="1" applyBorder="1" applyAlignment="1">
      <alignment horizontal="right" vertical="top" wrapText="1"/>
    </xf>
    <xf numFmtId="4" fontId="7" fillId="7" borderId="13" xfId="0" applyNumberFormat="1" applyFont="1" applyFill="1" applyBorder="1" applyAlignment="1">
      <alignment horizontal="right" vertical="top" wrapText="1"/>
    </xf>
    <xf numFmtId="185" fontId="6" fillId="4" borderId="13" xfId="0" applyNumberFormat="1" applyFont="1" applyFill="1" applyBorder="1" applyAlignment="1">
      <alignment horizontal="right" vertical="top" wrapText="1"/>
    </xf>
    <xf numFmtId="4" fontId="6" fillId="3" borderId="0" xfId="0" applyNumberFormat="1" applyFont="1" applyFill="1" applyAlignment="1">
      <alignment horizontal="right" vertical="top" wrapText="1"/>
    </xf>
    <xf numFmtId="185" fontId="8" fillId="3" borderId="0" xfId="0" applyNumberFormat="1" applyFont="1" applyFill="1" applyAlignment="1">
      <alignment horizontal="right" vertical="top" wrapText="1"/>
    </xf>
    <xf numFmtId="0" fontId="7" fillId="7" borderId="49" xfId="0" applyFont="1" applyFill="1" applyBorder="1" applyAlignment="1">
      <alignment horizontal="left" vertical="top" wrapText="1"/>
    </xf>
    <xf numFmtId="185" fontId="6" fillId="5" borderId="13" xfId="0" applyNumberFormat="1" applyFont="1" applyFill="1" applyBorder="1" applyAlignment="1">
      <alignment horizontal="right" vertical="top" wrapText="1"/>
    </xf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4" fillId="2" borderId="12" xfId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176" fontId="1" fillId="0" borderId="12" xfId="1" applyFont="1" applyBorder="1" applyAlignment="1">
      <alignment horizontal="center" vertical="center"/>
    </xf>
    <xf numFmtId="49" fontId="4" fillId="2" borderId="12" xfId="0" applyNumberFormat="1" applyFont="1" applyFill="1" applyBorder="1" applyAlignment="1">
      <alignment vertical="center"/>
    </xf>
    <xf numFmtId="180" fontId="4" fillId="2" borderId="12" xfId="0" applyNumberFormat="1" applyFont="1" applyFill="1" applyBorder="1" applyAlignment="1">
      <alignment vertical="center"/>
    </xf>
    <xf numFmtId="180" fontId="4" fillId="2" borderId="12" xfId="0" applyNumberFormat="1" applyFont="1" applyFill="1" applyBorder="1" applyAlignment="1">
      <alignment vertical="center" wrapText="1"/>
    </xf>
    <xf numFmtId="176" fontId="4" fillId="2" borderId="12" xfId="1" applyFont="1" applyFill="1" applyBorder="1" applyAlignment="1">
      <alignment horizontal="center" vertical="center" wrapText="1"/>
    </xf>
    <xf numFmtId="180" fontId="4" fillId="12" borderId="17" xfId="0" applyNumberFormat="1" applyFont="1" applyFill="1" applyBorder="1" applyAlignment="1" applyProtection="1">
      <alignment horizontal="center" vertical="center" wrapText="1"/>
    </xf>
    <xf numFmtId="186" fontId="24" fillId="12" borderId="17" xfId="0" applyNumberFormat="1" applyFont="1" applyFill="1" applyBorder="1" applyAlignment="1" applyProtection="1">
      <alignment horizontal="center" vertical="center" wrapText="1"/>
    </xf>
    <xf numFmtId="187" fontId="24" fillId="10" borderId="13" xfId="0" applyNumberFormat="1" applyFont="1" applyFill="1" applyBorder="1" applyAlignment="1">
      <alignment horizontal="right" vertical="top" wrapText="1"/>
    </xf>
    <xf numFmtId="0" fontId="7" fillId="0" borderId="50" xfId="0" applyFont="1" applyBorder="1" applyAlignment="1">
      <alignment horizontal="center" vertical="center"/>
    </xf>
    <xf numFmtId="186" fontId="24" fillId="0" borderId="17" xfId="0" applyNumberFormat="1" applyFont="1" applyBorder="1" applyAlignment="1">
      <alignment horizontal="center" vertical="center"/>
    </xf>
    <xf numFmtId="187" fontId="7" fillId="7" borderId="13" xfId="0" applyNumberFormat="1" applyFont="1" applyFill="1" applyBorder="1" applyAlignment="1">
      <alignment horizontal="right" vertical="top" wrapText="1"/>
    </xf>
    <xf numFmtId="10" fontId="7" fillId="0" borderId="50" xfId="3" applyNumberFormat="1" applyFont="1" applyBorder="1" applyAlignment="1">
      <alignment horizontal="center" vertical="center"/>
    </xf>
    <xf numFmtId="186" fontId="7" fillId="0" borderId="17" xfId="0" applyNumberFormat="1" applyFont="1" applyBorder="1" applyAlignment="1">
      <alignment horizontal="center" vertical="center"/>
    </xf>
    <xf numFmtId="186" fontId="67" fillId="0" borderId="0" xfId="3" applyNumberFormat="1" applyFont="1" applyAlignment="1"/>
    <xf numFmtId="0" fontId="8" fillId="13" borderId="51" xfId="0" applyFont="1" applyFill="1" applyBorder="1" applyAlignment="1" applyProtection="1">
      <alignment horizontal="center" vertical="top" wrapText="1"/>
    </xf>
    <xf numFmtId="10" fontId="8" fillId="13" borderId="52" xfId="3" applyNumberFormat="1" applyFont="1" applyFill="1" applyBorder="1" applyAlignment="1" applyProtection="1">
      <alignment horizontal="center" vertical="top" wrapText="1"/>
    </xf>
    <xf numFmtId="0" fontId="8" fillId="13" borderId="53" xfId="0" applyFont="1" applyFill="1" applyBorder="1" applyAlignment="1" applyProtection="1">
      <alignment horizontal="center" vertical="top" wrapText="1"/>
    </xf>
    <xf numFmtId="188" fontId="8" fillId="13" borderId="54" xfId="0" applyNumberFormat="1" applyFont="1" applyFill="1" applyBorder="1" applyAlignment="1" applyProtection="1">
      <alignment horizontal="center" vertical="top" wrapText="1"/>
    </xf>
    <xf numFmtId="180" fontId="4" fillId="14" borderId="9" xfId="0" applyNumberFormat="1" applyFont="1" applyFill="1" applyBorder="1" applyAlignment="1">
      <alignment horizontal="center" vertical="center"/>
    </xf>
    <xf numFmtId="180" fontId="4" fillId="0" borderId="9" xfId="0" applyNumberFormat="1" applyFont="1" applyBorder="1" applyAlignment="1">
      <alignment vertical="center"/>
    </xf>
    <xf numFmtId="0" fontId="4" fillId="0" borderId="9" xfId="0" applyFont="1" applyBorder="1" applyAlignment="1">
      <alignment vertical="center" wrapText="1"/>
    </xf>
    <xf numFmtId="49" fontId="4" fillId="14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7" fillId="0" borderId="0" xfId="0" applyFont="1" applyAlignment="1" quotePrefix="1">
      <alignment horizontal="center" vertical="center"/>
    </xf>
    <xf numFmtId="0" fontId="37" fillId="0" borderId="0" xfId="49" applyFont="1" applyAlignment="1" quotePrefix="1">
      <alignment horizontal="center" vertical="center" wrapText="1"/>
    </xf>
    <xf numFmtId="0" fontId="37" fillId="0" borderId="0" xfId="49" applyFont="1" applyAlignment="1" quotePrefix="1">
      <alignment horizontal="center" wrapText="1"/>
    </xf>
    <xf numFmtId="0" fontId="37" fillId="0" borderId="0" xfId="49" applyFont="1" applyAlignment="1" quotePrefix="1">
      <alignment horizontal="center" vertical="center"/>
    </xf>
  </cellXfs>
  <cellStyles count="51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Moeda 2 11 5" xfId="49"/>
    <cellStyle name="Normal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5" Type="http://schemas.openxmlformats.org/officeDocument/2006/relationships/image" Target="../media/image1.jpeg"/><Relationship Id="rId4" Type="http://schemas.openxmlformats.org/officeDocument/2006/relationships/image" Target="../media/image6.png"/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314325</xdr:colOff>
      <xdr:row>0</xdr:row>
      <xdr:rowOff>38100</xdr:rowOff>
    </xdr:from>
    <xdr:ext cx="6105525" cy="1819275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190625" y="38100"/>
          <a:ext cx="6105525" cy="18192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533400</xdr:colOff>
      <xdr:row>0</xdr:row>
      <xdr:rowOff>19050</xdr:rowOff>
    </xdr:from>
    <xdr:ext cx="5038725" cy="137160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2667000" y="19050"/>
          <a:ext cx="5038725" cy="137160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542925</xdr:colOff>
      <xdr:row>0</xdr:row>
      <xdr:rowOff>76200</xdr:rowOff>
    </xdr:from>
    <xdr:ext cx="6515100" cy="177165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323975" y="76200"/>
          <a:ext cx="6515100" cy="177165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76200</xdr:colOff>
      <xdr:row>0</xdr:row>
      <xdr:rowOff>66675</xdr:rowOff>
    </xdr:from>
    <xdr:ext cx="6534150" cy="177165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4210050" y="66675"/>
          <a:ext cx="6534150" cy="177165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771525</xdr:colOff>
      <xdr:row>0</xdr:row>
      <xdr:rowOff>76200</xdr:rowOff>
    </xdr:from>
    <xdr:ext cx="6477000" cy="1752600"/>
    <xdr:pic>
      <xdr:nvPicPr>
        <xdr:cNvPr id="6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819275" y="76200"/>
          <a:ext cx="6477000" cy="175260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63498</xdr:colOff>
      <xdr:row>16</xdr:row>
      <xdr:rowOff>0</xdr:rowOff>
    </xdr:from>
    <xdr:to>
      <xdr:col>8</xdr:col>
      <xdr:colOff>253999</xdr:colOff>
      <xdr:row>53</xdr:row>
      <xdr:rowOff>15875</xdr:rowOff>
    </xdr:to>
    <xdr:pic>
      <xdr:nvPicPr>
        <xdr:cNvPr id="7" name="Imagem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10615" y="3162300"/>
          <a:ext cx="9029700" cy="73787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1019175</xdr:colOff>
      <xdr:row>72</xdr:row>
      <xdr:rowOff>9525</xdr:rowOff>
    </xdr:from>
    <xdr:ext cx="5762625" cy="2809875"/>
    <xdr:pic>
      <xdr:nvPicPr>
        <xdr:cNvPr id="2" name="image3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019175" y="14230350"/>
          <a:ext cx="5762625" cy="28098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1019175</xdr:colOff>
      <xdr:row>86</xdr:row>
      <xdr:rowOff>161925</xdr:rowOff>
    </xdr:from>
    <xdr:ext cx="6334125" cy="3848100"/>
    <xdr:pic>
      <xdr:nvPicPr>
        <xdr:cNvPr id="3" name="image2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1019175" y="17183100"/>
          <a:ext cx="6334125" cy="38481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107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1038225" y="21221700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107</xdr:row>
      <xdr:rowOff>19050</xdr:rowOff>
    </xdr:from>
    <xdr:ext cx="4191000" cy="1638300"/>
    <xdr:pic>
      <xdr:nvPicPr>
        <xdr:cNvPr id="5" name="image4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6410325" y="21240750"/>
          <a:ext cx="4191000" cy="16383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771525</xdr:colOff>
      <xdr:row>0</xdr:row>
      <xdr:rowOff>76200</xdr:rowOff>
    </xdr:from>
    <xdr:ext cx="6477000" cy="1752600"/>
    <xdr:pic>
      <xdr:nvPicPr>
        <xdr:cNvPr id="6" name="image1.jpg" title="Imagem"/>
        <xdr:cNvPicPr preferRelativeResize="0"/>
      </xdr:nvPicPr>
      <xdr:blipFill>
        <a:blip r:embed="rId5" cstate="print"/>
        <a:stretch>
          <a:fillRect/>
        </a:stretch>
      </xdr:blipFill>
      <xdr:spPr>
        <a:xfrm>
          <a:off x="1819275" y="76200"/>
          <a:ext cx="6477000" cy="175260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485775</xdr:colOff>
      <xdr:row>0</xdr:row>
      <xdr:rowOff>47625</xdr:rowOff>
    </xdr:from>
    <xdr:ext cx="6505575" cy="1762125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543050" y="47625"/>
          <a:ext cx="6505575" cy="17621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409575</xdr:colOff>
      <xdr:row>16</xdr:row>
      <xdr:rowOff>-104775</xdr:rowOff>
    </xdr:from>
    <xdr:ext cx="6667500" cy="9915525"/>
    <xdr:pic>
      <xdr:nvPicPr>
        <xdr:cNvPr id="3" name="image6.jpg" title="Imagem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1466850" y="3009900"/>
          <a:ext cx="6667500" cy="9915525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695325</xdr:colOff>
      <xdr:row>0</xdr:row>
      <xdr:rowOff>66675</xdr:rowOff>
    </xdr:from>
    <xdr:ext cx="6543675" cy="177165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409700" y="66675"/>
          <a:ext cx="6543675" cy="1771650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304800</xdr:colOff>
      <xdr:row>0</xdr:row>
      <xdr:rowOff>66675</xdr:rowOff>
    </xdr:from>
    <xdr:ext cx="6600825" cy="179070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3286125" y="66675"/>
          <a:ext cx="6600825" cy="1790700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771525</xdr:colOff>
      <xdr:row>0</xdr:row>
      <xdr:rowOff>76200</xdr:rowOff>
    </xdr:from>
    <xdr:ext cx="6477000" cy="175260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819275" y="76200"/>
          <a:ext cx="6477000" cy="1752600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771525</xdr:colOff>
      <xdr:row>0</xdr:row>
      <xdr:rowOff>76200</xdr:rowOff>
    </xdr:from>
    <xdr:ext cx="6477000" cy="175260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819275" y="76200"/>
          <a:ext cx="6477000" cy="17526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decil.com.br/" TargetMode="External"/><Relationship Id="rId2" Type="http://schemas.openxmlformats.org/officeDocument/2006/relationships/hyperlink" Target="https://www.amoedo.com.br/caixa-d-agua-convencional-polietileno-100-litros-fortlev/p" TargetMode="Externa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887"/>
  <sheetViews>
    <sheetView view="pageLayout" zoomScaleSheetLayoutView="80" zoomScaleNormal="100" topLeftCell="A23" workbookViewId="0">
      <selection activeCell="A16" sqref="A16:H16"/>
    </sheetView>
  </sheetViews>
  <sheetFormatPr defaultColWidth="14.4285714285714" defaultRowHeight="15" customHeight="1"/>
  <cols>
    <col min="1" max="1" width="13.1428571428571" customWidth="1"/>
    <col min="2" max="2" width="15.7142857142857" customWidth="1"/>
    <col min="3" max="3" width="45.7142857142857" customWidth="1"/>
    <col min="4" max="7" width="11.7142857142857" customWidth="1"/>
    <col min="8" max="8" width="12.7142857142857" customWidth="1"/>
    <col min="9" max="9" width="13.1428571428571" customWidth="1"/>
    <col min="10" max="25" width="8" customWidth="1"/>
  </cols>
  <sheetData>
    <row r="1" spans="1:25">
      <c r="A1" s="424"/>
      <c r="B1" s="2"/>
      <c r="C1" s="2"/>
      <c r="D1" s="2"/>
      <c r="E1" s="2"/>
      <c r="F1" s="2"/>
      <c r="G1" s="2"/>
      <c r="H1" s="3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>
      <c r="A2" s="6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>
      <c r="A3" s="6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>
      <c r="A4" s="6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>
      <c r="A5" s="6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>
      <c r="A6" s="6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>
      <c r="A7" s="6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>
      <c r="A8" s="6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>
      <c r="A9" s="6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5.75" customHeight="1" spans="1:25">
      <c r="A10" s="8"/>
      <c r="B10" s="9"/>
      <c r="C10" s="9"/>
      <c r="D10" s="9"/>
      <c r="E10" s="9"/>
      <c r="F10" s="9"/>
      <c r="G10" s="9"/>
      <c r="H10" s="10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ht="15.75" customHeight="1" spans="1:25">
      <c r="A11" s="446" t="s">
        <v>0</v>
      </c>
      <c r="B11" s="12"/>
      <c r="C11" s="12"/>
      <c r="D11" s="12"/>
      <c r="E11" s="12"/>
      <c r="F11" s="12"/>
      <c r="G11" s="12"/>
      <c r="H11" s="13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>
      <c r="A12" s="447" t="s">
        <v>1</v>
      </c>
      <c r="B12" s="12"/>
      <c r="C12" s="13"/>
      <c r="D12" s="447" t="s">
        <v>2</v>
      </c>
      <c r="E12" s="12"/>
      <c r="F12" s="12"/>
      <c r="G12" s="12"/>
      <c r="H12" s="13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ht="15.75" customHeight="1" spans="1:25">
      <c r="A13" s="447" t="s">
        <v>3</v>
      </c>
      <c r="B13" s="12"/>
      <c r="C13" s="13"/>
      <c r="D13" s="447" t="s">
        <v>4</v>
      </c>
      <c r="E13" s="12"/>
      <c r="F13" s="12"/>
      <c r="G13" s="12"/>
      <c r="H13" s="13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ht="15.75" customHeight="1" spans="1:25">
      <c r="A14" s="447" t="s">
        <v>5</v>
      </c>
      <c r="B14" s="12"/>
      <c r="C14" s="13"/>
      <c r="D14" s="15" t="s">
        <v>6</v>
      </c>
      <c r="E14" s="15" t="s">
        <v>7</v>
      </c>
      <c r="F14" s="15" t="s">
        <v>8</v>
      </c>
      <c r="G14" s="15" t="s">
        <v>9</v>
      </c>
      <c r="H14" s="15" t="s">
        <v>10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ht="24.75" customHeight="1" spans="1:25">
      <c r="A15" s="448" t="s">
        <v>11</v>
      </c>
      <c r="B15" s="12"/>
      <c r="C15" s="13"/>
      <c r="D15" s="19">
        <v>0.2627</v>
      </c>
      <c r="E15" s="19">
        <v>0</v>
      </c>
      <c r="F15" s="20" t="s">
        <v>12</v>
      </c>
      <c r="G15" s="21">
        <v>46037</v>
      </c>
      <c r="H15" s="22" t="s">
        <v>13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ht="15.75" customHeight="1" spans="1:25">
      <c r="A16" s="449" t="s">
        <v>14</v>
      </c>
      <c r="B16" s="2"/>
      <c r="C16" s="2"/>
      <c r="D16" s="2"/>
      <c r="E16" s="2"/>
      <c r="F16" s="2"/>
      <c r="G16" s="2"/>
      <c r="H16" s="3"/>
      <c r="I16" s="450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ht="15.75" customHeight="1" spans="1:25">
      <c r="A17" s="25" t="s">
        <v>15</v>
      </c>
      <c r="B17" s="25" t="s">
        <v>16</v>
      </c>
      <c r="C17" s="25"/>
      <c r="D17" s="25"/>
      <c r="E17" s="25"/>
      <c r="F17" s="25"/>
      <c r="G17" s="25"/>
      <c r="H17" s="24" t="s">
        <v>17</v>
      </c>
      <c r="I17" s="24" t="s">
        <v>18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ht="15.75" customHeight="1" spans="1:25">
      <c r="A18" s="151" t="s">
        <v>19</v>
      </c>
      <c r="B18" s="151" t="s">
        <v>20</v>
      </c>
      <c r="C18" s="151"/>
      <c r="D18" s="151"/>
      <c r="E18" s="151"/>
      <c r="F18" s="151"/>
      <c r="G18" s="151"/>
      <c r="H18" s="415">
        <v>2274.17</v>
      </c>
      <c r="I18" s="435">
        <v>0.00223654230050912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ht="15.75" customHeight="1" spans="1:25">
      <c r="A19" s="151" t="s">
        <v>21</v>
      </c>
      <c r="B19" s="151" t="s">
        <v>22</v>
      </c>
      <c r="C19" s="151"/>
      <c r="D19" s="151"/>
      <c r="E19" s="151"/>
      <c r="F19" s="151"/>
      <c r="G19" s="151"/>
      <c r="H19" s="415">
        <v>115391.25</v>
      </c>
      <c r="I19" s="435">
        <v>0.113482022774737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ht="15.75" customHeight="1" spans="1:25">
      <c r="A20" s="151" t="s">
        <v>23</v>
      </c>
      <c r="B20" s="151" t="s">
        <v>24</v>
      </c>
      <c r="C20" s="151"/>
      <c r="D20" s="151"/>
      <c r="E20" s="151"/>
      <c r="F20" s="151"/>
      <c r="G20" s="151"/>
      <c r="H20" s="415">
        <v>67176.47</v>
      </c>
      <c r="I20" s="435">
        <v>0.0660649893164899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ht="15.75" customHeight="1" spans="1:25">
      <c r="A21" s="151" t="s">
        <v>25</v>
      </c>
      <c r="B21" s="151" t="s">
        <v>26</v>
      </c>
      <c r="C21" s="151"/>
      <c r="D21" s="151"/>
      <c r="E21" s="151"/>
      <c r="F21" s="151"/>
      <c r="G21" s="151"/>
      <c r="H21" s="415">
        <v>17834.09</v>
      </c>
      <c r="I21" s="435">
        <v>0.0175390127721704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ht="15.75" customHeight="1" spans="1:25">
      <c r="A22" s="151" t="s">
        <v>27</v>
      </c>
      <c r="B22" s="151" t="s">
        <v>28</v>
      </c>
      <c r="C22" s="151"/>
      <c r="D22" s="151"/>
      <c r="E22" s="151"/>
      <c r="F22" s="151"/>
      <c r="G22" s="151"/>
      <c r="H22" s="415">
        <v>4106.45</v>
      </c>
      <c r="I22" s="435">
        <v>0.00403850597357527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ht="15.75" customHeight="1" spans="1:25">
      <c r="A23" s="151" t="s">
        <v>29</v>
      </c>
      <c r="B23" s="151" t="s">
        <v>30</v>
      </c>
      <c r="C23" s="151"/>
      <c r="D23" s="151"/>
      <c r="E23" s="151"/>
      <c r="F23" s="151"/>
      <c r="G23" s="151"/>
      <c r="H23" s="415">
        <v>5541.7</v>
      </c>
      <c r="I23" s="435">
        <v>0.0054500087797884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ht="15.75" customHeight="1" spans="1:25">
      <c r="A24" s="151" t="s">
        <v>31</v>
      </c>
      <c r="B24" s="151" t="s">
        <v>32</v>
      </c>
      <c r="C24" s="151"/>
      <c r="D24" s="151"/>
      <c r="E24" s="151"/>
      <c r="F24" s="151"/>
      <c r="G24" s="151"/>
      <c r="H24" s="415">
        <v>2393.98</v>
      </c>
      <c r="I24" s="435">
        <v>0.00235436996204014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ht="15.75" customHeight="1" spans="1:25">
      <c r="A25" s="151" t="s">
        <v>33</v>
      </c>
      <c r="B25" s="151" t="s">
        <v>34</v>
      </c>
      <c r="C25" s="151"/>
      <c r="D25" s="151"/>
      <c r="E25" s="151"/>
      <c r="F25" s="151"/>
      <c r="G25" s="151"/>
      <c r="H25" s="415">
        <v>57765.9</v>
      </c>
      <c r="I25" s="435">
        <v>0.0568101236393848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ht="15.75" customHeight="1" spans="1:25">
      <c r="A26" s="151" t="s">
        <v>35</v>
      </c>
      <c r="B26" s="151" t="s">
        <v>36</v>
      </c>
      <c r="C26" s="151"/>
      <c r="D26" s="151"/>
      <c r="E26" s="151"/>
      <c r="F26" s="151"/>
      <c r="G26" s="151"/>
      <c r="H26" s="415">
        <v>184404.65</v>
      </c>
      <c r="I26" s="435">
        <v>0.181353548826859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ht="15.75" customHeight="1" spans="1:25">
      <c r="A27" s="151" t="s">
        <v>37</v>
      </c>
      <c r="B27" s="151" t="s">
        <v>38</v>
      </c>
      <c r="C27" s="151"/>
      <c r="D27" s="151"/>
      <c r="E27" s="151"/>
      <c r="F27" s="151"/>
      <c r="G27" s="151"/>
      <c r="H27" s="415">
        <v>415192.86</v>
      </c>
      <c r="I27" s="435">
        <v>0.408323209900474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ht="15.75" customHeight="1" spans="1:25">
      <c r="A28" s="151" t="s">
        <v>39</v>
      </c>
      <c r="B28" s="151" t="s">
        <v>40</v>
      </c>
      <c r="C28" s="151"/>
      <c r="D28" s="151"/>
      <c r="E28" s="151"/>
      <c r="F28" s="151"/>
      <c r="G28" s="151"/>
      <c r="H28" s="415">
        <v>1101.01</v>
      </c>
      <c r="I28" s="435">
        <v>0.00108279303582562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ht="15.75" customHeight="1" spans="1:25">
      <c r="A29" s="151" t="s">
        <v>41</v>
      </c>
      <c r="B29" s="151" t="s">
        <v>42</v>
      </c>
      <c r="C29" s="151"/>
      <c r="D29" s="151"/>
      <c r="E29" s="151"/>
      <c r="F29" s="151"/>
      <c r="G29" s="151"/>
      <c r="H29" s="415">
        <v>30315.8</v>
      </c>
      <c r="I29" s="435">
        <v>0.0298142043355485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ht="15.75" customHeight="1" spans="1:25">
      <c r="A30" s="151" t="s">
        <v>43</v>
      </c>
      <c r="B30" s="151" t="s">
        <v>44</v>
      </c>
      <c r="C30" s="151"/>
      <c r="D30" s="151"/>
      <c r="E30" s="151"/>
      <c r="F30" s="151"/>
      <c r="G30" s="151"/>
      <c r="H30" s="415">
        <v>62775.53</v>
      </c>
      <c r="I30" s="435">
        <v>0.0617368658815653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ht="15.75" customHeight="1" spans="1:25">
      <c r="A31" s="151" t="s">
        <v>45</v>
      </c>
      <c r="B31" s="151" t="s">
        <v>46</v>
      </c>
      <c r="C31" s="151"/>
      <c r="D31" s="151"/>
      <c r="E31" s="151"/>
      <c r="F31" s="151"/>
      <c r="G31" s="151"/>
      <c r="H31" s="415">
        <v>26779.24</v>
      </c>
      <c r="I31" s="435">
        <v>0.0263361591417906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ht="15.75" customHeight="1" spans="1:25">
      <c r="A32" s="151" t="s">
        <v>47</v>
      </c>
      <c r="B32" s="151" t="s">
        <v>48</v>
      </c>
      <c r="C32" s="151"/>
      <c r="D32" s="151"/>
      <c r="E32" s="151"/>
      <c r="F32" s="151"/>
      <c r="G32" s="151"/>
      <c r="H32" s="415">
        <v>4566.94</v>
      </c>
      <c r="I32" s="435">
        <v>0.00449137685128514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ht="15.75" customHeight="1" spans="1:25">
      <c r="A33" s="151" t="s">
        <v>49</v>
      </c>
      <c r="B33" s="151" t="s">
        <v>50</v>
      </c>
      <c r="C33" s="151"/>
      <c r="D33" s="151"/>
      <c r="E33" s="151"/>
      <c r="F33" s="151"/>
      <c r="G33" s="151"/>
      <c r="H33" s="415">
        <v>19204.01</v>
      </c>
      <c r="I33" s="435">
        <v>0.0188862665079568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ht="15.75" customHeight="1" spans="1:25">
      <c r="A34" s="40"/>
      <c r="C34" s="40"/>
      <c r="D34" s="40"/>
      <c r="E34" s="40"/>
      <c r="F34" s="40"/>
      <c r="G34" s="40"/>
      <c r="H34" s="40"/>
      <c r="I34" s="40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ht="15.75" customHeight="1" spans="1:25">
      <c r="A35" s="42"/>
      <c r="B35" s="43"/>
      <c r="C35" s="42"/>
      <c r="D35" s="42"/>
      <c r="E35" s="44" t="s">
        <v>51</v>
      </c>
      <c r="F35" s="42"/>
      <c r="G35" s="45">
        <v>805360.96</v>
      </c>
      <c r="H35" s="42"/>
      <c r="I35" s="42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ht="15.75" customHeight="1" spans="1:25">
      <c r="A36" s="42"/>
      <c r="B36" s="43"/>
      <c r="C36" s="42"/>
      <c r="D36" s="42"/>
      <c r="E36" s="44" t="s">
        <v>52</v>
      </c>
      <c r="F36" s="42"/>
      <c r="G36" s="45">
        <v>211463.09</v>
      </c>
      <c r="H36" s="42"/>
      <c r="I36" s="42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ht="15.75" customHeight="1" spans="1:25">
      <c r="A37" s="42"/>
      <c r="B37" s="43"/>
      <c r="C37" s="42"/>
      <c r="D37" s="42"/>
      <c r="E37" s="44" t="s">
        <v>53</v>
      </c>
      <c r="F37" s="42"/>
      <c r="G37" s="45">
        <v>1016824.05</v>
      </c>
      <c r="H37" s="42"/>
      <c r="I37" s="42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ht="15.75" customHeight="1" spans="1:25">
      <c r="A38" s="46"/>
      <c r="B38" s="46"/>
      <c r="C38" s="46"/>
      <c r="D38" s="46"/>
      <c r="E38" s="46"/>
      <c r="F38" s="46"/>
      <c r="G38" s="46"/>
      <c r="H38" s="46"/>
      <c r="I38" s="46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ht="40.5" customHeight="1" spans="1:25">
      <c r="A39" s="40" t="s">
        <v>54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ht="15.75" customHeight="1" spans="1: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ht="15.75" customHeight="1" spans="1: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ht="15.75" customHeight="1" spans="1: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ht="15.75" customHeight="1" spans="1: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ht="15.75" customHeight="1" spans="1: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ht="15.75" customHeight="1" spans="1: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ht="15.75" customHeight="1" spans="1: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ht="15.75" customHeight="1" spans="1: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ht="15.75" customHeight="1" spans="1: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ht="15.75" customHeight="1" spans="1: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ht="15.75" customHeight="1" spans="1: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ht="15.75" customHeight="1" spans="1: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ht="15.75" customHeight="1" spans="1: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ht="15.75" customHeight="1" spans="1: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ht="15.75" customHeight="1" spans="1: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ht="15.75" customHeight="1" spans="1: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ht="15.75" customHeight="1" spans="1: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ht="15.75" customHeight="1" spans="1: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ht="15.75" customHeight="1" spans="1: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ht="15.75" customHeight="1" spans="1: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ht="15.75" customHeight="1" spans="1: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ht="15.75" customHeight="1" spans="1: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ht="15.75" customHeight="1" spans="1: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ht="15.75" customHeight="1" spans="1: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ht="15.75" customHeight="1" spans="1: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ht="15.75" customHeight="1" spans="1: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ht="15.75" customHeight="1" spans="1: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ht="15.75" customHeight="1" spans="1: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ht="15.75" customHeight="1" spans="1: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ht="15.75" customHeight="1" spans="1: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ht="15.75" customHeight="1" spans="1: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ht="15.75" customHeight="1" spans="1: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ht="15.75" customHeight="1" spans="1: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ht="15.75" customHeight="1" spans="1: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ht="15.75" customHeight="1" spans="1: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ht="15.75" customHeight="1" spans="1: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ht="15.75" customHeight="1" spans="1: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ht="15.75" customHeight="1" spans="1: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ht="15.75" customHeight="1" spans="1: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ht="15.75" customHeight="1" spans="1: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ht="15.75" customHeight="1" spans="1: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ht="15.75" customHeight="1" spans="1: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ht="15.75" customHeight="1" spans="1: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ht="15.75" customHeight="1" spans="1: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ht="15.75" customHeight="1" spans="1: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ht="15.75" customHeight="1" spans="1: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ht="15.75" customHeight="1" spans="1: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ht="15.75" customHeight="1" spans="1: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ht="15.75" customHeight="1" spans="1: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ht="15.75" customHeight="1" spans="1: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ht="15.75" customHeight="1" spans="1: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ht="15.75" customHeight="1" spans="1: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ht="15.75" customHeight="1" spans="1: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ht="15.75" customHeight="1" spans="1: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ht="15.75" customHeight="1" spans="1: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ht="15.75" customHeight="1" spans="1: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ht="15.75" customHeight="1" spans="1: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ht="15.75" customHeight="1" spans="1: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ht="15.75" customHeight="1" spans="1: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ht="15.75" customHeight="1" spans="1: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ht="15.75" customHeight="1" spans="1: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ht="15.75" customHeight="1" spans="1: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ht="15.75" customHeight="1" spans="1: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ht="15.75" customHeight="1" spans="1: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ht="15.75" customHeight="1" spans="1: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ht="15.75" customHeight="1" spans="1: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ht="15.75" customHeight="1" spans="1: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ht="15.75" customHeight="1" spans="1: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ht="15.75" customHeight="1" spans="1: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ht="15.75" customHeight="1" spans="1: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ht="15.75" customHeight="1" spans="1: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ht="15.75" customHeight="1" spans="1: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ht="15.75" customHeight="1" spans="1: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ht="15.75" customHeight="1" spans="1: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ht="15.75" customHeight="1" spans="1: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ht="15.75" customHeight="1" spans="1: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ht="15.75" customHeight="1" spans="1: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ht="15.75" customHeight="1" spans="1: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ht="15.75" customHeight="1" spans="1: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ht="15.75" customHeight="1" spans="1: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ht="15.75" customHeight="1" spans="1: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ht="15.75" customHeight="1" spans="1: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ht="15.75" customHeight="1" spans="1: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ht="15.75" customHeight="1" spans="1: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ht="15.75" customHeight="1" spans="1: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ht="15.75" customHeight="1" spans="1: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ht="15.75" customHeight="1" spans="1: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ht="15.75" customHeight="1" spans="1: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ht="15.75" customHeight="1" spans="1: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ht="15.75" customHeight="1" spans="1: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ht="15.75" customHeight="1" spans="1: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ht="15.75" customHeight="1" spans="1: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ht="15.75" customHeight="1" spans="1: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ht="15.75" customHeight="1" spans="1: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ht="15.75" customHeight="1" spans="1: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ht="15.75" customHeight="1" spans="1: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ht="15.75" customHeight="1" spans="1: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ht="15.75" customHeight="1" spans="1: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ht="15.75" customHeight="1" spans="1: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ht="15.75" customHeight="1" spans="1: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ht="15.75" customHeight="1" spans="1: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ht="15.75" customHeight="1" spans="1: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ht="15.75" customHeight="1" spans="1: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ht="15.75" customHeight="1" spans="1: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ht="15.75" customHeight="1" spans="1: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ht="15.75" customHeight="1" spans="1: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ht="15.75" customHeight="1" spans="1: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ht="15.75" customHeight="1" spans="1: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ht="15.75" customHeight="1" spans="1: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ht="15.75" customHeight="1" spans="1: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ht="15.75" customHeight="1" spans="1: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ht="15.75" customHeight="1" spans="1: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ht="15.75" customHeight="1" spans="1: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ht="15.75" customHeight="1" spans="1: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ht="15.75" customHeight="1" spans="1: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ht="15.75" customHeight="1" spans="1: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ht="15.75" customHeight="1" spans="1: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ht="15.75" customHeight="1" spans="1: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ht="15.75" customHeight="1" spans="1: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ht="15.75" customHeight="1" spans="1: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ht="15.75" customHeight="1" spans="1: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ht="15.75" customHeight="1" spans="1: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ht="15.75" customHeight="1" spans="1: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ht="15.75" customHeight="1" spans="1: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ht="15.75" customHeight="1" spans="1: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ht="15.75" customHeight="1" spans="1: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ht="15.75" customHeight="1" spans="1: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ht="15.75" customHeight="1" spans="1: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ht="15.75" customHeight="1" spans="1: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ht="15.75" customHeight="1" spans="1: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ht="15.75" customHeight="1" spans="1: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ht="15.75" customHeight="1" spans="1: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ht="15.75" customHeight="1" spans="1: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ht="15.75" customHeight="1" spans="1: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ht="15.75" customHeight="1" spans="1: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ht="15.75" customHeight="1" spans="1: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ht="15.75" customHeight="1" spans="1: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ht="15.75" customHeight="1" spans="1: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ht="15.75" customHeight="1" spans="1: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ht="15.75" customHeight="1" spans="1: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ht="15.75" customHeight="1" spans="1: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ht="15.75" customHeight="1" spans="1: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ht="15.75" customHeight="1" spans="1: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ht="15.75" customHeight="1" spans="1: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ht="15.75" customHeight="1" spans="1: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ht="15.75" customHeight="1" spans="1: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ht="15.75" customHeight="1" spans="1: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ht="15.75" customHeight="1" spans="1: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ht="15.75" customHeight="1" spans="1: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ht="15.75" customHeight="1" spans="1: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ht="15.75" customHeight="1" spans="1: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ht="15.75" customHeight="1" spans="1: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ht="15.75" customHeight="1" spans="1: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ht="15.75" customHeight="1" spans="1: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ht="15.75" customHeight="1" spans="1: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ht="15.75" customHeight="1" spans="1: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ht="15.75" customHeight="1" spans="1: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ht="15.75" customHeight="1" spans="1: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ht="15.75" customHeight="1" spans="1: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ht="15.75" customHeight="1" spans="1: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ht="15.75" customHeight="1" spans="1: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ht="15.75" customHeight="1" spans="1: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ht="15.75" customHeight="1" spans="1: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ht="15.75" customHeight="1" spans="1: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ht="15.75" customHeight="1" spans="1: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ht="15.75" customHeight="1" spans="1: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ht="15.75" customHeight="1" spans="1: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ht="15.75" customHeight="1" spans="1: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ht="15.75" customHeight="1" spans="1: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ht="15.75" customHeight="1" spans="1: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ht="15.75" customHeight="1" spans="1: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ht="15.75" customHeight="1" spans="1: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ht="15.75" customHeight="1" spans="1: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ht="15.75" customHeight="1" spans="1: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ht="15.75" customHeight="1" spans="1: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ht="15.75" customHeight="1" spans="1: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ht="15.75" customHeight="1" spans="1: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ht="15.75" customHeight="1" spans="1: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ht="15.75" customHeight="1" spans="1: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ht="15.75" customHeight="1" spans="1: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ht="15.75" customHeight="1" spans="1: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ht="15.75" customHeight="1" spans="1: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ht="15.75" customHeight="1" spans="1: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ht="15.75" customHeight="1" spans="1: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ht="15.75" customHeight="1" spans="1: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ht="15.75" customHeight="1" spans="1: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ht="15.75" customHeight="1" spans="1: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ht="15.75" customHeight="1" spans="1: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ht="15.75" customHeight="1" spans="1: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ht="15.75" customHeight="1" spans="1: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ht="15.75" customHeight="1" spans="1: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ht="15.75" customHeight="1" spans="1: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ht="15.75" customHeight="1" spans="1: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ht="15.75" customHeight="1" spans="1: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</row>
    <row r="234" ht="15.75" customHeight="1" spans="1: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</row>
    <row r="235" ht="15.75" customHeight="1" spans="1: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</row>
    <row r="236" ht="15.75" customHeight="1" spans="1: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</row>
    <row r="237" ht="15.75" customHeight="1" spans="1: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</row>
    <row r="238" ht="15.75" customHeight="1" spans="1: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</row>
    <row r="239" ht="15.75" customHeight="1" spans="1: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</row>
    <row r="240" ht="15.75" customHeight="1" spans="1: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</row>
    <row r="241" ht="15.75" customHeight="1" spans="1: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</row>
    <row r="242" ht="15.75" customHeight="1" spans="1: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</row>
    <row r="243" ht="15.75" customHeight="1" spans="1: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</row>
    <row r="244" ht="15.75" customHeight="1" spans="1: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</row>
    <row r="245" ht="15.75" customHeight="1" spans="1: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</row>
    <row r="246" ht="15.75" customHeight="1" spans="1: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</row>
    <row r="247" ht="15.75" customHeight="1" spans="1: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</row>
    <row r="248" ht="15.75" customHeight="1" spans="1: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</row>
    <row r="249" ht="15.75" customHeight="1" spans="1: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</row>
    <row r="250" ht="15.75" customHeight="1" spans="1: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</row>
    <row r="251" ht="15.75" customHeight="1" spans="1: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</row>
    <row r="252" ht="15.75" customHeight="1" spans="1: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</row>
    <row r="253" ht="15.75" customHeight="1" spans="1: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</row>
    <row r="254" ht="15.75" customHeight="1" spans="1: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</row>
    <row r="255" ht="15.75" customHeight="1" spans="1: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</row>
    <row r="256" ht="15.75" customHeight="1" spans="1: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</row>
    <row r="257" ht="15.75" customHeight="1" spans="1: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</row>
    <row r="258" ht="15.75" customHeight="1" spans="1: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</row>
    <row r="259" ht="15.75" customHeight="1" spans="1: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</row>
    <row r="260" ht="15.75" customHeight="1" spans="1: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</row>
    <row r="261" ht="15.75" customHeight="1" spans="1: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</row>
    <row r="262" ht="15.75" customHeight="1" spans="1: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</row>
    <row r="263" ht="15.75" customHeight="1" spans="1: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</row>
    <row r="264" ht="15.75" customHeight="1" spans="1: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ht="15.75" customHeight="1" spans="1: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</row>
    <row r="266" ht="15.75" customHeight="1" spans="1: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</row>
    <row r="267" ht="15.75" customHeight="1" spans="1: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</row>
    <row r="268" ht="15.75" customHeight="1" spans="1: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</row>
    <row r="269" ht="15.75" customHeight="1" spans="1: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</row>
    <row r="270" ht="15.75" customHeight="1" spans="1: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</row>
    <row r="271" ht="15.75" customHeight="1" spans="1: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ht="15.75" customHeight="1" spans="1: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</row>
    <row r="273" ht="15.75" customHeight="1" spans="1: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ht="15.75" customHeight="1" spans="1: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ht="15.75" customHeight="1" spans="1: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ht="15.75" customHeight="1" spans="1: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</row>
    <row r="277" ht="15.75" customHeight="1" spans="1: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</row>
    <row r="278" ht="15.75" customHeight="1" spans="1: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ht="15.75" customHeight="1" spans="1: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ht="15.75" customHeight="1" spans="1: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ht="15.75" customHeight="1" spans="1: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ht="15.75" customHeight="1" spans="1: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ht="15.75" customHeight="1" spans="1: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ht="15.75" customHeight="1" spans="1: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</row>
    <row r="285" ht="15.75" customHeight="1" spans="1: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</row>
    <row r="286" ht="15.75" customHeight="1" spans="1: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</row>
    <row r="287" ht="15.75" customHeight="1" spans="1: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</row>
    <row r="288" ht="15.75" customHeight="1" spans="1: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</row>
    <row r="289" ht="15.75" customHeight="1" spans="1: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</row>
    <row r="290" ht="15.75" customHeight="1" spans="1: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</row>
    <row r="291" ht="15.75" customHeight="1" spans="1: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</row>
    <row r="292" ht="15.75" customHeight="1" spans="1: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</row>
    <row r="293" ht="15.75" customHeight="1" spans="1: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</row>
    <row r="294" ht="15.75" customHeight="1" spans="1: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</row>
    <row r="295" ht="15.75" customHeight="1" spans="1: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</row>
    <row r="296" ht="15.75" customHeight="1" spans="1: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</row>
    <row r="297" ht="15.75" customHeight="1" spans="1: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</row>
    <row r="298" ht="15.75" customHeight="1" spans="1: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</row>
    <row r="299" ht="15.75" customHeight="1" spans="1: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</row>
    <row r="300" ht="15.75" customHeight="1" spans="1: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</row>
    <row r="301" ht="15.75" customHeight="1" spans="1: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ht="15.75" customHeight="1" spans="1: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</row>
    <row r="303" ht="15.75" customHeight="1" spans="1: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</row>
    <row r="304" ht="15.75" customHeight="1" spans="1: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</row>
    <row r="305" ht="15.75" customHeight="1" spans="1: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</row>
    <row r="306" ht="15.75" customHeight="1" spans="1: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</row>
    <row r="307" ht="15.75" customHeight="1" spans="1: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</row>
    <row r="308" ht="15.75" customHeight="1" spans="1: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</row>
    <row r="309" ht="15.75" customHeight="1" spans="1: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</row>
    <row r="310" ht="15.75" customHeight="1" spans="1: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</row>
    <row r="311" ht="15.75" customHeight="1" spans="1: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</row>
    <row r="312" ht="15.75" customHeight="1" spans="1: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</row>
    <row r="313" ht="15.75" customHeight="1" spans="1: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</row>
    <row r="314" ht="15.75" customHeight="1" spans="1: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</row>
    <row r="315" ht="15.75" customHeight="1" spans="1: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</row>
    <row r="316" ht="15.75" customHeight="1" spans="1: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</row>
    <row r="317" ht="15.75" customHeight="1" spans="1: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</row>
    <row r="318" ht="15.75" customHeight="1" spans="1: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</row>
    <row r="319" ht="15.75" customHeight="1" spans="1: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</row>
    <row r="320" ht="15.75" customHeight="1" spans="1: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</row>
    <row r="321" ht="15.75" customHeight="1" spans="1: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</row>
    <row r="322" ht="15.75" customHeight="1" spans="1: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ht="15.75" customHeight="1" spans="1: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</row>
    <row r="324" ht="15.75" customHeight="1" spans="1: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</row>
    <row r="325" ht="15.75" customHeight="1" spans="1: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</row>
    <row r="326" ht="15.75" customHeight="1" spans="1: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</row>
    <row r="327" ht="15.75" customHeight="1" spans="1: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</row>
    <row r="328" ht="15.75" customHeight="1" spans="1: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</row>
    <row r="329" ht="15.75" customHeight="1" spans="1: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</row>
    <row r="330" ht="15.75" customHeight="1" spans="1: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</row>
    <row r="331" ht="15.75" customHeight="1" spans="1: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</row>
    <row r="332" ht="15.75" customHeight="1" spans="1: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</row>
    <row r="333" ht="15.75" customHeight="1" spans="1: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</row>
    <row r="334" ht="15.75" customHeight="1" spans="1: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</row>
    <row r="335" ht="15.75" customHeight="1" spans="1: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</row>
    <row r="336" ht="15.75" customHeight="1" spans="1: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</row>
    <row r="337" ht="15.75" customHeight="1" spans="1: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</row>
    <row r="338" ht="15.75" customHeight="1" spans="1: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ht="15.75" customHeight="1" spans="1: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</row>
    <row r="340" ht="15.75" customHeight="1" spans="1: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</row>
    <row r="341" ht="15.75" customHeight="1" spans="1: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</row>
    <row r="342" ht="15.75" customHeight="1" spans="1: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</row>
    <row r="343" ht="15.75" customHeight="1" spans="1: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</row>
    <row r="344" ht="15.75" customHeight="1" spans="1: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</row>
    <row r="345" ht="15.75" customHeight="1" spans="1: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</row>
    <row r="346" ht="15.75" customHeight="1" spans="1: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</row>
    <row r="347" ht="15.75" customHeight="1" spans="1: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</row>
    <row r="348" ht="15.75" customHeight="1" spans="1: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</row>
    <row r="349" ht="15.75" customHeight="1" spans="1: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</row>
    <row r="350" ht="15.75" customHeight="1" spans="1: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</row>
    <row r="351" ht="15.75" customHeight="1" spans="1: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</row>
    <row r="352" ht="15.75" customHeight="1" spans="1: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</row>
    <row r="353" ht="15.75" customHeight="1" spans="1: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</row>
    <row r="354" ht="15.75" customHeight="1" spans="1: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</row>
    <row r="355" ht="15.75" customHeight="1" spans="1: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</row>
    <row r="356" ht="15.75" customHeight="1" spans="1: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</row>
    <row r="357" ht="15.75" customHeight="1" spans="1: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</row>
    <row r="358" ht="15.75" customHeight="1" spans="1: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</row>
    <row r="359" ht="15.75" customHeight="1" spans="1: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</row>
    <row r="360" ht="15.75" customHeight="1" spans="1: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</row>
    <row r="361" ht="15.75" customHeight="1" spans="1: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</row>
    <row r="362" ht="15.75" customHeight="1" spans="1: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</row>
    <row r="363" ht="15.75" customHeight="1" spans="1: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</row>
    <row r="364" ht="15.75" customHeight="1" spans="1: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</row>
    <row r="365" ht="15.75" customHeight="1" spans="1: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</row>
    <row r="366" ht="15.75" customHeight="1" spans="1: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</row>
    <row r="367" ht="15.75" customHeight="1" spans="1: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</row>
    <row r="368" ht="15.75" customHeight="1" spans="1: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</row>
    <row r="369" ht="15.75" customHeight="1" spans="1: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</row>
    <row r="370" ht="15.75" customHeight="1" spans="1: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</row>
    <row r="371" ht="15.75" customHeight="1" spans="1: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</row>
    <row r="372" ht="15.75" customHeight="1" spans="1: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</row>
    <row r="373" ht="15.75" customHeight="1" spans="1: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</row>
    <row r="374" ht="15.75" customHeight="1" spans="1: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</row>
    <row r="375" ht="15.75" customHeight="1" spans="1: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ht="15.75" customHeight="1" spans="1: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</row>
    <row r="377" ht="15.75" customHeight="1" spans="1: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</row>
    <row r="378" ht="15.75" customHeight="1" spans="1: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</row>
    <row r="379" ht="15.75" customHeight="1" spans="1: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</row>
    <row r="380" ht="15.75" customHeight="1" spans="1: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</row>
    <row r="381" ht="15.75" customHeight="1" spans="1: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</row>
    <row r="382" ht="15.75" customHeight="1" spans="1: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</row>
    <row r="383" ht="15.75" customHeight="1" spans="1: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</row>
    <row r="384" ht="15.75" customHeight="1" spans="1: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</row>
    <row r="385" ht="15.75" customHeight="1" spans="1: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</row>
    <row r="386" ht="15.75" customHeight="1" spans="1: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</row>
    <row r="387" ht="15.75" customHeight="1" spans="1: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</row>
    <row r="388" ht="15.75" customHeight="1" spans="1: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</row>
    <row r="389" ht="15.75" customHeight="1" spans="1: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</row>
    <row r="390" ht="15.75" customHeight="1" spans="1: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</row>
    <row r="391" ht="15.75" customHeight="1" spans="1: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</row>
    <row r="392" ht="15.75" customHeight="1" spans="1: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</row>
    <row r="393" ht="15.75" customHeight="1" spans="1: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</row>
    <row r="394" ht="15.75" customHeight="1" spans="1: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</row>
    <row r="395" ht="15.75" customHeight="1" spans="1: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</row>
    <row r="396" ht="15.75" customHeight="1" spans="1: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</row>
    <row r="397" ht="15.75" customHeight="1" spans="1: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</row>
    <row r="398" ht="15.75" customHeight="1" spans="1: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</row>
    <row r="399" ht="15.75" customHeight="1" spans="1: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</row>
    <row r="400" ht="15.75" customHeight="1" spans="1: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</row>
    <row r="401" ht="15.75" customHeight="1" spans="1: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</row>
    <row r="402" ht="15.75" customHeight="1" spans="1: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ht="15.75" customHeight="1" spans="1: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ht="15.75" customHeight="1" spans="1: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ht="15.75" customHeight="1" spans="1: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ht="15.75" customHeight="1" spans="1: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ht="15.75" customHeight="1" spans="1: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ht="15.75" customHeight="1" spans="1: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</row>
    <row r="409" ht="15.75" customHeight="1" spans="1: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</row>
    <row r="410" ht="15.75" customHeight="1" spans="1: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</row>
    <row r="411" ht="15.75" customHeight="1" spans="1: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</row>
    <row r="412" ht="15.75" customHeight="1" spans="1: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ht="15.75" customHeight="1" spans="1: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</row>
    <row r="414" ht="15.75" customHeight="1" spans="1: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</row>
    <row r="415" ht="15.75" customHeight="1" spans="1: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</row>
    <row r="416" ht="15.75" customHeight="1" spans="1: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</row>
    <row r="417" ht="15.75" customHeight="1" spans="1: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</row>
    <row r="418" ht="15.75" customHeight="1" spans="1: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</row>
    <row r="419" ht="15.75" customHeight="1" spans="1: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</row>
    <row r="420" ht="15.75" customHeight="1" spans="1: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</row>
    <row r="421" ht="15.75" customHeight="1" spans="1: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</row>
    <row r="422" ht="15.75" customHeight="1" spans="1: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</row>
    <row r="423" ht="15.75" customHeight="1" spans="1: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</row>
    <row r="424" ht="15.75" customHeight="1" spans="1: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</row>
    <row r="425" ht="15.75" customHeight="1" spans="1: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</row>
    <row r="426" ht="15.75" customHeight="1" spans="1: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</row>
    <row r="427" ht="15.75" customHeight="1" spans="1: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</row>
    <row r="428" ht="15.75" customHeight="1" spans="1: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</row>
    <row r="429" ht="15.75" customHeight="1" spans="1: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</row>
    <row r="430" ht="15.75" customHeight="1" spans="1: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</row>
    <row r="431" ht="15.75" customHeight="1" spans="1: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</row>
    <row r="432" ht="15.75" customHeight="1" spans="1: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</row>
    <row r="433" ht="15.75" customHeight="1" spans="1: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</row>
    <row r="434" ht="15.75" customHeight="1" spans="1: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</row>
    <row r="435" ht="15.75" customHeight="1" spans="1: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</row>
    <row r="436" ht="15.75" customHeight="1" spans="1: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</row>
    <row r="437" ht="15.75" customHeight="1" spans="1: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</row>
    <row r="438" ht="15.75" customHeight="1" spans="1: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</row>
    <row r="439" ht="15.75" customHeight="1" spans="1: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</row>
    <row r="440" ht="15.75" customHeight="1" spans="1: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</row>
    <row r="441" ht="15.75" customHeight="1" spans="1: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</row>
    <row r="442" ht="15.75" customHeight="1" spans="1: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</row>
    <row r="443" ht="15.75" customHeight="1" spans="1: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</row>
    <row r="444" ht="15.75" customHeight="1" spans="1: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</row>
    <row r="445" ht="15.75" customHeight="1" spans="1: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</row>
    <row r="446" ht="15.75" customHeight="1" spans="1: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</row>
    <row r="447" ht="15.75" customHeight="1" spans="1: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</row>
    <row r="448" ht="15.75" customHeight="1" spans="1: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</row>
    <row r="449" ht="15.75" customHeight="1" spans="1: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ht="15.75" customHeight="1" spans="1: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</row>
    <row r="451" ht="15.75" customHeight="1" spans="1: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</row>
    <row r="452" ht="15.75" customHeight="1" spans="1: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</row>
    <row r="453" ht="15.75" customHeight="1" spans="1: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</row>
    <row r="454" ht="15.75" customHeight="1" spans="1: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</row>
    <row r="455" ht="15.75" customHeight="1" spans="1: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</row>
    <row r="456" ht="15.75" customHeight="1" spans="1: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</row>
    <row r="457" ht="15.75" customHeight="1" spans="1: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</row>
    <row r="458" ht="15.75" customHeight="1" spans="1: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</row>
    <row r="459" ht="15.75" customHeight="1" spans="1: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</row>
    <row r="460" ht="15.75" customHeight="1" spans="1: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</row>
    <row r="461" ht="15.75" customHeight="1" spans="1: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</row>
    <row r="462" ht="15.75" customHeight="1" spans="1: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</row>
    <row r="463" ht="15.75" customHeight="1" spans="1: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</row>
    <row r="464" ht="15.75" customHeight="1" spans="1: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</row>
    <row r="465" ht="15.75" customHeight="1" spans="1: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</row>
    <row r="466" ht="15.75" customHeight="1" spans="1: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</row>
    <row r="467" ht="15.75" customHeight="1" spans="1: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</row>
    <row r="468" ht="15.75" customHeight="1" spans="1: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</row>
    <row r="469" ht="15.75" customHeight="1" spans="1: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</row>
    <row r="470" ht="15.75" customHeight="1" spans="1: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</row>
    <row r="471" ht="15.75" customHeight="1" spans="1: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</row>
    <row r="472" ht="15.75" customHeight="1" spans="1: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</row>
    <row r="473" ht="15.75" customHeight="1" spans="1: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</row>
    <row r="474" ht="15.75" customHeight="1" spans="1: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</row>
    <row r="475" ht="15.75" customHeight="1" spans="1: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</row>
    <row r="476" ht="15.75" customHeight="1" spans="1: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</row>
    <row r="477" ht="15.75" customHeight="1" spans="1: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</row>
    <row r="478" ht="15.75" customHeight="1" spans="1: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</row>
    <row r="479" ht="15.75" customHeight="1" spans="1: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</row>
    <row r="480" ht="15.75" customHeight="1" spans="1: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</row>
    <row r="481" ht="15.75" customHeight="1" spans="1: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</row>
    <row r="482" ht="15.75" customHeight="1" spans="1: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</row>
    <row r="483" ht="15.75" customHeight="1" spans="1: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</row>
    <row r="484" ht="15.75" customHeight="1" spans="1: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</row>
    <row r="485" ht="15.75" customHeight="1" spans="1: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</row>
    <row r="486" ht="15.75" customHeight="1" spans="1: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ht="15.75" customHeight="1" spans="1: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</row>
    <row r="488" ht="15.75" customHeight="1" spans="1: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</row>
    <row r="489" ht="15.75" customHeight="1" spans="1: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</row>
    <row r="490" ht="15.75" customHeight="1" spans="1: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</row>
    <row r="491" ht="15.75" customHeight="1" spans="1: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</row>
    <row r="492" ht="15.75" customHeight="1" spans="1: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</row>
    <row r="493" ht="15.75" customHeight="1" spans="1: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</row>
    <row r="494" ht="15.75" customHeight="1" spans="1: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</row>
    <row r="495" ht="15.75" customHeight="1" spans="1: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</row>
    <row r="496" ht="15.75" customHeight="1" spans="1: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</row>
    <row r="497" ht="15.75" customHeight="1" spans="1: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</row>
    <row r="498" ht="15.75" customHeight="1" spans="1: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</row>
    <row r="499" ht="15.75" customHeight="1" spans="1: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</row>
    <row r="500" ht="15.75" customHeight="1" spans="1: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</row>
    <row r="501" ht="15.75" customHeight="1" spans="1: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</row>
    <row r="502" ht="15.75" customHeight="1" spans="1: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</row>
    <row r="503" ht="15.75" customHeight="1" spans="1: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</row>
    <row r="504" ht="15.75" customHeight="1" spans="1: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</row>
    <row r="505" ht="15.75" customHeight="1" spans="1: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</row>
    <row r="506" ht="15.75" customHeight="1" spans="1: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</row>
    <row r="507" ht="15.75" customHeight="1" spans="1: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</row>
    <row r="508" ht="15.75" customHeight="1" spans="1: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</row>
    <row r="509" ht="15.75" customHeight="1" spans="1: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</row>
    <row r="510" ht="15.75" customHeight="1" spans="1: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</row>
    <row r="511" ht="15.75" customHeight="1" spans="1: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</row>
    <row r="512" ht="15.75" customHeight="1" spans="1: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</row>
    <row r="513" ht="15.75" customHeight="1" spans="1: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</row>
    <row r="514" ht="15.75" customHeight="1" spans="1: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</row>
    <row r="515" ht="15.75" customHeight="1" spans="1: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</row>
    <row r="516" ht="15.75" customHeight="1" spans="1: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</row>
    <row r="517" ht="15.75" customHeight="1" spans="1: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</row>
    <row r="518" ht="15.75" customHeight="1" spans="1: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</row>
    <row r="519" ht="15.75" customHeight="1" spans="1: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</row>
    <row r="520" ht="15.75" customHeight="1" spans="1: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</row>
    <row r="521" ht="15.75" customHeight="1" spans="1: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</row>
    <row r="522" ht="15.75" customHeight="1" spans="1: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</row>
    <row r="523" ht="15.75" customHeight="1" spans="1: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 ht="15.75" customHeight="1" spans="1: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</row>
    <row r="525" ht="15.75" customHeight="1" spans="1: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</row>
    <row r="526" ht="15.75" customHeight="1" spans="1: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</row>
    <row r="527" ht="15.75" customHeight="1" spans="1: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</row>
    <row r="528" ht="15.75" customHeight="1" spans="1: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</row>
    <row r="529" ht="15.75" customHeight="1" spans="1: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</row>
    <row r="530" ht="15.75" customHeight="1" spans="1: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</row>
    <row r="531" ht="15.75" customHeight="1" spans="1: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</row>
    <row r="532" ht="15.75" customHeight="1" spans="1: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</row>
    <row r="533" ht="15.75" customHeight="1" spans="1: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</row>
    <row r="534" ht="15.75" customHeight="1" spans="1: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</row>
    <row r="535" ht="15.75" customHeight="1" spans="1: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</row>
    <row r="536" ht="15.75" customHeight="1" spans="1: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</row>
    <row r="537" ht="15.75" customHeight="1" spans="1: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</row>
    <row r="538" ht="15.75" customHeight="1" spans="1: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</row>
    <row r="539" ht="15.75" customHeight="1" spans="1: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</row>
    <row r="540" ht="15.75" customHeight="1" spans="1: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</row>
    <row r="541" ht="15.75" customHeight="1" spans="1: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</row>
    <row r="542" ht="15.75" customHeight="1" spans="1: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</row>
    <row r="543" ht="15.75" customHeight="1" spans="1: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</row>
    <row r="544" ht="15.75" customHeight="1" spans="1: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</row>
    <row r="545" ht="15.75" customHeight="1" spans="1: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</row>
    <row r="546" ht="15.75" customHeight="1" spans="1: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</row>
    <row r="547" ht="15.75" customHeight="1" spans="1: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</row>
    <row r="548" ht="15.75" customHeight="1" spans="1: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</row>
    <row r="549" ht="15.75" customHeight="1" spans="1: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</row>
    <row r="550" ht="15.75" customHeight="1" spans="1: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</row>
    <row r="551" ht="15.75" customHeight="1" spans="1: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</row>
    <row r="552" ht="15.75" customHeight="1" spans="1: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</row>
    <row r="553" ht="15.75" customHeight="1" spans="1: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</row>
    <row r="554" ht="15.75" customHeight="1" spans="1: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</row>
    <row r="555" ht="15.75" customHeight="1" spans="1: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</row>
    <row r="556" ht="15.75" customHeight="1" spans="1: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</row>
    <row r="557" ht="15.75" customHeight="1" spans="1: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</row>
    <row r="558" ht="15.75" customHeight="1" spans="1: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</row>
    <row r="559" ht="15.75" customHeight="1" spans="1: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</row>
    <row r="560" ht="15.75" customHeight="1" spans="1: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</row>
    <row r="561" ht="15.75" customHeight="1" spans="1: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</row>
    <row r="562" ht="15.75" customHeight="1" spans="1: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</row>
    <row r="563" ht="15.75" customHeight="1" spans="1: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</row>
    <row r="564" ht="15.75" customHeight="1" spans="1: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</row>
    <row r="565" ht="15.75" customHeight="1" spans="1: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</row>
    <row r="566" ht="15.75" customHeight="1" spans="1: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</row>
    <row r="567" ht="15.75" customHeight="1" spans="1: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</row>
    <row r="568" ht="15.75" customHeight="1" spans="1: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</row>
    <row r="569" ht="15.75" customHeight="1" spans="1: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</row>
    <row r="570" ht="15.75" customHeight="1" spans="1: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</row>
    <row r="571" ht="15.75" customHeight="1" spans="1: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</row>
    <row r="572" ht="15.75" customHeight="1" spans="1: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</row>
    <row r="573" ht="15.75" customHeight="1" spans="1: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</row>
    <row r="574" ht="15.75" customHeight="1" spans="1: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</row>
    <row r="575" ht="15.75" customHeight="1" spans="1: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</row>
    <row r="576" ht="15.75" customHeight="1" spans="1: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</row>
    <row r="577" ht="15.75" customHeight="1" spans="1: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</row>
    <row r="578" ht="15.75" customHeight="1" spans="1: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</row>
    <row r="579" ht="15.75" customHeight="1" spans="1: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</row>
    <row r="580" ht="15.75" customHeight="1" spans="1: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</row>
    <row r="581" ht="15.75" customHeight="1" spans="1: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</row>
    <row r="582" ht="15.75" customHeight="1" spans="1: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</row>
    <row r="583" ht="15.75" customHeight="1" spans="1: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</row>
    <row r="584" ht="15.75" customHeight="1" spans="1: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</row>
    <row r="585" ht="15.75" customHeight="1" spans="1: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</row>
    <row r="586" ht="15.75" customHeight="1" spans="1: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</row>
    <row r="587" ht="15.75" customHeight="1" spans="1: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</row>
    <row r="588" ht="15.75" customHeight="1" spans="1: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</row>
    <row r="589" ht="15.75" customHeight="1" spans="1: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</row>
    <row r="590" ht="15.75" customHeight="1" spans="1: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</row>
    <row r="591" ht="15.75" customHeight="1" spans="1: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</row>
    <row r="592" ht="15.75" customHeight="1" spans="1: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</row>
    <row r="593" ht="15.75" customHeight="1" spans="1: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</row>
    <row r="594" ht="15.75" customHeight="1" spans="1: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</row>
    <row r="595" ht="15.75" customHeight="1" spans="1: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</row>
    <row r="596" ht="15.75" customHeight="1" spans="1: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</row>
    <row r="597" ht="15.75" customHeight="1" spans="1: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</row>
    <row r="598" ht="15.75" customHeight="1" spans="1: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</row>
    <row r="599" ht="15.75" customHeight="1" spans="1: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</row>
    <row r="600" ht="15.75" customHeight="1" spans="1: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</row>
    <row r="601" ht="15.75" customHeight="1" spans="1: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</row>
    <row r="602" ht="15.75" customHeight="1" spans="1: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</row>
    <row r="603" ht="15.75" customHeight="1" spans="1: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</row>
    <row r="604" ht="15.75" customHeight="1" spans="1: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</row>
    <row r="605" ht="15.75" customHeight="1" spans="1: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</row>
    <row r="606" ht="15.75" customHeight="1" spans="1: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</row>
    <row r="607" ht="15.75" customHeight="1" spans="1: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</row>
    <row r="608" ht="15.75" customHeight="1" spans="1: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</row>
    <row r="609" ht="15.75" customHeight="1" spans="1: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</row>
    <row r="610" ht="15.75" customHeight="1" spans="1: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</row>
    <row r="611" ht="15.75" customHeight="1" spans="1: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</row>
    <row r="612" ht="15.75" customHeight="1" spans="1: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</row>
    <row r="613" ht="15.75" customHeight="1" spans="1: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</row>
    <row r="614" ht="15.75" customHeight="1" spans="1: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</row>
    <row r="615" ht="15.75" customHeight="1" spans="1: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</row>
    <row r="616" ht="15.75" customHeight="1" spans="1: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</row>
    <row r="617" ht="15.75" customHeight="1" spans="1: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</row>
    <row r="618" ht="15.75" customHeight="1" spans="1: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</row>
    <row r="619" ht="15.75" customHeight="1" spans="1: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</row>
    <row r="620" ht="15.75" customHeight="1" spans="1: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</row>
    <row r="621" ht="15.75" customHeight="1" spans="1: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</row>
    <row r="622" ht="15.75" customHeight="1" spans="1: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</row>
    <row r="623" ht="15.75" customHeight="1" spans="1: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</row>
    <row r="624" ht="15.75" customHeight="1" spans="1: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</row>
    <row r="625" ht="15.75" customHeight="1" spans="1: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</row>
    <row r="626" ht="15.75" customHeight="1" spans="1: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</row>
    <row r="627" ht="15.75" customHeight="1" spans="1: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</row>
    <row r="628" ht="15.75" customHeight="1" spans="1: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</row>
    <row r="629" ht="15.75" customHeight="1" spans="1: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</row>
    <row r="630" ht="15.75" customHeight="1" spans="1: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</row>
    <row r="631" ht="15.75" customHeight="1" spans="1: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</row>
    <row r="632" ht="15.75" customHeight="1" spans="1: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</row>
    <row r="633" ht="15.75" customHeight="1" spans="1: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</row>
    <row r="634" ht="15.75" customHeight="1" spans="1: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</row>
    <row r="635" ht="15.75" customHeight="1" spans="1: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</row>
    <row r="636" ht="15.75" customHeight="1" spans="1: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</row>
    <row r="637" ht="15.75" customHeight="1" spans="1: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</row>
    <row r="638" ht="15.75" customHeight="1" spans="1: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</row>
    <row r="639" ht="15.75" customHeight="1" spans="1: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</row>
    <row r="640" ht="15.75" customHeight="1" spans="1: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</row>
    <row r="641" ht="15.75" customHeight="1" spans="1: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</row>
    <row r="642" ht="15.75" customHeight="1" spans="1: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</row>
    <row r="643" ht="15.75" customHeight="1" spans="1: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</row>
    <row r="644" ht="15.75" customHeight="1" spans="1: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</row>
    <row r="645" ht="15.75" customHeight="1" spans="1: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</row>
    <row r="646" ht="15.75" customHeight="1" spans="1: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</row>
    <row r="647" ht="15.75" customHeight="1" spans="1: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</row>
    <row r="648" ht="15.75" customHeight="1" spans="1: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</row>
    <row r="649" ht="15.75" customHeight="1" spans="1: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</row>
    <row r="650" ht="15.75" customHeight="1" spans="1: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 ht="15.75" customHeight="1" spans="1: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 ht="15.75" customHeight="1" spans="1: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 ht="15.75" customHeight="1" spans="1: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 ht="15.75" customHeight="1" spans="1: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 ht="15.75" customHeight="1" spans="1: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 ht="15.75" customHeight="1" spans="1: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  <row r="657" ht="15.75" customHeight="1" spans="1: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</row>
    <row r="658" ht="15.75" customHeight="1" spans="1: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</row>
    <row r="659" ht="15.75" customHeight="1" spans="1: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</row>
    <row r="660" ht="15.75" customHeight="1" spans="1: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</row>
    <row r="661" ht="15.75" customHeight="1" spans="1: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</row>
    <row r="662" ht="15.75" customHeight="1" spans="1: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</row>
    <row r="663" ht="15.75" customHeight="1" spans="1: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</row>
    <row r="664" ht="15.75" customHeight="1" spans="1: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</row>
    <row r="665" ht="15.75" customHeight="1" spans="1: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</row>
    <row r="666" ht="15.75" customHeight="1" spans="1: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</row>
    <row r="667" ht="15.75" customHeight="1" spans="1: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</row>
    <row r="668" ht="15.75" customHeight="1" spans="1: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</row>
    <row r="669" ht="15.75" customHeight="1" spans="1: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</row>
    <row r="670" ht="15.75" customHeight="1" spans="1: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</row>
    <row r="671" ht="15.75" customHeight="1" spans="1: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</row>
    <row r="672" ht="15.75" customHeight="1" spans="1: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</row>
    <row r="673" ht="15.75" customHeight="1" spans="1: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</row>
    <row r="674" ht="15.75" customHeight="1" spans="1: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</row>
    <row r="675" ht="15.75" customHeight="1" spans="1: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</row>
    <row r="676" ht="15.75" customHeight="1" spans="1: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</row>
    <row r="677" ht="15.75" customHeight="1" spans="1: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</row>
    <row r="678" ht="15.75" customHeight="1" spans="1: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</row>
    <row r="679" ht="15.75" customHeight="1" spans="1: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</row>
    <row r="680" ht="15.75" customHeight="1" spans="1: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</row>
    <row r="681" ht="15.75" customHeight="1" spans="1: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</row>
    <row r="682" ht="15.75" customHeight="1" spans="1: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</row>
    <row r="683" ht="15.75" customHeight="1" spans="1: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</row>
    <row r="684" ht="15.75" customHeight="1" spans="1: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</row>
    <row r="685" ht="15.75" customHeight="1" spans="1: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</row>
    <row r="686" ht="15.75" customHeight="1" spans="1: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</row>
    <row r="687" ht="15.75" customHeight="1" spans="1: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</row>
    <row r="688" ht="15.75" customHeight="1" spans="1: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</row>
    <row r="689" ht="15.75" customHeight="1" spans="1: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</row>
    <row r="690" ht="15.75" customHeight="1" spans="1: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</row>
    <row r="691" ht="15.75" customHeight="1" spans="1: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</row>
    <row r="692" ht="15.75" customHeight="1" spans="1: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</row>
    <row r="693" ht="15.75" customHeight="1" spans="1: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</row>
    <row r="694" ht="15.75" customHeight="1" spans="1: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</row>
    <row r="695" ht="15.75" customHeight="1" spans="1: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</row>
    <row r="696" ht="15.75" customHeight="1" spans="1: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</row>
    <row r="697" ht="15.75" customHeight="1" spans="1: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</row>
    <row r="698" ht="15.75" customHeight="1" spans="1: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</row>
    <row r="699" ht="15.75" customHeight="1" spans="1: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</row>
    <row r="700" ht="15.75" customHeight="1" spans="1: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</row>
    <row r="701" ht="15.75" customHeight="1" spans="1: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</row>
    <row r="702" ht="15.75" customHeight="1" spans="1: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</row>
    <row r="703" ht="15.75" customHeight="1" spans="1: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</row>
    <row r="704" ht="15.75" customHeight="1" spans="1: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</row>
    <row r="705" ht="15.75" customHeight="1" spans="1: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</row>
    <row r="706" ht="15.75" customHeight="1" spans="1: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</row>
    <row r="707" ht="15.75" customHeight="1" spans="1: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</row>
    <row r="708" ht="15.75" customHeight="1" spans="1: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</row>
    <row r="709" ht="15.75" customHeight="1" spans="1: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</row>
    <row r="710" ht="15.75" customHeight="1" spans="1: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</row>
    <row r="711" ht="15.75" customHeight="1" spans="1: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</row>
    <row r="712" ht="15.75" customHeight="1" spans="1: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</row>
    <row r="713" ht="15.75" customHeight="1" spans="1: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</row>
    <row r="714" ht="15.75" customHeight="1" spans="1: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</row>
    <row r="715" ht="15.75" customHeight="1" spans="1: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</row>
    <row r="716" ht="15.75" customHeight="1" spans="1: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</row>
    <row r="717" ht="15.75" customHeight="1" spans="1: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</row>
    <row r="718" ht="15.75" customHeight="1" spans="1: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</row>
    <row r="719" ht="15.75" customHeight="1" spans="1: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</row>
    <row r="720" ht="15.75" customHeight="1" spans="1: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</row>
    <row r="721" ht="15.75" customHeight="1" spans="1: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</row>
    <row r="722" ht="15.75" customHeight="1" spans="1: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</row>
    <row r="723" ht="15.75" customHeight="1" spans="1: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</row>
    <row r="724" ht="15.75" customHeight="1" spans="1: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</row>
    <row r="725" ht="15.75" customHeight="1" spans="1: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</row>
    <row r="726" ht="15.75" customHeight="1" spans="1: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</row>
    <row r="727" ht="15.75" customHeight="1" spans="1: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</row>
    <row r="728" ht="15.75" customHeight="1" spans="1: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</row>
    <row r="729" ht="15.75" customHeight="1" spans="1: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</row>
    <row r="730" ht="15.75" customHeight="1" spans="1: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</row>
    <row r="731" ht="15.75" customHeight="1" spans="1: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</row>
    <row r="732" ht="15.75" customHeight="1" spans="1: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</row>
    <row r="733" ht="15.75" customHeight="1" spans="1: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</row>
    <row r="734" ht="15.75" customHeight="1" spans="1: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</row>
    <row r="735" ht="15.75" customHeight="1" spans="1: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</row>
    <row r="736" ht="15.75" customHeight="1" spans="1: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</row>
    <row r="737" ht="15.75" customHeight="1" spans="1: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</row>
    <row r="738" ht="15.75" customHeight="1" spans="1: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</row>
    <row r="739" ht="15.75" customHeight="1" spans="1: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</row>
    <row r="740" ht="15.75" customHeight="1" spans="1: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</row>
    <row r="741" ht="15.75" customHeight="1" spans="1: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</row>
    <row r="742" ht="15.75" customHeight="1" spans="1: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</row>
    <row r="743" ht="15.75" customHeight="1" spans="1: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</row>
    <row r="744" ht="15.75" customHeight="1" spans="1: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</row>
    <row r="745" ht="15.75" customHeight="1" spans="1: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</row>
    <row r="746" ht="15.75" customHeight="1" spans="1: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</row>
    <row r="747" ht="15.75" customHeight="1" spans="1: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</row>
    <row r="748" ht="15.75" customHeight="1" spans="1: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</row>
    <row r="749" ht="15.75" customHeight="1" spans="1: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</row>
    <row r="750" ht="15.75" customHeight="1" spans="1: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</row>
    <row r="751" ht="15.75" customHeight="1" spans="1: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</row>
    <row r="752" ht="15.75" customHeight="1" spans="1: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</row>
    <row r="753" ht="15.75" customHeight="1" spans="1: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</row>
    <row r="754" ht="15.75" customHeight="1" spans="1: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</row>
    <row r="755" ht="15.75" customHeight="1" spans="1: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</row>
    <row r="756" ht="15.75" customHeight="1" spans="1: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</row>
    <row r="757" ht="15.75" customHeight="1" spans="1: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</row>
    <row r="758" ht="15.75" customHeight="1" spans="1: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</row>
    <row r="759" ht="15.75" customHeight="1" spans="1: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</row>
    <row r="760" ht="15.75" customHeight="1" spans="1: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</row>
    <row r="761" ht="15.75" customHeight="1" spans="1: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</row>
    <row r="762" ht="15.75" customHeight="1" spans="1: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</row>
    <row r="763" ht="15.75" customHeight="1" spans="1: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</row>
    <row r="764" ht="15.75" customHeight="1" spans="1: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</row>
    <row r="765" ht="15.75" customHeight="1" spans="1: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</row>
    <row r="766" ht="15.75" customHeight="1" spans="1: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</row>
    <row r="767" ht="15.75" customHeight="1" spans="1: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</row>
    <row r="768" ht="15.75" customHeight="1" spans="1: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</row>
    <row r="769" ht="15.75" customHeight="1" spans="1: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</row>
    <row r="770" ht="15.75" customHeight="1" spans="1: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</row>
    <row r="771" ht="15.75" customHeight="1" spans="1: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</row>
    <row r="772" ht="15.75" customHeight="1" spans="1: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</row>
    <row r="773" ht="15.75" customHeight="1" spans="1: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</row>
    <row r="774" ht="15.75" customHeight="1" spans="1: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</row>
    <row r="775" ht="15.75" customHeight="1" spans="1: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</row>
    <row r="776" ht="15.75" customHeight="1" spans="1: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</row>
    <row r="777" ht="15.75" customHeight="1" spans="1: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</row>
    <row r="778" ht="15.75" customHeight="1" spans="1: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</row>
    <row r="779" ht="15.75" customHeight="1" spans="1: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</row>
    <row r="780" ht="15.75" customHeight="1" spans="1: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</row>
    <row r="781" ht="15.75" customHeight="1" spans="1: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</row>
    <row r="782" ht="15.75" customHeight="1" spans="1: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</row>
    <row r="783" ht="15.75" customHeight="1" spans="1: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</row>
    <row r="784" ht="15.75" customHeight="1" spans="1: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</row>
    <row r="785" ht="15.75" customHeight="1" spans="1: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</row>
    <row r="786" ht="15.75" customHeight="1" spans="1: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</row>
    <row r="787" ht="15.75" customHeight="1" spans="1: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</row>
    <row r="788" ht="15.75" customHeight="1" spans="1: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</row>
    <row r="789" ht="15.75" customHeight="1" spans="1: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</row>
    <row r="790" ht="15.75" customHeight="1" spans="1: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</row>
    <row r="791" ht="15.75" customHeight="1" spans="1: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</row>
    <row r="792" ht="15.75" customHeight="1" spans="1: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</row>
    <row r="793" ht="15.75" customHeight="1" spans="1: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</row>
    <row r="794" ht="15.75" customHeight="1" spans="1: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</row>
    <row r="795" ht="15.75" customHeight="1" spans="1: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</row>
    <row r="796" ht="15.75" customHeight="1" spans="1: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</row>
    <row r="797" ht="15.75" customHeight="1" spans="1: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</row>
    <row r="798" ht="15.75" customHeight="1" spans="1: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</row>
    <row r="799" ht="15.75" customHeight="1" spans="1: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</row>
    <row r="800" ht="15.75" customHeight="1" spans="1: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</row>
    <row r="801" ht="15.75" customHeight="1" spans="1: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</row>
    <row r="802" ht="15.75" customHeight="1" spans="1: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</row>
    <row r="803" ht="15.75" customHeight="1" spans="1: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</row>
    <row r="804" ht="15.75" customHeight="1" spans="1: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</row>
    <row r="805" ht="15.75" customHeight="1" spans="1: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</row>
    <row r="806" ht="15.75" customHeight="1" spans="1: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</row>
    <row r="807" ht="15.75" customHeight="1" spans="1: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</row>
    <row r="808" ht="15.75" customHeight="1" spans="1: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</row>
    <row r="809" ht="15.75" customHeight="1" spans="1: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</row>
    <row r="810" ht="15.75" customHeight="1" spans="1: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</row>
    <row r="811" ht="15.75" customHeight="1" spans="1: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</row>
    <row r="812" ht="15.75" customHeight="1" spans="1: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</row>
    <row r="813" ht="15.75" customHeight="1" spans="1: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</row>
    <row r="814" ht="15.75" customHeight="1" spans="1: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</row>
    <row r="815" ht="15.75" customHeight="1" spans="1: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</row>
    <row r="816" ht="15.75" customHeight="1" spans="1: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</row>
    <row r="817" ht="15.75" customHeight="1" spans="1: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</row>
    <row r="818" ht="15.75" customHeight="1" spans="1: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</row>
    <row r="819" ht="15.75" customHeight="1" spans="1: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</row>
    <row r="820" ht="15.75" customHeight="1" spans="1: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</row>
    <row r="821" ht="15.75" customHeight="1" spans="1: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</row>
    <row r="822" ht="15.75" customHeight="1" spans="1: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</row>
    <row r="823" ht="15.75" customHeight="1" spans="1: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</row>
    <row r="824" ht="15.75" customHeight="1" spans="1: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</row>
    <row r="825" ht="15.75" customHeight="1" spans="1: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</row>
    <row r="826" ht="15.75" customHeight="1" spans="1: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</row>
    <row r="827" ht="15.75" customHeight="1" spans="1: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</row>
    <row r="828" ht="15.75" customHeight="1" spans="1: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</row>
    <row r="829" ht="15.75" customHeight="1" spans="1: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</row>
    <row r="830" ht="15.75" customHeight="1" spans="1: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</row>
    <row r="831" ht="15.75" customHeight="1" spans="1: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</row>
    <row r="832" ht="15.75" customHeight="1" spans="1: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</row>
    <row r="833" ht="15.75" customHeight="1" spans="1: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</row>
    <row r="834" ht="15.75" customHeight="1" spans="1: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</row>
    <row r="835" ht="15.75" customHeight="1" spans="1: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</row>
    <row r="836" ht="15.75" customHeight="1" spans="1: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</row>
    <row r="837" ht="15.75" customHeight="1" spans="1: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</row>
    <row r="838" ht="15.75" customHeight="1" spans="1: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</row>
    <row r="839" ht="15.75" customHeight="1" spans="1: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</row>
    <row r="840" ht="15.75" customHeight="1" spans="1: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</row>
    <row r="841" ht="15.75" customHeight="1" spans="1: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</row>
    <row r="842" ht="15.75" customHeight="1" spans="1: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</row>
    <row r="843" ht="15.75" customHeight="1" spans="1: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</row>
    <row r="844" ht="15.75" customHeight="1" spans="1: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</row>
    <row r="845" ht="15.75" customHeight="1" spans="1: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</row>
    <row r="846" ht="15.75" customHeight="1" spans="1: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</row>
    <row r="847" ht="15.75" customHeight="1" spans="1: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</row>
    <row r="848" ht="15.75" customHeight="1" spans="1: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</row>
    <row r="849" ht="15.75" customHeight="1" spans="1: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</row>
    <row r="850" ht="15.75" customHeight="1" spans="1: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</row>
    <row r="851" ht="15.75" customHeight="1" spans="1: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</row>
    <row r="852" ht="15.75" customHeight="1" spans="1: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</row>
    <row r="853" ht="15.75" customHeight="1" spans="1: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</row>
    <row r="854" ht="15.75" customHeight="1" spans="1: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</row>
    <row r="855" ht="15.75" customHeight="1" spans="1: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</row>
    <row r="856" ht="15.75" customHeight="1" spans="1: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</row>
    <row r="857" ht="15.75" customHeight="1" spans="1: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</row>
    <row r="858" ht="15.75" customHeight="1" spans="1: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</row>
    <row r="859" ht="15.75" customHeight="1" spans="1: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</row>
    <row r="860" ht="15.75" customHeight="1" spans="1: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</row>
    <row r="861" ht="15.75" customHeight="1" spans="1: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</row>
    <row r="862" ht="15.75" customHeight="1" spans="1: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</row>
    <row r="863" ht="15.75" customHeight="1" spans="1: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</row>
    <row r="864" ht="15.75" customHeight="1" spans="1: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</row>
    <row r="865" ht="15.75" customHeight="1" spans="1: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</row>
    <row r="866" ht="15.75" customHeight="1" spans="1: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</row>
    <row r="867" ht="15.75" customHeight="1" spans="1: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</row>
    <row r="868" ht="15.75" customHeight="1" spans="1: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</row>
    <row r="869" ht="15.75" customHeight="1" spans="1: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</row>
    <row r="870" ht="15.75" customHeight="1" spans="1: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</row>
    <row r="871" ht="15.75" customHeight="1" spans="1: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</row>
    <row r="872" ht="15.75" customHeight="1" spans="1: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</row>
    <row r="873" ht="15.75" customHeight="1" spans="1: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</row>
    <row r="874" ht="15.75" customHeight="1" spans="1: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</row>
    <row r="875" ht="15.75" customHeight="1" spans="1: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</row>
    <row r="876" ht="15.75" customHeight="1" spans="1: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</row>
    <row r="877" ht="15.75" customHeight="1" spans="1: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</row>
    <row r="878" ht="15.75" customHeight="1" spans="1: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</row>
    <row r="879" ht="15.75" customHeight="1" spans="1: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</row>
    <row r="880" ht="15.75" customHeight="1" spans="1: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</row>
    <row r="881" ht="15.75" customHeight="1" spans="1: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</row>
    <row r="882" ht="15.75" customHeight="1" spans="1: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</row>
    <row r="883" ht="15.75" customHeight="1" spans="1: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</row>
    <row r="884" ht="15.75" customHeight="1" spans="1: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</row>
    <row r="885" ht="15.75" customHeight="1" spans="1: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</row>
    <row r="886" ht="15.75" customHeight="1" spans="1: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</row>
    <row r="887" ht="15.75" customHeight="1" spans="1: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</row>
  </sheetData>
  <mergeCells count="33">
    <mergeCell ref="A11:H11"/>
    <mergeCell ref="A12:C12"/>
    <mergeCell ref="D12:H12"/>
    <mergeCell ref="A13:C13"/>
    <mergeCell ref="D13:H13"/>
    <mergeCell ref="A14:C14"/>
    <mergeCell ref="A15:C15"/>
    <mergeCell ref="A16:H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E35:F35"/>
    <mergeCell ref="G35:I35"/>
    <mergeCell ref="E36:F36"/>
    <mergeCell ref="G36:I36"/>
    <mergeCell ref="E37:F37"/>
    <mergeCell ref="G37:I37"/>
    <mergeCell ref="A39:I39"/>
    <mergeCell ref="A1:H10"/>
  </mergeCells>
  <pageMargins left="0.7" right="0.7" top="0.75" bottom="0.75" header="0" footer="0"/>
  <pageSetup paperSize="9" scale="5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Z266"/>
  <sheetViews>
    <sheetView view="pageBreakPreview" zoomScaleNormal="100" topLeftCell="C252" workbookViewId="0">
      <selection activeCell="L15" sqref="L15"/>
    </sheetView>
  </sheetViews>
  <sheetFormatPr defaultColWidth="14.4285714285714" defaultRowHeight="15"/>
  <cols>
    <col min="1" max="1" width="8.71428571428571" customWidth="1"/>
    <col min="2" max="2" width="12.2857142857143" customWidth="1"/>
    <col min="3" max="3" width="11" customWidth="1"/>
    <col min="4" max="4" width="61.5714285714286" customWidth="1"/>
    <col min="5" max="5" width="8.71428571428571" customWidth="1"/>
    <col min="6" max="6" width="12.5714285714286" style="31" customWidth="1"/>
    <col min="7" max="7" width="13.7142857142857" customWidth="1"/>
    <col min="8" max="8" width="11.7142857142857" customWidth="1"/>
    <col min="9" max="9" width="16.2857142857143" customWidth="1"/>
    <col min="10" max="10" width="8.42857142857143" hidden="1" customWidth="1"/>
    <col min="11" max="11" width="13.2857142857143" style="423" customWidth="1"/>
    <col min="12" max="12" width="14.7142857142857" customWidth="1"/>
    <col min="13" max="19" width="9.14285714285714" customWidth="1"/>
    <col min="20" max="26" width="8" customWidth="1"/>
  </cols>
  <sheetData>
    <row r="1" spans="1:26">
      <c r="A1" s="424"/>
      <c r="B1" s="2"/>
      <c r="C1" s="2"/>
      <c r="D1" s="2"/>
      <c r="E1" s="2"/>
      <c r="F1" s="2"/>
      <c r="G1" s="2"/>
      <c r="H1" s="2"/>
      <c r="I1" s="3"/>
      <c r="J1" s="5"/>
      <c r="K1" s="42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6"/>
      <c r="F2"/>
      <c r="I2" s="7"/>
      <c r="J2" s="5"/>
      <c r="K2" s="42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6"/>
      <c r="F3"/>
      <c r="I3" s="7"/>
      <c r="J3" s="5"/>
      <c r="K3" s="42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6"/>
      <c r="F4"/>
      <c r="I4" s="7"/>
      <c r="J4" s="138"/>
      <c r="K4" s="42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>
      <c r="A5" s="6"/>
      <c r="F5"/>
      <c r="I5" s="7"/>
      <c r="J5" s="138"/>
      <c r="K5" s="42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>
      <c r="A6" s="6"/>
      <c r="F6"/>
      <c r="I6" s="7"/>
      <c r="J6" s="138"/>
      <c r="K6" s="42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>
      <c r="A7" s="6"/>
      <c r="F7"/>
      <c r="I7" s="7"/>
      <c r="J7" s="138"/>
      <c r="K7" s="42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>
      <c r="A8" s="6"/>
      <c r="F8"/>
      <c r="I8" s="7"/>
      <c r="J8" s="138"/>
      <c r="K8" s="42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6"/>
      <c r="F9"/>
      <c r="I9" s="7"/>
      <c r="J9" s="138"/>
      <c r="K9" s="42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>
      <c r="A10" s="8"/>
      <c r="B10" s="9"/>
      <c r="C10" s="9"/>
      <c r="D10" s="9"/>
      <c r="E10" s="9"/>
      <c r="F10" s="9"/>
      <c r="G10" s="9"/>
      <c r="H10" s="9"/>
      <c r="I10" s="10"/>
      <c r="J10" s="5"/>
      <c r="K10" s="42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>
      <c r="A11" s="11" t="s">
        <v>55</v>
      </c>
      <c r="B11" s="12"/>
      <c r="C11" s="12"/>
      <c r="D11" s="12"/>
      <c r="E11" s="12"/>
      <c r="F11" s="12"/>
      <c r="G11" s="12"/>
      <c r="H11" s="12"/>
      <c r="I11" s="13"/>
      <c r="J11" s="138"/>
      <c r="K11" s="425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5"/>
      <c r="Z11" s="5"/>
    </row>
    <row r="12" spans="1:26">
      <c r="A12" s="14" t="str">
        <f>Resumo!A12</f>
        <v>UFF- INSTITUTO DE ARTES E COMUNICAÇÃO SOCIAL - IACS</v>
      </c>
      <c r="B12" s="12"/>
      <c r="C12" s="12"/>
      <c r="D12" s="13"/>
      <c r="E12" s="14" t="str">
        <f>Resumo!D12</f>
        <v>PROCESSO:  23069.163323/2021/57</v>
      </c>
      <c r="F12" s="12"/>
      <c r="G12" s="12"/>
      <c r="H12" s="12"/>
      <c r="I12" s="13"/>
      <c r="J12" s="138"/>
      <c r="K12" s="425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5"/>
      <c r="Z12" s="5"/>
    </row>
    <row r="13" spans="1:26">
      <c r="A13" s="14" t="str">
        <f>Resumo!A13</f>
        <v>LOCAL: Rua Prof. Lara Vilela, 126 - São Domingos, Niterói </v>
      </c>
      <c r="B13" s="12"/>
      <c r="C13" s="12"/>
      <c r="D13" s="13"/>
      <c r="E13" s="14" t="str">
        <f>Resumo!D13</f>
        <v>ARTs 13076784</v>
      </c>
      <c r="F13" s="12"/>
      <c r="G13" s="12"/>
      <c r="H13" s="12"/>
      <c r="I13" s="13"/>
      <c r="J13" s="138"/>
      <c r="K13" s="425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5"/>
      <c r="Z13" s="5"/>
    </row>
    <row r="14" spans="1:26">
      <c r="A14" s="14" t="str">
        <f>Resumo!A14</f>
        <v>NOME DA OBRA: IACS</v>
      </c>
      <c r="B14" s="12"/>
      <c r="C14" s="12"/>
      <c r="D14" s="13"/>
      <c r="E14" s="15" t="str">
        <f>Resumo!D14</f>
        <v>BDI</v>
      </c>
      <c r="F14" s="426" t="str">
        <f>Resumo!E14</f>
        <v>BDI EQUIP.</v>
      </c>
      <c r="G14" s="15" t="str">
        <f>Resumo!F14</f>
        <v>SIAPE</v>
      </c>
      <c r="H14" s="15" t="str">
        <f>Resumo!G14</f>
        <v>DATA</v>
      </c>
      <c r="I14" s="15" t="str">
        <f>Resumo!H14</f>
        <v>REVISÃO</v>
      </c>
      <c r="J14" s="138"/>
      <c r="K14" s="425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5"/>
      <c r="Z14" s="5"/>
    </row>
    <row r="15" ht="24.75" customHeight="1" spans="1:26">
      <c r="A15" s="427" t="str">
        <f>Resumo!A15</f>
        <v>BASE DE DADOS: BASES SINAPI , SBC ,EMOP , SCO /MÊS DE REFERÊNCIA DEZEMBRO/25 -ESTADO RJ - REGIME TRIBUTÁRIO : NÃO DESONERADO</v>
      </c>
      <c r="B15" s="12"/>
      <c r="C15" s="12"/>
      <c r="D15" s="13"/>
      <c r="E15" s="19">
        <f>Resumo!D15</f>
        <v>0.2627</v>
      </c>
      <c r="F15" s="428">
        <f>Resumo!E15</f>
        <v>0</v>
      </c>
      <c r="G15" s="20" t="str">
        <f>Resumo!F15</f>
        <v>0000000</v>
      </c>
      <c r="H15" s="21">
        <f>Resumo!G15</f>
        <v>46037</v>
      </c>
      <c r="I15" s="22" t="str">
        <f>Resumo!H15</f>
        <v>R04</v>
      </c>
      <c r="J15" s="138"/>
      <c r="K15" s="425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5"/>
      <c r="Z15" s="5"/>
    </row>
    <row r="16" ht="22.5" spans="1:26">
      <c r="A16" s="429" t="s">
        <v>56</v>
      </c>
      <c r="B16" s="430" t="s">
        <v>57</v>
      </c>
      <c r="C16" s="431" t="s">
        <v>58</v>
      </c>
      <c r="D16" s="15" t="s">
        <v>59</v>
      </c>
      <c r="E16" s="15" t="s">
        <v>60</v>
      </c>
      <c r="F16" s="432" t="s">
        <v>61</v>
      </c>
      <c r="G16" s="155" t="s">
        <v>62</v>
      </c>
      <c r="H16" s="155" t="s">
        <v>63</v>
      </c>
      <c r="I16" s="155" t="s">
        <v>64</v>
      </c>
      <c r="J16" s="138"/>
      <c r="K16" s="433" t="s">
        <v>65</v>
      </c>
      <c r="L16" s="434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5"/>
      <c r="Z16" s="5"/>
    </row>
    <row r="17" spans="1:26">
      <c r="A17" s="151" t="s">
        <v>19</v>
      </c>
      <c r="B17" s="151"/>
      <c r="C17" s="151"/>
      <c r="D17" s="151" t="s">
        <v>20</v>
      </c>
      <c r="E17" s="151"/>
      <c r="F17" s="152"/>
      <c r="G17" s="151"/>
      <c r="H17" s="151"/>
      <c r="I17" s="415">
        <v>2274.17</v>
      </c>
      <c r="J17" s="435">
        <v>0.00223654230050912</v>
      </c>
      <c r="K17" s="436"/>
      <c r="L17" s="437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51" spans="1:26">
      <c r="A18" s="49" t="s">
        <v>66</v>
      </c>
      <c r="B18" s="48" t="s">
        <v>67</v>
      </c>
      <c r="C18" s="49" t="s">
        <v>68</v>
      </c>
      <c r="D18" s="49" t="s">
        <v>69</v>
      </c>
      <c r="E18" s="50" t="s">
        <v>70</v>
      </c>
      <c r="F18" s="48">
        <v>500</v>
      </c>
      <c r="G18" s="417">
        <v>0.96</v>
      </c>
      <c r="H18" s="417">
        <v>1.21</v>
      </c>
      <c r="I18" s="417">
        <v>605</v>
      </c>
      <c r="J18" s="438">
        <v>0.000594989860831872</v>
      </c>
      <c r="K18" s="439">
        <f t="shared" ref="K18:K20" si="0">$I$264</f>
        <v>0</v>
      </c>
      <c r="L18" s="440">
        <f>I18-(I18*K18)</f>
        <v>605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51" spans="1:26">
      <c r="A19" s="49" t="s">
        <v>71</v>
      </c>
      <c r="B19" s="48" t="s">
        <v>72</v>
      </c>
      <c r="C19" s="49" t="s">
        <v>68</v>
      </c>
      <c r="D19" s="49" t="s">
        <v>73</v>
      </c>
      <c r="E19" s="50" t="s">
        <v>70</v>
      </c>
      <c r="F19" s="48">
        <v>2500</v>
      </c>
      <c r="G19" s="417">
        <v>0.52</v>
      </c>
      <c r="H19" s="417">
        <v>0.65</v>
      </c>
      <c r="I19" s="417">
        <v>1625</v>
      </c>
      <c r="J19" s="438">
        <v>0.00159811326256494</v>
      </c>
      <c r="K19" s="439">
        <f t="shared" si="0"/>
        <v>0</v>
      </c>
      <c r="L19" s="440">
        <f t="shared" ref="L19:L82" si="1">I19-(I19*K19)</f>
        <v>1625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51" spans="1:26">
      <c r="A20" s="49" t="s">
        <v>74</v>
      </c>
      <c r="B20" s="48" t="s">
        <v>75</v>
      </c>
      <c r="C20" s="49" t="s">
        <v>68</v>
      </c>
      <c r="D20" s="49" t="s">
        <v>76</v>
      </c>
      <c r="E20" s="50" t="s">
        <v>70</v>
      </c>
      <c r="F20" s="48">
        <v>138.06</v>
      </c>
      <c r="G20" s="417">
        <v>0.26</v>
      </c>
      <c r="H20" s="417">
        <v>0.32</v>
      </c>
      <c r="I20" s="417">
        <v>44.17</v>
      </c>
      <c r="J20" s="438">
        <v>4.34391771123037e-5</v>
      </c>
      <c r="K20" s="439">
        <f t="shared" si="0"/>
        <v>0</v>
      </c>
      <c r="L20" s="440">
        <f t="shared" si="1"/>
        <v>44.17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>
      <c r="A21" s="151" t="s">
        <v>21</v>
      </c>
      <c r="B21" s="151"/>
      <c r="C21" s="151"/>
      <c r="D21" s="151" t="s">
        <v>22</v>
      </c>
      <c r="E21" s="151"/>
      <c r="F21" s="152"/>
      <c r="G21" s="151"/>
      <c r="H21" s="151"/>
      <c r="I21" s="415">
        <v>115391.25</v>
      </c>
      <c r="J21" s="435">
        <v>0.113482022774737</v>
      </c>
      <c r="K21" s="439"/>
      <c r="L21" s="437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25.5" spans="1:26">
      <c r="A22" s="49" t="s">
        <v>77</v>
      </c>
      <c r="B22" s="48" t="s">
        <v>78</v>
      </c>
      <c r="C22" s="49" t="s">
        <v>68</v>
      </c>
      <c r="D22" s="49" t="s">
        <v>79</v>
      </c>
      <c r="E22" s="50" t="s">
        <v>80</v>
      </c>
      <c r="F22" s="48">
        <v>1</v>
      </c>
      <c r="G22" s="417">
        <v>91384.54</v>
      </c>
      <c r="H22" s="417">
        <v>115391.25</v>
      </c>
      <c r="I22" s="417">
        <v>115391.25</v>
      </c>
      <c r="J22" s="438">
        <v>0.113482022774737</v>
      </c>
      <c r="K22" s="439">
        <f t="shared" ref="K22:K30" si="2">$I$264</f>
        <v>0</v>
      </c>
      <c r="L22" s="440">
        <f t="shared" si="1"/>
        <v>115391.25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>
      <c r="A23" s="151" t="s">
        <v>23</v>
      </c>
      <c r="B23" s="151"/>
      <c r="C23" s="151"/>
      <c r="D23" s="151" t="s">
        <v>24</v>
      </c>
      <c r="E23" s="151"/>
      <c r="F23" s="152"/>
      <c r="G23" s="151"/>
      <c r="H23" s="151"/>
      <c r="I23" s="415">
        <v>67176.47</v>
      </c>
      <c r="J23" s="435">
        <v>0.0660649893164899</v>
      </c>
      <c r="K23" s="439"/>
      <c r="L23" s="440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25.5" spans="1:26">
      <c r="A24" s="49" t="s">
        <v>81</v>
      </c>
      <c r="B24" s="48" t="s">
        <v>82</v>
      </c>
      <c r="C24" s="49" t="s">
        <v>68</v>
      </c>
      <c r="D24" s="49" t="s">
        <v>83</v>
      </c>
      <c r="E24" s="50" t="s">
        <v>84</v>
      </c>
      <c r="F24" s="48">
        <v>1</v>
      </c>
      <c r="G24" s="417">
        <v>271.47</v>
      </c>
      <c r="H24" s="417">
        <v>342.78</v>
      </c>
      <c r="I24" s="417">
        <v>342.78</v>
      </c>
      <c r="J24" s="438">
        <v>0.000337108470241238</v>
      </c>
      <c r="K24" s="439">
        <f t="shared" si="2"/>
        <v>0</v>
      </c>
      <c r="L24" s="440">
        <f t="shared" si="1"/>
        <v>342.78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>
      <c r="A25" s="151" t="s">
        <v>85</v>
      </c>
      <c r="B25" s="151"/>
      <c r="C25" s="151"/>
      <c r="D25" s="151" t="s">
        <v>86</v>
      </c>
      <c r="E25" s="151"/>
      <c r="F25" s="152"/>
      <c r="G25" s="151"/>
      <c r="H25" s="151"/>
      <c r="I25" s="415">
        <v>27888.69</v>
      </c>
      <c r="J25" s="435">
        <v>0.0274272525320384</v>
      </c>
      <c r="K25" s="439"/>
      <c r="L25" s="437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63.75" spans="1:26">
      <c r="A26" s="49" t="s">
        <v>87</v>
      </c>
      <c r="B26" s="48" t="s">
        <v>88</v>
      </c>
      <c r="C26" s="49" t="s">
        <v>68</v>
      </c>
      <c r="D26" s="49" t="s">
        <v>89</v>
      </c>
      <c r="E26" s="50" t="s">
        <v>84</v>
      </c>
      <c r="F26" s="48">
        <v>6</v>
      </c>
      <c r="G26" s="417">
        <v>379.13</v>
      </c>
      <c r="H26" s="417">
        <v>478.72</v>
      </c>
      <c r="I26" s="417">
        <v>2872.32</v>
      </c>
      <c r="J26" s="438">
        <v>0.00282479549928033</v>
      </c>
      <c r="K26" s="439">
        <f t="shared" si="2"/>
        <v>0</v>
      </c>
      <c r="L26" s="440">
        <f t="shared" si="1"/>
        <v>2872.32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38.25" spans="1:26">
      <c r="A27" s="49" t="s">
        <v>90</v>
      </c>
      <c r="B27" s="48" t="s">
        <v>91</v>
      </c>
      <c r="C27" s="49" t="s">
        <v>68</v>
      </c>
      <c r="D27" s="49" t="s">
        <v>92</v>
      </c>
      <c r="E27" s="50" t="s">
        <v>93</v>
      </c>
      <c r="F27" s="48">
        <v>35.37534</v>
      </c>
      <c r="G27" s="417">
        <v>47.83</v>
      </c>
      <c r="H27" s="417">
        <v>60.39</v>
      </c>
      <c r="I27" s="417">
        <v>2136.31</v>
      </c>
      <c r="J27" s="438">
        <v>0.00210096328858469</v>
      </c>
      <c r="K27" s="439">
        <f t="shared" si="2"/>
        <v>0</v>
      </c>
      <c r="L27" s="440">
        <f t="shared" si="1"/>
        <v>2136.31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25.5" spans="1:26">
      <c r="A28" s="49" t="s">
        <v>94</v>
      </c>
      <c r="B28" s="48" t="s">
        <v>95</v>
      </c>
      <c r="C28" s="49" t="s">
        <v>96</v>
      </c>
      <c r="D28" s="49" t="s">
        <v>97</v>
      </c>
      <c r="E28" s="50" t="s">
        <v>93</v>
      </c>
      <c r="F28" s="48">
        <v>0.9375</v>
      </c>
      <c r="G28" s="417">
        <v>297.55</v>
      </c>
      <c r="H28" s="417">
        <v>375.71</v>
      </c>
      <c r="I28" s="417">
        <v>352.22</v>
      </c>
      <c r="J28" s="438">
        <v>0.000346392278978846</v>
      </c>
      <c r="K28" s="439">
        <f t="shared" si="2"/>
        <v>0</v>
      </c>
      <c r="L28" s="440">
        <f t="shared" si="1"/>
        <v>352.22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25.5" customHeight="1" spans="1:26">
      <c r="A29" s="49" t="s">
        <v>98</v>
      </c>
      <c r="B29" s="48" t="s">
        <v>99</v>
      </c>
      <c r="C29" s="49" t="s">
        <v>96</v>
      </c>
      <c r="D29" s="49" t="s">
        <v>100</v>
      </c>
      <c r="E29" s="50" t="s">
        <v>84</v>
      </c>
      <c r="F29" s="48">
        <v>122</v>
      </c>
      <c r="G29" s="417">
        <v>21.93</v>
      </c>
      <c r="H29" s="417">
        <v>27.69</v>
      </c>
      <c r="I29" s="417">
        <v>3378.18</v>
      </c>
      <c r="J29" s="438">
        <v>0.00332228569928101</v>
      </c>
      <c r="K29" s="439">
        <f t="shared" si="2"/>
        <v>0</v>
      </c>
      <c r="L29" s="440">
        <f t="shared" si="1"/>
        <v>3378.18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38.25" spans="1:26">
      <c r="A30" s="49" t="s">
        <v>101</v>
      </c>
      <c r="B30" s="48" t="s">
        <v>102</v>
      </c>
      <c r="C30" s="49" t="s">
        <v>96</v>
      </c>
      <c r="D30" s="49" t="s">
        <v>103</v>
      </c>
      <c r="E30" s="50" t="s">
        <v>84</v>
      </c>
      <c r="F30" s="48">
        <v>14</v>
      </c>
      <c r="G30" s="417">
        <v>2.37</v>
      </c>
      <c r="H30" s="417">
        <v>2.99</v>
      </c>
      <c r="I30" s="417">
        <v>41.86</v>
      </c>
      <c r="J30" s="438">
        <v>4.1167397643673e-5</v>
      </c>
      <c r="K30" s="439">
        <f t="shared" si="2"/>
        <v>0</v>
      </c>
      <c r="L30" s="440">
        <f t="shared" si="1"/>
        <v>41.86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25.5" spans="1:26">
      <c r="A31" s="49" t="s">
        <v>104</v>
      </c>
      <c r="B31" s="48" t="s">
        <v>105</v>
      </c>
      <c r="C31" s="49" t="s">
        <v>96</v>
      </c>
      <c r="D31" s="49" t="s">
        <v>106</v>
      </c>
      <c r="E31" s="50" t="s">
        <v>84</v>
      </c>
      <c r="F31" s="48">
        <v>3</v>
      </c>
      <c r="G31" s="417">
        <v>21</v>
      </c>
      <c r="H31" s="417">
        <v>26.51</v>
      </c>
      <c r="I31" s="417">
        <v>79.53</v>
      </c>
      <c r="J31" s="438">
        <v>7.82141217057169e-5</v>
      </c>
      <c r="K31" s="439">
        <f t="shared" ref="K31:K40" si="3">$I$264</f>
        <v>0</v>
      </c>
      <c r="L31" s="440">
        <f t="shared" si="1"/>
        <v>79.53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38.25" spans="1:26">
      <c r="A32" s="49" t="s">
        <v>107</v>
      </c>
      <c r="B32" s="48" t="s">
        <v>108</v>
      </c>
      <c r="C32" s="49" t="s">
        <v>96</v>
      </c>
      <c r="D32" s="49" t="s">
        <v>109</v>
      </c>
      <c r="E32" s="50" t="s">
        <v>84</v>
      </c>
      <c r="F32" s="48">
        <v>23</v>
      </c>
      <c r="G32" s="417">
        <v>3.18</v>
      </c>
      <c r="H32" s="417">
        <v>4.01</v>
      </c>
      <c r="I32" s="417">
        <v>92.23</v>
      </c>
      <c r="J32" s="438">
        <v>9.07039915116091e-5</v>
      </c>
      <c r="K32" s="439">
        <f t="shared" si="3"/>
        <v>0</v>
      </c>
      <c r="L32" s="440">
        <f t="shared" si="1"/>
        <v>92.23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38.25" spans="1:26">
      <c r="A33" s="49" t="s">
        <v>110</v>
      </c>
      <c r="B33" s="48" t="s">
        <v>111</v>
      </c>
      <c r="C33" s="49" t="s">
        <v>96</v>
      </c>
      <c r="D33" s="49" t="s">
        <v>112</v>
      </c>
      <c r="E33" s="50" t="s">
        <v>84</v>
      </c>
      <c r="F33" s="48">
        <v>4</v>
      </c>
      <c r="G33" s="417">
        <v>8.15</v>
      </c>
      <c r="H33" s="417">
        <v>10.29</v>
      </c>
      <c r="I33" s="417">
        <v>41.16</v>
      </c>
      <c r="J33" s="438">
        <v>4.04789796228758e-5</v>
      </c>
      <c r="K33" s="439">
        <f t="shared" si="3"/>
        <v>0</v>
      </c>
      <c r="L33" s="440">
        <f t="shared" si="1"/>
        <v>41.16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38.25" spans="1:26">
      <c r="A34" s="49" t="s">
        <v>113</v>
      </c>
      <c r="B34" s="48" t="s">
        <v>114</v>
      </c>
      <c r="C34" s="49" t="s">
        <v>96</v>
      </c>
      <c r="D34" s="49" t="s">
        <v>115</v>
      </c>
      <c r="E34" s="50" t="s">
        <v>116</v>
      </c>
      <c r="F34" s="48">
        <v>335</v>
      </c>
      <c r="G34" s="417">
        <v>10.19</v>
      </c>
      <c r="H34" s="417">
        <v>12.86</v>
      </c>
      <c r="I34" s="417">
        <v>4308.1</v>
      </c>
      <c r="J34" s="438">
        <v>0.00423681953628064</v>
      </c>
      <c r="K34" s="439">
        <f t="shared" si="3"/>
        <v>0</v>
      </c>
      <c r="L34" s="440">
        <f t="shared" si="1"/>
        <v>4308.1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25.5" spans="1:26">
      <c r="A35" s="49" t="s">
        <v>117</v>
      </c>
      <c r="B35" s="48" t="s">
        <v>118</v>
      </c>
      <c r="C35" s="49" t="s">
        <v>96</v>
      </c>
      <c r="D35" s="49" t="s">
        <v>119</v>
      </c>
      <c r="E35" s="50" t="s">
        <v>70</v>
      </c>
      <c r="F35" s="48">
        <v>115.4405</v>
      </c>
      <c r="G35" s="417">
        <v>4.37</v>
      </c>
      <c r="H35" s="417">
        <v>5.51</v>
      </c>
      <c r="I35" s="417">
        <v>636.07</v>
      </c>
      <c r="J35" s="438">
        <v>0.000625545786412113</v>
      </c>
      <c r="K35" s="439">
        <f t="shared" si="3"/>
        <v>0</v>
      </c>
      <c r="L35" s="440">
        <f t="shared" si="1"/>
        <v>636.07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25.5" spans="1:26">
      <c r="A36" s="49" t="s">
        <v>120</v>
      </c>
      <c r="B36" s="48" t="s">
        <v>121</v>
      </c>
      <c r="C36" s="49" t="s">
        <v>96</v>
      </c>
      <c r="D36" s="49" t="s">
        <v>122</v>
      </c>
      <c r="E36" s="50" t="s">
        <v>93</v>
      </c>
      <c r="F36" s="48">
        <v>1.0455</v>
      </c>
      <c r="G36" s="417">
        <v>84.55</v>
      </c>
      <c r="H36" s="417">
        <v>106.76</v>
      </c>
      <c r="I36" s="417">
        <v>111.61</v>
      </c>
      <c r="J36" s="438">
        <v>0.000109763336144537</v>
      </c>
      <c r="K36" s="439">
        <f t="shared" si="3"/>
        <v>0</v>
      </c>
      <c r="L36" s="440">
        <f t="shared" si="1"/>
        <v>111.61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25.5" spans="1:26">
      <c r="A37" s="49" t="s">
        <v>123</v>
      </c>
      <c r="B37" s="48" t="s">
        <v>124</v>
      </c>
      <c r="C37" s="49" t="s">
        <v>96</v>
      </c>
      <c r="D37" s="49" t="s">
        <v>125</v>
      </c>
      <c r="E37" s="50" t="s">
        <v>93</v>
      </c>
      <c r="F37" s="48">
        <v>0.47875</v>
      </c>
      <c r="G37" s="417">
        <v>395.74</v>
      </c>
      <c r="H37" s="417">
        <v>499.7</v>
      </c>
      <c r="I37" s="417">
        <v>239.23</v>
      </c>
      <c r="J37" s="438">
        <v>0.000235271775879023</v>
      </c>
      <c r="K37" s="439">
        <f t="shared" si="3"/>
        <v>0</v>
      </c>
      <c r="L37" s="440">
        <f t="shared" si="1"/>
        <v>239.23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25.5" spans="1:26">
      <c r="A38" s="49" t="s">
        <v>126</v>
      </c>
      <c r="B38" s="48" t="s">
        <v>127</v>
      </c>
      <c r="C38" s="49" t="s">
        <v>96</v>
      </c>
      <c r="D38" s="49" t="s">
        <v>128</v>
      </c>
      <c r="E38" s="50" t="s">
        <v>70</v>
      </c>
      <c r="F38" s="48">
        <v>306.6195</v>
      </c>
      <c r="G38" s="417">
        <v>3.06</v>
      </c>
      <c r="H38" s="417">
        <v>3.86</v>
      </c>
      <c r="I38" s="417">
        <v>1183.55</v>
      </c>
      <c r="J38" s="438">
        <v>0.00116396735502076</v>
      </c>
      <c r="K38" s="439">
        <f t="shared" si="3"/>
        <v>0</v>
      </c>
      <c r="L38" s="440">
        <f t="shared" si="1"/>
        <v>1183.55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25.5" spans="1:26">
      <c r="A39" s="49" t="s">
        <v>129</v>
      </c>
      <c r="B39" s="48" t="s">
        <v>130</v>
      </c>
      <c r="C39" s="49" t="s">
        <v>96</v>
      </c>
      <c r="D39" s="49" t="s">
        <v>131</v>
      </c>
      <c r="E39" s="50" t="s">
        <v>70</v>
      </c>
      <c r="F39" s="48">
        <v>1</v>
      </c>
      <c r="G39" s="417">
        <v>14.26</v>
      </c>
      <c r="H39" s="417">
        <v>18</v>
      </c>
      <c r="I39" s="417">
        <v>18</v>
      </c>
      <c r="J39" s="438">
        <v>1.77021776776425e-5</v>
      </c>
      <c r="K39" s="439">
        <f t="shared" ref="K39:K48" si="4">$I$264</f>
        <v>0</v>
      </c>
      <c r="L39" s="440">
        <f t="shared" si="1"/>
        <v>18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38.25" spans="1:26">
      <c r="A40" s="49" t="s">
        <v>132</v>
      </c>
      <c r="B40" s="48" t="s">
        <v>133</v>
      </c>
      <c r="C40" s="49" t="s">
        <v>68</v>
      </c>
      <c r="D40" s="49" t="s">
        <v>134</v>
      </c>
      <c r="E40" s="50" t="s">
        <v>84</v>
      </c>
      <c r="F40" s="48">
        <v>2</v>
      </c>
      <c r="G40" s="417">
        <v>7.88</v>
      </c>
      <c r="H40" s="417">
        <v>9.95</v>
      </c>
      <c r="I40" s="417">
        <v>19.9</v>
      </c>
      <c r="J40" s="438">
        <v>1.95707408769492e-5</v>
      </c>
      <c r="K40" s="439">
        <f t="shared" si="4"/>
        <v>0</v>
      </c>
      <c r="L40" s="440">
        <f t="shared" si="1"/>
        <v>19.9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25.5" customHeight="1" spans="1:26">
      <c r="A41" s="49" t="s">
        <v>135</v>
      </c>
      <c r="B41" s="48" t="s">
        <v>136</v>
      </c>
      <c r="C41" s="49" t="s">
        <v>68</v>
      </c>
      <c r="D41" s="49" t="s">
        <v>137</v>
      </c>
      <c r="E41" s="50" t="s">
        <v>84</v>
      </c>
      <c r="F41" s="48">
        <v>4</v>
      </c>
      <c r="G41" s="417">
        <v>5.4</v>
      </c>
      <c r="H41" s="417">
        <v>6.81</v>
      </c>
      <c r="I41" s="417">
        <v>27.24</v>
      </c>
      <c r="J41" s="438">
        <v>2.67892955521656e-5</v>
      </c>
      <c r="K41" s="439">
        <f t="shared" si="4"/>
        <v>0</v>
      </c>
      <c r="L41" s="440">
        <f t="shared" si="1"/>
        <v>27.24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38.25" customHeight="1" spans="1:26">
      <c r="A42" s="49" t="s">
        <v>138</v>
      </c>
      <c r="B42" s="48" t="s">
        <v>127</v>
      </c>
      <c r="C42" s="49" t="s">
        <v>96</v>
      </c>
      <c r="D42" s="49" t="s">
        <v>128</v>
      </c>
      <c r="E42" s="50" t="s">
        <v>70</v>
      </c>
      <c r="F42" s="48">
        <v>408.826</v>
      </c>
      <c r="G42" s="417">
        <v>3.06</v>
      </c>
      <c r="H42" s="417">
        <v>3.86</v>
      </c>
      <c r="I42" s="417">
        <v>1578.06</v>
      </c>
      <c r="J42" s="438">
        <v>0.00155194991699891</v>
      </c>
      <c r="K42" s="439">
        <f t="shared" si="4"/>
        <v>0</v>
      </c>
      <c r="L42" s="440">
        <f t="shared" si="1"/>
        <v>1578.06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38.25" customHeight="1" spans="1:26">
      <c r="A43" s="49" t="s">
        <v>139</v>
      </c>
      <c r="B43" s="48" t="s">
        <v>140</v>
      </c>
      <c r="C43" s="49" t="s">
        <v>96</v>
      </c>
      <c r="D43" s="49" t="s">
        <v>141</v>
      </c>
      <c r="E43" s="50" t="s">
        <v>70</v>
      </c>
      <c r="F43" s="48">
        <v>280.665</v>
      </c>
      <c r="G43" s="417">
        <v>29.51</v>
      </c>
      <c r="H43" s="417">
        <v>37.26</v>
      </c>
      <c r="I43" s="417">
        <v>10457.57</v>
      </c>
      <c r="J43" s="438">
        <v>0.0102845423453546</v>
      </c>
      <c r="K43" s="439">
        <f t="shared" si="4"/>
        <v>0</v>
      </c>
      <c r="L43" s="440">
        <f t="shared" si="1"/>
        <v>10457.57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25.5" spans="1:26">
      <c r="A44" s="49" t="s">
        <v>142</v>
      </c>
      <c r="B44" s="48" t="s">
        <v>143</v>
      </c>
      <c r="C44" s="49" t="s">
        <v>96</v>
      </c>
      <c r="D44" s="49" t="s">
        <v>144</v>
      </c>
      <c r="E44" s="50" t="s">
        <v>116</v>
      </c>
      <c r="F44" s="48">
        <v>48</v>
      </c>
      <c r="G44" s="417">
        <v>2</v>
      </c>
      <c r="H44" s="417">
        <v>2.52</v>
      </c>
      <c r="I44" s="417">
        <v>120.96</v>
      </c>
      <c r="J44" s="438">
        <v>0.000118958633993757</v>
      </c>
      <c r="K44" s="439">
        <f t="shared" si="4"/>
        <v>0</v>
      </c>
      <c r="L44" s="440">
        <f t="shared" si="1"/>
        <v>120.96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25.5" spans="1:26">
      <c r="A45" s="49" t="s">
        <v>145</v>
      </c>
      <c r="B45" s="48" t="s">
        <v>146</v>
      </c>
      <c r="C45" s="49" t="s">
        <v>96</v>
      </c>
      <c r="D45" s="49" t="s">
        <v>147</v>
      </c>
      <c r="E45" s="50" t="s">
        <v>70</v>
      </c>
      <c r="F45" s="48">
        <v>34.2</v>
      </c>
      <c r="G45" s="417">
        <v>4.51</v>
      </c>
      <c r="H45" s="417">
        <v>5.69</v>
      </c>
      <c r="I45" s="417">
        <v>194.59</v>
      </c>
      <c r="J45" s="438">
        <v>0.000191370375238469</v>
      </c>
      <c r="K45" s="439">
        <f t="shared" si="4"/>
        <v>0</v>
      </c>
      <c r="L45" s="440">
        <f t="shared" si="1"/>
        <v>194.59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>
      <c r="A46" s="151" t="s">
        <v>148</v>
      </c>
      <c r="B46" s="151"/>
      <c r="C46" s="151"/>
      <c r="D46" s="151" t="s">
        <v>149</v>
      </c>
      <c r="E46" s="151"/>
      <c r="F46" s="152"/>
      <c r="G46" s="151"/>
      <c r="H46" s="151"/>
      <c r="I46" s="415">
        <v>36293.33</v>
      </c>
      <c r="J46" s="435">
        <v>0.0356928320096284</v>
      </c>
      <c r="K46" s="439"/>
      <c r="L46" s="437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25.5" spans="1:26">
      <c r="A47" s="49" t="s">
        <v>150</v>
      </c>
      <c r="B47" s="48" t="s">
        <v>151</v>
      </c>
      <c r="C47" s="49" t="s">
        <v>96</v>
      </c>
      <c r="D47" s="49" t="s">
        <v>152</v>
      </c>
      <c r="E47" s="50" t="s">
        <v>70</v>
      </c>
      <c r="F47" s="48">
        <v>2</v>
      </c>
      <c r="G47" s="417">
        <v>481.11</v>
      </c>
      <c r="H47" s="417">
        <v>607.49</v>
      </c>
      <c r="I47" s="417">
        <v>1214.98</v>
      </c>
      <c r="J47" s="438">
        <v>0.00119487732415456</v>
      </c>
      <c r="K47" s="439">
        <f t="shared" si="4"/>
        <v>0</v>
      </c>
      <c r="L47" s="440">
        <f t="shared" si="1"/>
        <v>1214.98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38.25" spans="1:26">
      <c r="A48" s="49" t="s">
        <v>153</v>
      </c>
      <c r="B48" s="48" t="s">
        <v>154</v>
      </c>
      <c r="C48" s="49" t="s">
        <v>68</v>
      </c>
      <c r="D48" s="49" t="s">
        <v>155</v>
      </c>
      <c r="E48" s="50" t="s">
        <v>156</v>
      </c>
      <c r="F48" s="48">
        <v>1</v>
      </c>
      <c r="G48" s="417">
        <v>2437.19</v>
      </c>
      <c r="H48" s="417">
        <v>3077.43</v>
      </c>
      <c r="I48" s="417">
        <v>3077.43</v>
      </c>
      <c r="J48" s="438">
        <v>0.00302651181391707</v>
      </c>
      <c r="K48" s="439">
        <f t="shared" si="4"/>
        <v>0</v>
      </c>
      <c r="L48" s="440">
        <f t="shared" si="1"/>
        <v>3077.43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25.5" spans="1:26">
      <c r="A49" s="49" t="s">
        <v>157</v>
      </c>
      <c r="B49" s="48" t="s">
        <v>158</v>
      </c>
      <c r="C49" s="49" t="s">
        <v>159</v>
      </c>
      <c r="D49" s="49" t="s">
        <v>160</v>
      </c>
      <c r="E49" s="50" t="s">
        <v>161</v>
      </c>
      <c r="F49" s="48">
        <v>6</v>
      </c>
      <c r="G49" s="417">
        <v>1530</v>
      </c>
      <c r="H49" s="417">
        <v>1931.93</v>
      </c>
      <c r="I49" s="417">
        <v>11591.58</v>
      </c>
      <c r="J49" s="438">
        <v>0.0113997893735893</v>
      </c>
      <c r="K49" s="439">
        <f t="shared" ref="K49:K58" si="5">$I$264</f>
        <v>0</v>
      </c>
      <c r="L49" s="440">
        <f t="shared" si="1"/>
        <v>11591.58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25.5" customHeight="1" spans="1:26">
      <c r="A50" s="49" t="s">
        <v>162</v>
      </c>
      <c r="B50" s="48" t="s">
        <v>163</v>
      </c>
      <c r="C50" s="49" t="s">
        <v>164</v>
      </c>
      <c r="D50" s="49" t="s">
        <v>165</v>
      </c>
      <c r="E50" s="50" t="s">
        <v>166</v>
      </c>
      <c r="F50" s="48">
        <v>30</v>
      </c>
      <c r="G50" s="417">
        <v>35.75</v>
      </c>
      <c r="H50" s="417">
        <v>45.14</v>
      </c>
      <c r="I50" s="417">
        <v>1354.2</v>
      </c>
      <c r="J50" s="438">
        <v>0.00133179383394797</v>
      </c>
      <c r="K50" s="439">
        <f t="shared" si="5"/>
        <v>0</v>
      </c>
      <c r="L50" s="440">
        <f t="shared" si="1"/>
        <v>1354.2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38.25" spans="1:26">
      <c r="A51" s="49" t="s">
        <v>167</v>
      </c>
      <c r="B51" s="48" t="s">
        <v>168</v>
      </c>
      <c r="C51" s="49" t="s">
        <v>68</v>
      </c>
      <c r="D51" s="49" t="s">
        <v>169</v>
      </c>
      <c r="E51" s="50" t="s">
        <v>84</v>
      </c>
      <c r="F51" s="48">
        <v>2</v>
      </c>
      <c r="G51" s="417">
        <v>106.74</v>
      </c>
      <c r="H51" s="417">
        <v>134.78</v>
      </c>
      <c r="I51" s="417">
        <v>269.56</v>
      </c>
      <c r="J51" s="438">
        <v>0.00026509994526585</v>
      </c>
      <c r="K51" s="439">
        <f t="shared" si="5"/>
        <v>0</v>
      </c>
      <c r="L51" s="440">
        <f t="shared" si="1"/>
        <v>269.56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76.5" spans="1:26">
      <c r="A52" s="49" t="s">
        <v>170</v>
      </c>
      <c r="B52" s="48" t="s">
        <v>171</v>
      </c>
      <c r="C52" s="49" t="s">
        <v>164</v>
      </c>
      <c r="D52" s="49" t="s">
        <v>172</v>
      </c>
      <c r="E52" s="50" t="s">
        <v>173</v>
      </c>
      <c r="F52" s="48">
        <v>48</v>
      </c>
      <c r="G52" s="417">
        <v>38.9</v>
      </c>
      <c r="H52" s="417">
        <v>49.11</v>
      </c>
      <c r="I52" s="417">
        <v>2357.28</v>
      </c>
      <c r="J52" s="438">
        <v>0.00231827718866406</v>
      </c>
      <c r="K52" s="439">
        <f t="shared" si="5"/>
        <v>0</v>
      </c>
      <c r="L52" s="440">
        <f t="shared" si="1"/>
        <v>2357.28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38.25" spans="1:26">
      <c r="A53" s="49" t="s">
        <v>174</v>
      </c>
      <c r="B53" s="48" t="s">
        <v>175</v>
      </c>
      <c r="C53" s="49" t="s">
        <v>68</v>
      </c>
      <c r="D53" s="49" t="s">
        <v>176</v>
      </c>
      <c r="E53" s="50" t="s">
        <v>116</v>
      </c>
      <c r="F53" s="48">
        <v>200</v>
      </c>
      <c r="G53" s="417">
        <v>0.31</v>
      </c>
      <c r="H53" s="417">
        <v>0.39</v>
      </c>
      <c r="I53" s="417">
        <v>78</v>
      </c>
      <c r="J53" s="438">
        <v>7.67094366031173e-5</v>
      </c>
      <c r="K53" s="439">
        <f t="shared" si="5"/>
        <v>0</v>
      </c>
      <c r="L53" s="440">
        <f t="shared" si="1"/>
        <v>78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51" spans="1:26">
      <c r="A54" s="49" t="s">
        <v>177</v>
      </c>
      <c r="B54" s="48" t="s">
        <v>178</v>
      </c>
      <c r="C54" s="49" t="s">
        <v>164</v>
      </c>
      <c r="D54" s="49" t="s">
        <v>179</v>
      </c>
      <c r="E54" s="50" t="s">
        <v>180</v>
      </c>
      <c r="F54" s="48">
        <v>1440</v>
      </c>
      <c r="G54" s="417">
        <v>0.2</v>
      </c>
      <c r="H54" s="417">
        <v>0.25</v>
      </c>
      <c r="I54" s="417">
        <v>360</v>
      </c>
      <c r="J54" s="438">
        <v>0.000354043553552849</v>
      </c>
      <c r="K54" s="439">
        <f t="shared" si="5"/>
        <v>0</v>
      </c>
      <c r="L54" s="440">
        <f t="shared" si="1"/>
        <v>360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49" t="s">
        <v>181</v>
      </c>
      <c r="B55" s="48" t="s">
        <v>182</v>
      </c>
      <c r="C55" s="49" t="s">
        <v>96</v>
      </c>
      <c r="D55" s="49" t="s">
        <v>183</v>
      </c>
      <c r="E55" s="50" t="s">
        <v>70</v>
      </c>
      <c r="F55" s="48">
        <v>34.2</v>
      </c>
      <c r="G55" s="417">
        <v>116.24</v>
      </c>
      <c r="H55" s="417">
        <v>146.77</v>
      </c>
      <c r="I55" s="417">
        <v>5019.53</v>
      </c>
      <c r="J55" s="438">
        <v>0.00493647843990315</v>
      </c>
      <c r="K55" s="439">
        <f t="shared" si="5"/>
        <v>0</v>
      </c>
      <c r="L55" s="440">
        <f t="shared" si="1"/>
        <v>5019.53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25.5" spans="1:26">
      <c r="A56" s="49" t="s">
        <v>184</v>
      </c>
      <c r="B56" s="48" t="s">
        <v>185</v>
      </c>
      <c r="C56" s="49" t="s">
        <v>68</v>
      </c>
      <c r="D56" s="49" t="s">
        <v>186</v>
      </c>
      <c r="E56" s="50" t="s">
        <v>116</v>
      </c>
      <c r="F56" s="48">
        <v>125</v>
      </c>
      <c r="G56" s="417">
        <v>22.62</v>
      </c>
      <c r="H56" s="417">
        <v>28.56</v>
      </c>
      <c r="I56" s="417">
        <v>3570</v>
      </c>
      <c r="J56" s="438">
        <v>0.00351093190606575</v>
      </c>
      <c r="K56" s="439">
        <f t="shared" si="5"/>
        <v>0</v>
      </c>
      <c r="L56" s="440">
        <f t="shared" si="1"/>
        <v>3570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25.5" spans="1:26">
      <c r="A57" s="49" t="s">
        <v>187</v>
      </c>
      <c r="B57" s="48" t="s">
        <v>188</v>
      </c>
      <c r="C57" s="49" t="s">
        <v>68</v>
      </c>
      <c r="D57" s="49" t="s">
        <v>189</v>
      </c>
      <c r="E57" s="50" t="s">
        <v>84</v>
      </c>
      <c r="F57" s="48">
        <v>1</v>
      </c>
      <c r="G57" s="417">
        <v>1462.96</v>
      </c>
      <c r="H57" s="417">
        <v>1847.27</v>
      </c>
      <c r="I57" s="417">
        <v>1847.27</v>
      </c>
      <c r="J57" s="438">
        <v>0.00181670565325437</v>
      </c>
      <c r="K57" s="439">
        <f t="shared" si="5"/>
        <v>0</v>
      </c>
      <c r="L57" s="440">
        <f t="shared" si="1"/>
        <v>1847.27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51" spans="1:26">
      <c r="A58" s="49" t="s">
        <v>190</v>
      </c>
      <c r="B58" s="48" t="s">
        <v>191</v>
      </c>
      <c r="C58" s="49" t="s">
        <v>192</v>
      </c>
      <c r="D58" s="49" t="s">
        <v>193</v>
      </c>
      <c r="E58" s="50" t="s">
        <v>194</v>
      </c>
      <c r="F58" s="48">
        <v>50</v>
      </c>
      <c r="G58" s="417">
        <v>5.78</v>
      </c>
      <c r="H58" s="417">
        <v>7.29</v>
      </c>
      <c r="I58" s="417">
        <v>364.5</v>
      </c>
      <c r="J58" s="438">
        <v>0.00035846909797226</v>
      </c>
      <c r="K58" s="439">
        <f t="shared" si="5"/>
        <v>0</v>
      </c>
      <c r="L58" s="440">
        <f t="shared" si="1"/>
        <v>364.5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38.25" customHeight="1" spans="1:26">
      <c r="A59" s="49" t="s">
        <v>195</v>
      </c>
      <c r="B59" s="48" t="s">
        <v>196</v>
      </c>
      <c r="C59" s="49" t="s">
        <v>192</v>
      </c>
      <c r="D59" s="49" t="s">
        <v>197</v>
      </c>
      <c r="E59" s="50" t="s">
        <v>194</v>
      </c>
      <c r="F59" s="48">
        <v>200</v>
      </c>
      <c r="G59" s="417">
        <v>7.4</v>
      </c>
      <c r="H59" s="417">
        <v>9.34</v>
      </c>
      <c r="I59" s="417">
        <v>1868</v>
      </c>
      <c r="J59" s="438">
        <v>0.00183709266121312</v>
      </c>
      <c r="K59" s="439">
        <f t="shared" ref="K59:K68" si="6">$I$264</f>
        <v>0</v>
      </c>
      <c r="L59" s="440">
        <f t="shared" si="1"/>
        <v>1868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38.25" spans="1:26">
      <c r="A60" s="49" t="s">
        <v>198</v>
      </c>
      <c r="B60" s="48" t="s">
        <v>199</v>
      </c>
      <c r="C60" s="49" t="s">
        <v>164</v>
      </c>
      <c r="D60" s="49" t="s">
        <v>200</v>
      </c>
      <c r="E60" s="50" t="s">
        <v>70</v>
      </c>
      <c r="F60" s="48">
        <v>300</v>
      </c>
      <c r="G60" s="417">
        <v>8.77</v>
      </c>
      <c r="H60" s="417">
        <v>11.07</v>
      </c>
      <c r="I60" s="417">
        <v>3321</v>
      </c>
      <c r="J60" s="438">
        <v>0.00326605178152503</v>
      </c>
      <c r="K60" s="439">
        <f t="shared" si="6"/>
        <v>0</v>
      </c>
      <c r="L60" s="440">
        <f t="shared" si="1"/>
        <v>3321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>
      <c r="A61" s="151" t="s">
        <v>201</v>
      </c>
      <c r="B61" s="151"/>
      <c r="C61" s="151"/>
      <c r="D61" s="151" t="s">
        <v>202</v>
      </c>
      <c r="E61" s="151"/>
      <c r="F61" s="152"/>
      <c r="G61" s="151"/>
      <c r="H61" s="151"/>
      <c r="I61" s="415">
        <v>2651.67</v>
      </c>
      <c r="J61" s="435">
        <v>0.0026077963045819</v>
      </c>
      <c r="K61" s="439"/>
      <c r="L61" s="437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38.25" spans="1:26">
      <c r="A62" s="49" t="s">
        <v>203</v>
      </c>
      <c r="B62" s="48" t="s">
        <v>204</v>
      </c>
      <c r="C62" s="49" t="s">
        <v>68</v>
      </c>
      <c r="D62" s="49" t="s">
        <v>205</v>
      </c>
      <c r="E62" s="50" t="s">
        <v>80</v>
      </c>
      <c r="F62" s="48">
        <v>1</v>
      </c>
      <c r="G62" s="417">
        <v>1200</v>
      </c>
      <c r="H62" s="417">
        <v>1515.24</v>
      </c>
      <c r="I62" s="417">
        <v>1515.24</v>
      </c>
      <c r="J62" s="438">
        <v>0.00149016931690394</v>
      </c>
      <c r="K62" s="439">
        <f t="shared" si="6"/>
        <v>0</v>
      </c>
      <c r="L62" s="440">
        <f t="shared" si="1"/>
        <v>1515.24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>
      <c r="A63" s="49" t="s">
        <v>206</v>
      </c>
      <c r="B63" s="48" t="s">
        <v>207</v>
      </c>
      <c r="C63" s="49" t="s">
        <v>159</v>
      </c>
      <c r="D63" s="49" t="s">
        <v>208</v>
      </c>
      <c r="E63" s="50" t="s">
        <v>84</v>
      </c>
      <c r="F63" s="48">
        <v>1</v>
      </c>
      <c r="G63" s="417">
        <v>900</v>
      </c>
      <c r="H63" s="417">
        <v>1136.43</v>
      </c>
      <c r="I63" s="417">
        <v>1136.43</v>
      </c>
      <c r="J63" s="438">
        <v>0.00111762698767796</v>
      </c>
      <c r="K63" s="439">
        <f t="shared" si="6"/>
        <v>0</v>
      </c>
      <c r="L63" s="440">
        <f t="shared" si="1"/>
        <v>1136.43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25.5" spans="1:26">
      <c r="A64" s="151" t="s">
        <v>25</v>
      </c>
      <c r="B64" s="151"/>
      <c r="C64" s="151"/>
      <c r="D64" s="151" t="s">
        <v>26</v>
      </c>
      <c r="E64" s="151"/>
      <c r="F64" s="152"/>
      <c r="G64" s="151"/>
      <c r="H64" s="151"/>
      <c r="I64" s="415">
        <v>17834.09</v>
      </c>
      <c r="J64" s="435">
        <v>0.0175390127721704</v>
      </c>
      <c r="K64" s="439"/>
      <c r="L64" s="437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38.25" spans="1:26">
      <c r="A65" s="49" t="s">
        <v>209</v>
      </c>
      <c r="B65" s="48" t="s">
        <v>210</v>
      </c>
      <c r="C65" s="49" t="s">
        <v>96</v>
      </c>
      <c r="D65" s="49" t="s">
        <v>211</v>
      </c>
      <c r="E65" s="50" t="s">
        <v>93</v>
      </c>
      <c r="F65" s="48">
        <v>4.5</v>
      </c>
      <c r="G65" s="417">
        <v>444.01</v>
      </c>
      <c r="H65" s="417">
        <v>560.65</v>
      </c>
      <c r="I65" s="417">
        <v>2522.92</v>
      </c>
      <c r="J65" s="438">
        <v>0.00248117656147098</v>
      </c>
      <c r="K65" s="439">
        <f t="shared" si="6"/>
        <v>0</v>
      </c>
      <c r="L65" s="440">
        <f t="shared" si="1"/>
        <v>2522.92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>
      <c r="A66" s="49" t="s">
        <v>212</v>
      </c>
      <c r="B66" s="48" t="s">
        <v>213</v>
      </c>
      <c r="C66" s="49" t="s">
        <v>96</v>
      </c>
      <c r="D66" s="49" t="s">
        <v>214</v>
      </c>
      <c r="E66" s="50" t="s">
        <v>93</v>
      </c>
      <c r="F66" s="48">
        <v>45.765</v>
      </c>
      <c r="G66" s="417">
        <v>126.14</v>
      </c>
      <c r="H66" s="417">
        <v>159.27</v>
      </c>
      <c r="I66" s="417">
        <v>7288.99</v>
      </c>
      <c r="J66" s="438">
        <v>0.00716838867058662</v>
      </c>
      <c r="K66" s="439">
        <f t="shared" si="6"/>
        <v>0</v>
      </c>
      <c r="L66" s="440">
        <f t="shared" si="1"/>
        <v>7288.99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38.25" customHeight="1" spans="1:26">
      <c r="A67" s="49" t="s">
        <v>215</v>
      </c>
      <c r="B67" s="48" t="s">
        <v>216</v>
      </c>
      <c r="C67" s="49" t="s">
        <v>96</v>
      </c>
      <c r="D67" s="49" t="s">
        <v>217</v>
      </c>
      <c r="E67" s="50" t="s">
        <v>93</v>
      </c>
      <c r="F67" s="48">
        <v>2.048</v>
      </c>
      <c r="G67" s="417">
        <v>139.34</v>
      </c>
      <c r="H67" s="417">
        <v>175.94</v>
      </c>
      <c r="I67" s="417">
        <v>360.32</v>
      </c>
      <c r="J67" s="438">
        <v>0.000354358258933785</v>
      </c>
      <c r="K67" s="439">
        <f t="shared" si="6"/>
        <v>0</v>
      </c>
      <c r="L67" s="440">
        <f t="shared" si="1"/>
        <v>360.32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25.5" spans="1:26">
      <c r="A68" s="49" t="s">
        <v>218</v>
      </c>
      <c r="B68" s="48" t="s">
        <v>219</v>
      </c>
      <c r="C68" s="49" t="s">
        <v>96</v>
      </c>
      <c r="D68" s="49" t="s">
        <v>220</v>
      </c>
      <c r="E68" s="50" t="s">
        <v>93</v>
      </c>
      <c r="F68" s="48">
        <v>91.689</v>
      </c>
      <c r="G68" s="417">
        <v>37.45</v>
      </c>
      <c r="H68" s="417">
        <v>47.28</v>
      </c>
      <c r="I68" s="417">
        <v>4335.05</v>
      </c>
      <c r="J68" s="438">
        <v>0.00426332363008133</v>
      </c>
      <c r="K68" s="439">
        <f t="shared" si="6"/>
        <v>0</v>
      </c>
      <c r="L68" s="440">
        <f t="shared" si="1"/>
        <v>4335.05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38.25" spans="1:26">
      <c r="A69" s="49" t="s">
        <v>221</v>
      </c>
      <c r="B69" s="48" t="s">
        <v>222</v>
      </c>
      <c r="C69" s="49" t="s">
        <v>96</v>
      </c>
      <c r="D69" s="49" t="s">
        <v>223</v>
      </c>
      <c r="E69" s="50" t="s">
        <v>84</v>
      </c>
      <c r="F69" s="48">
        <v>1</v>
      </c>
      <c r="G69" s="417">
        <v>2019.29</v>
      </c>
      <c r="H69" s="417">
        <v>2549.75</v>
      </c>
      <c r="I69" s="417">
        <v>2549.75</v>
      </c>
      <c r="J69" s="438">
        <v>0.00250756264075383</v>
      </c>
      <c r="K69" s="439">
        <f t="shared" ref="K69:K78" si="7">$I$264</f>
        <v>0</v>
      </c>
      <c r="L69" s="440">
        <f t="shared" si="1"/>
        <v>2549.75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25.5" spans="1:26">
      <c r="A70" s="49" t="s">
        <v>224</v>
      </c>
      <c r="B70" s="48" t="s">
        <v>225</v>
      </c>
      <c r="C70" s="49" t="s">
        <v>96</v>
      </c>
      <c r="D70" s="49" t="s">
        <v>226</v>
      </c>
      <c r="E70" s="50" t="s">
        <v>84</v>
      </c>
      <c r="F70" s="48">
        <v>1</v>
      </c>
      <c r="G70" s="417">
        <v>615.4</v>
      </c>
      <c r="H70" s="417">
        <v>777.06</v>
      </c>
      <c r="I70" s="417">
        <v>777.06</v>
      </c>
      <c r="J70" s="438">
        <v>0.000764203010343825</v>
      </c>
      <c r="K70" s="439">
        <f t="shared" si="7"/>
        <v>0</v>
      </c>
      <c r="L70" s="440">
        <f t="shared" si="1"/>
        <v>777.06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>
      <c r="A71" s="151" t="s">
        <v>27</v>
      </c>
      <c r="B71" s="151"/>
      <c r="C71" s="151"/>
      <c r="D71" s="151" t="s">
        <v>28</v>
      </c>
      <c r="E71" s="151"/>
      <c r="F71" s="152"/>
      <c r="G71" s="151"/>
      <c r="H71" s="151"/>
      <c r="I71" s="415">
        <v>4106.45</v>
      </c>
      <c r="J71" s="435">
        <v>0.00403850597357527</v>
      </c>
      <c r="K71" s="439"/>
      <c r="L71" s="437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25.5" spans="1:26">
      <c r="A72" s="49" t="s">
        <v>227</v>
      </c>
      <c r="B72" s="48" t="s">
        <v>228</v>
      </c>
      <c r="C72" s="49" t="s">
        <v>96</v>
      </c>
      <c r="D72" s="49" t="s">
        <v>229</v>
      </c>
      <c r="E72" s="50" t="s">
        <v>93</v>
      </c>
      <c r="F72" s="48">
        <v>1</v>
      </c>
      <c r="G72" s="417">
        <v>924.09</v>
      </c>
      <c r="H72" s="417">
        <v>1166.84</v>
      </c>
      <c r="I72" s="417">
        <v>1166.84</v>
      </c>
      <c r="J72" s="438">
        <v>0.00114753383341002</v>
      </c>
      <c r="K72" s="439">
        <f t="shared" si="7"/>
        <v>0</v>
      </c>
      <c r="L72" s="440">
        <f t="shared" si="1"/>
        <v>1166.84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25.5" customHeight="1" spans="1:26">
      <c r="A73" s="49" t="s">
        <v>230</v>
      </c>
      <c r="B73" s="48" t="s">
        <v>231</v>
      </c>
      <c r="C73" s="49" t="s">
        <v>96</v>
      </c>
      <c r="D73" s="49" t="s">
        <v>232</v>
      </c>
      <c r="E73" s="50" t="s">
        <v>70</v>
      </c>
      <c r="F73" s="48">
        <v>1.44</v>
      </c>
      <c r="G73" s="417">
        <v>231.99</v>
      </c>
      <c r="H73" s="417">
        <v>292.93</v>
      </c>
      <c r="I73" s="417">
        <v>421.81</v>
      </c>
      <c r="J73" s="438">
        <v>0.000414830864789243</v>
      </c>
      <c r="K73" s="439">
        <f t="shared" si="7"/>
        <v>0</v>
      </c>
      <c r="L73" s="440">
        <f t="shared" si="1"/>
        <v>421.81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38.25" customHeight="1" spans="1:26">
      <c r="A74" s="49" t="s">
        <v>233</v>
      </c>
      <c r="B74" s="48" t="s">
        <v>234</v>
      </c>
      <c r="C74" s="49" t="s">
        <v>96</v>
      </c>
      <c r="D74" s="49" t="s">
        <v>235</v>
      </c>
      <c r="E74" s="50" t="s">
        <v>93</v>
      </c>
      <c r="F74" s="48">
        <v>0.864</v>
      </c>
      <c r="G74" s="417">
        <v>775.81</v>
      </c>
      <c r="H74" s="417">
        <v>979.61</v>
      </c>
      <c r="I74" s="417">
        <v>846.38</v>
      </c>
      <c r="J74" s="438">
        <v>0.000832376063489057</v>
      </c>
      <c r="K74" s="439">
        <f t="shared" si="7"/>
        <v>0</v>
      </c>
      <c r="L74" s="440">
        <f t="shared" si="1"/>
        <v>846.38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38.25" customHeight="1" spans="1:26">
      <c r="A75" s="49" t="s">
        <v>236</v>
      </c>
      <c r="B75" s="48" t="s">
        <v>237</v>
      </c>
      <c r="C75" s="49" t="s">
        <v>96</v>
      </c>
      <c r="D75" s="49" t="s">
        <v>238</v>
      </c>
      <c r="E75" s="50" t="s">
        <v>70</v>
      </c>
      <c r="F75" s="48">
        <v>4.63</v>
      </c>
      <c r="G75" s="417">
        <v>218.16</v>
      </c>
      <c r="H75" s="417">
        <v>275.47</v>
      </c>
      <c r="I75" s="417">
        <v>1275.42</v>
      </c>
      <c r="J75" s="438">
        <v>0.00125431730297882</v>
      </c>
      <c r="K75" s="439">
        <f t="shared" si="7"/>
        <v>0</v>
      </c>
      <c r="L75" s="440">
        <f t="shared" si="1"/>
        <v>1275.42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25.5" spans="1:26">
      <c r="A76" s="49" t="s">
        <v>239</v>
      </c>
      <c r="B76" s="48" t="s">
        <v>240</v>
      </c>
      <c r="C76" s="49" t="s">
        <v>96</v>
      </c>
      <c r="D76" s="49" t="s">
        <v>241</v>
      </c>
      <c r="E76" s="50" t="s">
        <v>242</v>
      </c>
      <c r="F76" s="48">
        <v>15</v>
      </c>
      <c r="G76" s="417">
        <v>20.91</v>
      </c>
      <c r="H76" s="417">
        <v>26.4</v>
      </c>
      <c r="I76" s="417">
        <v>396</v>
      </c>
      <c r="J76" s="438">
        <v>0.000389447908908134</v>
      </c>
      <c r="K76" s="439">
        <f t="shared" si="7"/>
        <v>0</v>
      </c>
      <c r="L76" s="440">
        <f t="shared" si="1"/>
        <v>396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>
      <c r="A77" s="151" t="s">
        <v>29</v>
      </c>
      <c r="B77" s="151"/>
      <c r="C77" s="151"/>
      <c r="D77" s="151" t="s">
        <v>30</v>
      </c>
      <c r="E77" s="151"/>
      <c r="F77" s="152"/>
      <c r="G77" s="151"/>
      <c r="H77" s="151"/>
      <c r="I77" s="415">
        <v>5541.7</v>
      </c>
      <c r="J77" s="435">
        <v>0.0054500087797884</v>
      </c>
      <c r="K77" s="439"/>
      <c r="L77" s="437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25.5" spans="1:26">
      <c r="A78" s="49" t="s">
        <v>243</v>
      </c>
      <c r="B78" s="48" t="s">
        <v>244</v>
      </c>
      <c r="C78" s="49" t="s">
        <v>96</v>
      </c>
      <c r="D78" s="49" t="s">
        <v>245</v>
      </c>
      <c r="E78" s="50" t="s">
        <v>70</v>
      </c>
      <c r="F78" s="48">
        <v>8.64</v>
      </c>
      <c r="G78" s="417">
        <v>148.33</v>
      </c>
      <c r="H78" s="417">
        <v>187.29</v>
      </c>
      <c r="I78" s="417">
        <v>1618.18</v>
      </c>
      <c r="J78" s="438">
        <v>0.00159140610413375</v>
      </c>
      <c r="K78" s="439">
        <f t="shared" si="7"/>
        <v>0</v>
      </c>
      <c r="L78" s="440">
        <f t="shared" si="1"/>
        <v>1618.18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51" spans="1:26">
      <c r="A79" s="49" t="s">
        <v>246</v>
      </c>
      <c r="B79" s="48" t="s">
        <v>247</v>
      </c>
      <c r="C79" s="49" t="s">
        <v>96</v>
      </c>
      <c r="D79" s="49" t="s">
        <v>248</v>
      </c>
      <c r="E79" s="50" t="s">
        <v>70</v>
      </c>
      <c r="F79" s="48">
        <v>4.63</v>
      </c>
      <c r="G79" s="417">
        <v>203.6</v>
      </c>
      <c r="H79" s="417">
        <v>257.08</v>
      </c>
      <c r="I79" s="417">
        <v>1190.28</v>
      </c>
      <c r="J79" s="438">
        <v>0.00117058600256357</v>
      </c>
      <c r="K79" s="439">
        <f t="shared" ref="K79:K89" si="8">$I$264</f>
        <v>0</v>
      </c>
      <c r="L79" s="440">
        <f t="shared" si="1"/>
        <v>1190.28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38.25" spans="1:26">
      <c r="A80" s="49" t="s">
        <v>249</v>
      </c>
      <c r="B80" s="48" t="s">
        <v>250</v>
      </c>
      <c r="C80" s="49" t="s">
        <v>96</v>
      </c>
      <c r="D80" s="49" t="s">
        <v>251</v>
      </c>
      <c r="E80" s="50" t="s">
        <v>242</v>
      </c>
      <c r="F80" s="48">
        <v>60</v>
      </c>
      <c r="G80" s="417">
        <v>14.23</v>
      </c>
      <c r="H80" s="417">
        <v>17.96</v>
      </c>
      <c r="I80" s="417">
        <v>1077.6</v>
      </c>
      <c r="J80" s="438">
        <v>0.00105977037030153</v>
      </c>
      <c r="K80" s="439">
        <f t="shared" si="8"/>
        <v>0</v>
      </c>
      <c r="L80" s="440">
        <f t="shared" si="1"/>
        <v>1077.6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38.25" spans="1:26">
      <c r="A81" s="49" t="s">
        <v>252</v>
      </c>
      <c r="B81" s="48" t="s">
        <v>253</v>
      </c>
      <c r="C81" s="49" t="s">
        <v>96</v>
      </c>
      <c r="D81" s="49" t="s">
        <v>254</v>
      </c>
      <c r="E81" s="50" t="s">
        <v>93</v>
      </c>
      <c r="F81" s="48">
        <v>2.514</v>
      </c>
      <c r="G81" s="417">
        <v>521.56</v>
      </c>
      <c r="H81" s="417">
        <v>658.57</v>
      </c>
      <c r="I81" s="417">
        <v>1655.64</v>
      </c>
      <c r="J81" s="438">
        <v>0.00162824630278955</v>
      </c>
      <c r="K81" s="439">
        <f t="shared" si="8"/>
        <v>0</v>
      </c>
      <c r="L81" s="440">
        <f t="shared" si="1"/>
        <v>1655.64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38.25" customHeight="1" spans="1:26">
      <c r="A82" s="151" t="s">
        <v>31</v>
      </c>
      <c r="B82" s="151"/>
      <c r="C82" s="151"/>
      <c r="D82" s="151" t="s">
        <v>32</v>
      </c>
      <c r="E82" s="151"/>
      <c r="F82" s="152"/>
      <c r="G82" s="151"/>
      <c r="H82" s="151"/>
      <c r="I82" s="415">
        <v>2393.98</v>
      </c>
      <c r="J82" s="435">
        <v>0.00235436996204014</v>
      </c>
      <c r="K82" s="439"/>
      <c r="L82" s="437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38.25" customHeight="1" spans="1:26">
      <c r="A83" s="49" t="s">
        <v>255</v>
      </c>
      <c r="B83" s="48" t="s">
        <v>256</v>
      </c>
      <c r="C83" s="49" t="s">
        <v>96</v>
      </c>
      <c r="D83" s="49" t="s">
        <v>257</v>
      </c>
      <c r="E83" s="50" t="s">
        <v>70</v>
      </c>
      <c r="F83" s="48">
        <v>20.9925</v>
      </c>
      <c r="G83" s="417">
        <v>90.32</v>
      </c>
      <c r="H83" s="417">
        <v>114.04</v>
      </c>
      <c r="I83" s="417">
        <v>2393.98</v>
      </c>
      <c r="J83" s="438">
        <v>0.00235436996204014</v>
      </c>
      <c r="K83" s="439">
        <f t="shared" si="8"/>
        <v>0</v>
      </c>
      <c r="L83" s="440">
        <f t="shared" ref="L83:L146" si="9">I83-(I83*K83)</f>
        <v>2393.98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>
      <c r="A84" s="151" t="s">
        <v>33</v>
      </c>
      <c r="B84" s="151"/>
      <c r="C84" s="151"/>
      <c r="D84" s="151" t="s">
        <v>34</v>
      </c>
      <c r="E84" s="151"/>
      <c r="F84" s="152"/>
      <c r="G84" s="151"/>
      <c r="H84" s="151"/>
      <c r="I84" s="415">
        <v>57765.9</v>
      </c>
      <c r="J84" s="435">
        <v>0.0568101236393848</v>
      </c>
      <c r="K84" s="439"/>
      <c r="L84" s="437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25.5" spans="1:26">
      <c r="A85" s="49" t="s">
        <v>258</v>
      </c>
      <c r="B85" s="48" t="s">
        <v>259</v>
      </c>
      <c r="C85" s="49" t="s">
        <v>68</v>
      </c>
      <c r="D85" s="49" t="s">
        <v>260</v>
      </c>
      <c r="E85" s="50" t="s">
        <v>116</v>
      </c>
      <c r="F85" s="48">
        <v>117</v>
      </c>
      <c r="G85" s="417">
        <v>340.33</v>
      </c>
      <c r="H85" s="417">
        <v>429.73</v>
      </c>
      <c r="I85" s="417">
        <v>50278.41</v>
      </c>
      <c r="J85" s="438">
        <v>0.0494465192871864</v>
      </c>
      <c r="K85" s="439">
        <f t="shared" si="8"/>
        <v>0</v>
      </c>
      <c r="L85" s="440">
        <f t="shared" si="9"/>
        <v>50278.41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63.75" spans="1:26">
      <c r="A86" s="49" t="s">
        <v>261</v>
      </c>
      <c r="B86" s="48" t="s">
        <v>262</v>
      </c>
      <c r="C86" s="49" t="s">
        <v>164</v>
      </c>
      <c r="D86" s="49" t="s">
        <v>263</v>
      </c>
      <c r="E86" s="50" t="s">
        <v>84</v>
      </c>
      <c r="F86" s="48">
        <v>1</v>
      </c>
      <c r="G86" s="417">
        <v>1454.56</v>
      </c>
      <c r="H86" s="417">
        <v>1836.67</v>
      </c>
      <c r="I86" s="417">
        <v>1836.67</v>
      </c>
      <c r="J86" s="438">
        <v>0.00180628103751087</v>
      </c>
      <c r="K86" s="439">
        <f t="shared" si="8"/>
        <v>0</v>
      </c>
      <c r="L86" s="440">
        <f t="shared" si="9"/>
        <v>1836.67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63.75" spans="1:26">
      <c r="A87" s="49" t="s">
        <v>264</v>
      </c>
      <c r="B87" s="48" t="s">
        <v>265</v>
      </c>
      <c r="C87" s="49" t="s">
        <v>96</v>
      </c>
      <c r="D87" s="49" t="s">
        <v>266</v>
      </c>
      <c r="E87" s="50" t="s">
        <v>70</v>
      </c>
      <c r="F87" s="48">
        <v>0.75</v>
      </c>
      <c r="G87" s="417">
        <v>1349.07</v>
      </c>
      <c r="H87" s="417">
        <v>1703.47</v>
      </c>
      <c r="I87" s="417">
        <v>1277.6</v>
      </c>
      <c r="J87" s="438">
        <v>0.00125646123338644</v>
      </c>
      <c r="K87" s="439">
        <f t="shared" si="8"/>
        <v>0</v>
      </c>
      <c r="L87" s="440">
        <f t="shared" si="9"/>
        <v>1277.6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38.25" spans="1:26">
      <c r="A88" s="49" t="s">
        <v>267</v>
      </c>
      <c r="B88" s="48" t="s">
        <v>268</v>
      </c>
      <c r="C88" s="49" t="s">
        <v>96</v>
      </c>
      <c r="D88" s="49" t="s">
        <v>269</v>
      </c>
      <c r="E88" s="50" t="s">
        <v>70</v>
      </c>
      <c r="F88" s="48">
        <v>2.94</v>
      </c>
      <c r="G88" s="417">
        <v>1128.08</v>
      </c>
      <c r="H88" s="417">
        <v>1424.42</v>
      </c>
      <c r="I88" s="417">
        <v>4187.79</v>
      </c>
      <c r="J88" s="438">
        <v>0.00411850014759191</v>
      </c>
      <c r="K88" s="439">
        <f t="shared" si="8"/>
        <v>0</v>
      </c>
      <c r="L88" s="440">
        <f t="shared" si="9"/>
        <v>4187.79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25.5" spans="1:26">
      <c r="A89" s="49" t="s">
        <v>270</v>
      </c>
      <c r="B89" s="48" t="s">
        <v>271</v>
      </c>
      <c r="C89" s="49" t="s">
        <v>96</v>
      </c>
      <c r="D89" s="49" t="s">
        <v>272</v>
      </c>
      <c r="E89" s="50" t="s">
        <v>116</v>
      </c>
      <c r="F89" s="48">
        <v>3.5</v>
      </c>
      <c r="G89" s="417">
        <v>41.96</v>
      </c>
      <c r="H89" s="417">
        <v>52.98</v>
      </c>
      <c r="I89" s="417">
        <v>185.43</v>
      </c>
      <c r="J89" s="438">
        <v>0.00018236193370918</v>
      </c>
      <c r="K89" s="439">
        <f t="shared" si="8"/>
        <v>0</v>
      </c>
      <c r="L89" s="440">
        <f t="shared" si="9"/>
        <v>185.43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38.25" customHeight="1" spans="1:26">
      <c r="A90" s="151" t="s">
        <v>35</v>
      </c>
      <c r="B90" s="151"/>
      <c r="C90" s="151"/>
      <c r="D90" s="151" t="s">
        <v>36</v>
      </c>
      <c r="E90" s="151"/>
      <c r="F90" s="152"/>
      <c r="G90" s="151"/>
      <c r="H90" s="151"/>
      <c r="I90" s="415">
        <v>184404.65</v>
      </c>
      <c r="J90" s="435">
        <v>0.181353548826859</v>
      </c>
      <c r="K90" s="439"/>
      <c r="L90" s="440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38.25" customHeight="1" spans="1:26">
      <c r="A91" s="151" t="s">
        <v>273</v>
      </c>
      <c r="B91" s="151"/>
      <c r="C91" s="151"/>
      <c r="D91" s="151" t="s">
        <v>274</v>
      </c>
      <c r="E91" s="151"/>
      <c r="F91" s="152"/>
      <c r="G91" s="151"/>
      <c r="H91" s="151"/>
      <c r="I91" s="415">
        <v>56089.81</v>
      </c>
      <c r="J91" s="435">
        <v>0.0551617656958448</v>
      </c>
      <c r="K91" s="439"/>
      <c r="L91" s="437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38.25" spans="1:26">
      <c r="A92" s="49" t="s">
        <v>275</v>
      </c>
      <c r="B92" s="48" t="s">
        <v>276</v>
      </c>
      <c r="C92" s="49" t="s">
        <v>96</v>
      </c>
      <c r="D92" s="49" t="s">
        <v>277</v>
      </c>
      <c r="E92" s="50" t="s">
        <v>116</v>
      </c>
      <c r="F92" s="48">
        <v>30</v>
      </c>
      <c r="G92" s="417">
        <v>10.95</v>
      </c>
      <c r="H92" s="417">
        <v>13.82</v>
      </c>
      <c r="I92" s="417">
        <v>414.6</v>
      </c>
      <c r="J92" s="438">
        <v>0.000407740159175031</v>
      </c>
      <c r="K92" s="439">
        <f t="shared" ref="K90:K153" si="10">$I$264</f>
        <v>0</v>
      </c>
      <c r="L92" s="440">
        <f t="shared" si="9"/>
        <v>414.6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38.25" spans="1:26">
      <c r="A93" s="49" t="s">
        <v>278</v>
      </c>
      <c r="B93" s="48" t="s">
        <v>279</v>
      </c>
      <c r="C93" s="49" t="s">
        <v>96</v>
      </c>
      <c r="D93" s="49" t="s">
        <v>280</v>
      </c>
      <c r="E93" s="50" t="s">
        <v>116</v>
      </c>
      <c r="F93" s="48">
        <v>60</v>
      </c>
      <c r="G93" s="417">
        <v>5.07</v>
      </c>
      <c r="H93" s="417">
        <v>6.4</v>
      </c>
      <c r="I93" s="417">
        <v>384</v>
      </c>
      <c r="J93" s="438">
        <v>0.000377646457123039</v>
      </c>
      <c r="K93" s="439">
        <f t="shared" si="10"/>
        <v>0</v>
      </c>
      <c r="L93" s="440">
        <f t="shared" si="9"/>
        <v>384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38.25" spans="1:26">
      <c r="A94" s="49" t="s">
        <v>281</v>
      </c>
      <c r="B94" s="48" t="s">
        <v>282</v>
      </c>
      <c r="C94" s="49" t="s">
        <v>96</v>
      </c>
      <c r="D94" s="49" t="s">
        <v>283</v>
      </c>
      <c r="E94" s="50" t="s">
        <v>116</v>
      </c>
      <c r="F94" s="48">
        <v>400</v>
      </c>
      <c r="G94" s="417">
        <v>17.28</v>
      </c>
      <c r="H94" s="417">
        <v>21.81</v>
      </c>
      <c r="I94" s="417">
        <v>8724</v>
      </c>
      <c r="J94" s="438">
        <v>0.00857965544776404</v>
      </c>
      <c r="K94" s="439">
        <f t="shared" si="10"/>
        <v>0</v>
      </c>
      <c r="L94" s="440">
        <f t="shared" si="9"/>
        <v>8724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25.5" spans="1:26">
      <c r="A95" s="49" t="s">
        <v>284</v>
      </c>
      <c r="B95" s="48" t="s">
        <v>285</v>
      </c>
      <c r="C95" s="49" t="s">
        <v>68</v>
      </c>
      <c r="D95" s="49" t="s">
        <v>286</v>
      </c>
      <c r="E95" s="50" t="s">
        <v>84</v>
      </c>
      <c r="F95" s="48">
        <v>3</v>
      </c>
      <c r="G95" s="417">
        <v>38.81</v>
      </c>
      <c r="H95" s="417">
        <v>49</v>
      </c>
      <c r="I95" s="417">
        <v>147</v>
      </c>
      <c r="J95" s="438">
        <v>0.000144567784367413</v>
      </c>
      <c r="K95" s="439">
        <f t="shared" si="10"/>
        <v>0</v>
      </c>
      <c r="L95" s="440">
        <f t="shared" si="9"/>
        <v>147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38.25" spans="1:26">
      <c r="A96" s="49" t="s">
        <v>287</v>
      </c>
      <c r="B96" s="48" t="s">
        <v>288</v>
      </c>
      <c r="C96" s="49" t="s">
        <v>96</v>
      </c>
      <c r="D96" s="49" t="s">
        <v>289</v>
      </c>
      <c r="E96" s="50" t="s">
        <v>84</v>
      </c>
      <c r="F96" s="48">
        <v>8</v>
      </c>
      <c r="G96" s="417">
        <v>682.9</v>
      </c>
      <c r="H96" s="417">
        <v>862.29</v>
      </c>
      <c r="I96" s="417">
        <v>6898.32</v>
      </c>
      <c r="J96" s="438">
        <v>0.0067841825731797</v>
      </c>
      <c r="K96" s="439">
        <f t="shared" si="10"/>
        <v>0</v>
      </c>
      <c r="L96" s="440">
        <f t="shared" si="9"/>
        <v>6898.32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38.25" spans="1:26">
      <c r="A97" s="49" t="s">
        <v>290</v>
      </c>
      <c r="B97" s="48" t="s">
        <v>291</v>
      </c>
      <c r="C97" s="49" t="s">
        <v>96</v>
      </c>
      <c r="D97" s="49" t="s">
        <v>292</v>
      </c>
      <c r="E97" s="50" t="s">
        <v>84</v>
      </c>
      <c r="F97" s="48">
        <v>8</v>
      </c>
      <c r="G97" s="417">
        <v>15.54</v>
      </c>
      <c r="H97" s="417">
        <v>19.62</v>
      </c>
      <c r="I97" s="417">
        <v>156.96</v>
      </c>
      <c r="J97" s="438">
        <v>0.000154362989349042</v>
      </c>
      <c r="K97" s="439">
        <f t="shared" si="10"/>
        <v>0</v>
      </c>
      <c r="L97" s="440">
        <f t="shared" si="9"/>
        <v>156.96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38.25" customHeight="1" spans="1:26">
      <c r="A98" s="49" t="s">
        <v>293</v>
      </c>
      <c r="B98" s="48" t="s">
        <v>294</v>
      </c>
      <c r="C98" s="49" t="s">
        <v>96</v>
      </c>
      <c r="D98" s="49" t="s">
        <v>295</v>
      </c>
      <c r="E98" s="50" t="s">
        <v>84</v>
      </c>
      <c r="F98" s="48">
        <v>6</v>
      </c>
      <c r="G98" s="417">
        <v>23.43</v>
      </c>
      <c r="H98" s="417">
        <v>29.58</v>
      </c>
      <c r="I98" s="417">
        <v>177.48</v>
      </c>
      <c r="J98" s="438">
        <v>0.000174543471901555</v>
      </c>
      <c r="K98" s="439">
        <f t="shared" si="10"/>
        <v>0</v>
      </c>
      <c r="L98" s="440">
        <f t="shared" si="9"/>
        <v>177.48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38.25" customHeight="1" spans="1:26">
      <c r="A99" s="49" t="s">
        <v>296</v>
      </c>
      <c r="B99" s="48" t="s">
        <v>297</v>
      </c>
      <c r="C99" s="49" t="s">
        <v>96</v>
      </c>
      <c r="D99" s="49" t="s">
        <v>298</v>
      </c>
      <c r="E99" s="50" t="s">
        <v>84</v>
      </c>
      <c r="F99" s="48">
        <v>1</v>
      </c>
      <c r="G99" s="417">
        <v>157.84</v>
      </c>
      <c r="H99" s="417">
        <v>199.3</v>
      </c>
      <c r="I99" s="417">
        <v>199.3</v>
      </c>
      <c r="J99" s="438">
        <v>0.000196002445064119</v>
      </c>
      <c r="K99" s="439">
        <f t="shared" si="10"/>
        <v>0</v>
      </c>
      <c r="L99" s="440">
        <f t="shared" si="9"/>
        <v>199.3</v>
      </c>
    </row>
    <row r="100" ht="25.5" spans="1:26">
      <c r="A100" s="49" t="s">
        <v>299</v>
      </c>
      <c r="B100" s="48" t="s">
        <v>300</v>
      </c>
      <c r="C100" s="49" t="s">
        <v>96</v>
      </c>
      <c r="D100" s="49" t="s">
        <v>301</v>
      </c>
      <c r="E100" s="50" t="s">
        <v>84</v>
      </c>
      <c r="F100" s="48">
        <v>13</v>
      </c>
      <c r="G100" s="417">
        <v>12.56</v>
      </c>
      <c r="H100" s="417">
        <v>15.85</v>
      </c>
      <c r="I100" s="417">
        <v>206.05</v>
      </c>
      <c r="J100" s="438">
        <v>0.000202640761693235</v>
      </c>
      <c r="K100" s="439">
        <f t="shared" si="10"/>
        <v>0</v>
      </c>
      <c r="L100" s="440">
        <f t="shared" si="9"/>
        <v>206.05</v>
      </c>
    </row>
    <row r="101" ht="38.25" spans="1:26">
      <c r="A101" s="49" t="s">
        <v>302</v>
      </c>
      <c r="B101" s="48" t="s">
        <v>303</v>
      </c>
      <c r="C101" s="49" t="s">
        <v>96</v>
      </c>
      <c r="D101" s="49" t="s">
        <v>304</v>
      </c>
      <c r="E101" s="50" t="s">
        <v>116</v>
      </c>
      <c r="F101" s="48">
        <v>21</v>
      </c>
      <c r="G101" s="417">
        <v>11.94</v>
      </c>
      <c r="H101" s="417">
        <v>15.07</v>
      </c>
      <c r="I101" s="417">
        <v>316.47</v>
      </c>
      <c r="J101" s="438">
        <v>0.000311233787202417</v>
      </c>
      <c r="K101" s="439">
        <f t="shared" si="10"/>
        <v>0</v>
      </c>
      <c r="L101" s="440">
        <f t="shared" si="9"/>
        <v>316.47</v>
      </c>
    </row>
    <row r="102" ht="38.25" spans="1:26">
      <c r="A102" s="49" t="s">
        <v>305</v>
      </c>
      <c r="B102" s="48" t="s">
        <v>306</v>
      </c>
      <c r="C102" s="49" t="s">
        <v>96</v>
      </c>
      <c r="D102" s="49" t="s">
        <v>307</v>
      </c>
      <c r="E102" s="50" t="s">
        <v>116</v>
      </c>
      <c r="F102" s="48">
        <v>12</v>
      </c>
      <c r="G102" s="417">
        <v>20.4</v>
      </c>
      <c r="H102" s="417">
        <v>25.75</v>
      </c>
      <c r="I102" s="417">
        <v>309</v>
      </c>
      <c r="J102" s="438">
        <v>0.000303887383466196</v>
      </c>
      <c r="K102" s="439">
        <f t="shared" si="10"/>
        <v>0</v>
      </c>
      <c r="L102" s="440">
        <f t="shared" si="9"/>
        <v>309</v>
      </c>
    </row>
    <row r="103" ht="38.25" spans="1:26">
      <c r="A103" s="49" t="s">
        <v>308</v>
      </c>
      <c r="B103" s="48" t="s">
        <v>309</v>
      </c>
      <c r="C103" s="49" t="s">
        <v>96</v>
      </c>
      <c r="D103" s="49" t="s">
        <v>310</v>
      </c>
      <c r="E103" s="50" t="s">
        <v>116</v>
      </c>
      <c r="F103" s="48">
        <v>100</v>
      </c>
      <c r="G103" s="417">
        <v>10.07</v>
      </c>
      <c r="H103" s="417">
        <v>12.71</v>
      </c>
      <c r="I103" s="417">
        <v>1271</v>
      </c>
      <c r="J103" s="438">
        <v>0.00124997043490464</v>
      </c>
      <c r="K103" s="439">
        <f t="shared" si="10"/>
        <v>0</v>
      </c>
      <c r="L103" s="440">
        <f t="shared" si="9"/>
        <v>1271</v>
      </c>
    </row>
    <row r="104" ht="25.5" spans="1:26">
      <c r="A104" s="49" t="s">
        <v>311</v>
      </c>
      <c r="B104" s="48" t="s">
        <v>312</v>
      </c>
      <c r="C104" s="49" t="s">
        <v>68</v>
      </c>
      <c r="D104" s="49" t="s">
        <v>313</v>
      </c>
      <c r="E104" s="50" t="s">
        <v>80</v>
      </c>
      <c r="F104" s="48">
        <v>4</v>
      </c>
      <c r="G104" s="417">
        <v>65.04</v>
      </c>
      <c r="H104" s="417">
        <v>82.12</v>
      </c>
      <c r="I104" s="417">
        <v>328.48</v>
      </c>
      <c r="J104" s="438">
        <v>0.000323045073530666</v>
      </c>
      <c r="K104" s="439">
        <f t="shared" si="10"/>
        <v>0</v>
      </c>
      <c r="L104" s="440">
        <f t="shared" si="9"/>
        <v>328.48</v>
      </c>
    </row>
    <row r="105" ht="25.5" spans="1:26">
      <c r="A105" s="49" t="s">
        <v>314</v>
      </c>
      <c r="B105" s="48" t="s">
        <v>315</v>
      </c>
      <c r="C105" s="49" t="s">
        <v>96</v>
      </c>
      <c r="D105" s="49" t="s">
        <v>316</v>
      </c>
      <c r="E105" s="50" t="s">
        <v>84</v>
      </c>
      <c r="F105" s="48">
        <v>1</v>
      </c>
      <c r="G105" s="417">
        <v>36.03</v>
      </c>
      <c r="H105" s="417">
        <v>45.49</v>
      </c>
      <c r="I105" s="417">
        <v>45.49</v>
      </c>
      <c r="J105" s="438">
        <v>4.47373368086642e-5</v>
      </c>
      <c r="K105" s="439">
        <f t="shared" si="10"/>
        <v>0</v>
      </c>
      <c r="L105" s="440">
        <f t="shared" si="9"/>
        <v>45.49</v>
      </c>
    </row>
    <row r="106" ht="38.25" customHeight="1" spans="1:26">
      <c r="A106" s="49" t="s">
        <v>317</v>
      </c>
      <c r="B106" s="48" t="s">
        <v>318</v>
      </c>
      <c r="C106" s="49" t="s">
        <v>68</v>
      </c>
      <c r="D106" s="49" t="s">
        <v>319</v>
      </c>
      <c r="E106" s="50" t="s">
        <v>84</v>
      </c>
      <c r="F106" s="48">
        <v>1</v>
      </c>
      <c r="G106" s="417">
        <v>316.55</v>
      </c>
      <c r="H106" s="417">
        <v>399.7</v>
      </c>
      <c r="I106" s="417">
        <v>399.7</v>
      </c>
      <c r="J106" s="438">
        <v>0.000393086689875205</v>
      </c>
      <c r="K106" s="439">
        <f t="shared" si="10"/>
        <v>0</v>
      </c>
      <c r="L106" s="440">
        <f t="shared" si="9"/>
        <v>399.7</v>
      </c>
    </row>
    <row r="107" ht="38.25" customHeight="1" spans="1:26">
      <c r="A107" s="49" t="s">
        <v>320</v>
      </c>
      <c r="B107" s="48" t="s">
        <v>321</v>
      </c>
      <c r="C107" s="49" t="s">
        <v>96</v>
      </c>
      <c r="D107" s="49" t="s">
        <v>322</v>
      </c>
      <c r="E107" s="50" t="s">
        <v>84</v>
      </c>
      <c r="F107" s="48">
        <v>9</v>
      </c>
      <c r="G107" s="417">
        <v>9.54</v>
      </c>
      <c r="H107" s="417">
        <v>12.04</v>
      </c>
      <c r="I107" s="417">
        <v>108.36</v>
      </c>
      <c r="J107" s="438">
        <v>0.000106567109619408</v>
      </c>
      <c r="K107" s="439">
        <f t="shared" si="10"/>
        <v>0</v>
      </c>
      <c r="L107" s="440">
        <f t="shared" si="9"/>
        <v>108.36</v>
      </c>
    </row>
    <row r="108" ht="38.25" customHeight="1" spans="1:26">
      <c r="A108" s="49" t="s">
        <v>323</v>
      </c>
      <c r="B108" s="48" t="s">
        <v>324</v>
      </c>
      <c r="C108" s="49" t="s">
        <v>96</v>
      </c>
      <c r="D108" s="49" t="s">
        <v>325</v>
      </c>
      <c r="E108" s="50" t="s">
        <v>84</v>
      </c>
      <c r="F108" s="48">
        <v>4</v>
      </c>
      <c r="G108" s="417">
        <v>17.1</v>
      </c>
      <c r="H108" s="417">
        <v>21.59</v>
      </c>
      <c r="I108" s="417">
        <v>86.36</v>
      </c>
      <c r="J108" s="438">
        <v>8.49311146800668e-5</v>
      </c>
      <c r="K108" s="439">
        <f t="shared" si="10"/>
        <v>0</v>
      </c>
      <c r="L108" s="440">
        <f t="shared" si="9"/>
        <v>86.36</v>
      </c>
    </row>
    <row r="109" ht="38.25" customHeight="1" spans="1:26">
      <c r="A109" s="49" t="s">
        <v>326</v>
      </c>
      <c r="B109" s="48" t="s">
        <v>327</v>
      </c>
      <c r="C109" s="49" t="s">
        <v>96</v>
      </c>
      <c r="D109" s="49" t="s">
        <v>328</v>
      </c>
      <c r="E109" s="50" t="s">
        <v>84</v>
      </c>
      <c r="F109" s="48">
        <v>1</v>
      </c>
      <c r="G109" s="417">
        <v>37.56</v>
      </c>
      <c r="H109" s="417">
        <v>47.42</v>
      </c>
      <c r="I109" s="417">
        <v>47.42</v>
      </c>
      <c r="J109" s="438">
        <v>4.66354036374336e-5</v>
      </c>
      <c r="K109" s="439">
        <f t="shared" si="10"/>
        <v>0</v>
      </c>
      <c r="L109" s="440">
        <f t="shared" si="9"/>
        <v>47.42</v>
      </c>
    </row>
    <row r="110" ht="25.5" spans="1:26">
      <c r="A110" s="49" t="s">
        <v>329</v>
      </c>
      <c r="B110" s="48" t="s">
        <v>330</v>
      </c>
      <c r="C110" s="49" t="s">
        <v>68</v>
      </c>
      <c r="D110" s="49" t="s">
        <v>331</v>
      </c>
      <c r="E110" s="50" t="s">
        <v>84</v>
      </c>
      <c r="F110" s="48">
        <v>124</v>
      </c>
      <c r="G110" s="417">
        <v>203.55</v>
      </c>
      <c r="H110" s="417">
        <v>257.02</v>
      </c>
      <c r="I110" s="417">
        <v>31870.48</v>
      </c>
      <c r="J110" s="438">
        <v>0.0313431610906528</v>
      </c>
      <c r="K110" s="439">
        <f t="shared" si="10"/>
        <v>0</v>
      </c>
      <c r="L110" s="440">
        <f t="shared" si="9"/>
        <v>31870.48</v>
      </c>
    </row>
    <row r="111" ht="38.25" spans="1:26">
      <c r="A111" s="49" t="s">
        <v>332</v>
      </c>
      <c r="B111" s="48" t="s">
        <v>333</v>
      </c>
      <c r="C111" s="49" t="s">
        <v>96</v>
      </c>
      <c r="D111" s="49" t="s">
        <v>334</v>
      </c>
      <c r="E111" s="50" t="s">
        <v>84</v>
      </c>
      <c r="F111" s="48">
        <v>8</v>
      </c>
      <c r="G111" s="417">
        <v>338.14</v>
      </c>
      <c r="H111" s="417">
        <v>426.96</v>
      </c>
      <c r="I111" s="417">
        <v>3415.68</v>
      </c>
      <c r="J111" s="438">
        <v>0.00335916523610943</v>
      </c>
      <c r="K111" s="439">
        <f t="shared" si="10"/>
        <v>0</v>
      </c>
      <c r="L111" s="440">
        <f t="shared" si="9"/>
        <v>3415.68</v>
      </c>
    </row>
    <row r="112" ht="25.5" spans="1:26">
      <c r="A112" s="49" t="s">
        <v>335</v>
      </c>
      <c r="B112" s="48" t="s">
        <v>336</v>
      </c>
      <c r="C112" s="49" t="s">
        <v>96</v>
      </c>
      <c r="D112" s="49" t="s">
        <v>337</v>
      </c>
      <c r="E112" s="50" t="s">
        <v>84</v>
      </c>
      <c r="F112" s="48">
        <v>1</v>
      </c>
      <c r="G112" s="417">
        <v>99.66</v>
      </c>
      <c r="H112" s="417">
        <v>125.84</v>
      </c>
      <c r="I112" s="417">
        <v>125.84</v>
      </c>
      <c r="J112" s="438">
        <v>0.000123757891053029</v>
      </c>
      <c r="K112" s="439">
        <f t="shared" si="10"/>
        <v>0</v>
      </c>
      <c r="L112" s="440">
        <f t="shared" si="9"/>
        <v>125.84</v>
      </c>
    </row>
    <row r="113" ht="25.5" spans="1:12">
      <c r="A113" s="49" t="s">
        <v>338</v>
      </c>
      <c r="B113" s="48" t="s">
        <v>339</v>
      </c>
      <c r="C113" s="49" t="s">
        <v>96</v>
      </c>
      <c r="D113" s="49" t="s">
        <v>340</v>
      </c>
      <c r="E113" s="50" t="s">
        <v>84</v>
      </c>
      <c r="F113" s="48">
        <v>4</v>
      </c>
      <c r="G113" s="417">
        <v>68.75</v>
      </c>
      <c r="H113" s="417">
        <v>86.81</v>
      </c>
      <c r="I113" s="417">
        <v>347.24</v>
      </c>
      <c r="J113" s="438">
        <v>0.000341494676488032</v>
      </c>
      <c r="K113" s="439">
        <f t="shared" si="10"/>
        <v>0</v>
      </c>
      <c r="L113" s="440">
        <f t="shared" si="9"/>
        <v>347.24</v>
      </c>
    </row>
    <row r="114" ht="25.5" spans="1:12">
      <c r="A114" s="49" t="s">
        <v>341</v>
      </c>
      <c r="B114" s="48" t="s">
        <v>342</v>
      </c>
      <c r="C114" s="49" t="s">
        <v>96</v>
      </c>
      <c r="D114" s="49" t="s">
        <v>343</v>
      </c>
      <c r="E114" s="50" t="s">
        <v>84</v>
      </c>
      <c r="F114" s="48">
        <v>1</v>
      </c>
      <c r="G114" s="417">
        <v>87.58</v>
      </c>
      <c r="H114" s="417">
        <v>110.58</v>
      </c>
      <c r="I114" s="417">
        <v>110.58</v>
      </c>
      <c r="J114" s="438">
        <v>0.00010875037819965</v>
      </c>
      <c r="K114" s="439">
        <f t="shared" si="10"/>
        <v>0</v>
      </c>
      <c r="L114" s="440">
        <f t="shared" si="9"/>
        <v>110.58</v>
      </c>
    </row>
    <row r="115" spans="1:12">
      <c r="A115" s="151" t="s">
        <v>344</v>
      </c>
      <c r="B115" s="151"/>
      <c r="C115" s="151"/>
      <c r="D115" s="151" t="s">
        <v>345</v>
      </c>
      <c r="E115" s="151"/>
      <c r="F115" s="152"/>
      <c r="G115" s="151"/>
      <c r="H115" s="151"/>
      <c r="I115" s="415">
        <v>128314.84</v>
      </c>
      <c r="J115" s="435">
        <v>0.126191783131015</v>
      </c>
      <c r="K115" s="439"/>
      <c r="L115" s="437"/>
    </row>
    <row r="116" ht="38.25" customHeight="1" spans="1:12">
      <c r="A116" s="49" t="s">
        <v>346</v>
      </c>
      <c r="B116" s="48" t="s">
        <v>347</v>
      </c>
      <c r="C116" s="49" t="s">
        <v>68</v>
      </c>
      <c r="D116" s="49" t="s">
        <v>348</v>
      </c>
      <c r="E116" s="50" t="s">
        <v>349</v>
      </c>
      <c r="F116" s="48">
        <v>19.65</v>
      </c>
      <c r="G116" s="417">
        <v>265.58</v>
      </c>
      <c r="H116" s="417">
        <v>335.34</v>
      </c>
      <c r="I116" s="417">
        <v>6589.43</v>
      </c>
      <c r="J116" s="438">
        <v>0.0064804033696882</v>
      </c>
      <c r="K116" s="439">
        <f t="shared" si="10"/>
        <v>0</v>
      </c>
      <c r="L116" s="440">
        <f t="shared" si="9"/>
        <v>6589.43</v>
      </c>
    </row>
    <row r="117" ht="38.25" customHeight="1" spans="1:12">
      <c r="A117" s="49" t="s">
        <v>350</v>
      </c>
      <c r="B117" s="48" t="s">
        <v>351</v>
      </c>
      <c r="C117" s="49" t="s">
        <v>68</v>
      </c>
      <c r="D117" s="49" t="s">
        <v>352</v>
      </c>
      <c r="E117" s="50" t="s">
        <v>194</v>
      </c>
      <c r="F117" s="48">
        <v>790</v>
      </c>
      <c r="G117" s="417">
        <v>37.81</v>
      </c>
      <c r="H117" s="417">
        <v>47.74</v>
      </c>
      <c r="I117" s="417">
        <v>37714.6</v>
      </c>
      <c r="J117" s="438">
        <v>0.0370905861245119</v>
      </c>
      <c r="K117" s="439">
        <f t="shared" si="10"/>
        <v>0</v>
      </c>
      <c r="L117" s="440">
        <f t="shared" si="9"/>
        <v>37714.6</v>
      </c>
    </row>
    <row r="118" ht="38.25" customHeight="1" spans="1:12">
      <c r="A118" s="49" t="s">
        <v>353</v>
      </c>
      <c r="B118" s="48" t="s">
        <v>354</v>
      </c>
      <c r="C118" s="49" t="s">
        <v>68</v>
      </c>
      <c r="D118" s="49" t="s">
        <v>355</v>
      </c>
      <c r="E118" s="50" t="s">
        <v>116</v>
      </c>
      <c r="F118" s="48">
        <v>8</v>
      </c>
      <c r="G118" s="417">
        <v>41.99</v>
      </c>
      <c r="H118" s="417">
        <v>53.02</v>
      </c>
      <c r="I118" s="417">
        <v>424.16</v>
      </c>
      <c r="J118" s="438">
        <v>0.00041714198243049</v>
      </c>
      <c r="K118" s="439">
        <f t="shared" si="10"/>
        <v>0</v>
      </c>
      <c r="L118" s="440">
        <f t="shared" si="9"/>
        <v>424.16</v>
      </c>
    </row>
    <row r="119" ht="38.25" customHeight="1" spans="1:12">
      <c r="A119" s="49" t="s">
        <v>356</v>
      </c>
      <c r="B119" s="48" t="s">
        <v>357</v>
      </c>
      <c r="C119" s="49" t="s">
        <v>68</v>
      </c>
      <c r="D119" s="49" t="s">
        <v>358</v>
      </c>
      <c r="E119" s="50" t="s">
        <v>116</v>
      </c>
      <c r="F119" s="48">
        <v>16</v>
      </c>
      <c r="G119" s="417">
        <v>58.72</v>
      </c>
      <c r="H119" s="417">
        <v>74.14</v>
      </c>
      <c r="I119" s="417">
        <v>1186.24</v>
      </c>
      <c r="J119" s="438">
        <v>0.00116661284712926</v>
      </c>
      <c r="K119" s="439">
        <f t="shared" si="10"/>
        <v>0</v>
      </c>
      <c r="L119" s="440">
        <f t="shared" si="9"/>
        <v>1186.24</v>
      </c>
    </row>
    <row r="120" ht="25.5" spans="1:12">
      <c r="A120" s="49" t="s">
        <v>359</v>
      </c>
      <c r="B120" s="48" t="s">
        <v>360</v>
      </c>
      <c r="C120" s="49" t="s">
        <v>68</v>
      </c>
      <c r="D120" s="49" t="s">
        <v>361</v>
      </c>
      <c r="E120" s="50" t="s">
        <v>84</v>
      </c>
      <c r="F120" s="48">
        <v>3</v>
      </c>
      <c r="G120" s="417">
        <v>567.63</v>
      </c>
      <c r="H120" s="417">
        <v>716.74</v>
      </c>
      <c r="I120" s="417">
        <v>2150.22</v>
      </c>
      <c r="J120" s="438">
        <v>0.00211464313811224</v>
      </c>
      <c r="K120" s="439">
        <f t="shared" si="10"/>
        <v>0</v>
      </c>
      <c r="L120" s="440">
        <f t="shared" si="9"/>
        <v>2150.22</v>
      </c>
    </row>
    <row r="121" ht="25.5" spans="1:12">
      <c r="A121" s="49" t="s">
        <v>362</v>
      </c>
      <c r="B121" s="48" t="s">
        <v>363</v>
      </c>
      <c r="C121" s="49" t="s">
        <v>96</v>
      </c>
      <c r="D121" s="49" t="s">
        <v>364</v>
      </c>
      <c r="E121" s="50" t="s">
        <v>84</v>
      </c>
      <c r="F121" s="48">
        <v>22</v>
      </c>
      <c r="G121" s="417">
        <v>73.94</v>
      </c>
      <c r="H121" s="417">
        <v>93.36</v>
      </c>
      <c r="I121" s="417">
        <v>2053.92</v>
      </c>
      <c r="J121" s="438">
        <v>0.00201993648753686</v>
      </c>
      <c r="K121" s="439">
        <f t="shared" si="10"/>
        <v>0</v>
      </c>
      <c r="L121" s="440">
        <f t="shared" si="9"/>
        <v>2053.92</v>
      </c>
    </row>
    <row r="122" ht="25.5" spans="1:12">
      <c r="A122" s="49" t="s">
        <v>365</v>
      </c>
      <c r="B122" s="48" t="s">
        <v>366</v>
      </c>
      <c r="C122" s="49" t="s">
        <v>68</v>
      </c>
      <c r="D122" s="49" t="s">
        <v>367</v>
      </c>
      <c r="E122" s="50" t="s">
        <v>84</v>
      </c>
      <c r="F122" s="48">
        <v>22</v>
      </c>
      <c r="G122" s="417">
        <v>79.22</v>
      </c>
      <c r="H122" s="417">
        <v>100.03</v>
      </c>
      <c r="I122" s="417">
        <v>2200.66</v>
      </c>
      <c r="J122" s="438">
        <v>0.00216424857378226</v>
      </c>
      <c r="K122" s="439">
        <f t="shared" si="10"/>
        <v>0</v>
      </c>
      <c r="L122" s="440">
        <f t="shared" si="9"/>
        <v>2200.66</v>
      </c>
    </row>
    <row r="123" ht="25.5" spans="1:12">
      <c r="A123" s="49" t="s">
        <v>368</v>
      </c>
      <c r="B123" s="48" t="s">
        <v>369</v>
      </c>
      <c r="C123" s="49" t="s">
        <v>68</v>
      </c>
      <c r="D123" s="49" t="s">
        <v>370</v>
      </c>
      <c r="E123" s="50" t="s">
        <v>84</v>
      </c>
      <c r="F123" s="48">
        <v>22</v>
      </c>
      <c r="G123" s="417">
        <v>47.85</v>
      </c>
      <c r="H123" s="417">
        <v>60.42</v>
      </c>
      <c r="I123" s="417">
        <v>1329.24</v>
      </c>
      <c r="J123" s="438">
        <v>0.00130724681423497</v>
      </c>
      <c r="K123" s="439">
        <f t="shared" si="10"/>
        <v>0</v>
      </c>
      <c r="L123" s="440">
        <f t="shared" si="9"/>
        <v>1329.24</v>
      </c>
    </row>
    <row r="124" ht="25.5" spans="1:12">
      <c r="A124" s="49" t="s">
        <v>371</v>
      </c>
      <c r="B124" s="48" t="s">
        <v>372</v>
      </c>
      <c r="C124" s="49" t="s">
        <v>68</v>
      </c>
      <c r="D124" s="49" t="s">
        <v>373</v>
      </c>
      <c r="E124" s="50" t="s">
        <v>80</v>
      </c>
      <c r="F124" s="48">
        <v>1580</v>
      </c>
      <c r="G124" s="417">
        <v>8.94</v>
      </c>
      <c r="H124" s="417">
        <v>11.28</v>
      </c>
      <c r="I124" s="417">
        <v>17822.4</v>
      </c>
      <c r="J124" s="438">
        <v>0.0175275161912231</v>
      </c>
      <c r="K124" s="439">
        <f t="shared" si="10"/>
        <v>0</v>
      </c>
      <c r="L124" s="440">
        <f t="shared" si="9"/>
        <v>17822.4</v>
      </c>
    </row>
    <row r="125" ht="25.5" spans="1:12">
      <c r="A125" s="49" t="s">
        <v>374</v>
      </c>
      <c r="B125" s="48" t="s">
        <v>375</v>
      </c>
      <c r="C125" s="49" t="s">
        <v>96</v>
      </c>
      <c r="D125" s="49" t="s">
        <v>376</v>
      </c>
      <c r="E125" s="50" t="s">
        <v>84</v>
      </c>
      <c r="F125" s="48">
        <v>3</v>
      </c>
      <c r="G125" s="417">
        <v>29.71</v>
      </c>
      <c r="H125" s="417">
        <v>37.51</v>
      </c>
      <c r="I125" s="417">
        <v>112.53</v>
      </c>
      <c r="J125" s="438">
        <v>0.000110668114114728</v>
      </c>
      <c r="K125" s="439">
        <f t="shared" si="10"/>
        <v>0</v>
      </c>
      <c r="L125" s="440">
        <f t="shared" si="9"/>
        <v>112.53</v>
      </c>
    </row>
    <row r="126" ht="38.25" customHeight="1" spans="1:12">
      <c r="A126" s="49" t="s">
        <v>377</v>
      </c>
      <c r="B126" s="48" t="s">
        <v>372</v>
      </c>
      <c r="C126" s="49" t="s">
        <v>68</v>
      </c>
      <c r="D126" s="49" t="s">
        <v>373</v>
      </c>
      <c r="E126" s="50" t="s">
        <v>80</v>
      </c>
      <c r="F126" s="48">
        <v>42</v>
      </c>
      <c r="G126" s="417">
        <v>8.94</v>
      </c>
      <c r="H126" s="417">
        <v>11.28</v>
      </c>
      <c r="I126" s="417">
        <v>473.76</v>
      </c>
      <c r="J126" s="438">
        <v>0.00046592131647555</v>
      </c>
      <c r="K126" s="439">
        <f t="shared" si="10"/>
        <v>0</v>
      </c>
      <c r="L126" s="440">
        <f t="shared" si="9"/>
        <v>473.76</v>
      </c>
    </row>
    <row r="127" ht="38.25" customHeight="1" spans="1:12">
      <c r="A127" s="49" t="s">
        <v>378</v>
      </c>
      <c r="B127" s="48" t="s">
        <v>379</v>
      </c>
      <c r="C127" s="49" t="s">
        <v>96</v>
      </c>
      <c r="D127" s="49" t="s">
        <v>380</v>
      </c>
      <c r="E127" s="50" t="s">
        <v>116</v>
      </c>
      <c r="F127" s="48">
        <v>370</v>
      </c>
      <c r="G127" s="417">
        <v>58.99</v>
      </c>
      <c r="H127" s="417">
        <v>74.48</v>
      </c>
      <c r="I127" s="417">
        <v>27557.6</v>
      </c>
      <c r="J127" s="438">
        <v>0.0271016406427444</v>
      </c>
      <c r="K127" s="439">
        <f t="shared" si="10"/>
        <v>0</v>
      </c>
      <c r="L127" s="440">
        <f t="shared" si="9"/>
        <v>27557.6</v>
      </c>
    </row>
    <row r="128" ht="38.25" customHeight="1" spans="1:12">
      <c r="A128" s="49" t="s">
        <v>381</v>
      </c>
      <c r="B128" s="48" t="s">
        <v>382</v>
      </c>
      <c r="C128" s="49" t="s">
        <v>68</v>
      </c>
      <c r="D128" s="49" t="s">
        <v>383</v>
      </c>
      <c r="E128" s="50" t="s">
        <v>80</v>
      </c>
      <c r="F128" s="48">
        <v>22</v>
      </c>
      <c r="G128" s="417">
        <v>27.83</v>
      </c>
      <c r="H128" s="417">
        <v>35.14</v>
      </c>
      <c r="I128" s="417">
        <v>773.08</v>
      </c>
      <c r="J128" s="438">
        <v>0.000760288862168435</v>
      </c>
      <c r="K128" s="439">
        <f t="shared" si="10"/>
        <v>0</v>
      </c>
      <c r="L128" s="440">
        <f t="shared" si="9"/>
        <v>773.08</v>
      </c>
    </row>
    <row r="129" ht="25.5" spans="1:12">
      <c r="A129" s="49" t="s">
        <v>384</v>
      </c>
      <c r="B129" s="48" t="s">
        <v>385</v>
      </c>
      <c r="C129" s="49" t="s">
        <v>96</v>
      </c>
      <c r="D129" s="49" t="s">
        <v>386</v>
      </c>
      <c r="E129" s="50" t="s">
        <v>116</v>
      </c>
      <c r="F129" s="48">
        <v>22</v>
      </c>
      <c r="G129" s="417">
        <v>33.3</v>
      </c>
      <c r="H129" s="417">
        <v>42.04</v>
      </c>
      <c r="I129" s="417">
        <v>924.88</v>
      </c>
      <c r="J129" s="438">
        <v>0.000909577227249887</v>
      </c>
      <c r="K129" s="439">
        <f t="shared" si="10"/>
        <v>0</v>
      </c>
      <c r="L129" s="440">
        <f t="shared" si="9"/>
        <v>924.88</v>
      </c>
    </row>
    <row r="130" ht="51" spans="1:12">
      <c r="A130" s="49" t="s">
        <v>387</v>
      </c>
      <c r="B130" s="48" t="s">
        <v>388</v>
      </c>
      <c r="C130" s="49" t="s">
        <v>96</v>
      </c>
      <c r="D130" s="49" t="s">
        <v>389</v>
      </c>
      <c r="E130" s="50" t="s">
        <v>116</v>
      </c>
      <c r="F130" s="48">
        <v>22</v>
      </c>
      <c r="G130" s="417">
        <v>15.79</v>
      </c>
      <c r="H130" s="417">
        <v>19.93</v>
      </c>
      <c r="I130" s="417">
        <v>438.46</v>
      </c>
      <c r="J130" s="438">
        <v>0.000431205379141062</v>
      </c>
      <c r="K130" s="439">
        <f t="shared" si="10"/>
        <v>0</v>
      </c>
      <c r="L130" s="440">
        <f t="shared" si="9"/>
        <v>438.46</v>
      </c>
    </row>
    <row r="131" ht="25.5" spans="1:12">
      <c r="A131" s="49" t="s">
        <v>390</v>
      </c>
      <c r="B131" s="48" t="s">
        <v>391</v>
      </c>
      <c r="C131" s="49" t="s">
        <v>96</v>
      </c>
      <c r="D131" s="49" t="s">
        <v>392</v>
      </c>
      <c r="E131" s="50" t="s">
        <v>84</v>
      </c>
      <c r="F131" s="48">
        <v>22</v>
      </c>
      <c r="G131" s="417">
        <v>77.48</v>
      </c>
      <c r="H131" s="417">
        <v>97.83</v>
      </c>
      <c r="I131" s="417">
        <v>2152.26</v>
      </c>
      <c r="J131" s="438">
        <v>0.00211664938491571</v>
      </c>
      <c r="K131" s="439">
        <f t="shared" si="10"/>
        <v>0</v>
      </c>
      <c r="L131" s="440">
        <f t="shared" si="9"/>
        <v>2152.26</v>
      </c>
    </row>
    <row r="132" ht="38.25" spans="1:12">
      <c r="A132" s="49" t="s">
        <v>393</v>
      </c>
      <c r="B132" s="48" t="s">
        <v>394</v>
      </c>
      <c r="C132" s="49" t="s">
        <v>68</v>
      </c>
      <c r="D132" s="49" t="s">
        <v>395</v>
      </c>
      <c r="E132" s="50" t="s">
        <v>80</v>
      </c>
      <c r="F132" s="48">
        <v>112</v>
      </c>
      <c r="G132" s="417">
        <v>17.45</v>
      </c>
      <c r="H132" s="417">
        <v>22.03</v>
      </c>
      <c r="I132" s="417">
        <v>2467.36</v>
      </c>
      <c r="J132" s="438">
        <v>0.00242653583970599</v>
      </c>
      <c r="K132" s="439">
        <f t="shared" si="10"/>
        <v>0</v>
      </c>
      <c r="L132" s="440">
        <f t="shared" si="9"/>
        <v>2467.36</v>
      </c>
    </row>
    <row r="133" ht="25.5" spans="1:12">
      <c r="A133" s="49" t="s">
        <v>396</v>
      </c>
      <c r="B133" s="48" t="s">
        <v>397</v>
      </c>
      <c r="C133" s="49" t="s">
        <v>68</v>
      </c>
      <c r="D133" s="49" t="s">
        <v>398</v>
      </c>
      <c r="E133" s="50" t="s">
        <v>84</v>
      </c>
      <c r="F133" s="48">
        <v>30</v>
      </c>
      <c r="G133" s="417">
        <v>75.82</v>
      </c>
      <c r="H133" s="417">
        <v>95.73</v>
      </c>
      <c r="I133" s="417">
        <v>2871.9</v>
      </c>
      <c r="J133" s="438">
        <v>0.00282438244846785</v>
      </c>
      <c r="K133" s="439">
        <f t="shared" si="10"/>
        <v>0</v>
      </c>
      <c r="L133" s="440">
        <f t="shared" si="9"/>
        <v>2871.9</v>
      </c>
    </row>
    <row r="134" ht="25.5" customHeight="1" spans="1:12">
      <c r="A134" s="49" t="s">
        <v>399</v>
      </c>
      <c r="B134" s="48" t="s">
        <v>400</v>
      </c>
      <c r="C134" s="49" t="s">
        <v>68</v>
      </c>
      <c r="D134" s="49" t="s">
        <v>401</v>
      </c>
      <c r="E134" s="50" t="s">
        <v>84</v>
      </c>
      <c r="F134" s="48">
        <v>678</v>
      </c>
      <c r="G134" s="417">
        <v>13.52</v>
      </c>
      <c r="H134" s="417">
        <v>17.07</v>
      </c>
      <c r="I134" s="417">
        <v>11573.46</v>
      </c>
      <c r="J134" s="438">
        <v>0.0113819691813938</v>
      </c>
      <c r="K134" s="439">
        <f t="shared" si="10"/>
        <v>0</v>
      </c>
      <c r="L134" s="440">
        <f t="shared" si="9"/>
        <v>11573.46</v>
      </c>
    </row>
    <row r="135" ht="38.25" customHeight="1" spans="1:12">
      <c r="A135" s="49" t="s">
        <v>402</v>
      </c>
      <c r="B135" s="48" t="s">
        <v>403</v>
      </c>
      <c r="C135" s="49" t="s">
        <v>68</v>
      </c>
      <c r="D135" s="49" t="s">
        <v>404</v>
      </c>
      <c r="E135" s="50" t="s">
        <v>84</v>
      </c>
      <c r="F135" s="48">
        <v>22</v>
      </c>
      <c r="G135" s="417">
        <v>89.19</v>
      </c>
      <c r="H135" s="417">
        <v>112.62</v>
      </c>
      <c r="I135" s="417">
        <v>2477.64</v>
      </c>
      <c r="J135" s="438">
        <v>0.00243664575006856</v>
      </c>
      <c r="K135" s="439">
        <f t="shared" si="10"/>
        <v>0</v>
      </c>
      <c r="L135" s="440">
        <f t="shared" si="9"/>
        <v>2477.64</v>
      </c>
    </row>
    <row r="136" ht="38.25" customHeight="1" spans="1:12">
      <c r="A136" s="49" t="s">
        <v>405</v>
      </c>
      <c r="B136" s="48" t="s">
        <v>406</v>
      </c>
      <c r="C136" s="49" t="s">
        <v>68</v>
      </c>
      <c r="D136" s="49" t="s">
        <v>407</v>
      </c>
      <c r="E136" s="50" t="s">
        <v>80</v>
      </c>
      <c r="F136" s="48">
        <v>70</v>
      </c>
      <c r="G136" s="417">
        <v>19.83</v>
      </c>
      <c r="H136" s="417">
        <v>25.03</v>
      </c>
      <c r="I136" s="417">
        <v>1752.1</v>
      </c>
      <c r="J136" s="438">
        <v>0.00172311030605541</v>
      </c>
      <c r="K136" s="439">
        <f t="shared" si="10"/>
        <v>0</v>
      </c>
      <c r="L136" s="440">
        <f t="shared" si="9"/>
        <v>1752.1</v>
      </c>
    </row>
    <row r="137" ht="38.25" spans="1:12">
      <c r="A137" s="49" t="s">
        <v>408</v>
      </c>
      <c r="B137" s="48" t="s">
        <v>306</v>
      </c>
      <c r="C137" s="49" t="s">
        <v>96</v>
      </c>
      <c r="D137" s="49" t="s">
        <v>307</v>
      </c>
      <c r="E137" s="50" t="s">
        <v>116</v>
      </c>
      <c r="F137" s="48">
        <v>20</v>
      </c>
      <c r="G137" s="417">
        <v>20.4</v>
      </c>
      <c r="H137" s="417">
        <v>25.75</v>
      </c>
      <c r="I137" s="417">
        <v>515</v>
      </c>
      <c r="J137" s="438">
        <v>0.000506478972443659</v>
      </c>
      <c r="K137" s="439">
        <f t="shared" si="10"/>
        <v>0</v>
      </c>
      <c r="L137" s="440">
        <f t="shared" si="9"/>
        <v>515</v>
      </c>
    </row>
    <row r="138" ht="25.5" spans="1:12">
      <c r="A138" s="49" t="s">
        <v>409</v>
      </c>
      <c r="B138" s="48" t="s">
        <v>410</v>
      </c>
      <c r="C138" s="49" t="s">
        <v>68</v>
      </c>
      <c r="D138" s="49" t="s">
        <v>411</v>
      </c>
      <c r="E138" s="50" t="s">
        <v>84</v>
      </c>
      <c r="F138" s="48">
        <v>42</v>
      </c>
      <c r="G138" s="417">
        <v>51.93</v>
      </c>
      <c r="H138" s="417">
        <v>65.57</v>
      </c>
      <c r="I138" s="417">
        <v>2753.94</v>
      </c>
      <c r="J138" s="438">
        <v>0.00270837417742037</v>
      </c>
      <c r="K138" s="439">
        <f t="shared" si="10"/>
        <v>0</v>
      </c>
      <c r="L138" s="440">
        <f t="shared" si="9"/>
        <v>2753.94</v>
      </c>
    </row>
    <row r="139" spans="1:12">
      <c r="A139" s="151" t="s">
        <v>37</v>
      </c>
      <c r="B139" s="151"/>
      <c r="C139" s="151"/>
      <c r="D139" s="151" t="s">
        <v>38</v>
      </c>
      <c r="E139" s="151"/>
      <c r="F139" s="152"/>
      <c r="G139" s="151"/>
      <c r="H139" s="151"/>
      <c r="I139" s="415">
        <v>415192.86</v>
      </c>
      <c r="J139" s="435">
        <v>0.408323209900474</v>
      </c>
      <c r="K139" s="439"/>
      <c r="L139" s="440"/>
    </row>
    <row r="140" spans="1:12">
      <c r="A140" s="151" t="s">
        <v>412</v>
      </c>
      <c r="B140" s="151"/>
      <c r="C140" s="151"/>
      <c r="D140" s="151" t="s">
        <v>413</v>
      </c>
      <c r="E140" s="151"/>
      <c r="F140" s="152"/>
      <c r="G140" s="151"/>
      <c r="H140" s="151"/>
      <c r="I140" s="415">
        <v>127201.87</v>
      </c>
      <c r="J140" s="435">
        <v>0.125097227981577</v>
      </c>
      <c r="K140" s="439"/>
      <c r="L140" s="437"/>
    </row>
    <row r="141" ht="25.5" spans="1:12">
      <c r="A141" s="49" t="s">
        <v>414</v>
      </c>
      <c r="B141" s="48" t="s">
        <v>415</v>
      </c>
      <c r="C141" s="49" t="s">
        <v>68</v>
      </c>
      <c r="D141" s="49" t="s">
        <v>416</v>
      </c>
      <c r="E141" s="50" t="s">
        <v>84</v>
      </c>
      <c r="F141" s="48">
        <v>1</v>
      </c>
      <c r="G141" s="417">
        <v>965.32</v>
      </c>
      <c r="H141" s="417">
        <v>1218.9</v>
      </c>
      <c r="I141" s="417">
        <v>1218.9</v>
      </c>
      <c r="J141" s="438">
        <v>0.00119873246507102</v>
      </c>
      <c r="K141" s="439">
        <f t="shared" si="10"/>
        <v>0</v>
      </c>
      <c r="L141" s="440">
        <f t="shared" si="9"/>
        <v>1218.9</v>
      </c>
    </row>
    <row r="142" ht="25.5" customHeight="1" spans="1:12">
      <c r="A142" s="49" t="s">
        <v>417</v>
      </c>
      <c r="B142" s="48" t="s">
        <v>418</v>
      </c>
      <c r="C142" s="49" t="s">
        <v>68</v>
      </c>
      <c r="D142" s="49" t="s">
        <v>419</v>
      </c>
      <c r="E142" s="50" t="s">
        <v>84</v>
      </c>
      <c r="F142" s="48">
        <v>36</v>
      </c>
      <c r="G142" s="417">
        <v>203.76</v>
      </c>
      <c r="H142" s="417">
        <v>257.28</v>
      </c>
      <c r="I142" s="417">
        <v>9262.08</v>
      </c>
      <c r="J142" s="438">
        <v>0.0091088325458077</v>
      </c>
      <c r="K142" s="439">
        <f t="shared" si="10"/>
        <v>0</v>
      </c>
      <c r="L142" s="440">
        <f t="shared" si="9"/>
        <v>9262.08</v>
      </c>
    </row>
    <row r="143" ht="38.25" customHeight="1" spans="1:12">
      <c r="A143" s="49" t="s">
        <v>420</v>
      </c>
      <c r="B143" s="48" t="s">
        <v>421</v>
      </c>
      <c r="C143" s="49" t="s">
        <v>96</v>
      </c>
      <c r="D143" s="49" t="s">
        <v>422</v>
      </c>
      <c r="E143" s="50" t="s">
        <v>84</v>
      </c>
      <c r="F143" s="48">
        <v>2</v>
      </c>
      <c r="G143" s="417">
        <v>889.22</v>
      </c>
      <c r="H143" s="417">
        <v>1122.81</v>
      </c>
      <c r="I143" s="417">
        <v>2245.62</v>
      </c>
      <c r="J143" s="438">
        <v>0.00220846467980375</v>
      </c>
      <c r="K143" s="439">
        <f t="shared" si="10"/>
        <v>0</v>
      </c>
      <c r="L143" s="440">
        <f t="shared" si="9"/>
        <v>2245.62</v>
      </c>
    </row>
    <row r="144" ht="38.25" customHeight="1" spans="1:12">
      <c r="A144" s="49" t="s">
        <v>423</v>
      </c>
      <c r="B144" s="48" t="s">
        <v>424</v>
      </c>
      <c r="C144" s="49" t="s">
        <v>68</v>
      </c>
      <c r="D144" s="49" t="s">
        <v>425</v>
      </c>
      <c r="E144" s="50" t="s">
        <v>84</v>
      </c>
      <c r="F144" s="48">
        <v>61</v>
      </c>
      <c r="G144" s="417">
        <v>17.99</v>
      </c>
      <c r="H144" s="417">
        <v>22.71</v>
      </c>
      <c r="I144" s="417">
        <v>1385.31</v>
      </c>
      <c r="J144" s="438">
        <v>0.00136238909770083</v>
      </c>
      <c r="K144" s="439">
        <f t="shared" si="10"/>
        <v>0</v>
      </c>
      <c r="L144" s="440">
        <f t="shared" si="9"/>
        <v>1385.31</v>
      </c>
    </row>
    <row r="145" ht="38.25" spans="1:12">
      <c r="A145" s="49" t="s">
        <v>426</v>
      </c>
      <c r="B145" s="48" t="s">
        <v>427</v>
      </c>
      <c r="C145" s="49" t="s">
        <v>68</v>
      </c>
      <c r="D145" s="49" t="s">
        <v>428</v>
      </c>
      <c r="E145" s="50" t="s">
        <v>80</v>
      </c>
      <c r="F145" s="48">
        <v>59</v>
      </c>
      <c r="G145" s="417">
        <v>47.87</v>
      </c>
      <c r="H145" s="417">
        <v>60.44</v>
      </c>
      <c r="I145" s="417">
        <v>3565.96</v>
      </c>
      <c r="J145" s="438">
        <v>0.00350695875063144</v>
      </c>
      <c r="K145" s="439">
        <f t="shared" si="10"/>
        <v>0</v>
      </c>
      <c r="L145" s="440">
        <f t="shared" si="9"/>
        <v>3565.96</v>
      </c>
    </row>
    <row r="146" ht="38.25" spans="1:12">
      <c r="A146" s="49" t="s">
        <v>429</v>
      </c>
      <c r="B146" s="48" t="s">
        <v>430</v>
      </c>
      <c r="C146" s="49" t="s">
        <v>68</v>
      </c>
      <c r="D146" s="49" t="s">
        <v>431</v>
      </c>
      <c r="E146" s="50" t="s">
        <v>80</v>
      </c>
      <c r="F146" s="48">
        <v>10</v>
      </c>
      <c r="G146" s="417">
        <v>2695.54</v>
      </c>
      <c r="H146" s="417">
        <v>3403.65</v>
      </c>
      <c r="I146" s="417">
        <v>34036.5</v>
      </c>
      <c r="J146" s="438">
        <v>0.0334733428069488</v>
      </c>
      <c r="K146" s="439">
        <f t="shared" si="10"/>
        <v>0</v>
      </c>
      <c r="L146" s="440">
        <f t="shared" si="9"/>
        <v>34036.5</v>
      </c>
    </row>
    <row r="147" ht="38.25" spans="1:12">
      <c r="A147" s="49" t="s">
        <v>432</v>
      </c>
      <c r="B147" s="48" t="s">
        <v>433</v>
      </c>
      <c r="C147" s="49" t="s">
        <v>68</v>
      </c>
      <c r="D147" s="49" t="s">
        <v>434</v>
      </c>
      <c r="E147" s="50" t="s">
        <v>80</v>
      </c>
      <c r="F147" s="48">
        <v>1</v>
      </c>
      <c r="G147" s="417">
        <v>1778.85</v>
      </c>
      <c r="H147" s="417">
        <v>2246.15</v>
      </c>
      <c r="I147" s="417">
        <v>2246.15</v>
      </c>
      <c r="J147" s="438">
        <v>0.00220898591059092</v>
      </c>
      <c r="K147" s="439">
        <f t="shared" si="10"/>
        <v>0</v>
      </c>
      <c r="L147" s="440">
        <f t="shared" ref="L147:L210" si="11">I147-(I147*K147)</f>
        <v>2246.15</v>
      </c>
    </row>
    <row r="148" ht="25.5" spans="1:12">
      <c r="A148" s="49" t="s">
        <v>435</v>
      </c>
      <c r="B148" s="48" t="s">
        <v>436</v>
      </c>
      <c r="C148" s="49" t="s">
        <v>96</v>
      </c>
      <c r="D148" s="49" t="s">
        <v>437</v>
      </c>
      <c r="E148" s="50" t="s">
        <v>84</v>
      </c>
      <c r="F148" s="48">
        <v>1</v>
      </c>
      <c r="G148" s="417">
        <v>3560.82</v>
      </c>
      <c r="H148" s="417">
        <v>4496.24</v>
      </c>
      <c r="I148" s="417">
        <v>4496.24</v>
      </c>
      <c r="J148" s="438">
        <v>0.00442184663118462</v>
      </c>
      <c r="K148" s="439">
        <f t="shared" si="10"/>
        <v>0</v>
      </c>
      <c r="L148" s="440">
        <f t="shared" si="11"/>
        <v>4496.24</v>
      </c>
    </row>
    <row r="149" ht="38.25" spans="1:12">
      <c r="A149" s="49" t="s">
        <v>438</v>
      </c>
      <c r="B149" s="48" t="s">
        <v>439</v>
      </c>
      <c r="C149" s="49" t="s">
        <v>96</v>
      </c>
      <c r="D149" s="49" t="s">
        <v>440</v>
      </c>
      <c r="E149" s="50" t="s">
        <v>84</v>
      </c>
      <c r="F149" s="48">
        <v>25</v>
      </c>
      <c r="G149" s="417">
        <v>174.2</v>
      </c>
      <c r="H149" s="417">
        <v>219.96</v>
      </c>
      <c r="I149" s="417">
        <v>5499</v>
      </c>
      <c r="J149" s="438">
        <v>0.00540801528051977</v>
      </c>
      <c r="K149" s="439">
        <f t="shared" si="10"/>
        <v>0</v>
      </c>
      <c r="L149" s="440">
        <f t="shared" si="11"/>
        <v>5499</v>
      </c>
    </row>
    <row r="150" ht="25.5" customHeight="1" spans="1:12">
      <c r="A150" s="49" t="s">
        <v>441</v>
      </c>
      <c r="B150" s="48" t="s">
        <v>442</v>
      </c>
      <c r="C150" s="49" t="s">
        <v>96</v>
      </c>
      <c r="D150" s="49" t="s">
        <v>443</v>
      </c>
      <c r="E150" s="50" t="s">
        <v>84</v>
      </c>
      <c r="F150" s="48">
        <v>89</v>
      </c>
      <c r="G150" s="417">
        <v>120.07</v>
      </c>
      <c r="H150" s="417">
        <v>151.61</v>
      </c>
      <c r="I150" s="417">
        <v>13493.29</v>
      </c>
      <c r="J150" s="438">
        <v>0.0132700342797753</v>
      </c>
      <c r="K150" s="439">
        <f t="shared" si="10"/>
        <v>0</v>
      </c>
      <c r="L150" s="440">
        <f t="shared" si="11"/>
        <v>13493.29</v>
      </c>
    </row>
    <row r="151" ht="38.25" customHeight="1" spans="1:12">
      <c r="A151" s="49" t="s">
        <v>444</v>
      </c>
      <c r="B151" s="48" t="s">
        <v>445</v>
      </c>
      <c r="C151" s="49" t="s">
        <v>96</v>
      </c>
      <c r="D151" s="49" t="s">
        <v>446</v>
      </c>
      <c r="E151" s="50" t="s">
        <v>84</v>
      </c>
      <c r="F151" s="48">
        <v>12</v>
      </c>
      <c r="G151" s="417">
        <v>237.45</v>
      </c>
      <c r="H151" s="417">
        <v>299.82</v>
      </c>
      <c r="I151" s="417">
        <v>3597.84</v>
      </c>
      <c r="J151" s="438">
        <v>0.00353831127420717</v>
      </c>
      <c r="K151" s="439">
        <f t="shared" si="10"/>
        <v>0</v>
      </c>
      <c r="L151" s="440">
        <f t="shared" si="11"/>
        <v>3597.84</v>
      </c>
    </row>
    <row r="152" ht="38.25" customHeight="1" spans="1:12">
      <c r="A152" s="49" t="s">
        <v>447</v>
      </c>
      <c r="B152" s="48" t="s">
        <v>448</v>
      </c>
      <c r="C152" s="49" t="s">
        <v>96</v>
      </c>
      <c r="D152" s="49" t="s">
        <v>449</v>
      </c>
      <c r="E152" s="50" t="s">
        <v>116</v>
      </c>
      <c r="F152" s="48">
        <v>267</v>
      </c>
      <c r="G152" s="417">
        <v>112.41</v>
      </c>
      <c r="H152" s="417">
        <v>141.94</v>
      </c>
      <c r="I152" s="417">
        <v>37897.98</v>
      </c>
      <c r="J152" s="438">
        <v>0.0372709319768745</v>
      </c>
      <c r="K152" s="439">
        <f t="shared" si="10"/>
        <v>0</v>
      </c>
      <c r="L152" s="440">
        <f t="shared" si="11"/>
        <v>37897.98</v>
      </c>
    </row>
    <row r="153" ht="38.25" customHeight="1" spans="1:12">
      <c r="A153" s="49" t="s">
        <v>450</v>
      </c>
      <c r="B153" s="48" t="s">
        <v>451</v>
      </c>
      <c r="C153" s="49" t="s">
        <v>68</v>
      </c>
      <c r="D153" s="49" t="s">
        <v>452</v>
      </c>
      <c r="E153" s="50" t="s">
        <v>84</v>
      </c>
      <c r="F153" s="48">
        <v>10</v>
      </c>
      <c r="G153" s="417">
        <v>653.92</v>
      </c>
      <c r="H153" s="417">
        <v>825.7</v>
      </c>
      <c r="I153" s="417">
        <v>8257</v>
      </c>
      <c r="J153" s="438">
        <v>0.00812038228246077</v>
      </c>
      <c r="K153" s="439">
        <f t="shared" si="10"/>
        <v>0</v>
      </c>
      <c r="L153" s="440">
        <f t="shared" si="11"/>
        <v>8257</v>
      </c>
    </row>
    <row r="154" ht="38.25" customHeight="1" spans="1:12">
      <c r="A154" s="151" t="s">
        <v>453</v>
      </c>
      <c r="B154" s="151"/>
      <c r="C154" s="151"/>
      <c r="D154" s="151" t="s">
        <v>454</v>
      </c>
      <c r="E154" s="151"/>
      <c r="F154" s="152"/>
      <c r="G154" s="151"/>
      <c r="H154" s="151"/>
      <c r="I154" s="415">
        <v>58407.51</v>
      </c>
      <c r="J154" s="435">
        <v>0.0574411177627044</v>
      </c>
      <c r="K154" s="439"/>
      <c r="L154" s="437"/>
    </row>
    <row r="155" ht="38.25" spans="1:12">
      <c r="A155" s="49" t="s">
        <v>455</v>
      </c>
      <c r="B155" s="48" t="s">
        <v>456</v>
      </c>
      <c r="C155" s="49" t="s">
        <v>96</v>
      </c>
      <c r="D155" s="49" t="s">
        <v>457</v>
      </c>
      <c r="E155" s="50" t="s">
        <v>84</v>
      </c>
      <c r="F155" s="48">
        <v>1</v>
      </c>
      <c r="G155" s="417">
        <v>21.56</v>
      </c>
      <c r="H155" s="417">
        <v>27.22</v>
      </c>
      <c r="I155" s="417">
        <v>27.22</v>
      </c>
      <c r="J155" s="438">
        <v>2.67696264658571e-5</v>
      </c>
      <c r="K155" s="439">
        <f t="shared" ref="K154:K209" si="12">$I$264</f>
        <v>0</v>
      </c>
      <c r="L155" s="440">
        <f t="shared" si="11"/>
        <v>27.22</v>
      </c>
    </row>
    <row r="156" ht="38.25" spans="1:12">
      <c r="A156" s="49" t="s">
        <v>458</v>
      </c>
      <c r="B156" s="48" t="s">
        <v>459</v>
      </c>
      <c r="C156" s="49" t="s">
        <v>68</v>
      </c>
      <c r="D156" s="49" t="s">
        <v>460</v>
      </c>
      <c r="E156" s="50" t="s">
        <v>156</v>
      </c>
      <c r="F156" s="48">
        <v>2</v>
      </c>
      <c r="G156" s="417">
        <v>8403.89</v>
      </c>
      <c r="H156" s="417">
        <v>10611.59</v>
      </c>
      <c r="I156" s="417">
        <v>21223.18</v>
      </c>
      <c r="J156" s="438">
        <v>0.0208720279580327</v>
      </c>
      <c r="K156" s="439">
        <f t="shared" si="12"/>
        <v>0</v>
      </c>
      <c r="L156" s="440">
        <f t="shared" si="11"/>
        <v>21223.18</v>
      </c>
    </row>
    <row r="157" ht="25.5" spans="1:12">
      <c r="A157" s="49" t="s">
        <v>461</v>
      </c>
      <c r="B157" s="48" t="s">
        <v>462</v>
      </c>
      <c r="C157" s="49" t="s">
        <v>68</v>
      </c>
      <c r="D157" s="49" t="s">
        <v>463</v>
      </c>
      <c r="E157" s="50" t="s">
        <v>84</v>
      </c>
      <c r="F157" s="48">
        <v>1</v>
      </c>
      <c r="G157" s="417">
        <v>625.87</v>
      </c>
      <c r="H157" s="417">
        <v>790.28</v>
      </c>
      <c r="I157" s="417">
        <v>790.28</v>
      </c>
      <c r="J157" s="438">
        <v>0.000777204276393738</v>
      </c>
      <c r="K157" s="439">
        <f t="shared" si="12"/>
        <v>0</v>
      </c>
      <c r="L157" s="440">
        <f t="shared" si="11"/>
        <v>790.28</v>
      </c>
    </row>
    <row r="158" ht="25.5" customHeight="1" spans="1:12">
      <c r="A158" s="49" t="s">
        <v>464</v>
      </c>
      <c r="B158" s="48" t="s">
        <v>465</v>
      </c>
      <c r="C158" s="49" t="s">
        <v>96</v>
      </c>
      <c r="D158" s="49" t="s">
        <v>466</v>
      </c>
      <c r="E158" s="50" t="s">
        <v>84</v>
      </c>
      <c r="F158" s="48">
        <v>2</v>
      </c>
      <c r="G158" s="417">
        <v>87.31</v>
      </c>
      <c r="H158" s="417">
        <v>110.24</v>
      </c>
      <c r="I158" s="417">
        <v>220.48</v>
      </c>
      <c r="J158" s="438">
        <v>0.000216832007464812</v>
      </c>
      <c r="K158" s="439">
        <f t="shared" si="12"/>
        <v>0</v>
      </c>
      <c r="L158" s="440">
        <f t="shared" si="11"/>
        <v>220.48</v>
      </c>
    </row>
    <row r="159" ht="38.25" customHeight="1" spans="1:12">
      <c r="A159" s="49" t="s">
        <v>467</v>
      </c>
      <c r="B159" s="48" t="s">
        <v>468</v>
      </c>
      <c r="C159" s="49" t="s">
        <v>96</v>
      </c>
      <c r="D159" s="49" t="s">
        <v>469</v>
      </c>
      <c r="E159" s="50" t="s">
        <v>84</v>
      </c>
      <c r="F159" s="48">
        <v>8</v>
      </c>
      <c r="G159" s="417">
        <v>69.02</v>
      </c>
      <c r="H159" s="417">
        <v>87.15</v>
      </c>
      <c r="I159" s="417">
        <v>697.2</v>
      </c>
      <c r="J159" s="438">
        <v>0.000685664348714018</v>
      </c>
      <c r="K159" s="439">
        <f t="shared" si="12"/>
        <v>0</v>
      </c>
      <c r="L159" s="440">
        <f t="shared" si="11"/>
        <v>697.2</v>
      </c>
    </row>
    <row r="160" ht="38.25" customHeight="1" spans="1:12">
      <c r="A160" s="49" t="s">
        <v>470</v>
      </c>
      <c r="B160" s="48" t="s">
        <v>439</v>
      </c>
      <c r="C160" s="49" t="s">
        <v>96</v>
      </c>
      <c r="D160" s="49" t="s">
        <v>440</v>
      </c>
      <c r="E160" s="50" t="s">
        <v>84</v>
      </c>
      <c r="F160" s="48">
        <v>6</v>
      </c>
      <c r="G160" s="417">
        <v>174.2</v>
      </c>
      <c r="H160" s="417">
        <v>219.96</v>
      </c>
      <c r="I160" s="417">
        <v>1319.76</v>
      </c>
      <c r="J160" s="438">
        <v>0.00129792366732475</v>
      </c>
      <c r="K160" s="439">
        <f t="shared" si="12"/>
        <v>0</v>
      </c>
      <c r="L160" s="440">
        <f t="shared" si="11"/>
        <v>1319.76</v>
      </c>
    </row>
    <row r="161" ht="38.25" spans="1:12">
      <c r="A161" s="49" t="s">
        <v>471</v>
      </c>
      <c r="B161" s="48" t="s">
        <v>472</v>
      </c>
      <c r="C161" s="49" t="s">
        <v>96</v>
      </c>
      <c r="D161" s="49" t="s">
        <v>473</v>
      </c>
      <c r="E161" s="50" t="s">
        <v>84</v>
      </c>
      <c r="F161" s="48">
        <v>16</v>
      </c>
      <c r="G161" s="417">
        <v>223.02</v>
      </c>
      <c r="H161" s="417">
        <v>281.6</v>
      </c>
      <c r="I161" s="417">
        <v>4505.6</v>
      </c>
      <c r="J161" s="438">
        <v>0.00443105176357699</v>
      </c>
      <c r="K161" s="439">
        <f t="shared" si="12"/>
        <v>0</v>
      </c>
      <c r="L161" s="440">
        <f t="shared" si="11"/>
        <v>4505.6</v>
      </c>
    </row>
    <row r="162" ht="38.25" spans="1:12">
      <c r="A162" s="49" t="s">
        <v>474</v>
      </c>
      <c r="B162" s="48" t="s">
        <v>475</v>
      </c>
      <c r="C162" s="49" t="s">
        <v>96</v>
      </c>
      <c r="D162" s="49" t="s">
        <v>476</v>
      </c>
      <c r="E162" s="50" t="s">
        <v>84</v>
      </c>
      <c r="F162" s="48">
        <v>5</v>
      </c>
      <c r="G162" s="417">
        <v>9.85</v>
      </c>
      <c r="H162" s="417">
        <v>12.43</v>
      </c>
      <c r="I162" s="417">
        <v>62.15</v>
      </c>
      <c r="J162" s="438">
        <v>6.11216857036377e-5</v>
      </c>
      <c r="K162" s="439">
        <f t="shared" si="12"/>
        <v>0</v>
      </c>
      <c r="L162" s="440">
        <f t="shared" si="11"/>
        <v>62.15</v>
      </c>
    </row>
    <row r="163" ht="38.25" spans="1:12">
      <c r="A163" s="49" t="s">
        <v>477</v>
      </c>
      <c r="B163" s="48" t="s">
        <v>478</v>
      </c>
      <c r="C163" s="49" t="s">
        <v>96</v>
      </c>
      <c r="D163" s="49" t="s">
        <v>479</v>
      </c>
      <c r="E163" s="50" t="s">
        <v>84</v>
      </c>
      <c r="F163" s="48">
        <v>3</v>
      </c>
      <c r="G163" s="417">
        <v>49.27</v>
      </c>
      <c r="H163" s="417">
        <v>62.21</v>
      </c>
      <c r="I163" s="417">
        <v>186.63</v>
      </c>
      <c r="J163" s="438">
        <v>0.00018354207888769</v>
      </c>
      <c r="K163" s="439">
        <f t="shared" si="12"/>
        <v>0</v>
      </c>
      <c r="L163" s="440">
        <f t="shared" si="11"/>
        <v>186.63</v>
      </c>
    </row>
    <row r="164" ht="38.25" spans="1:12">
      <c r="A164" s="49" t="s">
        <v>480</v>
      </c>
      <c r="B164" s="48" t="s">
        <v>442</v>
      </c>
      <c r="C164" s="49" t="s">
        <v>96</v>
      </c>
      <c r="D164" s="49" t="s">
        <v>443</v>
      </c>
      <c r="E164" s="50" t="s">
        <v>84</v>
      </c>
      <c r="F164" s="48">
        <v>8</v>
      </c>
      <c r="G164" s="417">
        <v>120.07</v>
      </c>
      <c r="H164" s="417">
        <v>151.61</v>
      </c>
      <c r="I164" s="417">
        <v>1212.88</v>
      </c>
      <c r="J164" s="438">
        <v>0.00119281207009217</v>
      </c>
      <c r="K164" s="439">
        <f t="shared" si="12"/>
        <v>0</v>
      </c>
      <c r="L164" s="440">
        <f t="shared" si="11"/>
        <v>1212.88</v>
      </c>
    </row>
    <row r="165" ht="38.25" spans="1:12">
      <c r="A165" s="49" t="s">
        <v>481</v>
      </c>
      <c r="B165" s="48" t="s">
        <v>482</v>
      </c>
      <c r="C165" s="49" t="s">
        <v>96</v>
      </c>
      <c r="D165" s="49" t="s">
        <v>483</v>
      </c>
      <c r="E165" s="50" t="s">
        <v>84</v>
      </c>
      <c r="F165" s="48">
        <v>10</v>
      </c>
      <c r="G165" s="417">
        <v>160.72</v>
      </c>
      <c r="H165" s="417">
        <v>202.94</v>
      </c>
      <c r="I165" s="417">
        <v>2029.4</v>
      </c>
      <c r="J165" s="438">
        <v>0.00199582218772264</v>
      </c>
      <c r="K165" s="439">
        <f t="shared" si="12"/>
        <v>0</v>
      </c>
      <c r="L165" s="440">
        <f t="shared" si="11"/>
        <v>2029.4</v>
      </c>
    </row>
    <row r="166" ht="25.5" customHeight="1" spans="1:12">
      <c r="A166" s="49" t="s">
        <v>484</v>
      </c>
      <c r="B166" s="48" t="s">
        <v>485</v>
      </c>
      <c r="C166" s="49" t="s">
        <v>96</v>
      </c>
      <c r="D166" s="49" t="s">
        <v>486</v>
      </c>
      <c r="E166" s="50" t="s">
        <v>84</v>
      </c>
      <c r="F166" s="48">
        <v>4</v>
      </c>
      <c r="G166" s="417">
        <v>7.91</v>
      </c>
      <c r="H166" s="417">
        <v>9.98</v>
      </c>
      <c r="I166" s="417">
        <v>39.92</v>
      </c>
      <c r="J166" s="438">
        <v>3.92594962717493e-5</v>
      </c>
      <c r="K166" s="439">
        <f t="shared" si="12"/>
        <v>0</v>
      </c>
      <c r="L166" s="440">
        <f t="shared" si="11"/>
        <v>39.92</v>
      </c>
    </row>
    <row r="167" ht="38.25" customHeight="1" spans="1:12">
      <c r="A167" s="49" t="s">
        <v>487</v>
      </c>
      <c r="B167" s="48" t="s">
        <v>488</v>
      </c>
      <c r="C167" s="49" t="s">
        <v>96</v>
      </c>
      <c r="D167" s="49" t="s">
        <v>489</v>
      </c>
      <c r="E167" s="50" t="s">
        <v>84</v>
      </c>
      <c r="F167" s="48">
        <v>1</v>
      </c>
      <c r="G167" s="417">
        <v>188.17</v>
      </c>
      <c r="H167" s="417">
        <v>237.6</v>
      </c>
      <c r="I167" s="417">
        <v>237.6</v>
      </c>
      <c r="J167" s="438">
        <v>0.00023366874534488</v>
      </c>
      <c r="K167" s="439">
        <f t="shared" si="12"/>
        <v>0</v>
      </c>
      <c r="L167" s="440">
        <f t="shared" si="11"/>
        <v>237.6</v>
      </c>
    </row>
    <row r="168" ht="38.25" customHeight="1" spans="1:12">
      <c r="A168" s="49" t="s">
        <v>490</v>
      </c>
      <c r="B168" s="48" t="s">
        <v>491</v>
      </c>
      <c r="C168" s="49" t="s">
        <v>96</v>
      </c>
      <c r="D168" s="49" t="s">
        <v>492</v>
      </c>
      <c r="E168" s="50" t="s">
        <v>84</v>
      </c>
      <c r="F168" s="48">
        <v>3</v>
      </c>
      <c r="G168" s="417">
        <v>47.35</v>
      </c>
      <c r="H168" s="417">
        <v>59.78</v>
      </c>
      <c r="I168" s="417">
        <v>179.34</v>
      </c>
      <c r="J168" s="438">
        <v>0.000176372696928244</v>
      </c>
      <c r="K168" s="439">
        <f t="shared" si="12"/>
        <v>0</v>
      </c>
      <c r="L168" s="440">
        <f t="shared" si="11"/>
        <v>179.34</v>
      </c>
    </row>
    <row r="169" ht="38.25" spans="1:12">
      <c r="A169" s="49" t="s">
        <v>493</v>
      </c>
      <c r="B169" s="48" t="s">
        <v>494</v>
      </c>
      <c r="C169" s="49" t="s">
        <v>96</v>
      </c>
      <c r="D169" s="49" t="s">
        <v>495</v>
      </c>
      <c r="E169" s="50" t="s">
        <v>84</v>
      </c>
      <c r="F169" s="48">
        <v>2</v>
      </c>
      <c r="G169" s="417">
        <v>109.36</v>
      </c>
      <c r="H169" s="417">
        <v>138.08</v>
      </c>
      <c r="I169" s="417">
        <v>276.16</v>
      </c>
      <c r="J169" s="438">
        <v>0.000271590743747652</v>
      </c>
      <c r="K169" s="439">
        <f t="shared" si="12"/>
        <v>0</v>
      </c>
      <c r="L169" s="440">
        <f t="shared" si="11"/>
        <v>276.16</v>
      </c>
    </row>
    <row r="170" ht="38.25" spans="1:12">
      <c r="A170" s="49" t="s">
        <v>496</v>
      </c>
      <c r="B170" s="48" t="s">
        <v>497</v>
      </c>
      <c r="C170" s="49" t="s">
        <v>96</v>
      </c>
      <c r="D170" s="49" t="s">
        <v>498</v>
      </c>
      <c r="E170" s="50" t="s">
        <v>84</v>
      </c>
      <c r="F170" s="48">
        <v>2</v>
      </c>
      <c r="G170" s="417">
        <v>151.19</v>
      </c>
      <c r="H170" s="417">
        <v>190.9</v>
      </c>
      <c r="I170" s="417">
        <v>381.8</v>
      </c>
      <c r="J170" s="438">
        <v>0.000375482857629105</v>
      </c>
      <c r="K170" s="439">
        <f t="shared" si="12"/>
        <v>0</v>
      </c>
      <c r="L170" s="440">
        <f t="shared" si="11"/>
        <v>381.8</v>
      </c>
    </row>
    <row r="171" ht="38.25" spans="1:12">
      <c r="A171" s="49" t="s">
        <v>499</v>
      </c>
      <c r="B171" s="48" t="s">
        <v>500</v>
      </c>
      <c r="C171" s="49" t="s">
        <v>96</v>
      </c>
      <c r="D171" s="49" t="s">
        <v>501</v>
      </c>
      <c r="E171" s="50" t="s">
        <v>84</v>
      </c>
      <c r="F171" s="48">
        <v>1</v>
      </c>
      <c r="G171" s="417">
        <v>163.63</v>
      </c>
      <c r="H171" s="417">
        <v>206.61</v>
      </c>
      <c r="I171" s="417">
        <v>206.61</v>
      </c>
      <c r="J171" s="438">
        <v>0.000203191496109873</v>
      </c>
      <c r="K171" s="439">
        <f t="shared" si="12"/>
        <v>0</v>
      </c>
      <c r="L171" s="440">
        <f t="shared" si="11"/>
        <v>206.61</v>
      </c>
    </row>
    <row r="172" ht="25.5" spans="1:12">
      <c r="A172" s="49" t="s">
        <v>502</v>
      </c>
      <c r="B172" s="48" t="s">
        <v>503</v>
      </c>
      <c r="C172" s="49" t="s">
        <v>68</v>
      </c>
      <c r="D172" s="49" t="s">
        <v>504</v>
      </c>
      <c r="E172" s="50" t="s">
        <v>84</v>
      </c>
      <c r="F172" s="48">
        <v>1</v>
      </c>
      <c r="G172" s="417">
        <v>451.74</v>
      </c>
      <c r="H172" s="417">
        <v>570.41</v>
      </c>
      <c r="I172" s="417">
        <v>570.41</v>
      </c>
      <c r="J172" s="438">
        <v>0.000560972176061335</v>
      </c>
      <c r="K172" s="439">
        <f t="shared" si="12"/>
        <v>0</v>
      </c>
      <c r="L172" s="440">
        <f t="shared" si="11"/>
        <v>570.41</v>
      </c>
    </row>
    <row r="173" ht="25.5" spans="1:12">
      <c r="A173" s="49" t="s">
        <v>505</v>
      </c>
      <c r="B173" s="48" t="s">
        <v>506</v>
      </c>
      <c r="C173" s="49" t="s">
        <v>96</v>
      </c>
      <c r="D173" s="49" t="s">
        <v>507</v>
      </c>
      <c r="E173" s="50" t="s">
        <v>84</v>
      </c>
      <c r="F173" s="48">
        <v>2</v>
      </c>
      <c r="G173" s="417">
        <v>53.14</v>
      </c>
      <c r="H173" s="417">
        <v>67.09</v>
      </c>
      <c r="I173" s="417">
        <v>134.18</v>
      </c>
      <c r="J173" s="438">
        <v>0.00013195990004367</v>
      </c>
      <c r="K173" s="439">
        <f t="shared" si="12"/>
        <v>0</v>
      </c>
      <c r="L173" s="440">
        <f t="shared" si="11"/>
        <v>134.18</v>
      </c>
    </row>
    <row r="174" ht="25.5" spans="1:12">
      <c r="A174" s="49" t="s">
        <v>508</v>
      </c>
      <c r="B174" s="48" t="s">
        <v>509</v>
      </c>
      <c r="C174" s="49" t="s">
        <v>96</v>
      </c>
      <c r="D174" s="49" t="s">
        <v>510</v>
      </c>
      <c r="E174" s="50" t="s">
        <v>84</v>
      </c>
      <c r="F174" s="48">
        <v>4</v>
      </c>
      <c r="G174" s="417">
        <v>243.47</v>
      </c>
      <c r="H174" s="417">
        <v>307.42</v>
      </c>
      <c r="I174" s="417">
        <v>1229.68</v>
      </c>
      <c r="J174" s="438">
        <v>0.0012093341025913</v>
      </c>
      <c r="K174" s="439">
        <f t="shared" si="12"/>
        <v>0</v>
      </c>
      <c r="L174" s="440">
        <f t="shared" si="11"/>
        <v>1229.68</v>
      </c>
    </row>
    <row r="175" ht="38.25" customHeight="1" spans="1:12">
      <c r="A175" s="49" t="s">
        <v>511</v>
      </c>
      <c r="B175" s="48" t="s">
        <v>512</v>
      </c>
      <c r="C175" s="49" t="s">
        <v>96</v>
      </c>
      <c r="D175" s="49" t="s">
        <v>513</v>
      </c>
      <c r="E175" s="50" t="s">
        <v>84</v>
      </c>
      <c r="F175" s="48">
        <v>2</v>
      </c>
      <c r="G175" s="417">
        <v>672.7</v>
      </c>
      <c r="H175" s="417">
        <v>849.41</v>
      </c>
      <c r="I175" s="417">
        <v>1698.82</v>
      </c>
      <c r="J175" s="438">
        <v>0.00167071186012959</v>
      </c>
      <c r="K175" s="439">
        <f t="shared" si="12"/>
        <v>0</v>
      </c>
      <c r="L175" s="440">
        <f t="shared" si="11"/>
        <v>1698.82</v>
      </c>
    </row>
    <row r="176" ht="38.25" customHeight="1" spans="1:12">
      <c r="A176" s="49" t="s">
        <v>514</v>
      </c>
      <c r="B176" s="48" t="s">
        <v>515</v>
      </c>
      <c r="C176" s="49" t="s">
        <v>96</v>
      </c>
      <c r="D176" s="49" t="s">
        <v>516</v>
      </c>
      <c r="E176" s="50" t="s">
        <v>84</v>
      </c>
      <c r="F176" s="48">
        <v>2</v>
      </c>
      <c r="G176" s="417">
        <v>296.1</v>
      </c>
      <c r="H176" s="417">
        <v>373.88</v>
      </c>
      <c r="I176" s="417">
        <v>747.76</v>
      </c>
      <c r="J176" s="438">
        <v>0.000735387798901885</v>
      </c>
      <c r="K176" s="439">
        <f t="shared" si="12"/>
        <v>0</v>
      </c>
      <c r="L176" s="440">
        <f t="shared" si="11"/>
        <v>747.76</v>
      </c>
    </row>
    <row r="177" ht="38.25" customHeight="1" spans="1:12">
      <c r="A177" s="49" t="s">
        <v>517</v>
      </c>
      <c r="B177" s="48" t="s">
        <v>518</v>
      </c>
      <c r="C177" s="49" t="s">
        <v>68</v>
      </c>
      <c r="D177" s="49" t="s">
        <v>519</v>
      </c>
      <c r="E177" s="50" t="s">
        <v>84</v>
      </c>
      <c r="F177" s="48">
        <v>1</v>
      </c>
      <c r="G177" s="417">
        <v>824.78</v>
      </c>
      <c r="H177" s="417">
        <v>1041.44</v>
      </c>
      <c r="I177" s="417">
        <v>1041.44</v>
      </c>
      <c r="J177" s="438">
        <v>0.00102420866225578</v>
      </c>
      <c r="K177" s="439">
        <f t="shared" si="12"/>
        <v>0</v>
      </c>
      <c r="L177" s="440">
        <f t="shared" si="11"/>
        <v>1041.44</v>
      </c>
    </row>
    <row r="178" ht="38.25" customHeight="1" spans="1:12">
      <c r="A178" s="49" t="s">
        <v>520</v>
      </c>
      <c r="B178" s="48" t="s">
        <v>521</v>
      </c>
      <c r="C178" s="49" t="s">
        <v>68</v>
      </c>
      <c r="D178" s="49" t="s">
        <v>522</v>
      </c>
      <c r="E178" s="50" t="s">
        <v>80</v>
      </c>
      <c r="F178" s="48">
        <v>1</v>
      </c>
      <c r="G178" s="417">
        <v>390.05</v>
      </c>
      <c r="H178" s="417">
        <v>492.51</v>
      </c>
      <c r="I178" s="417">
        <v>492.51</v>
      </c>
      <c r="J178" s="438">
        <v>0.00048436108488976</v>
      </c>
      <c r="K178" s="439">
        <f t="shared" si="12"/>
        <v>0</v>
      </c>
      <c r="L178" s="440">
        <f t="shared" si="11"/>
        <v>492.51</v>
      </c>
    </row>
    <row r="179" ht="38.25" spans="1:12">
      <c r="A179" s="49" t="s">
        <v>523</v>
      </c>
      <c r="B179" s="48" t="s">
        <v>524</v>
      </c>
      <c r="C179" s="49" t="s">
        <v>96</v>
      </c>
      <c r="D179" s="49" t="s">
        <v>525</v>
      </c>
      <c r="E179" s="50" t="s">
        <v>84</v>
      </c>
      <c r="F179" s="48">
        <v>4</v>
      </c>
      <c r="G179" s="417">
        <v>92.98</v>
      </c>
      <c r="H179" s="417">
        <v>117.4</v>
      </c>
      <c r="I179" s="417">
        <v>469.6</v>
      </c>
      <c r="J179" s="438">
        <v>0.000461830146523383</v>
      </c>
      <c r="K179" s="439">
        <f t="shared" si="12"/>
        <v>0</v>
      </c>
      <c r="L179" s="440">
        <f t="shared" si="11"/>
        <v>469.6</v>
      </c>
    </row>
    <row r="180" ht="38.25" spans="1:12">
      <c r="A180" s="49" t="s">
        <v>526</v>
      </c>
      <c r="B180" s="48" t="s">
        <v>445</v>
      </c>
      <c r="C180" s="49" t="s">
        <v>96</v>
      </c>
      <c r="D180" s="49" t="s">
        <v>446</v>
      </c>
      <c r="E180" s="50" t="s">
        <v>84</v>
      </c>
      <c r="F180" s="48">
        <v>2</v>
      </c>
      <c r="G180" s="417">
        <v>237.45</v>
      </c>
      <c r="H180" s="417">
        <v>299.82</v>
      </c>
      <c r="I180" s="417">
        <v>599.64</v>
      </c>
      <c r="J180" s="438">
        <v>0.000589718545701196</v>
      </c>
      <c r="K180" s="439">
        <f t="shared" si="12"/>
        <v>0</v>
      </c>
      <c r="L180" s="440">
        <f t="shared" si="11"/>
        <v>599.64</v>
      </c>
    </row>
    <row r="181" ht="25.5" spans="1:12">
      <c r="A181" s="49" t="s">
        <v>527</v>
      </c>
      <c r="B181" s="48" t="s">
        <v>528</v>
      </c>
      <c r="C181" s="49" t="s">
        <v>96</v>
      </c>
      <c r="D181" s="49" t="s">
        <v>529</v>
      </c>
      <c r="E181" s="50" t="s">
        <v>84</v>
      </c>
      <c r="F181" s="48">
        <v>1</v>
      </c>
      <c r="G181" s="417">
        <v>51.67</v>
      </c>
      <c r="H181" s="417">
        <v>65.24</v>
      </c>
      <c r="I181" s="417">
        <v>65.24</v>
      </c>
      <c r="J181" s="438">
        <v>6.41605595382997e-5</v>
      </c>
      <c r="K181" s="439">
        <f t="shared" si="12"/>
        <v>0</v>
      </c>
      <c r="L181" s="440">
        <f t="shared" si="11"/>
        <v>65.24</v>
      </c>
    </row>
    <row r="182" ht="25.5" spans="1:12">
      <c r="A182" s="49" t="s">
        <v>530</v>
      </c>
      <c r="B182" s="48" t="s">
        <v>531</v>
      </c>
      <c r="C182" s="49" t="s">
        <v>96</v>
      </c>
      <c r="D182" s="49" t="s">
        <v>532</v>
      </c>
      <c r="E182" s="50" t="s">
        <v>84</v>
      </c>
      <c r="F182" s="48">
        <v>1</v>
      </c>
      <c r="G182" s="417">
        <v>122.28</v>
      </c>
      <c r="H182" s="417">
        <v>154.4</v>
      </c>
      <c r="I182" s="417">
        <v>154.4</v>
      </c>
      <c r="J182" s="438">
        <v>0.000151845346301555</v>
      </c>
      <c r="K182" s="439">
        <f t="shared" si="12"/>
        <v>0</v>
      </c>
      <c r="L182" s="440">
        <f t="shared" si="11"/>
        <v>154.4</v>
      </c>
    </row>
    <row r="183" ht="51" spans="1:12">
      <c r="A183" s="49" t="s">
        <v>533</v>
      </c>
      <c r="B183" s="48" t="s">
        <v>534</v>
      </c>
      <c r="C183" s="49" t="s">
        <v>96</v>
      </c>
      <c r="D183" s="49" t="s">
        <v>535</v>
      </c>
      <c r="E183" s="50" t="s">
        <v>116</v>
      </c>
      <c r="F183" s="48">
        <v>9</v>
      </c>
      <c r="G183" s="417">
        <v>47.83</v>
      </c>
      <c r="H183" s="417">
        <v>60.39</v>
      </c>
      <c r="I183" s="417">
        <v>543.51</v>
      </c>
      <c r="J183" s="438">
        <v>0.000534517254976414</v>
      </c>
      <c r="K183" s="439">
        <f t="shared" si="12"/>
        <v>0</v>
      </c>
      <c r="L183" s="440">
        <f t="shared" si="11"/>
        <v>543.51</v>
      </c>
    </row>
    <row r="184" ht="51" spans="1:12">
      <c r="A184" s="49" t="s">
        <v>536</v>
      </c>
      <c r="B184" s="48" t="s">
        <v>448</v>
      </c>
      <c r="C184" s="49" t="s">
        <v>96</v>
      </c>
      <c r="D184" s="49" t="s">
        <v>449</v>
      </c>
      <c r="E184" s="50" t="s">
        <v>116</v>
      </c>
      <c r="F184" s="48">
        <v>12</v>
      </c>
      <c r="G184" s="417">
        <v>112.41</v>
      </c>
      <c r="H184" s="417">
        <v>141.94</v>
      </c>
      <c r="I184" s="417">
        <v>1703.28</v>
      </c>
      <c r="J184" s="438">
        <v>0.00167509806637638</v>
      </c>
      <c r="K184" s="439">
        <f t="shared" si="12"/>
        <v>0</v>
      </c>
      <c r="L184" s="440">
        <f t="shared" si="11"/>
        <v>1703.28</v>
      </c>
    </row>
    <row r="185" ht="38.25" customHeight="1" spans="1:12">
      <c r="A185" s="49" t="s">
        <v>537</v>
      </c>
      <c r="B185" s="48" t="s">
        <v>538</v>
      </c>
      <c r="C185" s="49" t="s">
        <v>96</v>
      </c>
      <c r="D185" s="49" t="s">
        <v>539</v>
      </c>
      <c r="E185" s="50" t="s">
        <v>116</v>
      </c>
      <c r="F185" s="48">
        <v>30</v>
      </c>
      <c r="G185" s="417">
        <v>147.44</v>
      </c>
      <c r="H185" s="417">
        <v>186.17</v>
      </c>
      <c r="I185" s="417">
        <v>5585.1</v>
      </c>
      <c r="J185" s="438">
        <v>0.00549269069707783</v>
      </c>
      <c r="K185" s="439">
        <f t="shared" si="12"/>
        <v>0</v>
      </c>
      <c r="L185" s="440">
        <f t="shared" si="11"/>
        <v>5585.1</v>
      </c>
    </row>
    <row r="186" ht="38.25" customHeight="1" spans="1:12">
      <c r="A186" s="49" t="s">
        <v>540</v>
      </c>
      <c r="B186" s="48" t="s">
        <v>541</v>
      </c>
      <c r="C186" s="49" t="s">
        <v>96</v>
      </c>
      <c r="D186" s="49" t="s">
        <v>542</v>
      </c>
      <c r="E186" s="50" t="s">
        <v>116</v>
      </c>
      <c r="F186" s="48">
        <v>6</v>
      </c>
      <c r="G186" s="417">
        <v>13.83</v>
      </c>
      <c r="H186" s="417">
        <v>17.46</v>
      </c>
      <c r="I186" s="417">
        <v>104.76</v>
      </c>
      <c r="J186" s="438">
        <v>0.000103026674083879</v>
      </c>
      <c r="K186" s="439">
        <f t="shared" si="12"/>
        <v>0</v>
      </c>
      <c r="L186" s="440">
        <f t="shared" si="11"/>
        <v>104.76</v>
      </c>
    </row>
    <row r="187" ht="38.25" customHeight="1" spans="1:12">
      <c r="A187" s="49" t="s">
        <v>543</v>
      </c>
      <c r="B187" s="48" t="s">
        <v>544</v>
      </c>
      <c r="C187" s="49" t="s">
        <v>96</v>
      </c>
      <c r="D187" s="49" t="s">
        <v>545</v>
      </c>
      <c r="E187" s="50" t="s">
        <v>84</v>
      </c>
      <c r="F187" s="48">
        <v>4</v>
      </c>
      <c r="G187" s="417">
        <v>228.94</v>
      </c>
      <c r="H187" s="417">
        <v>289.08</v>
      </c>
      <c r="I187" s="417">
        <v>1156.32</v>
      </c>
      <c r="J187" s="438">
        <v>0.00113718789401175</v>
      </c>
      <c r="K187" s="439">
        <f t="shared" si="12"/>
        <v>0</v>
      </c>
      <c r="L187" s="440">
        <f t="shared" si="11"/>
        <v>1156.32</v>
      </c>
    </row>
    <row r="188" ht="38.25" customHeight="1" spans="1:12">
      <c r="A188" s="49" t="s">
        <v>546</v>
      </c>
      <c r="B188" s="48" t="s">
        <v>547</v>
      </c>
      <c r="C188" s="49" t="s">
        <v>96</v>
      </c>
      <c r="D188" s="49" t="s">
        <v>548</v>
      </c>
      <c r="E188" s="50" t="s">
        <v>84</v>
      </c>
      <c r="F188" s="48">
        <v>2</v>
      </c>
      <c r="G188" s="417">
        <v>332.1</v>
      </c>
      <c r="H188" s="417">
        <v>419.34</v>
      </c>
      <c r="I188" s="417">
        <v>838.68</v>
      </c>
      <c r="J188" s="438">
        <v>0.000824803465260288</v>
      </c>
      <c r="K188" s="439">
        <f t="shared" si="12"/>
        <v>0</v>
      </c>
      <c r="L188" s="440">
        <f t="shared" si="11"/>
        <v>838.68</v>
      </c>
    </row>
    <row r="189" ht="25.5" spans="1:12">
      <c r="A189" s="49" t="s">
        <v>549</v>
      </c>
      <c r="B189" s="48" t="s">
        <v>550</v>
      </c>
      <c r="C189" s="49" t="s">
        <v>96</v>
      </c>
      <c r="D189" s="49" t="s">
        <v>551</v>
      </c>
      <c r="E189" s="50" t="s">
        <v>84</v>
      </c>
      <c r="F189" s="48">
        <v>2</v>
      </c>
      <c r="G189" s="417">
        <v>715.99</v>
      </c>
      <c r="H189" s="417">
        <v>904.08</v>
      </c>
      <c r="I189" s="417">
        <v>1808.16</v>
      </c>
      <c r="J189" s="438">
        <v>0.00177824275497811</v>
      </c>
      <c r="K189" s="439">
        <f t="shared" si="12"/>
        <v>0</v>
      </c>
      <c r="L189" s="440">
        <f t="shared" si="11"/>
        <v>1808.16</v>
      </c>
    </row>
    <row r="190" ht="25.5" spans="1:12">
      <c r="A190" s="49" t="s">
        <v>552</v>
      </c>
      <c r="B190" s="48" t="s">
        <v>553</v>
      </c>
      <c r="C190" s="49" t="s">
        <v>96</v>
      </c>
      <c r="D190" s="49" t="s">
        <v>554</v>
      </c>
      <c r="E190" s="50" t="s">
        <v>84</v>
      </c>
      <c r="F190" s="48">
        <v>1</v>
      </c>
      <c r="G190" s="417">
        <v>214.57</v>
      </c>
      <c r="H190" s="417">
        <v>270.93</v>
      </c>
      <c r="I190" s="417">
        <v>270.93</v>
      </c>
      <c r="J190" s="438">
        <v>0.000266447277677982</v>
      </c>
      <c r="K190" s="439">
        <f t="shared" si="12"/>
        <v>0</v>
      </c>
      <c r="L190" s="440">
        <f t="shared" si="11"/>
        <v>270.93</v>
      </c>
    </row>
    <row r="191" ht="25.5" spans="1:12">
      <c r="A191" s="49" t="s">
        <v>555</v>
      </c>
      <c r="B191" s="48" t="s">
        <v>556</v>
      </c>
      <c r="C191" s="49" t="s">
        <v>68</v>
      </c>
      <c r="D191" s="49" t="s">
        <v>557</v>
      </c>
      <c r="E191" s="50" t="s">
        <v>84</v>
      </c>
      <c r="F191" s="48">
        <v>1</v>
      </c>
      <c r="G191" s="417">
        <v>3797.96</v>
      </c>
      <c r="H191" s="417">
        <v>4795.68</v>
      </c>
      <c r="I191" s="417">
        <v>4795.68</v>
      </c>
      <c r="J191" s="438">
        <v>0.00471633219139535</v>
      </c>
      <c r="K191" s="439">
        <f t="shared" si="12"/>
        <v>0</v>
      </c>
      <c r="L191" s="440">
        <f t="shared" si="11"/>
        <v>4795.68</v>
      </c>
    </row>
    <row r="192" ht="38.25" spans="1:12">
      <c r="A192" s="49" t="s">
        <v>558</v>
      </c>
      <c r="B192" s="48" t="s">
        <v>559</v>
      </c>
      <c r="C192" s="49" t="s">
        <v>96</v>
      </c>
      <c r="D192" s="49" t="s">
        <v>560</v>
      </c>
      <c r="E192" s="50" t="s">
        <v>84</v>
      </c>
      <c r="F192" s="48">
        <v>1</v>
      </c>
      <c r="G192" s="417">
        <v>168.62</v>
      </c>
      <c r="H192" s="417">
        <v>212.91</v>
      </c>
      <c r="I192" s="417">
        <v>212.91</v>
      </c>
      <c r="J192" s="438">
        <v>0.000209387258297048</v>
      </c>
      <c r="K192" s="439">
        <f t="shared" si="12"/>
        <v>0</v>
      </c>
      <c r="L192" s="440">
        <f t="shared" si="11"/>
        <v>212.91</v>
      </c>
    </row>
    <row r="193" ht="38.25" spans="1:12">
      <c r="A193" s="49" t="s">
        <v>561</v>
      </c>
      <c r="B193" s="48" t="s">
        <v>562</v>
      </c>
      <c r="C193" s="49" t="s">
        <v>96</v>
      </c>
      <c r="D193" s="49" t="s">
        <v>563</v>
      </c>
      <c r="E193" s="50" t="s">
        <v>84</v>
      </c>
      <c r="F193" s="48">
        <v>1</v>
      </c>
      <c r="G193" s="417">
        <v>87.25</v>
      </c>
      <c r="H193" s="417">
        <v>110.17</v>
      </c>
      <c r="I193" s="417">
        <v>110.17</v>
      </c>
      <c r="J193" s="438">
        <v>0.000108347161930326</v>
      </c>
      <c r="K193" s="439">
        <f t="shared" si="12"/>
        <v>0</v>
      </c>
      <c r="L193" s="440">
        <f t="shared" si="11"/>
        <v>110.17</v>
      </c>
    </row>
    <row r="194" ht="25.5" customHeight="1" spans="1:12">
      <c r="A194" s="49" t="s">
        <v>564</v>
      </c>
      <c r="B194" s="48" t="s">
        <v>565</v>
      </c>
      <c r="C194" s="49" t="s">
        <v>96</v>
      </c>
      <c r="D194" s="49" t="s">
        <v>566</v>
      </c>
      <c r="E194" s="50" t="s">
        <v>84</v>
      </c>
      <c r="F194" s="48">
        <v>1</v>
      </c>
      <c r="G194" s="417">
        <v>295.43</v>
      </c>
      <c r="H194" s="417">
        <v>373.03</v>
      </c>
      <c r="I194" s="417">
        <v>373.03</v>
      </c>
      <c r="J194" s="438">
        <v>0.000366857963282831</v>
      </c>
      <c r="K194" s="439">
        <f t="shared" si="12"/>
        <v>0</v>
      </c>
      <c r="L194" s="440">
        <f t="shared" si="11"/>
        <v>373.03</v>
      </c>
    </row>
    <row r="195" ht="38.25" customHeight="1" spans="1:12">
      <c r="A195" s="49" t="s">
        <v>567</v>
      </c>
      <c r="B195" s="48" t="s">
        <v>568</v>
      </c>
      <c r="C195" s="49" t="s">
        <v>96</v>
      </c>
      <c r="D195" s="49" t="s">
        <v>569</v>
      </c>
      <c r="E195" s="50" t="s">
        <v>84</v>
      </c>
      <c r="F195" s="48">
        <v>1</v>
      </c>
      <c r="G195" s="417">
        <v>83.23</v>
      </c>
      <c r="H195" s="417">
        <v>105.09</v>
      </c>
      <c r="I195" s="417">
        <v>105.09</v>
      </c>
      <c r="J195" s="438">
        <v>0.000103351214007969</v>
      </c>
      <c r="K195" s="439">
        <f t="shared" si="12"/>
        <v>0</v>
      </c>
      <c r="L195" s="440">
        <f t="shared" si="11"/>
        <v>105.09</v>
      </c>
    </row>
    <row r="196" ht="38.25" customHeight="1" spans="1:12">
      <c r="A196" s="151" t="s">
        <v>570</v>
      </c>
      <c r="B196" s="151"/>
      <c r="C196" s="151"/>
      <c r="D196" s="151" t="s">
        <v>571</v>
      </c>
      <c r="E196" s="151"/>
      <c r="F196" s="152"/>
      <c r="G196" s="151"/>
      <c r="H196" s="151"/>
      <c r="I196" s="415">
        <v>40088.08</v>
      </c>
      <c r="J196" s="435">
        <v>0.0394247952730858</v>
      </c>
      <c r="K196" s="439"/>
      <c r="L196" s="437"/>
    </row>
    <row r="197" ht="25.5" spans="1:12">
      <c r="A197" s="49" t="s">
        <v>572</v>
      </c>
      <c r="B197" s="48" t="s">
        <v>573</v>
      </c>
      <c r="C197" s="49" t="s">
        <v>68</v>
      </c>
      <c r="D197" s="49" t="s">
        <v>574</v>
      </c>
      <c r="E197" s="50" t="s">
        <v>84</v>
      </c>
      <c r="F197" s="48">
        <v>124</v>
      </c>
      <c r="G197" s="417">
        <v>249.38</v>
      </c>
      <c r="H197" s="417">
        <v>314.89</v>
      </c>
      <c r="I197" s="417">
        <v>39046.36</v>
      </c>
      <c r="J197" s="438">
        <v>0.0384003112436217</v>
      </c>
      <c r="K197" s="439">
        <f t="shared" si="12"/>
        <v>0</v>
      </c>
      <c r="L197" s="440">
        <f t="shared" si="11"/>
        <v>39046.36</v>
      </c>
    </row>
    <row r="198" ht="25.5" spans="1:12">
      <c r="A198" s="49" t="s">
        <v>575</v>
      </c>
      <c r="B198" s="48" t="s">
        <v>576</v>
      </c>
      <c r="C198" s="49" t="s">
        <v>68</v>
      </c>
      <c r="D198" s="49" t="s">
        <v>577</v>
      </c>
      <c r="E198" s="50" t="s">
        <v>84</v>
      </c>
      <c r="F198" s="48">
        <v>6</v>
      </c>
      <c r="G198" s="417">
        <v>137.5</v>
      </c>
      <c r="H198" s="417">
        <v>173.62</v>
      </c>
      <c r="I198" s="417">
        <v>1041.72</v>
      </c>
      <c r="J198" s="438">
        <v>0.00102448402946409</v>
      </c>
      <c r="K198" s="439">
        <f t="shared" si="12"/>
        <v>0</v>
      </c>
      <c r="L198" s="440">
        <f t="shared" si="11"/>
        <v>1041.72</v>
      </c>
    </row>
    <row r="199" spans="1:12">
      <c r="A199" s="151" t="s">
        <v>578</v>
      </c>
      <c r="B199" s="151"/>
      <c r="C199" s="151"/>
      <c r="D199" s="151" t="s">
        <v>579</v>
      </c>
      <c r="E199" s="151"/>
      <c r="F199" s="152"/>
      <c r="G199" s="151"/>
      <c r="H199" s="151"/>
      <c r="I199" s="415">
        <v>5841.55</v>
      </c>
      <c r="J199" s="435">
        <v>0.00574489755626846</v>
      </c>
      <c r="K199" s="439"/>
      <c r="L199" s="437"/>
    </row>
    <row r="200" ht="86.25" customHeight="1" spans="1:12">
      <c r="A200" s="49" t="s">
        <v>580</v>
      </c>
      <c r="B200" s="48" t="s">
        <v>581</v>
      </c>
      <c r="C200" s="49" t="s">
        <v>68</v>
      </c>
      <c r="D200" s="49" t="s">
        <v>582</v>
      </c>
      <c r="E200" s="50" t="s">
        <v>84</v>
      </c>
      <c r="F200" s="48">
        <v>50</v>
      </c>
      <c r="G200" s="417">
        <v>55.49</v>
      </c>
      <c r="H200" s="417">
        <v>70.06</v>
      </c>
      <c r="I200" s="417">
        <v>3503</v>
      </c>
      <c r="J200" s="438">
        <v>0.00344504046693231</v>
      </c>
      <c r="K200" s="439">
        <f t="shared" si="12"/>
        <v>0</v>
      </c>
      <c r="L200" s="440">
        <f t="shared" si="11"/>
        <v>3503</v>
      </c>
    </row>
    <row r="201" ht="76.5" spans="1:12">
      <c r="A201" s="49" t="s">
        <v>583</v>
      </c>
      <c r="B201" s="48" t="s">
        <v>584</v>
      </c>
      <c r="C201" s="49" t="s">
        <v>68</v>
      </c>
      <c r="D201" s="49" t="s">
        <v>585</v>
      </c>
      <c r="E201" s="50" t="s">
        <v>84</v>
      </c>
      <c r="F201" s="48">
        <v>104</v>
      </c>
      <c r="G201" s="417">
        <v>14.62</v>
      </c>
      <c r="H201" s="417">
        <v>18.46</v>
      </c>
      <c r="I201" s="417">
        <v>1919.84</v>
      </c>
      <c r="J201" s="438">
        <v>0.00188807493292473</v>
      </c>
      <c r="K201" s="439">
        <f t="shared" si="12"/>
        <v>0</v>
      </c>
      <c r="L201" s="440">
        <f t="shared" si="11"/>
        <v>1919.84</v>
      </c>
    </row>
    <row r="202" ht="25.5" customHeight="1" spans="1:12">
      <c r="A202" s="49" t="s">
        <v>586</v>
      </c>
      <c r="B202" s="48" t="s">
        <v>587</v>
      </c>
      <c r="C202" s="49" t="s">
        <v>68</v>
      </c>
      <c r="D202" s="49" t="s">
        <v>588</v>
      </c>
      <c r="E202" s="50" t="s">
        <v>84</v>
      </c>
      <c r="F202" s="48">
        <v>20</v>
      </c>
      <c r="G202" s="417">
        <v>13.98</v>
      </c>
      <c r="H202" s="417">
        <v>17.65</v>
      </c>
      <c r="I202" s="417">
        <v>353</v>
      </c>
      <c r="J202" s="438">
        <v>0.000347159373344877</v>
      </c>
      <c r="K202" s="439">
        <f t="shared" si="12"/>
        <v>0</v>
      </c>
      <c r="L202" s="440">
        <f t="shared" si="11"/>
        <v>353</v>
      </c>
    </row>
    <row r="203" ht="38.25" customHeight="1" spans="1:12">
      <c r="A203" s="49" t="s">
        <v>589</v>
      </c>
      <c r="B203" s="48" t="s">
        <v>590</v>
      </c>
      <c r="C203" s="49" t="s">
        <v>68</v>
      </c>
      <c r="D203" s="49" t="s">
        <v>591</v>
      </c>
      <c r="E203" s="50" t="s">
        <v>80</v>
      </c>
      <c r="F203" s="48">
        <v>1</v>
      </c>
      <c r="G203" s="417">
        <v>52.04</v>
      </c>
      <c r="H203" s="417">
        <v>65.71</v>
      </c>
      <c r="I203" s="417">
        <v>65.71</v>
      </c>
      <c r="J203" s="438">
        <v>6.46227830665492e-5</v>
      </c>
      <c r="K203" s="439">
        <f t="shared" si="12"/>
        <v>0</v>
      </c>
      <c r="L203" s="440">
        <f t="shared" si="11"/>
        <v>65.71</v>
      </c>
    </row>
    <row r="204" ht="38.25" customHeight="1" spans="1:12">
      <c r="A204" s="151" t="s">
        <v>592</v>
      </c>
      <c r="B204" s="151"/>
      <c r="C204" s="151"/>
      <c r="D204" s="151" t="s">
        <v>593</v>
      </c>
      <c r="E204" s="151"/>
      <c r="F204" s="152"/>
      <c r="G204" s="151"/>
      <c r="H204" s="151"/>
      <c r="I204" s="415">
        <v>183653.85</v>
      </c>
      <c r="J204" s="435">
        <v>0.180615171326839</v>
      </c>
      <c r="K204" s="439">
        <f t="shared" si="12"/>
        <v>0</v>
      </c>
      <c r="L204" s="437"/>
    </row>
    <row r="205" ht="38.25" customHeight="1" spans="1:12">
      <c r="A205" s="49" t="s">
        <v>594</v>
      </c>
      <c r="B205" s="48" t="s">
        <v>595</v>
      </c>
      <c r="C205" s="49" t="s">
        <v>68</v>
      </c>
      <c r="D205" s="49" t="s">
        <v>596</v>
      </c>
      <c r="E205" s="50" t="s">
        <v>116</v>
      </c>
      <c r="F205" s="48">
        <v>398</v>
      </c>
      <c r="G205" s="417">
        <v>0.33</v>
      </c>
      <c r="H205" s="417">
        <v>0.41</v>
      </c>
      <c r="I205" s="417">
        <v>163.18</v>
      </c>
      <c r="J205" s="438">
        <v>0.000160480075190983</v>
      </c>
      <c r="K205" s="439">
        <f t="shared" si="12"/>
        <v>0</v>
      </c>
      <c r="L205" s="440">
        <f t="shared" si="11"/>
        <v>163.18</v>
      </c>
    </row>
    <row r="206" ht="38.25" customHeight="1" spans="1:12">
      <c r="A206" s="49" t="s">
        <v>597</v>
      </c>
      <c r="B206" s="48" t="s">
        <v>598</v>
      </c>
      <c r="C206" s="49" t="s">
        <v>68</v>
      </c>
      <c r="D206" s="49" t="s">
        <v>599</v>
      </c>
      <c r="E206" s="50" t="s">
        <v>84</v>
      </c>
      <c r="F206" s="48">
        <v>10</v>
      </c>
      <c r="G206" s="417">
        <v>129.94</v>
      </c>
      <c r="H206" s="417">
        <v>164.07</v>
      </c>
      <c r="I206" s="417">
        <v>1640.7</v>
      </c>
      <c r="J206" s="438">
        <v>0.00161355349531711</v>
      </c>
      <c r="K206" s="439">
        <f t="shared" si="12"/>
        <v>0</v>
      </c>
      <c r="L206" s="440">
        <f t="shared" si="11"/>
        <v>1640.7</v>
      </c>
    </row>
    <row r="207" ht="25.5" spans="1:12">
      <c r="A207" s="49" t="s">
        <v>600</v>
      </c>
      <c r="B207" s="48" t="s">
        <v>601</v>
      </c>
      <c r="C207" s="49" t="s">
        <v>68</v>
      </c>
      <c r="D207" s="49" t="s">
        <v>602</v>
      </c>
      <c r="E207" s="50" t="s">
        <v>84</v>
      </c>
      <c r="F207" s="48">
        <v>162</v>
      </c>
      <c r="G207" s="417">
        <v>75.79</v>
      </c>
      <c r="H207" s="417">
        <v>95.7</v>
      </c>
      <c r="I207" s="417">
        <v>15503.4</v>
      </c>
      <c r="J207" s="438">
        <v>0.0152468856337535</v>
      </c>
      <c r="K207" s="439">
        <f t="shared" si="12"/>
        <v>0</v>
      </c>
      <c r="L207" s="440">
        <f t="shared" si="11"/>
        <v>15503.4</v>
      </c>
    </row>
    <row r="208" ht="76.5" spans="1:12">
      <c r="A208" s="49" t="s">
        <v>603</v>
      </c>
      <c r="B208" s="48" t="s">
        <v>604</v>
      </c>
      <c r="C208" s="49" t="s">
        <v>68</v>
      </c>
      <c r="D208" s="49" t="s">
        <v>605</v>
      </c>
      <c r="E208" s="50" t="s">
        <v>116</v>
      </c>
      <c r="F208" s="48">
        <v>1732</v>
      </c>
      <c r="G208" s="417">
        <v>13.59</v>
      </c>
      <c r="H208" s="417">
        <v>17.16</v>
      </c>
      <c r="I208" s="417">
        <v>29721.12</v>
      </c>
      <c r="J208" s="438">
        <v>0.0292293637232518</v>
      </c>
      <c r="K208" s="439">
        <f t="shared" si="12"/>
        <v>0</v>
      </c>
      <c r="L208" s="440">
        <f t="shared" si="11"/>
        <v>29721.12</v>
      </c>
    </row>
    <row r="209" ht="25.5" spans="1:12">
      <c r="A209" s="49" t="s">
        <v>606</v>
      </c>
      <c r="B209" s="48" t="s">
        <v>607</v>
      </c>
      <c r="C209" s="49" t="s">
        <v>68</v>
      </c>
      <c r="D209" s="49" t="s">
        <v>608</v>
      </c>
      <c r="E209" s="50" t="s">
        <v>84</v>
      </c>
      <c r="F209" s="48">
        <v>112</v>
      </c>
      <c r="G209" s="417">
        <v>58.07</v>
      </c>
      <c r="H209" s="417">
        <v>73.32</v>
      </c>
      <c r="I209" s="417">
        <v>8211.84</v>
      </c>
      <c r="J209" s="438">
        <v>0.00807596948557619</v>
      </c>
      <c r="K209" s="439">
        <f t="shared" si="12"/>
        <v>0</v>
      </c>
      <c r="L209" s="440">
        <f t="shared" si="11"/>
        <v>8211.84</v>
      </c>
    </row>
    <row r="210" ht="25.5" spans="1:12">
      <c r="A210" s="49" t="s">
        <v>609</v>
      </c>
      <c r="B210" s="48" t="s">
        <v>366</v>
      </c>
      <c r="C210" s="49" t="s">
        <v>68</v>
      </c>
      <c r="D210" s="49" t="s">
        <v>367</v>
      </c>
      <c r="E210" s="50" t="s">
        <v>84</v>
      </c>
      <c r="F210" s="48">
        <v>1</v>
      </c>
      <c r="G210" s="417">
        <v>79.22</v>
      </c>
      <c r="H210" s="417">
        <v>100.03</v>
      </c>
      <c r="I210" s="417">
        <v>100.03</v>
      </c>
      <c r="J210" s="438">
        <v>9.83749351719208e-5</v>
      </c>
      <c r="K210" s="439">
        <f t="shared" ref="K210:K219" si="13">$I$264</f>
        <v>0</v>
      </c>
      <c r="L210" s="440">
        <f t="shared" si="11"/>
        <v>100.03</v>
      </c>
    </row>
    <row r="211" ht="38.25" spans="1:12">
      <c r="A211" s="49" t="s">
        <v>610</v>
      </c>
      <c r="B211" s="48" t="s">
        <v>611</v>
      </c>
      <c r="C211" s="49" t="s">
        <v>96</v>
      </c>
      <c r="D211" s="49" t="s">
        <v>612</v>
      </c>
      <c r="E211" s="50" t="s">
        <v>84</v>
      </c>
      <c r="F211" s="48">
        <v>3</v>
      </c>
      <c r="G211" s="417">
        <v>66.11</v>
      </c>
      <c r="H211" s="417">
        <v>83.47</v>
      </c>
      <c r="I211" s="417">
        <v>250.41</v>
      </c>
      <c r="J211" s="438">
        <v>0.000246266795125469</v>
      </c>
      <c r="K211" s="439">
        <f t="shared" si="13"/>
        <v>0</v>
      </c>
      <c r="L211" s="440">
        <f t="shared" ref="L211:L258" si="14">I211-(I211*K211)</f>
        <v>250.41</v>
      </c>
    </row>
    <row r="212" ht="38.25" spans="1:12">
      <c r="A212" s="49" t="s">
        <v>613</v>
      </c>
      <c r="B212" s="48" t="s">
        <v>614</v>
      </c>
      <c r="C212" s="49" t="s">
        <v>96</v>
      </c>
      <c r="D212" s="49" t="s">
        <v>615</v>
      </c>
      <c r="E212" s="50" t="s">
        <v>84</v>
      </c>
      <c r="F212" s="48">
        <v>108</v>
      </c>
      <c r="G212" s="417">
        <v>56.5</v>
      </c>
      <c r="H212" s="417">
        <v>71.34</v>
      </c>
      <c r="I212" s="417">
        <v>7704.72</v>
      </c>
      <c r="J212" s="438">
        <v>0.00757724013313808</v>
      </c>
      <c r="K212" s="439">
        <f t="shared" si="13"/>
        <v>0</v>
      </c>
      <c r="L212" s="440">
        <f t="shared" si="14"/>
        <v>7704.72</v>
      </c>
    </row>
    <row r="213" ht="25.5" customHeight="1" spans="1:12">
      <c r="A213" s="49" t="s">
        <v>616</v>
      </c>
      <c r="B213" s="48" t="s">
        <v>617</v>
      </c>
      <c r="C213" s="49" t="s">
        <v>68</v>
      </c>
      <c r="D213" s="49" t="s">
        <v>618</v>
      </c>
      <c r="E213" s="50" t="s">
        <v>84</v>
      </c>
      <c r="F213" s="48">
        <v>111</v>
      </c>
      <c r="G213" s="417">
        <v>267.52</v>
      </c>
      <c r="H213" s="417">
        <v>337.79</v>
      </c>
      <c r="I213" s="417">
        <v>37494.69</v>
      </c>
      <c r="J213" s="438">
        <v>0.0368743146860069</v>
      </c>
      <c r="K213" s="439">
        <f t="shared" si="13"/>
        <v>0</v>
      </c>
      <c r="L213" s="440">
        <f t="shared" si="14"/>
        <v>37494.69</v>
      </c>
    </row>
    <row r="214" ht="38.25" customHeight="1" spans="1:12">
      <c r="A214" s="49" t="s">
        <v>619</v>
      </c>
      <c r="B214" s="48" t="s">
        <v>620</v>
      </c>
      <c r="C214" s="49" t="s">
        <v>68</v>
      </c>
      <c r="D214" s="49" t="s">
        <v>621</v>
      </c>
      <c r="E214" s="50" t="s">
        <v>84</v>
      </c>
      <c r="F214" s="48">
        <v>1</v>
      </c>
      <c r="G214" s="417">
        <v>223.13</v>
      </c>
      <c r="H214" s="417">
        <v>281.74</v>
      </c>
      <c r="I214" s="417">
        <v>281.74</v>
      </c>
      <c r="J214" s="438">
        <v>0.000277078418827721</v>
      </c>
      <c r="K214" s="439">
        <f t="shared" si="13"/>
        <v>0</v>
      </c>
      <c r="L214" s="440">
        <f t="shared" si="14"/>
        <v>281.74</v>
      </c>
    </row>
    <row r="215" ht="38.25" customHeight="1" spans="1:12">
      <c r="A215" s="49" t="s">
        <v>622</v>
      </c>
      <c r="B215" s="48" t="s">
        <v>623</v>
      </c>
      <c r="C215" s="49" t="s">
        <v>68</v>
      </c>
      <c r="D215" s="49" t="s">
        <v>624</v>
      </c>
      <c r="E215" s="50" t="s">
        <v>116</v>
      </c>
      <c r="F215" s="48">
        <v>81</v>
      </c>
      <c r="G215" s="417">
        <v>26.74</v>
      </c>
      <c r="H215" s="417">
        <v>33.76</v>
      </c>
      <c r="I215" s="417">
        <v>2734.56</v>
      </c>
      <c r="J215" s="438">
        <v>0.00268931483278744</v>
      </c>
      <c r="K215" s="439">
        <f t="shared" si="13"/>
        <v>0</v>
      </c>
      <c r="L215" s="440">
        <f t="shared" si="14"/>
        <v>2734.56</v>
      </c>
    </row>
    <row r="216" ht="25.5" spans="1:12">
      <c r="A216" s="49" t="s">
        <v>625</v>
      </c>
      <c r="B216" s="48" t="s">
        <v>626</v>
      </c>
      <c r="C216" s="49" t="s">
        <v>68</v>
      </c>
      <c r="D216" s="49" t="s">
        <v>627</v>
      </c>
      <c r="E216" s="50" t="s">
        <v>116</v>
      </c>
      <c r="F216" s="48">
        <v>30</v>
      </c>
      <c r="G216" s="417">
        <v>60.81</v>
      </c>
      <c r="H216" s="417">
        <v>76.78</v>
      </c>
      <c r="I216" s="417">
        <v>2303.4</v>
      </c>
      <c r="J216" s="438">
        <v>0.00226528867014898</v>
      </c>
      <c r="K216" s="439">
        <f t="shared" si="13"/>
        <v>0</v>
      </c>
      <c r="L216" s="440">
        <f t="shared" si="14"/>
        <v>2303.4</v>
      </c>
    </row>
    <row r="217" ht="25.5" spans="1:12">
      <c r="A217" s="49" t="s">
        <v>628</v>
      </c>
      <c r="B217" s="48" t="s">
        <v>629</v>
      </c>
      <c r="C217" s="49" t="s">
        <v>68</v>
      </c>
      <c r="D217" s="49" t="s">
        <v>630</v>
      </c>
      <c r="E217" s="50" t="s">
        <v>116</v>
      </c>
      <c r="F217" s="48">
        <v>676</v>
      </c>
      <c r="G217" s="417">
        <v>54.7</v>
      </c>
      <c r="H217" s="417">
        <v>69.06</v>
      </c>
      <c r="I217" s="417">
        <v>46684.56</v>
      </c>
      <c r="J217" s="438">
        <v>0.0459121319956978</v>
      </c>
      <c r="K217" s="439">
        <f t="shared" si="13"/>
        <v>0</v>
      </c>
      <c r="L217" s="440">
        <f t="shared" si="14"/>
        <v>46684.56</v>
      </c>
    </row>
    <row r="218" ht="25.5" spans="1:12">
      <c r="A218" s="49" t="s">
        <v>631</v>
      </c>
      <c r="B218" s="48" t="s">
        <v>632</v>
      </c>
      <c r="C218" s="49" t="s">
        <v>68</v>
      </c>
      <c r="D218" s="49" t="s">
        <v>633</v>
      </c>
      <c r="E218" s="50" t="s">
        <v>116</v>
      </c>
      <c r="F218" s="48">
        <v>9</v>
      </c>
      <c r="G218" s="417">
        <v>41.19</v>
      </c>
      <c r="H218" s="417">
        <v>52.01</v>
      </c>
      <c r="I218" s="417">
        <v>468.09</v>
      </c>
      <c r="J218" s="438">
        <v>0.000460345130507092</v>
      </c>
      <c r="K218" s="439">
        <f t="shared" si="13"/>
        <v>0</v>
      </c>
      <c r="L218" s="440">
        <f t="shared" si="14"/>
        <v>468.09</v>
      </c>
    </row>
    <row r="219" ht="25.5" spans="1:12">
      <c r="A219" s="49" t="s">
        <v>634</v>
      </c>
      <c r="B219" s="48" t="s">
        <v>312</v>
      </c>
      <c r="C219" s="49" t="s">
        <v>68</v>
      </c>
      <c r="D219" s="49" t="s">
        <v>313</v>
      </c>
      <c r="E219" s="50" t="s">
        <v>80</v>
      </c>
      <c r="F219" s="48">
        <v>11</v>
      </c>
      <c r="G219" s="417">
        <v>65.04</v>
      </c>
      <c r="H219" s="417">
        <v>82.12</v>
      </c>
      <c r="I219" s="417">
        <v>903.32</v>
      </c>
      <c r="J219" s="438">
        <v>0.000888373952209333</v>
      </c>
      <c r="K219" s="439">
        <f t="shared" si="13"/>
        <v>0</v>
      </c>
      <c r="L219" s="440">
        <f t="shared" si="14"/>
        <v>903.32</v>
      </c>
    </row>
    <row r="220" ht="51" spans="1:12">
      <c r="A220" s="49" t="s">
        <v>635</v>
      </c>
      <c r="B220" s="48" t="s">
        <v>636</v>
      </c>
      <c r="C220" s="49" t="s">
        <v>68</v>
      </c>
      <c r="D220" s="49" t="s">
        <v>637</v>
      </c>
      <c r="E220" s="50" t="s">
        <v>80</v>
      </c>
      <c r="F220" s="48">
        <v>162</v>
      </c>
      <c r="G220" s="417">
        <v>28.22</v>
      </c>
      <c r="H220" s="417">
        <v>35.63</v>
      </c>
      <c r="I220" s="417">
        <v>5772.06</v>
      </c>
      <c r="J220" s="438">
        <v>0.00567655731588961</v>
      </c>
      <c r="K220" s="439">
        <f t="shared" ref="K220:K229" si="15">$I$264</f>
        <v>0</v>
      </c>
      <c r="L220" s="440">
        <f t="shared" si="14"/>
        <v>5772.06</v>
      </c>
    </row>
    <row r="221" ht="25.5" customHeight="1" spans="1:12">
      <c r="A221" s="49" t="s">
        <v>638</v>
      </c>
      <c r="B221" s="48" t="s">
        <v>388</v>
      </c>
      <c r="C221" s="49" t="s">
        <v>96</v>
      </c>
      <c r="D221" s="49" t="s">
        <v>389</v>
      </c>
      <c r="E221" s="50" t="s">
        <v>116</v>
      </c>
      <c r="F221" s="48">
        <v>163</v>
      </c>
      <c r="G221" s="417">
        <v>15.79</v>
      </c>
      <c r="H221" s="417">
        <v>19.93</v>
      </c>
      <c r="I221" s="417">
        <v>3248.59</v>
      </c>
      <c r="J221" s="438">
        <v>0.00319483985454514</v>
      </c>
      <c r="K221" s="439">
        <f t="shared" si="15"/>
        <v>0</v>
      </c>
      <c r="L221" s="440">
        <f t="shared" si="14"/>
        <v>3248.59</v>
      </c>
    </row>
    <row r="222" ht="38.25" customHeight="1" spans="1:12">
      <c r="A222" s="49" t="s">
        <v>639</v>
      </c>
      <c r="B222" s="48" t="s">
        <v>640</v>
      </c>
      <c r="C222" s="49" t="s">
        <v>68</v>
      </c>
      <c r="D222" s="49" t="s">
        <v>641</v>
      </c>
      <c r="E222" s="50" t="s">
        <v>84</v>
      </c>
      <c r="F222" s="48">
        <v>1</v>
      </c>
      <c r="G222" s="417">
        <v>6500.67</v>
      </c>
      <c r="H222" s="417">
        <v>8208.39</v>
      </c>
      <c r="I222" s="417">
        <v>8208.39</v>
      </c>
      <c r="J222" s="438">
        <v>0.00807257656818798</v>
      </c>
      <c r="K222" s="439">
        <f t="shared" si="15"/>
        <v>0</v>
      </c>
      <c r="L222" s="440">
        <f t="shared" si="14"/>
        <v>8208.39</v>
      </c>
    </row>
    <row r="223" ht="38.25" customHeight="1" spans="1:12">
      <c r="A223" s="49" t="s">
        <v>642</v>
      </c>
      <c r="B223" s="48" t="s">
        <v>643</v>
      </c>
      <c r="C223" s="49" t="s">
        <v>68</v>
      </c>
      <c r="D223" s="49" t="s">
        <v>644</v>
      </c>
      <c r="E223" s="50" t="s">
        <v>84</v>
      </c>
      <c r="F223" s="48">
        <v>7</v>
      </c>
      <c r="G223" s="417">
        <v>179.65</v>
      </c>
      <c r="H223" s="417">
        <v>226.84</v>
      </c>
      <c r="I223" s="417">
        <v>1587.88</v>
      </c>
      <c r="J223" s="438">
        <v>0.00156160743837638</v>
      </c>
      <c r="K223" s="439">
        <f t="shared" si="15"/>
        <v>0</v>
      </c>
      <c r="L223" s="440">
        <f t="shared" si="14"/>
        <v>1587.88</v>
      </c>
    </row>
    <row r="224" ht="25.5" spans="1:12">
      <c r="A224" s="49" t="s">
        <v>645</v>
      </c>
      <c r="B224" s="48" t="s">
        <v>646</v>
      </c>
      <c r="C224" s="49" t="s">
        <v>68</v>
      </c>
      <c r="D224" s="49" t="s">
        <v>647</v>
      </c>
      <c r="E224" s="50" t="s">
        <v>84</v>
      </c>
      <c r="F224" s="48">
        <v>10</v>
      </c>
      <c r="G224" s="417">
        <v>137.85</v>
      </c>
      <c r="H224" s="417">
        <v>174.06</v>
      </c>
      <c r="I224" s="417">
        <v>1740.6</v>
      </c>
      <c r="J224" s="438">
        <v>0.00171180058142803</v>
      </c>
      <c r="K224" s="439">
        <f t="shared" si="15"/>
        <v>0</v>
      </c>
      <c r="L224" s="440">
        <f t="shared" si="14"/>
        <v>1740.6</v>
      </c>
    </row>
    <row r="225" ht="38.25" spans="1:12">
      <c r="A225" s="49" t="s">
        <v>648</v>
      </c>
      <c r="B225" s="48" t="s">
        <v>649</v>
      </c>
      <c r="C225" s="49" t="s">
        <v>96</v>
      </c>
      <c r="D225" s="49" t="s">
        <v>650</v>
      </c>
      <c r="E225" s="50" t="s">
        <v>84</v>
      </c>
      <c r="F225" s="48">
        <v>3</v>
      </c>
      <c r="G225" s="417">
        <v>38.67</v>
      </c>
      <c r="H225" s="417">
        <v>48.82</v>
      </c>
      <c r="I225" s="417">
        <v>146.46</v>
      </c>
      <c r="J225" s="438">
        <v>0.000144036719037084</v>
      </c>
      <c r="K225" s="439">
        <f t="shared" si="15"/>
        <v>0</v>
      </c>
      <c r="L225" s="440">
        <f t="shared" si="14"/>
        <v>146.46</v>
      </c>
    </row>
    <row r="226" ht="25.5" spans="1:12">
      <c r="A226" s="49" t="s">
        <v>651</v>
      </c>
      <c r="B226" s="48" t="s">
        <v>652</v>
      </c>
      <c r="C226" s="49" t="s">
        <v>96</v>
      </c>
      <c r="D226" s="49" t="s">
        <v>653</v>
      </c>
      <c r="E226" s="50" t="s">
        <v>84</v>
      </c>
      <c r="F226" s="48">
        <v>110</v>
      </c>
      <c r="G226" s="417">
        <v>23.13</v>
      </c>
      <c r="H226" s="417">
        <v>29.2</v>
      </c>
      <c r="I226" s="417">
        <v>3212</v>
      </c>
      <c r="J226" s="438">
        <v>0.00315885526114375</v>
      </c>
      <c r="K226" s="439">
        <f t="shared" si="15"/>
        <v>0</v>
      </c>
      <c r="L226" s="440">
        <f t="shared" si="14"/>
        <v>3212</v>
      </c>
    </row>
    <row r="227" ht="25.5" spans="1:12">
      <c r="A227" s="49" t="s">
        <v>654</v>
      </c>
      <c r="B227" s="48" t="s">
        <v>655</v>
      </c>
      <c r="C227" s="49" t="s">
        <v>96</v>
      </c>
      <c r="D227" s="49" t="s">
        <v>656</v>
      </c>
      <c r="E227" s="50" t="s">
        <v>84</v>
      </c>
      <c r="F227" s="48">
        <v>3</v>
      </c>
      <c r="G227" s="417">
        <v>15.98</v>
      </c>
      <c r="H227" s="417">
        <v>20.17</v>
      </c>
      <c r="I227" s="417">
        <v>60.51</v>
      </c>
      <c r="J227" s="438">
        <v>5.95088206263414e-5</v>
      </c>
      <c r="K227" s="439">
        <f t="shared" si="15"/>
        <v>0</v>
      </c>
      <c r="L227" s="440">
        <f t="shared" si="14"/>
        <v>60.51</v>
      </c>
    </row>
    <row r="228" ht="25.5" spans="1:12">
      <c r="A228" s="49" t="s">
        <v>657</v>
      </c>
      <c r="B228" s="48" t="s">
        <v>658</v>
      </c>
      <c r="C228" s="49" t="s">
        <v>68</v>
      </c>
      <c r="D228" s="49" t="s">
        <v>659</v>
      </c>
      <c r="E228" s="50" t="s">
        <v>84</v>
      </c>
      <c r="F228" s="48">
        <v>14</v>
      </c>
      <c r="G228" s="417">
        <v>21.99</v>
      </c>
      <c r="H228" s="417">
        <v>27.76</v>
      </c>
      <c r="I228" s="417">
        <v>388.64</v>
      </c>
      <c r="J228" s="438">
        <v>0.000382209685146609</v>
      </c>
      <c r="K228" s="439">
        <f t="shared" si="15"/>
        <v>0</v>
      </c>
      <c r="L228" s="440">
        <f t="shared" si="14"/>
        <v>388.64</v>
      </c>
    </row>
    <row r="229" ht="25.5" spans="1:12">
      <c r="A229" s="49" t="s">
        <v>660</v>
      </c>
      <c r="B229" s="48" t="s">
        <v>661</v>
      </c>
      <c r="C229" s="49" t="s">
        <v>68</v>
      </c>
      <c r="D229" s="49" t="s">
        <v>662</v>
      </c>
      <c r="E229" s="50" t="s">
        <v>84</v>
      </c>
      <c r="F229" s="48">
        <v>336</v>
      </c>
      <c r="G229" s="417">
        <v>11.83</v>
      </c>
      <c r="H229" s="417">
        <v>14.93</v>
      </c>
      <c r="I229" s="417">
        <v>5016.48</v>
      </c>
      <c r="J229" s="438">
        <v>0.0049334789042411</v>
      </c>
      <c r="K229" s="439">
        <f t="shared" si="15"/>
        <v>0</v>
      </c>
      <c r="L229" s="440">
        <f t="shared" si="14"/>
        <v>5016.48</v>
      </c>
    </row>
    <row r="230" ht="38.25" customHeight="1" spans="1:12">
      <c r="A230" s="49" t="s">
        <v>663</v>
      </c>
      <c r="B230" s="48" t="s">
        <v>664</v>
      </c>
      <c r="C230" s="49" t="s">
        <v>68</v>
      </c>
      <c r="D230" s="49" t="s">
        <v>665</v>
      </c>
      <c r="E230" s="50" t="s">
        <v>84</v>
      </c>
      <c r="F230" s="48">
        <v>6</v>
      </c>
      <c r="G230" s="417">
        <v>7.72</v>
      </c>
      <c r="H230" s="417">
        <v>9.74</v>
      </c>
      <c r="I230" s="417">
        <v>58.44</v>
      </c>
      <c r="J230" s="438">
        <v>5.74730701934125e-5</v>
      </c>
      <c r="K230" s="439">
        <f t="shared" ref="K230:K239" si="16">$I$264</f>
        <v>0</v>
      </c>
      <c r="L230" s="440">
        <f t="shared" si="14"/>
        <v>58.44</v>
      </c>
    </row>
    <row r="231" ht="25.5" spans="1:12">
      <c r="A231" s="49" t="s">
        <v>666</v>
      </c>
      <c r="B231" s="48" t="s">
        <v>667</v>
      </c>
      <c r="C231" s="49" t="s">
        <v>68</v>
      </c>
      <c r="D231" s="49" t="s">
        <v>668</v>
      </c>
      <c r="E231" s="50" t="s">
        <v>669</v>
      </c>
      <c r="F231" s="48">
        <v>2</v>
      </c>
      <c r="G231" s="417">
        <v>19.03</v>
      </c>
      <c r="H231" s="417">
        <v>24.02</v>
      </c>
      <c r="I231" s="417">
        <v>48.04</v>
      </c>
      <c r="J231" s="438">
        <v>4.72451453129969e-5</v>
      </c>
      <c r="K231" s="439">
        <f t="shared" si="16"/>
        <v>0</v>
      </c>
      <c r="L231" s="440">
        <f t="shared" si="14"/>
        <v>48.04</v>
      </c>
    </row>
    <row r="232" ht="38.25" customHeight="1" spans="1:12">
      <c r="A232" s="151" t="s">
        <v>39</v>
      </c>
      <c r="B232" s="151"/>
      <c r="C232" s="151"/>
      <c r="D232" s="151" t="s">
        <v>40</v>
      </c>
      <c r="E232" s="151"/>
      <c r="F232" s="152"/>
      <c r="G232" s="151"/>
      <c r="H232" s="151"/>
      <c r="I232" s="415">
        <v>1101.01</v>
      </c>
      <c r="J232" s="435">
        <v>0.00108279303582562</v>
      </c>
      <c r="K232" s="439"/>
      <c r="L232" s="437"/>
    </row>
    <row r="233" ht="38.25" customHeight="1" spans="1:12">
      <c r="A233" s="49" t="s">
        <v>670</v>
      </c>
      <c r="B233" s="48" t="s">
        <v>671</v>
      </c>
      <c r="C233" s="49" t="s">
        <v>96</v>
      </c>
      <c r="D233" s="49" t="s">
        <v>672</v>
      </c>
      <c r="E233" s="50" t="s">
        <v>70</v>
      </c>
      <c r="F233" s="48">
        <v>4.63</v>
      </c>
      <c r="G233" s="417">
        <v>188.33</v>
      </c>
      <c r="H233" s="417">
        <v>237.8</v>
      </c>
      <c r="I233" s="417">
        <v>1101.01</v>
      </c>
      <c r="J233" s="438">
        <v>0.00108279303582562</v>
      </c>
      <c r="K233" s="439">
        <f t="shared" si="16"/>
        <v>0</v>
      </c>
      <c r="L233" s="440">
        <f t="shared" si="14"/>
        <v>1101.01</v>
      </c>
    </row>
    <row r="234" spans="1:12">
      <c r="A234" s="151" t="s">
        <v>41</v>
      </c>
      <c r="B234" s="151"/>
      <c r="C234" s="151"/>
      <c r="D234" s="151" t="s">
        <v>42</v>
      </c>
      <c r="E234" s="151"/>
      <c r="F234" s="152"/>
      <c r="G234" s="151"/>
      <c r="H234" s="151"/>
      <c r="I234" s="415">
        <v>30315.8</v>
      </c>
      <c r="J234" s="435">
        <v>0.0298142043355485</v>
      </c>
      <c r="K234" s="439"/>
      <c r="L234" s="437"/>
    </row>
    <row r="235" ht="38.25" spans="1:12">
      <c r="A235" s="49" t="s">
        <v>673</v>
      </c>
      <c r="B235" s="48" t="s">
        <v>674</v>
      </c>
      <c r="C235" s="49" t="s">
        <v>96</v>
      </c>
      <c r="D235" s="49" t="s">
        <v>675</v>
      </c>
      <c r="E235" s="50" t="s">
        <v>70</v>
      </c>
      <c r="F235" s="48">
        <v>4</v>
      </c>
      <c r="G235" s="417">
        <v>53.82</v>
      </c>
      <c r="H235" s="417">
        <v>67.95</v>
      </c>
      <c r="I235" s="417">
        <v>271.8</v>
      </c>
      <c r="J235" s="438">
        <v>0.000267302882932401</v>
      </c>
      <c r="K235" s="439">
        <f t="shared" si="16"/>
        <v>0</v>
      </c>
      <c r="L235" s="440">
        <f t="shared" si="14"/>
        <v>271.8</v>
      </c>
    </row>
    <row r="236" ht="38.25" spans="1:12">
      <c r="A236" s="49" t="s">
        <v>676</v>
      </c>
      <c r="B236" s="48" t="s">
        <v>677</v>
      </c>
      <c r="C236" s="49" t="s">
        <v>96</v>
      </c>
      <c r="D236" s="49" t="s">
        <v>678</v>
      </c>
      <c r="E236" s="50" t="s">
        <v>70</v>
      </c>
      <c r="F236" s="48">
        <v>406</v>
      </c>
      <c r="G236" s="417">
        <v>58.61</v>
      </c>
      <c r="H236" s="417">
        <v>74</v>
      </c>
      <c r="I236" s="417">
        <v>30044</v>
      </c>
      <c r="J236" s="438">
        <v>0.0295469014526161</v>
      </c>
      <c r="K236" s="439">
        <f t="shared" si="16"/>
        <v>0</v>
      </c>
      <c r="L236" s="440">
        <f t="shared" si="14"/>
        <v>30044</v>
      </c>
    </row>
    <row r="237" spans="1:12">
      <c r="A237" s="151" t="s">
        <v>43</v>
      </c>
      <c r="B237" s="151"/>
      <c r="C237" s="151"/>
      <c r="D237" s="151" t="s">
        <v>44</v>
      </c>
      <c r="E237" s="151"/>
      <c r="F237" s="152"/>
      <c r="G237" s="151"/>
      <c r="H237" s="151"/>
      <c r="I237" s="415">
        <v>62775.53</v>
      </c>
      <c r="J237" s="435">
        <v>0.0617368658815653</v>
      </c>
      <c r="K237" s="439"/>
      <c r="L237" s="437"/>
    </row>
    <row r="238" ht="25.5" spans="1:12">
      <c r="A238" s="49" t="s">
        <v>679</v>
      </c>
      <c r="B238" s="48" t="s">
        <v>680</v>
      </c>
      <c r="C238" s="49" t="s">
        <v>96</v>
      </c>
      <c r="D238" s="49" t="s">
        <v>681</v>
      </c>
      <c r="E238" s="50" t="s">
        <v>70</v>
      </c>
      <c r="F238" s="48">
        <v>705.8565</v>
      </c>
      <c r="G238" s="417">
        <v>44.08</v>
      </c>
      <c r="H238" s="417">
        <v>55.65</v>
      </c>
      <c r="I238" s="417">
        <v>39280.91</v>
      </c>
      <c r="J238" s="438">
        <v>0.0386309804533046</v>
      </c>
      <c r="K238" s="439">
        <f t="shared" si="16"/>
        <v>0</v>
      </c>
      <c r="L238" s="440">
        <f t="shared" si="14"/>
        <v>39280.91</v>
      </c>
    </row>
    <row r="239" ht="25.5" spans="1:12">
      <c r="A239" s="49" t="s">
        <v>682</v>
      </c>
      <c r="B239" s="48" t="s">
        <v>683</v>
      </c>
      <c r="C239" s="49" t="s">
        <v>96</v>
      </c>
      <c r="D239" s="49" t="s">
        <v>684</v>
      </c>
      <c r="E239" s="50" t="s">
        <v>70</v>
      </c>
      <c r="F239" s="48">
        <v>705.8565</v>
      </c>
      <c r="G239" s="417">
        <v>15.8</v>
      </c>
      <c r="H239" s="417">
        <v>19.95</v>
      </c>
      <c r="I239" s="417">
        <v>14081.83</v>
      </c>
      <c r="J239" s="438">
        <v>0.0138488364825753</v>
      </c>
      <c r="K239" s="439">
        <f t="shared" si="16"/>
        <v>0</v>
      </c>
      <c r="L239" s="440">
        <f t="shared" si="14"/>
        <v>14081.83</v>
      </c>
    </row>
    <row r="240" ht="25.5" spans="1:12">
      <c r="A240" s="49" t="s">
        <v>685</v>
      </c>
      <c r="B240" s="48" t="s">
        <v>686</v>
      </c>
      <c r="C240" s="49" t="s">
        <v>96</v>
      </c>
      <c r="D240" s="49" t="s">
        <v>687</v>
      </c>
      <c r="E240" s="50" t="s">
        <v>70</v>
      </c>
      <c r="F240" s="48">
        <v>163</v>
      </c>
      <c r="G240" s="417">
        <v>24.05</v>
      </c>
      <c r="H240" s="417">
        <v>30.36</v>
      </c>
      <c r="I240" s="417">
        <v>4948.68</v>
      </c>
      <c r="J240" s="438">
        <v>0.00486680070165532</v>
      </c>
      <c r="K240" s="439">
        <f t="shared" ref="K240:K249" si="17">$I$264</f>
        <v>0</v>
      </c>
      <c r="L240" s="440">
        <f t="shared" si="14"/>
        <v>4948.68</v>
      </c>
    </row>
    <row r="241" ht="25.5" spans="1:12">
      <c r="A241" s="49" t="s">
        <v>688</v>
      </c>
      <c r="B241" s="48" t="s">
        <v>689</v>
      </c>
      <c r="C241" s="49" t="s">
        <v>96</v>
      </c>
      <c r="D241" s="49" t="s">
        <v>690</v>
      </c>
      <c r="E241" s="50" t="s">
        <v>70</v>
      </c>
      <c r="F241" s="48">
        <v>163</v>
      </c>
      <c r="G241" s="417">
        <v>13.94</v>
      </c>
      <c r="H241" s="417">
        <v>17.6</v>
      </c>
      <c r="I241" s="417">
        <v>2868.8</v>
      </c>
      <c r="J241" s="438">
        <v>0.00282133374009004</v>
      </c>
      <c r="K241" s="439">
        <f t="shared" si="17"/>
        <v>0</v>
      </c>
      <c r="L241" s="440">
        <f t="shared" si="14"/>
        <v>2868.8</v>
      </c>
    </row>
    <row r="242" ht="25.5" spans="1:12">
      <c r="A242" s="49" t="s">
        <v>691</v>
      </c>
      <c r="B242" s="48" t="s">
        <v>692</v>
      </c>
      <c r="C242" s="49" t="s">
        <v>96</v>
      </c>
      <c r="D242" s="49" t="s">
        <v>693</v>
      </c>
      <c r="E242" s="50" t="s">
        <v>70</v>
      </c>
      <c r="F242" s="48">
        <v>4.09</v>
      </c>
      <c r="G242" s="417">
        <v>5.31</v>
      </c>
      <c r="H242" s="417">
        <v>6.7</v>
      </c>
      <c r="I242" s="417">
        <v>27.4</v>
      </c>
      <c r="J242" s="438">
        <v>2.69466482426335e-5</v>
      </c>
      <c r="K242" s="439">
        <f t="shared" si="17"/>
        <v>0</v>
      </c>
      <c r="L242" s="440">
        <f t="shared" si="14"/>
        <v>27.4</v>
      </c>
    </row>
    <row r="243" customHeight="1" spans="1:12">
      <c r="A243" s="49" t="s">
        <v>694</v>
      </c>
      <c r="B243" s="48" t="s">
        <v>695</v>
      </c>
      <c r="C243" s="49" t="s">
        <v>96</v>
      </c>
      <c r="D243" s="49" t="s">
        <v>696</v>
      </c>
      <c r="E243" s="50" t="s">
        <v>70</v>
      </c>
      <c r="F243" s="48">
        <v>4.09</v>
      </c>
      <c r="G243" s="417">
        <v>80.48</v>
      </c>
      <c r="H243" s="417">
        <v>101.62</v>
      </c>
      <c r="I243" s="417">
        <v>415.62</v>
      </c>
      <c r="J243" s="438">
        <v>0.000408743282576764</v>
      </c>
      <c r="K243" s="439">
        <f t="shared" si="17"/>
        <v>0</v>
      </c>
      <c r="L243" s="440">
        <f t="shared" si="14"/>
        <v>415.62</v>
      </c>
    </row>
    <row r="244" spans="1:12">
      <c r="A244" s="49" t="s">
        <v>697</v>
      </c>
      <c r="B244" s="48" t="s">
        <v>698</v>
      </c>
      <c r="C244" s="49" t="s">
        <v>96</v>
      </c>
      <c r="D244" s="49" t="s">
        <v>699</v>
      </c>
      <c r="E244" s="50" t="s">
        <v>70</v>
      </c>
      <c r="F244" s="48">
        <v>29.08</v>
      </c>
      <c r="G244" s="417">
        <v>17.75</v>
      </c>
      <c r="H244" s="417">
        <v>22.41</v>
      </c>
      <c r="I244" s="417">
        <v>651.68</v>
      </c>
      <c r="J244" s="438">
        <v>0.000640897508275891</v>
      </c>
      <c r="K244" s="439">
        <f t="shared" si="17"/>
        <v>0</v>
      </c>
      <c r="L244" s="440">
        <f t="shared" si="14"/>
        <v>651.68</v>
      </c>
    </row>
    <row r="245" ht="56.25" customHeight="1" spans="1:12">
      <c r="A245" s="49" t="s">
        <v>700</v>
      </c>
      <c r="B245" s="48" t="s">
        <v>701</v>
      </c>
      <c r="C245" s="49" t="s">
        <v>68</v>
      </c>
      <c r="D245" s="49" t="s">
        <v>702</v>
      </c>
      <c r="E245" s="50" t="s">
        <v>70</v>
      </c>
      <c r="F245" s="48">
        <v>11.5</v>
      </c>
      <c r="G245" s="417">
        <v>29</v>
      </c>
      <c r="H245" s="417">
        <v>36.61</v>
      </c>
      <c r="I245" s="417">
        <v>421.01</v>
      </c>
      <c r="J245" s="438">
        <v>0.000414044101336903</v>
      </c>
      <c r="K245" s="439">
        <f t="shared" si="17"/>
        <v>0</v>
      </c>
      <c r="L245" s="440">
        <f t="shared" si="14"/>
        <v>421.01</v>
      </c>
    </row>
    <row r="246" customHeight="1" spans="1:12">
      <c r="A246" s="49" t="s">
        <v>703</v>
      </c>
      <c r="B246" s="48" t="s">
        <v>704</v>
      </c>
      <c r="C246" s="49" t="s">
        <v>96</v>
      </c>
      <c r="D246" s="49" t="s">
        <v>705</v>
      </c>
      <c r="E246" s="50" t="s">
        <v>116</v>
      </c>
      <c r="F246" s="48">
        <v>1</v>
      </c>
      <c r="G246" s="417">
        <v>63.04</v>
      </c>
      <c r="H246" s="417">
        <v>79.6</v>
      </c>
      <c r="I246" s="417">
        <v>79.6</v>
      </c>
      <c r="J246" s="438">
        <v>7.82829635077967e-5</v>
      </c>
      <c r="K246" s="439">
        <f t="shared" si="17"/>
        <v>0</v>
      </c>
      <c r="L246" s="440">
        <f t="shared" si="14"/>
        <v>79.6</v>
      </c>
    </row>
    <row r="247" ht="38.25" customHeight="1" spans="1:12">
      <c r="A247" s="151" t="s">
        <v>45</v>
      </c>
      <c r="B247" s="151"/>
      <c r="C247" s="151"/>
      <c r="D247" s="151" t="s">
        <v>46</v>
      </c>
      <c r="E247" s="151"/>
      <c r="F247" s="152"/>
      <c r="G247" s="151"/>
      <c r="H247" s="151"/>
      <c r="I247" s="415">
        <v>26779.24</v>
      </c>
      <c r="J247" s="435">
        <v>0.0263361591417906</v>
      </c>
      <c r="K247" s="439"/>
      <c r="L247" s="437"/>
    </row>
    <row r="248" ht="25.5" spans="1:12">
      <c r="A248" s="49" t="s">
        <v>706</v>
      </c>
      <c r="B248" s="48" t="s">
        <v>707</v>
      </c>
      <c r="C248" s="49" t="s">
        <v>96</v>
      </c>
      <c r="D248" s="49" t="s">
        <v>708</v>
      </c>
      <c r="E248" s="50" t="s">
        <v>70</v>
      </c>
      <c r="F248" s="48">
        <v>115.4405</v>
      </c>
      <c r="G248" s="417">
        <v>60.73</v>
      </c>
      <c r="H248" s="417">
        <v>76.68</v>
      </c>
      <c r="I248" s="417">
        <v>8851.97</v>
      </c>
      <c r="J248" s="438">
        <v>0.00870550809650893</v>
      </c>
      <c r="K248" s="439">
        <f t="shared" si="17"/>
        <v>0</v>
      </c>
      <c r="L248" s="440">
        <f t="shared" si="14"/>
        <v>8851.97</v>
      </c>
    </row>
    <row r="249" ht="25.5" spans="1:12">
      <c r="A249" s="49" t="s">
        <v>709</v>
      </c>
      <c r="B249" s="48" t="s">
        <v>710</v>
      </c>
      <c r="C249" s="49" t="s">
        <v>96</v>
      </c>
      <c r="D249" s="49" t="s">
        <v>711</v>
      </c>
      <c r="E249" s="50" t="s">
        <v>70</v>
      </c>
      <c r="F249" s="48">
        <v>107.316825</v>
      </c>
      <c r="G249" s="417">
        <v>132.3</v>
      </c>
      <c r="H249" s="417">
        <v>167.05</v>
      </c>
      <c r="I249" s="417">
        <v>17927.27</v>
      </c>
      <c r="J249" s="438">
        <v>0.0176306510452816</v>
      </c>
      <c r="K249" s="439">
        <f t="shared" si="17"/>
        <v>0</v>
      </c>
      <c r="L249" s="440">
        <f t="shared" si="14"/>
        <v>17927.27</v>
      </c>
    </row>
    <row r="250" spans="1:12">
      <c r="A250" s="151" t="s">
        <v>47</v>
      </c>
      <c r="B250" s="151"/>
      <c r="C250" s="151"/>
      <c r="D250" s="151" t="s">
        <v>48</v>
      </c>
      <c r="E250" s="151"/>
      <c r="F250" s="152"/>
      <c r="G250" s="151"/>
      <c r="H250" s="151"/>
      <c r="I250" s="415">
        <v>4566.94</v>
      </c>
      <c r="J250" s="435">
        <v>0.00449137685128514</v>
      </c>
      <c r="K250" s="439"/>
      <c r="L250" s="437"/>
    </row>
    <row r="251" ht="51" spans="1:12">
      <c r="A251" s="49" t="s">
        <v>712</v>
      </c>
      <c r="B251" s="48" t="s">
        <v>713</v>
      </c>
      <c r="C251" s="49" t="s">
        <v>96</v>
      </c>
      <c r="D251" s="49" t="s">
        <v>714</v>
      </c>
      <c r="E251" s="50" t="s">
        <v>70</v>
      </c>
      <c r="F251" s="48">
        <v>41.985</v>
      </c>
      <c r="G251" s="417">
        <v>9.2</v>
      </c>
      <c r="H251" s="417">
        <v>11.61</v>
      </c>
      <c r="I251" s="417">
        <v>487.44</v>
      </c>
      <c r="J251" s="438">
        <v>0.000479374971510558</v>
      </c>
      <c r="K251" s="439">
        <f t="shared" ref="K250:K258" si="18">$I$264</f>
        <v>0</v>
      </c>
      <c r="L251" s="440">
        <f t="shared" si="14"/>
        <v>487.44</v>
      </c>
    </row>
    <row r="252" ht="63.75" spans="1:12">
      <c r="A252" s="49" t="s">
        <v>715</v>
      </c>
      <c r="B252" s="48" t="s">
        <v>716</v>
      </c>
      <c r="C252" s="49" t="s">
        <v>96</v>
      </c>
      <c r="D252" s="49" t="s">
        <v>717</v>
      </c>
      <c r="E252" s="50" t="s">
        <v>70</v>
      </c>
      <c r="F252" s="48">
        <v>41.985</v>
      </c>
      <c r="G252" s="417">
        <v>67.63</v>
      </c>
      <c r="H252" s="417">
        <v>85.39</v>
      </c>
      <c r="I252" s="417">
        <v>3585.09</v>
      </c>
      <c r="J252" s="438">
        <v>0.00352577223168551</v>
      </c>
      <c r="K252" s="439">
        <f t="shared" si="18"/>
        <v>0</v>
      </c>
      <c r="L252" s="440">
        <f t="shared" si="14"/>
        <v>3585.09</v>
      </c>
    </row>
    <row r="253" ht="51" spans="1:12">
      <c r="A253" s="49" t="s">
        <v>718</v>
      </c>
      <c r="B253" s="48" t="s">
        <v>719</v>
      </c>
      <c r="C253" s="49" t="s">
        <v>96</v>
      </c>
      <c r="D253" s="49" t="s">
        <v>720</v>
      </c>
      <c r="E253" s="50" t="s">
        <v>93</v>
      </c>
      <c r="F253" s="48">
        <v>0.6</v>
      </c>
      <c r="G253" s="417">
        <v>652.6</v>
      </c>
      <c r="H253" s="417">
        <v>824.03</v>
      </c>
      <c r="I253" s="417">
        <v>494.41</v>
      </c>
      <c r="J253" s="438">
        <v>0.000486229648089067</v>
      </c>
      <c r="K253" s="439">
        <f t="shared" si="18"/>
        <v>0</v>
      </c>
      <c r="L253" s="440">
        <f t="shared" si="14"/>
        <v>494.41</v>
      </c>
    </row>
    <row r="254" spans="1:12">
      <c r="A254" s="151" t="s">
        <v>49</v>
      </c>
      <c r="B254" s="151"/>
      <c r="C254" s="151"/>
      <c r="D254" s="151" t="s">
        <v>50</v>
      </c>
      <c r="E254" s="151"/>
      <c r="F254" s="152"/>
      <c r="G254" s="151"/>
      <c r="H254" s="151"/>
      <c r="I254" s="415">
        <v>19204.01</v>
      </c>
      <c r="J254" s="435">
        <v>0.0188862665079568</v>
      </c>
      <c r="K254" s="439"/>
      <c r="L254" s="437"/>
    </row>
    <row r="255" customHeight="1" spans="1:12">
      <c r="A255" s="49" t="s">
        <v>721</v>
      </c>
      <c r="B255" s="48" t="s">
        <v>722</v>
      </c>
      <c r="C255" s="49" t="s">
        <v>68</v>
      </c>
      <c r="D255" s="49" t="s">
        <v>723</v>
      </c>
      <c r="E255" s="50" t="s">
        <v>70</v>
      </c>
      <c r="F255" s="48">
        <v>777.015</v>
      </c>
      <c r="G255" s="417">
        <v>5.29</v>
      </c>
      <c r="H255" s="417">
        <v>6.67</v>
      </c>
      <c r="I255" s="417">
        <v>5182.69</v>
      </c>
      <c r="J255" s="438">
        <v>0.00509693884600782</v>
      </c>
      <c r="K255" s="439">
        <f t="shared" si="18"/>
        <v>0</v>
      </c>
      <c r="L255" s="440">
        <f t="shared" si="14"/>
        <v>5182.69</v>
      </c>
    </row>
    <row r="256" customHeight="1" spans="1:12">
      <c r="A256" s="49" t="s">
        <v>724</v>
      </c>
      <c r="B256" s="48" t="s">
        <v>725</v>
      </c>
      <c r="C256" s="49" t="s">
        <v>68</v>
      </c>
      <c r="D256" s="49" t="s">
        <v>726</v>
      </c>
      <c r="E256" s="50" t="s">
        <v>84</v>
      </c>
      <c r="F256" s="48">
        <v>1</v>
      </c>
      <c r="G256" s="417">
        <v>1462.96</v>
      </c>
      <c r="H256" s="417">
        <v>1847.27</v>
      </c>
      <c r="I256" s="417">
        <v>1847.27</v>
      </c>
      <c r="J256" s="438">
        <v>0.00181670565325437</v>
      </c>
      <c r="K256" s="439">
        <f t="shared" si="18"/>
        <v>0</v>
      </c>
      <c r="L256" s="440">
        <f t="shared" si="14"/>
        <v>1847.27</v>
      </c>
    </row>
    <row r="257" ht="25.5" spans="1:12">
      <c r="A257" s="49" t="s">
        <v>727</v>
      </c>
      <c r="B257" s="48" t="s">
        <v>728</v>
      </c>
      <c r="C257" s="49" t="s">
        <v>68</v>
      </c>
      <c r="D257" s="49" t="s">
        <v>729</v>
      </c>
      <c r="E257" s="50" t="s">
        <v>84</v>
      </c>
      <c r="F257" s="48">
        <v>3</v>
      </c>
      <c r="G257" s="417">
        <v>462.88</v>
      </c>
      <c r="H257" s="417">
        <v>584.47</v>
      </c>
      <c r="I257" s="417">
        <v>1753.41</v>
      </c>
      <c r="J257" s="438">
        <v>0.00172439863120861</v>
      </c>
      <c r="K257" s="439">
        <f t="shared" si="18"/>
        <v>0</v>
      </c>
      <c r="L257" s="440">
        <f t="shared" si="14"/>
        <v>1753.41</v>
      </c>
    </row>
    <row r="258" ht="25.5" spans="1:12">
      <c r="A258" s="49" t="s">
        <v>730</v>
      </c>
      <c r="B258" s="48" t="s">
        <v>731</v>
      </c>
      <c r="C258" s="49" t="s">
        <v>68</v>
      </c>
      <c r="D258" s="49" t="s">
        <v>732</v>
      </c>
      <c r="E258" s="50" t="s">
        <v>80</v>
      </c>
      <c r="F258" s="48">
        <v>1</v>
      </c>
      <c r="G258" s="417">
        <v>8252.67</v>
      </c>
      <c r="H258" s="417">
        <v>10420.64</v>
      </c>
      <c r="I258" s="417">
        <v>10420.64</v>
      </c>
      <c r="J258" s="438">
        <v>0.010248223377486</v>
      </c>
      <c r="K258" s="439">
        <f t="shared" si="18"/>
        <v>0</v>
      </c>
      <c r="L258" s="440">
        <f t="shared" si="14"/>
        <v>10420.64</v>
      </c>
    </row>
    <row r="259" customHeight="1" spans="1:12">
      <c r="A259" s="40"/>
      <c r="B259" s="40"/>
      <c r="C259" s="40"/>
      <c r="D259" s="40"/>
      <c r="E259" s="40"/>
      <c r="F259" s="40"/>
      <c r="G259" s="40"/>
      <c r="H259" s="40"/>
      <c r="I259" s="40"/>
      <c r="J259" s="40"/>
      <c r="L259" s="441">
        <f>SUM(L17:L258)</f>
        <v>1016824.05</v>
      </c>
    </row>
    <row r="260" spans="1:12">
      <c r="A260" s="42"/>
      <c r="B260" s="42"/>
      <c r="C260" s="42"/>
      <c r="D260" s="43"/>
      <c r="E260" s="42"/>
      <c r="F260" s="44" t="s">
        <v>51</v>
      </c>
      <c r="G260" s="42"/>
      <c r="H260" s="45">
        <v>805360.96</v>
      </c>
      <c r="I260" s="42"/>
      <c r="J260" s="42"/>
    </row>
    <row r="261" spans="1:12">
      <c r="A261" s="42"/>
      <c r="B261" s="42"/>
      <c r="C261" s="42"/>
      <c r="D261" s="43"/>
      <c r="E261" s="42"/>
      <c r="F261" s="44" t="s">
        <v>52</v>
      </c>
      <c r="G261" s="42"/>
      <c r="H261" s="45">
        <v>211463.09</v>
      </c>
      <c r="I261" s="42"/>
      <c r="J261" s="42"/>
    </row>
    <row r="262" spans="1:12">
      <c r="A262" s="42"/>
      <c r="B262" s="42"/>
      <c r="C262" s="42"/>
      <c r="D262" s="43"/>
      <c r="E262" s="42"/>
      <c r="F262" s="44" t="s">
        <v>53</v>
      </c>
      <c r="G262" s="42"/>
      <c r="H262" s="45">
        <v>1016824.05</v>
      </c>
      <c r="I262" s="42"/>
      <c r="J262" s="42"/>
    </row>
    <row r="263" ht="15.75" spans="1:12">
      <c r="A263" s="46"/>
      <c r="B263" s="46"/>
      <c r="C263" s="46"/>
      <c r="D263" s="46"/>
      <c r="E263" s="46"/>
      <c r="F263" s="46"/>
      <c r="G263" s="46"/>
      <c r="H263" s="46"/>
      <c r="I263" s="46"/>
      <c r="J263" s="46"/>
    </row>
    <row r="264" ht="15.75" spans="1:12">
      <c r="G264" s="442" t="s">
        <v>733</v>
      </c>
      <c r="H264" s="442"/>
      <c r="I264" s="443">
        <v>0</v>
      </c>
    </row>
    <row r="265" ht="15.75" spans="1:12">
      <c r="G265" s="444" t="s">
        <v>734</v>
      </c>
      <c r="H265" s="444"/>
      <c r="I265" s="445">
        <f>H262-(H262*I264)</f>
        <v>1016824.05</v>
      </c>
    </row>
    <row r="266" ht="15.75"/>
  </sheetData>
  <mergeCells count="19">
    <mergeCell ref="A11:I11"/>
    <mergeCell ref="A12:D12"/>
    <mergeCell ref="E12:I12"/>
    <mergeCell ref="A13:D13"/>
    <mergeCell ref="E13:I13"/>
    <mergeCell ref="A14:D14"/>
    <mergeCell ref="A15:D15"/>
    <mergeCell ref="A260:C260"/>
    <mergeCell ref="F260:G260"/>
    <mergeCell ref="H260:J260"/>
    <mergeCell ref="A261:C261"/>
    <mergeCell ref="F261:G261"/>
    <mergeCell ref="H261:J261"/>
    <mergeCell ref="A262:C262"/>
    <mergeCell ref="F262:G262"/>
    <mergeCell ref="H262:J262"/>
    <mergeCell ref="G264:H264"/>
    <mergeCell ref="G265:H265"/>
    <mergeCell ref="A1:I10"/>
  </mergeCells>
  <pageMargins left="0.7" right="0.7" top="0.75" bottom="0.75" header="0" footer="0"/>
  <pageSetup paperSize="1" scale="61" orientation="landscape"/>
  <headerFooter>
    <oddFooter>&amp;L&amp;F&amp;C&amp;D&amp;R&amp;P</oddFooter>
  </headerFooter>
  <rowBreaks count="1" manualBreakCount="1">
    <brk id="232" max="11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C2266"/>
  <sheetViews>
    <sheetView showZeros="0" view="pageBreakPreview" zoomScale="80" zoomScaleNormal="100" topLeftCell="A2246" workbookViewId="0">
      <selection activeCell="E2267" sqref="E2267"/>
    </sheetView>
  </sheetViews>
  <sheetFormatPr defaultColWidth="14.4285714285714" defaultRowHeight="15"/>
  <cols>
    <col min="1" max="1" width="11.7142857142857" customWidth="1"/>
    <col min="2" max="2" width="17.1428571428571" customWidth="1"/>
    <col min="3" max="3" width="10.4285714285714" customWidth="1"/>
    <col min="4" max="4" width="55" customWidth="1"/>
    <col min="5" max="6" width="17.1428571428571" customWidth="1"/>
    <col min="7" max="7" width="10.1428571428571" customWidth="1"/>
    <col min="8" max="8" width="14.8571428571429" customWidth="1"/>
    <col min="9" max="9" width="13.7142857142857" customWidth="1"/>
    <col min="10" max="10" width="18" customWidth="1"/>
    <col min="11" max="11" width="15.2857142857143" customWidth="1"/>
    <col min="12" max="12" width="13.7142857142857" customWidth="1"/>
    <col min="13" max="13" width="17.7142857142857" customWidth="1"/>
    <col min="14" max="29" width="8" customWidth="1"/>
  </cols>
  <sheetData>
    <row r="1" spans="1:29">
      <c r="A1" s="1"/>
      <c r="B1" s="2"/>
      <c r="C1" s="2"/>
      <c r="D1" s="2"/>
      <c r="E1" s="2"/>
      <c r="F1" s="2"/>
      <c r="G1" s="2"/>
      <c r="H1" s="2"/>
      <c r="I1" s="2"/>
      <c r="J1" s="2"/>
      <c r="K1" s="3"/>
      <c r="L1" s="73"/>
      <c r="M1" s="73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5"/>
    </row>
    <row r="2" spans="1:29">
      <c r="A2" s="6"/>
      <c r="K2" s="7"/>
      <c r="L2" s="73"/>
      <c r="M2" s="73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r="3" spans="1:29">
      <c r="A3" s="6"/>
      <c r="K3" s="7"/>
      <c r="L3" s="73"/>
      <c r="M3" s="73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5"/>
    </row>
    <row r="4" spans="1:29">
      <c r="A4" s="6"/>
      <c r="K4" s="7"/>
      <c r="L4" s="73"/>
      <c r="M4" s="73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5"/>
    </row>
    <row r="5" spans="1:29">
      <c r="A5" s="6"/>
      <c r="K5" s="7"/>
      <c r="L5" s="73"/>
      <c r="M5" s="73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</row>
    <row r="6" spans="1:29">
      <c r="A6" s="6"/>
      <c r="K6" s="7"/>
      <c r="L6" s="73"/>
      <c r="M6" s="73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5"/>
    </row>
    <row r="7" spans="1:29">
      <c r="A7" s="6"/>
      <c r="K7" s="7"/>
      <c r="L7" s="73"/>
      <c r="M7" s="73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5"/>
    </row>
    <row r="8" spans="1:29">
      <c r="A8" s="6"/>
      <c r="K8" s="7"/>
      <c r="L8" s="73"/>
      <c r="M8" s="73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5"/>
    </row>
    <row r="9" spans="1:29">
      <c r="A9" s="6"/>
      <c r="K9" s="7"/>
      <c r="L9" s="73"/>
      <c r="M9" s="73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5"/>
    </row>
    <row r="10" spans="1:29">
      <c r="A10" s="8"/>
      <c r="B10" s="9"/>
      <c r="C10" s="9"/>
      <c r="D10" s="9"/>
      <c r="E10" s="9"/>
      <c r="F10" s="9"/>
      <c r="G10" s="9"/>
      <c r="H10" s="9"/>
      <c r="I10" s="9"/>
      <c r="J10" s="9"/>
      <c r="K10" s="10"/>
      <c r="L10" s="73"/>
      <c r="M10" s="73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5"/>
    </row>
    <row r="11" spans="1:29">
      <c r="A11" s="11" t="s">
        <v>735</v>
      </c>
      <c r="B11" s="12"/>
      <c r="C11" s="12"/>
      <c r="D11" s="12"/>
      <c r="E11" s="12"/>
      <c r="F11" s="12"/>
      <c r="G11" s="12"/>
      <c r="H11" s="12"/>
      <c r="I11" s="12"/>
      <c r="J11" s="12"/>
      <c r="K11" s="13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5"/>
    </row>
    <row r="12" spans="1:29">
      <c r="A12" s="14" t="str">
        <f>Planilha!A12</f>
        <v>UFF- INSTITUTO DE ARTES E COMUNICAÇÃO SOCIAL - IACS</v>
      </c>
      <c r="B12" s="12"/>
      <c r="C12" s="12"/>
      <c r="D12" s="13"/>
      <c r="E12" s="12"/>
      <c r="F12" s="12"/>
      <c r="G12" s="14" t="str">
        <f>Planilha!E12</f>
        <v>PROCESSO:  23069.163323/2021/57</v>
      </c>
      <c r="H12" s="12"/>
      <c r="I12" s="12"/>
      <c r="J12" s="12"/>
      <c r="K12" s="13"/>
      <c r="L12" s="65"/>
      <c r="M12" s="65"/>
      <c r="N12" s="65"/>
      <c r="O12" s="65"/>
      <c r="P12" s="65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5"/>
    </row>
    <row r="13" spans="1:29">
      <c r="A13" s="14" t="str">
        <f>Planilha!A13</f>
        <v>LOCAL: Rua Prof. Lara Vilela, 126 - São Domingos, Niterói </v>
      </c>
      <c r="B13" s="12"/>
      <c r="C13" s="12"/>
      <c r="D13" s="13"/>
      <c r="E13" s="12"/>
      <c r="F13" s="12"/>
      <c r="G13" s="14" t="str">
        <f>Planilha!E13</f>
        <v>ARTs 13076784</v>
      </c>
      <c r="H13" s="12"/>
      <c r="I13" s="12"/>
      <c r="J13" s="12"/>
      <c r="K13" s="13"/>
      <c r="L13" s="65"/>
      <c r="M13" s="65"/>
      <c r="N13" s="65"/>
      <c r="O13" s="65"/>
      <c r="P13" s="6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5"/>
    </row>
    <row r="14" spans="1:29">
      <c r="A14" s="14" t="str">
        <f>Planilha!A14</f>
        <v>NOME DA OBRA: IACS</v>
      </c>
      <c r="B14" s="12"/>
      <c r="C14" s="12"/>
      <c r="D14" s="13"/>
      <c r="E14" s="13"/>
      <c r="F14" s="13"/>
      <c r="G14" s="15" t="str">
        <f>Planilha!E14</f>
        <v>BDI</v>
      </c>
      <c r="H14" s="15" t="str">
        <f>Planilha!F14</f>
        <v>BDI EQUIP.</v>
      </c>
      <c r="I14" s="15"/>
      <c r="J14" s="15" t="str">
        <f>Planilha!H14</f>
        <v>DATA</v>
      </c>
      <c r="K14" s="15" t="str">
        <f>Planilha!I14</f>
        <v>REVISÃO</v>
      </c>
      <c r="L14" s="65"/>
      <c r="M14" s="65"/>
      <c r="N14" s="65"/>
      <c r="O14" s="65"/>
      <c r="P14" s="6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5"/>
    </row>
    <row r="15" ht="30.75" customHeight="1" spans="1:29">
      <c r="A15" s="16" t="str">
        <f>Planilha!A15</f>
        <v>BASE DE DADOS: BASES SINAPI , SBC ,EMOP , SCO /MÊS DE REFERÊNCIA DEZEMBRO/25 -ESTADO RJ - REGIME TRIBUTÁRIO : NÃO DESONERADO</v>
      </c>
      <c r="B15" s="17"/>
      <c r="C15" s="17"/>
      <c r="D15" s="18"/>
      <c r="E15" s="13"/>
      <c r="F15" s="13"/>
      <c r="G15" s="19">
        <f>Planilha!E15</f>
        <v>0.2627</v>
      </c>
      <c r="H15" s="19">
        <f>Planilha!F15</f>
        <v>0</v>
      </c>
      <c r="I15" s="19"/>
      <c r="J15" s="21">
        <f>Planilha!H15</f>
        <v>46037</v>
      </c>
      <c r="K15" s="22" t="str">
        <f>Planilha!I15</f>
        <v>R04</v>
      </c>
      <c r="L15" s="65"/>
      <c r="M15" s="65"/>
      <c r="N15" s="65"/>
      <c r="O15" s="65"/>
      <c r="P15" s="6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5"/>
    </row>
    <row r="16" spans="1:29">
      <c r="A16" s="14"/>
      <c r="B16" s="12"/>
      <c r="C16" s="12"/>
      <c r="D16" s="12"/>
      <c r="E16" s="12"/>
      <c r="F16" s="12"/>
      <c r="G16" s="12"/>
      <c r="H16" s="12"/>
      <c r="I16" s="12"/>
      <c r="J16" s="12"/>
      <c r="K16" s="13"/>
      <c r="L16" s="65"/>
      <c r="M16" s="65"/>
      <c r="N16" s="65"/>
      <c r="O16" s="65"/>
      <c r="P16" s="65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5"/>
    </row>
    <row r="17" spans="1:29">
      <c r="A17" s="413" t="s">
        <v>56</v>
      </c>
      <c r="B17" s="413" t="s">
        <v>57</v>
      </c>
      <c r="C17" s="413" t="s">
        <v>736</v>
      </c>
      <c r="D17" s="413" t="s">
        <v>59</v>
      </c>
      <c r="E17" s="413"/>
      <c r="F17" s="413"/>
      <c r="G17" s="414" t="s">
        <v>60</v>
      </c>
      <c r="H17" s="414" t="s">
        <v>737</v>
      </c>
      <c r="I17" s="414"/>
      <c r="J17" s="414" t="s">
        <v>62</v>
      </c>
      <c r="K17" s="414" t="s">
        <v>738</v>
      </c>
      <c r="L17" s="65"/>
      <c r="M17" s="65"/>
      <c r="N17" s="65"/>
      <c r="O17" s="65"/>
      <c r="P17" s="65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5"/>
    </row>
    <row r="18" spans="1:29">
      <c r="A18" s="151" t="s">
        <v>19</v>
      </c>
      <c r="B18" s="151"/>
      <c r="C18" s="151"/>
      <c r="D18" s="151" t="s">
        <v>20</v>
      </c>
      <c r="E18" s="151"/>
      <c r="F18" s="151"/>
      <c r="G18" s="151"/>
      <c r="H18" s="151"/>
      <c r="I18" s="152"/>
      <c r="J18" s="151"/>
      <c r="K18" s="415">
        <v>2274.17</v>
      </c>
    </row>
    <row r="19" spans="1:29">
      <c r="A19" s="25" t="s">
        <v>66</v>
      </c>
      <c r="B19" s="24" t="s">
        <v>739</v>
      </c>
      <c r="C19" s="25" t="s">
        <v>740</v>
      </c>
      <c r="D19" s="25" t="s">
        <v>16</v>
      </c>
      <c r="E19" s="25" t="s">
        <v>741</v>
      </c>
      <c r="F19" s="25"/>
      <c r="G19" s="26" t="s">
        <v>742</v>
      </c>
      <c r="H19" s="24" t="s">
        <v>743</v>
      </c>
      <c r="I19" s="24" t="s">
        <v>744</v>
      </c>
      <c r="J19" s="24" t="s">
        <v>745</v>
      </c>
      <c r="K19" s="24" t="s">
        <v>17</v>
      </c>
    </row>
    <row r="20" ht="63.75" spans="1:29">
      <c r="A20" s="49" t="s">
        <v>746</v>
      </c>
      <c r="B20" s="48" t="s">
        <v>67</v>
      </c>
      <c r="C20" s="49" t="s">
        <v>68</v>
      </c>
      <c r="D20" s="49" t="s">
        <v>69</v>
      </c>
      <c r="E20" s="49">
        <v>1</v>
      </c>
      <c r="F20" s="49"/>
      <c r="G20" s="50" t="s">
        <v>70</v>
      </c>
      <c r="H20" s="416">
        <v>1</v>
      </c>
      <c r="I20" s="417"/>
      <c r="J20" s="417">
        <v>0.96</v>
      </c>
      <c r="K20" s="417">
        <v>0.96</v>
      </c>
    </row>
    <row r="21" ht="25.5" spans="1:29">
      <c r="A21" s="28" t="s">
        <v>747</v>
      </c>
      <c r="B21" s="27" t="s">
        <v>748</v>
      </c>
      <c r="C21" s="28" t="s">
        <v>96</v>
      </c>
      <c r="D21" s="28" t="s">
        <v>749</v>
      </c>
      <c r="E21" s="28" t="s">
        <v>750</v>
      </c>
      <c r="F21" s="28"/>
      <c r="G21" s="29" t="s">
        <v>751</v>
      </c>
      <c r="H21" s="418">
        <v>0.0066</v>
      </c>
      <c r="I21" s="418">
        <v>0</v>
      </c>
      <c r="J21" s="30">
        <v>146.11</v>
      </c>
      <c r="K21" s="30">
        <v>0.96</v>
      </c>
    </row>
    <row r="22" customHeight="1" spans="1:29">
      <c r="A22" s="41"/>
      <c r="B22" s="41"/>
      <c r="C22" s="41"/>
      <c r="D22" s="41"/>
      <c r="E22" s="41" t="s">
        <v>752</v>
      </c>
      <c r="F22" s="419">
        <v>0.427149831017649</v>
      </c>
      <c r="G22" s="41" t="s">
        <v>753</v>
      </c>
      <c r="H22" s="419">
        <v>0.48</v>
      </c>
      <c r="I22" s="41" t="s">
        <v>754</v>
      </c>
      <c r="J22" s="419">
        <v>0.91</v>
      </c>
    </row>
    <row r="23" customHeight="1" spans="1:29">
      <c r="A23" s="41"/>
      <c r="B23" s="41"/>
      <c r="C23" s="41"/>
      <c r="D23" s="41"/>
      <c r="E23" s="41" t="s">
        <v>755</v>
      </c>
      <c r="F23" s="419">
        <v>0.25</v>
      </c>
      <c r="G23" s="41"/>
      <c r="H23" s="41" t="s">
        <v>756</v>
      </c>
      <c r="I23" s="41"/>
      <c r="J23" s="419">
        <v>1.21</v>
      </c>
    </row>
    <row r="24" ht="26.25" spans="1:29">
      <c r="A24" s="42"/>
      <c r="B24" s="42"/>
      <c r="C24" s="42"/>
      <c r="D24" s="42"/>
      <c r="E24" s="42"/>
      <c r="F24" s="42"/>
      <c r="G24" s="42" t="s">
        <v>757</v>
      </c>
      <c r="H24" s="420">
        <v>500</v>
      </c>
      <c r="I24" s="42" t="s">
        <v>758</v>
      </c>
      <c r="J24" s="45">
        <v>605</v>
      </c>
    </row>
    <row r="25" ht="15.75" spans="1:29">
      <c r="A25" s="421"/>
      <c r="B25" s="421"/>
      <c r="C25" s="421"/>
      <c r="D25" s="421"/>
      <c r="E25" s="421"/>
      <c r="F25" s="421"/>
      <c r="G25" s="421"/>
      <c r="H25" s="421"/>
      <c r="I25" s="421"/>
      <c r="J25" s="421"/>
    </row>
    <row r="26" spans="1:29">
      <c r="A26" s="25" t="s">
        <v>71</v>
      </c>
      <c r="B26" s="24" t="s">
        <v>739</v>
      </c>
      <c r="C26" s="25" t="s">
        <v>740</v>
      </c>
      <c r="D26" s="25" t="s">
        <v>16</v>
      </c>
      <c r="E26" s="25" t="s">
        <v>741</v>
      </c>
      <c r="F26" s="25"/>
      <c r="G26" s="26" t="s">
        <v>742</v>
      </c>
      <c r="H26" s="24" t="s">
        <v>743</v>
      </c>
      <c r="I26" s="24" t="s">
        <v>744</v>
      </c>
      <c r="J26" s="24" t="s">
        <v>745</v>
      </c>
      <c r="K26" s="24" t="s">
        <v>17</v>
      </c>
    </row>
    <row r="27" ht="63.75" spans="1:29">
      <c r="A27" s="49" t="s">
        <v>746</v>
      </c>
      <c r="B27" s="48" t="s">
        <v>72</v>
      </c>
      <c r="C27" s="49" t="s">
        <v>68</v>
      </c>
      <c r="D27" s="49" t="s">
        <v>73</v>
      </c>
      <c r="E27" s="49">
        <v>1</v>
      </c>
      <c r="F27" s="49"/>
      <c r="G27" s="50" t="s">
        <v>70</v>
      </c>
      <c r="H27" s="416">
        <v>1</v>
      </c>
      <c r="I27" s="417"/>
      <c r="J27" s="417">
        <v>0.52</v>
      </c>
      <c r="K27" s="417">
        <v>0.52</v>
      </c>
    </row>
    <row r="28" ht="25.5" spans="1:29">
      <c r="A28" s="28" t="s">
        <v>747</v>
      </c>
      <c r="B28" s="27" t="s">
        <v>748</v>
      </c>
      <c r="C28" s="28" t="s">
        <v>96</v>
      </c>
      <c r="D28" s="28" t="s">
        <v>749</v>
      </c>
      <c r="E28" s="28" t="s">
        <v>750</v>
      </c>
      <c r="F28" s="28"/>
      <c r="G28" s="29" t="s">
        <v>751</v>
      </c>
      <c r="H28" s="418">
        <v>0.0036</v>
      </c>
      <c r="I28" s="418">
        <v>0</v>
      </c>
      <c r="J28" s="30">
        <v>146.11</v>
      </c>
      <c r="K28" s="30">
        <v>0.52</v>
      </c>
    </row>
    <row r="29" customHeight="1" spans="1:29">
      <c r="A29" s="41"/>
      <c r="B29" s="41"/>
      <c r="C29" s="41"/>
      <c r="D29" s="41"/>
      <c r="E29" s="41" t="s">
        <v>752</v>
      </c>
      <c r="F29" s="419">
        <v>0.234697709350357</v>
      </c>
      <c r="G29" s="41" t="s">
        <v>753</v>
      </c>
      <c r="H29" s="419">
        <v>0.27</v>
      </c>
      <c r="I29" s="41" t="s">
        <v>754</v>
      </c>
      <c r="J29" s="419">
        <v>0.5</v>
      </c>
    </row>
    <row r="30" customHeight="1" spans="1:29">
      <c r="A30" s="41"/>
      <c r="B30" s="41"/>
      <c r="C30" s="41"/>
      <c r="D30" s="41"/>
      <c r="E30" s="41" t="s">
        <v>755</v>
      </c>
      <c r="F30" s="419">
        <v>0.13</v>
      </c>
      <c r="G30" s="41"/>
      <c r="H30" s="41" t="s">
        <v>756</v>
      </c>
      <c r="I30" s="41"/>
      <c r="J30" s="419">
        <v>0.65</v>
      </c>
    </row>
    <row r="31" ht="26.25" spans="1:29">
      <c r="A31" s="42"/>
      <c r="B31" s="42"/>
      <c r="C31" s="42"/>
      <c r="D31" s="42"/>
      <c r="E31" s="42"/>
      <c r="F31" s="42"/>
      <c r="G31" s="42" t="s">
        <v>757</v>
      </c>
      <c r="H31" s="420">
        <v>2500</v>
      </c>
      <c r="I31" s="42" t="s">
        <v>758</v>
      </c>
      <c r="J31" s="45">
        <v>1625</v>
      </c>
    </row>
    <row r="32" ht="15.75" spans="1:29">
      <c r="A32" s="421"/>
      <c r="B32" s="421"/>
      <c r="C32" s="421"/>
      <c r="D32" s="421"/>
      <c r="E32" s="421"/>
      <c r="F32" s="421"/>
      <c r="G32" s="421"/>
      <c r="H32" s="421"/>
      <c r="I32" s="421"/>
      <c r="J32" s="421"/>
    </row>
    <row r="33" spans="1:11">
      <c r="A33" s="25" t="s">
        <v>74</v>
      </c>
      <c r="B33" s="24" t="s">
        <v>739</v>
      </c>
      <c r="C33" s="25" t="s">
        <v>740</v>
      </c>
      <c r="D33" s="25" t="s">
        <v>16</v>
      </c>
      <c r="E33" s="25" t="s">
        <v>741</v>
      </c>
      <c r="F33" s="25"/>
      <c r="G33" s="26" t="s">
        <v>742</v>
      </c>
      <c r="H33" s="24" t="s">
        <v>743</v>
      </c>
      <c r="I33" s="24" t="s">
        <v>744</v>
      </c>
      <c r="J33" s="24" t="s">
        <v>745</v>
      </c>
      <c r="K33" s="24" t="s">
        <v>17</v>
      </c>
    </row>
    <row r="34" ht="63.75" spans="1:11">
      <c r="A34" s="49" t="s">
        <v>746</v>
      </c>
      <c r="B34" s="48" t="s">
        <v>75</v>
      </c>
      <c r="C34" s="49" t="s">
        <v>68</v>
      </c>
      <c r="D34" s="49" t="s">
        <v>76</v>
      </c>
      <c r="E34" s="49">
        <v>1</v>
      </c>
      <c r="F34" s="49"/>
      <c r="G34" s="50" t="s">
        <v>70</v>
      </c>
      <c r="H34" s="416">
        <v>1</v>
      </c>
      <c r="I34" s="417"/>
      <c r="J34" s="417">
        <v>0.26</v>
      </c>
      <c r="K34" s="417">
        <v>0.26</v>
      </c>
    </row>
    <row r="35" ht="25.5" spans="1:11">
      <c r="A35" s="28" t="s">
        <v>747</v>
      </c>
      <c r="B35" s="27" t="s">
        <v>748</v>
      </c>
      <c r="C35" s="28" t="s">
        <v>96</v>
      </c>
      <c r="D35" s="28" t="s">
        <v>749</v>
      </c>
      <c r="E35" s="28" t="s">
        <v>750</v>
      </c>
      <c r="F35" s="28"/>
      <c r="G35" s="29" t="s">
        <v>751</v>
      </c>
      <c r="H35" s="418">
        <v>0.0018</v>
      </c>
      <c r="I35" s="418">
        <v>0</v>
      </c>
      <c r="J35" s="30">
        <v>146.11</v>
      </c>
      <c r="K35" s="30">
        <v>0.26</v>
      </c>
    </row>
    <row r="36" customHeight="1" spans="1:11">
      <c r="A36" s="41"/>
      <c r="B36" s="41"/>
      <c r="C36" s="41"/>
      <c r="D36" s="41"/>
      <c r="E36" s="41" t="s">
        <v>752</v>
      </c>
      <c r="F36" s="419">
        <v>0.117348854675178</v>
      </c>
      <c r="G36" s="41" t="s">
        <v>753</v>
      </c>
      <c r="H36" s="419">
        <v>0.13</v>
      </c>
      <c r="I36" s="41" t="s">
        <v>754</v>
      </c>
      <c r="J36" s="419">
        <v>0.25</v>
      </c>
    </row>
    <row r="37" customHeight="1" spans="1:11">
      <c r="A37" s="41"/>
      <c r="B37" s="41"/>
      <c r="C37" s="41"/>
      <c r="D37" s="41"/>
      <c r="E37" s="41" t="s">
        <v>755</v>
      </c>
      <c r="F37" s="419">
        <v>0.06</v>
      </c>
      <c r="G37" s="41"/>
      <c r="H37" s="41" t="s">
        <v>756</v>
      </c>
      <c r="I37" s="41"/>
      <c r="J37" s="419">
        <v>0.32</v>
      </c>
    </row>
    <row r="38" ht="26.25" spans="1:11">
      <c r="A38" s="42"/>
      <c r="B38" s="42"/>
      <c r="C38" s="42"/>
      <c r="D38" s="42"/>
      <c r="E38" s="42"/>
      <c r="F38" s="42"/>
      <c r="G38" s="42" t="s">
        <v>757</v>
      </c>
      <c r="H38" s="420">
        <v>138.06</v>
      </c>
      <c r="I38" s="42" t="s">
        <v>758</v>
      </c>
      <c r="J38" s="45">
        <v>44.17</v>
      </c>
    </row>
    <row r="39" ht="15.75" spans="1:11">
      <c r="A39" s="421"/>
      <c r="B39" s="421"/>
      <c r="C39" s="421"/>
      <c r="D39" s="421"/>
      <c r="E39" s="421"/>
      <c r="F39" s="421"/>
      <c r="G39" s="421"/>
      <c r="H39" s="421"/>
      <c r="I39" s="421"/>
      <c r="J39" s="421"/>
    </row>
    <row r="40" spans="1:11">
      <c r="A40" s="151" t="s">
        <v>21</v>
      </c>
      <c r="B40" s="151"/>
      <c r="C40" s="151"/>
      <c r="D40" s="151" t="s">
        <v>22</v>
      </c>
      <c r="E40" s="151"/>
      <c r="F40" s="151"/>
      <c r="G40" s="151"/>
      <c r="H40" s="151"/>
      <c r="I40" s="152"/>
      <c r="J40" s="151"/>
      <c r="K40" s="415">
        <v>115391.25</v>
      </c>
    </row>
    <row r="41" spans="1:11">
      <c r="A41" s="25" t="s">
        <v>77</v>
      </c>
      <c r="B41" s="24" t="s">
        <v>739</v>
      </c>
      <c r="C41" s="25" t="s">
        <v>740</v>
      </c>
      <c r="D41" s="25" t="s">
        <v>16</v>
      </c>
      <c r="E41" s="25" t="s">
        <v>741</v>
      </c>
      <c r="F41" s="25"/>
      <c r="G41" s="26" t="s">
        <v>742</v>
      </c>
      <c r="H41" s="24" t="s">
        <v>743</v>
      </c>
      <c r="I41" s="24" t="s">
        <v>744</v>
      </c>
      <c r="J41" s="24" t="s">
        <v>745</v>
      </c>
      <c r="K41" s="24" t="s">
        <v>17</v>
      </c>
    </row>
    <row r="42" ht="25.5" customHeight="1" spans="1:11">
      <c r="A42" s="49" t="s">
        <v>746</v>
      </c>
      <c r="B42" s="48" t="s">
        <v>78</v>
      </c>
      <c r="C42" s="49" t="s">
        <v>68</v>
      </c>
      <c r="D42" s="49" t="s">
        <v>79</v>
      </c>
      <c r="E42" s="49" t="s">
        <v>759</v>
      </c>
      <c r="F42" s="49"/>
      <c r="G42" s="50" t="s">
        <v>80</v>
      </c>
      <c r="H42" s="416">
        <v>1</v>
      </c>
      <c r="I42" s="417"/>
      <c r="J42" s="417">
        <v>91384.54</v>
      </c>
      <c r="K42" s="417">
        <v>91384.54</v>
      </c>
    </row>
    <row r="43" ht="25.5" customHeight="1" spans="1:11">
      <c r="A43" s="28" t="s">
        <v>747</v>
      </c>
      <c r="B43" s="27" t="s">
        <v>760</v>
      </c>
      <c r="C43" s="28" t="s">
        <v>96</v>
      </c>
      <c r="D43" s="28" t="s">
        <v>761</v>
      </c>
      <c r="E43" s="28" t="s">
        <v>750</v>
      </c>
      <c r="F43" s="28"/>
      <c r="G43" s="29" t="s">
        <v>161</v>
      </c>
      <c r="H43" s="418">
        <v>6</v>
      </c>
      <c r="I43" s="418">
        <v>0</v>
      </c>
      <c r="J43" s="30">
        <v>10490.3</v>
      </c>
      <c r="K43" s="30">
        <v>62941.8</v>
      </c>
    </row>
    <row r="44" ht="25.5" customHeight="1" spans="1:11">
      <c r="A44" s="28" t="s">
        <v>747</v>
      </c>
      <c r="B44" s="27" t="s">
        <v>762</v>
      </c>
      <c r="C44" s="28" t="s">
        <v>96</v>
      </c>
      <c r="D44" s="28" t="s">
        <v>763</v>
      </c>
      <c r="E44" s="28" t="s">
        <v>750</v>
      </c>
      <c r="F44" s="28"/>
      <c r="G44" s="29" t="s">
        <v>161</v>
      </c>
      <c r="H44" s="418">
        <v>1</v>
      </c>
      <c r="I44" s="418">
        <v>0</v>
      </c>
      <c r="J44" s="30">
        <v>28442.74</v>
      </c>
      <c r="K44" s="30">
        <v>28442.74</v>
      </c>
    </row>
    <row r="45" customHeight="1" spans="1:11">
      <c r="A45" s="41"/>
      <c r="B45" s="41"/>
      <c r="C45" s="41"/>
      <c r="D45" s="41"/>
      <c r="E45" s="41" t="s">
        <v>752</v>
      </c>
      <c r="F45" s="419">
        <v>37319.2029666</v>
      </c>
      <c r="G45" s="41" t="s">
        <v>753</v>
      </c>
      <c r="H45" s="419">
        <v>42185.63</v>
      </c>
      <c r="I45" s="41" t="s">
        <v>754</v>
      </c>
      <c r="J45" s="419">
        <v>79504.83</v>
      </c>
    </row>
    <row r="46" customHeight="1" spans="1:11">
      <c r="A46" s="41"/>
      <c r="B46" s="41"/>
      <c r="C46" s="41"/>
      <c r="D46" s="41"/>
      <c r="E46" s="41" t="s">
        <v>755</v>
      </c>
      <c r="F46" s="419">
        <v>24006.71</v>
      </c>
      <c r="G46" s="41"/>
      <c r="H46" s="41" t="s">
        <v>756</v>
      </c>
      <c r="I46" s="41"/>
      <c r="J46" s="419">
        <v>115391.25</v>
      </c>
    </row>
    <row r="47" ht="26.25" spans="1:11">
      <c r="A47" s="42"/>
      <c r="B47" s="42"/>
      <c r="C47" s="42"/>
      <c r="D47" s="42"/>
      <c r="E47" s="42"/>
      <c r="F47" s="42"/>
      <c r="G47" s="42" t="s">
        <v>757</v>
      </c>
      <c r="H47" s="420">
        <v>1</v>
      </c>
      <c r="I47" s="42" t="s">
        <v>758</v>
      </c>
      <c r="J47" s="45">
        <v>115391.25</v>
      </c>
    </row>
    <row r="48" ht="15.75" spans="1:11">
      <c r="A48" s="421"/>
      <c r="B48" s="421"/>
      <c r="C48" s="421"/>
      <c r="D48" s="421"/>
      <c r="E48" s="421"/>
      <c r="F48" s="421"/>
      <c r="G48" s="421"/>
      <c r="H48" s="421"/>
      <c r="I48" s="421"/>
      <c r="J48" s="421"/>
    </row>
    <row r="49" spans="1:11">
      <c r="A49" s="151" t="s">
        <v>23</v>
      </c>
      <c r="B49" s="151"/>
      <c r="C49" s="151"/>
      <c r="D49" s="151" t="s">
        <v>24</v>
      </c>
      <c r="E49" s="151"/>
      <c r="F49" s="151"/>
      <c r="G49" s="151"/>
      <c r="H49" s="151"/>
      <c r="I49" s="152"/>
      <c r="J49" s="151"/>
      <c r="K49" s="415">
        <v>67176.47</v>
      </c>
    </row>
    <row r="50" ht="25.5" customHeight="1" spans="1:11">
      <c r="A50" s="25" t="s">
        <v>81</v>
      </c>
      <c r="B50" s="24" t="s">
        <v>739</v>
      </c>
      <c r="C50" s="25" t="s">
        <v>740</v>
      </c>
      <c r="D50" s="25" t="s">
        <v>16</v>
      </c>
      <c r="E50" s="25" t="s">
        <v>741</v>
      </c>
      <c r="F50" s="25"/>
      <c r="G50" s="26" t="s">
        <v>742</v>
      </c>
      <c r="H50" s="24" t="s">
        <v>743</v>
      </c>
      <c r="I50" s="24" t="s">
        <v>744</v>
      </c>
      <c r="J50" s="24" t="s">
        <v>745</v>
      </c>
      <c r="K50" s="24" t="s">
        <v>17</v>
      </c>
    </row>
    <row r="51" ht="25.5" customHeight="1" spans="1:11">
      <c r="A51" s="49" t="s">
        <v>746</v>
      </c>
      <c r="B51" s="48" t="s">
        <v>82</v>
      </c>
      <c r="C51" s="49" t="s">
        <v>68</v>
      </c>
      <c r="D51" s="49" t="s">
        <v>83</v>
      </c>
      <c r="E51" s="49" t="s">
        <v>764</v>
      </c>
      <c r="F51" s="49"/>
      <c r="G51" s="50" t="s">
        <v>84</v>
      </c>
      <c r="H51" s="416">
        <v>1</v>
      </c>
      <c r="I51" s="417"/>
      <c r="J51" s="417">
        <v>271.47</v>
      </c>
      <c r="K51" s="417">
        <v>271.47</v>
      </c>
    </row>
    <row r="52" spans="1:11">
      <c r="A52" s="33" t="s">
        <v>765</v>
      </c>
      <c r="B52" s="32" t="s">
        <v>766</v>
      </c>
      <c r="C52" s="33" t="s">
        <v>68</v>
      </c>
      <c r="D52" s="33" t="s">
        <v>83</v>
      </c>
      <c r="E52" s="33" t="s">
        <v>767</v>
      </c>
      <c r="F52" s="33"/>
      <c r="G52" s="34" t="s">
        <v>84</v>
      </c>
      <c r="H52" s="422">
        <v>1</v>
      </c>
      <c r="I52" s="422">
        <v>0</v>
      </c>
      <c r="J52" s="35">
        <v>271.47</v>
      </c>
      <c r="K52" s="35">
        <v>271.47</v>
      </c>
    </row>
    <row r="53" customHeight="1" spans="1:11">
      <c r="A53" s="41"/>
      <c r="B53" s="41"/>
      <c r="C53" s="41"/>
      <c r="D53" s="41"/>
      <c r="E53" s="41" t="s">
        <v>752</v>
      </c>
      <c r="F53" s="419">
        <v>0</v>
      </c>
      <c r="G53" s="41" t="s">
        <v>753</v>
      </c>
      <c r="H53" s="419">
        <v>0</v>
      </c>
      <c r="I53" s="41" t="s">
        <v>754</v>
      </c>
      <c r="J53" s="419">
        <v>0</v>
      </c>
    </row>
    <row r="54" customHeight="1" spans="1:11">
      <c r="A54" s="41"/>
      <c r="B54" s="41"/>
      <c r="C54" s="41"/>
      <c r="D54" s="41"/>
      <c r="E54" s="41" t="s">
        <v>755</v>
      </c>
      <c r="F54" s="419">
        <v>71.31</v>
      </c>
      <c r="G54" s="41"/>
      <c r="H54" s="41" t="s">
        <v>756</v>
      </c>
      <c r="I54" s="41"/>
      <c r="J54" s="419">
        <v>342.78</v>
      </c>
    </row>
    <row r="55" ht="26.25" spans="1:11">
      <c r="A55" s="42"/>
      <c r="B55" s="42"/>
      <c r="C55" s="42"/>
      <c r="D55" s="42"/>
      <c r="E55" s="42"/>
      <c r="F55" s="42"/>
      <c r="G55" s="42" t="s">
        <v>757</v>
      </c>
      <c r="H55" s="420">
        <v>1</v>
      </c>
      <c r="I55" s="42" t="s">
        <v>758</v>
      </c>
      <c r="J55" s="45">
        <v>342.78</v>
      </c>
    </row>
    <row r="56" ht="15.75" spans="1:11">
      <c r="A56" s="421"/>
      <c r="B56" s="421"/>
      <c r="C56" s="421"/>
      <c r="D56" s="421"/>
      <c r="E56" s="421"/>
      <c r="F56" s="421"/>
      <c r="G56" s="421"/>
      <c r="H56" s="421"/>
      <c r="I56" s="421"/>
      <c r="J56" s="421"/>
    </row>
    <row r="57" spans="1:11">
      <c r="A57" s="151" t="s">
        <v>85</v>
      </c>
      <c r="B57" s="151"/>
      <c r="C57" s="151"/>
      <c r="D57" s="151" t="s">
        <v>86</v>
      </c>
      <c r="E57" s="151"/>
      <c r="F57" s="151"/>
      <c r="G57" s="151"/>
      <c r="H57" s="151"/>
      <c r="I57" s="152"/>
      <c r="J57" s="151"/>
      <c r="K57" s="415">
        <v>27888.69</v>
      </c>
    </row>
    <row r="58" ht="76.5" customHeight="1" spans="1:11">
      <c r="A58" s="25" t="s">
        <v>87</v>
      </c>
      <c r="B58" s="24" t="s">
        <v>739</v>
      </c>
      <c r="C58" s="25" t="s">
        <v>740</v>
      </c>
      <c r="D58" s="25" t="s">
        <v>16</v>
      </c>
      <c r="E58" s="25" t="s">
        <v>741</v>
      </c>
      <c r="F58" s="25"/>
      <c r="G58" s="26" t="s">
        <v>742</v>
      </c>
      <c r="H58" s="24" t="s">
        <v>743</v>
      </c>
      <c r="I58" s="24" t="s">
        <v>744</v>
      </c>
      <c r="J58" s="24" t="s">
        <v>745</v>
      </c>
      <c r="K58" s="24" t="s">
        <v>17</v>
      </c>
    </row>
    <row r="59" ht="76.5" spans="1:11">
      <c r="A59" s="49" t="s">
        <v>746</v>
      </c>
      <c r="B59" s="48" t="s">
        <v>88</v>
      </c>
      <c r="C59" s="49" t="s">
        <v>68</v>
      </c>
      <c r="D59" s="49" t="s">
        <v>89</v>
      </c>
      <c r="E59" s="49">
        <v>4</v>
      </c>
      <c r="F59" s="49"/>
      <c r="G59" s="50" t="s">
        <v>84</v>
      </c>
      <c r="H59" s="416">
        <v>1</v>
      </c>
      <c r="I59" s="417"/>
      <c r="J59" s="417">
        <v>379.13</v>
      </c>
      <c r="K59" s="417">
        <v>379.13</v>
      </c>
    </row>
    <row r="60" ht="25.5" customHeight="1" spans="1:11">
      <c r="A60" s="28" t="s">
        <v>747</v>
      </c>
      <c r="B60" s="27" t="s">
        <v>768</v>
      </c>
      <c r="C60" s="28" t="s">
        <v>96</v>
      </c>
      <c r="D60" s="28" t="s">
        <v>769</v>
      </c>
      <c r="E60" s="28" t="s">
        <v>750</v>
      </c>
      <c r="F60" s="28"/>
      <c r="G60" s="29" t="s">
        <v>751</v>
      </c>
      <c r="H60" s="418">
        <v>0.6</v>
      </c>
      <c r="I60" s="418">
        <v>0</v>
      </c>
      <c r="J60" s="30">
        <v>31.89</v>
      </c>
      <c r="K60" s="30">
        <v>19.13</v>
      </c>
    </row>
    <row r="61" ht="38.25" spans="1:11">
      <c r="A61" s="33" t="s">
        <v>765</v>
      </c>
      <c r="B61" s="32" t="s">
        <v>770</v>
      </c>
      <c r="C61" s="33" t="s">
        <v>164</v>
      </c>
      <c r="D61" s="33" t="s">
        <v>771</v>
      </c>
      <c r="E61" s="33" t="s">
        <v>772</v>
      </c>
      <c r="F61" s="33"/>
      <c r="G61" s="34" t="s">
        <v>84</v>
      </c>
      <c r="H61" s="422">
        <v>1</v>
      </c>
      <c r="I61" s="422">
        <v>0</v>
      </c>
      <c r="J61" s="35">
        <v>360</v>
      </c>
      <c r="K61" s="35">
        <v>360</v>
      </c>
    </row>
    <row r="62" customHeight="1" spans="1:11">
      <c r="A62" s="41"/>
      <c r="B62" s="41"/>
      <c r="C62" s="41"/>
      <c r="D62" s="41"/>
      <c r="E62" s="41" t="s">
        <v>752</v>
      </c>
      <c r="F62" s="419">
        <v>6.1819376642884</v>
      </c>
      <c r="G62" s="41" t="s">
        <v>753</v>
      </c>
      <c r="H62" s="419">
        <v>6.99</v>
      </c>
      <c r="I62" s="41" t="s">
        <v>754</v>
      </c>
      <c r="J62" s="419">
        <v>13.17</v>
      </c>
    </row>
    <row r="63" customHeight="1" spans="1:11">
      <c r="A63" s="41"/>
      <c r="B63" s="41"/>
      <c r="C63" s="41"/>
      <c r="D63" s="41"/>
      <c r="E63" s="41" t="s">
        <v>755</v>
      </c>
      <c r="F63" s="419">
        <v>99.59</v>
      </c>
      <c r="G63" s="41"/>
      <c r="H63" s="41" t="s">
        <v>756</v>
      </c>
      <c r="I63" s="41"/>
      <c r="J63" s="419">
        <v>478.72</v>
      </c>
    </row>
    <row r="64" ht="26.25" spans="1:11">
      <c r="A64" s="42"/>
      <c r="B64" s="42"/>
      <c r="C64" s="42"/>
      <c r="D64" s="42"/>
      <c r="E64" s="42"/>
      <c r="F64" s="42"/>
      <c r="G64" s="42" t="s">
        <v>757</v>
      </c>
      <c r="H64" s="420">
        <v>6</v>
      </c>
      <c r="I64" s="42" t="s">
        <v>758</v>
      </c>
      <c r="J64" s="45">
        <v>2872.32</v>
      </c>
    </row>
    <row r="65" ht="15.75" spans="1:11">
      <c r="A65" s="421"/>
      <c r="B65" s="421"/>
      <c r="C65" s="421"/>
      <c r="D65" s="421"/>
      <c r="E65" s="421"/>
      <c r="F65" s="421"/>
      <c r="G65" s="421"/>
      <c r="H65" s="421"/>
      <c r="I65" s="421"/>
      <c r="J65" s="421"/>
    </row>
    <row r="66" spans="1:11">
      <c r="A66" s="25" t="s">
        <v>90</v>
      </c>
      <c r="B66" s="24" t="s">
        <v>739</v>
      </c>
      <c r="C66" s="25" t="s">
        <v>740</v>
      </c>
      <c r="D66" s="25" t="s">
        <v>16</v>
      </c>
      <c r="E66" s="25" t="s">
        <v>741</v>
      </c>
      <c r="F66" s="25"/>
      <c r="G66" s="26" t="s">
        <v>742</v>
      </c>
      <c r="H66" s="24" t="s">
        <v>743</v>
      </c>
      <c r="I66" s="24" t="s">
        <v>744</v>
      </c>
      <c r="J66" s="24" t="s">
        <v>745</v>
      </c>
      <c r="K66" s="24" t="s">
        <v>17</v>
      </c>
    </row>
    <row r="67" ht="38.25" spans="1:11">
      <c r="A67" s="49" t="s">
        <v>746</v>
      </c>
      <c r="B67" s="48" t="s">
        <v>91</v>
      </c>
      <c r="C67" s="49" t="s">
        <v>68</v>
      </c>
      <c r="D67" s="49" t="s">
        <v>92</v>
      </c>
      <c r="E67" s="49">
        <v>5</v>
      </c>
      <c r="F67" s="49"/>
      <c r="G67" s="50" t="s">
        <v>93</v>
      </c>
      <c r="H67" s="416">
        <v>1</v>
      </c>
      <c r="I67" s="417"/>
      <c r="J67" s="417">
        <v>47.83</v>
      </c>
      <c r="K67" s="417">
        <v>47.83</v>
      </c>
    </row>
    <row r="68" ht="25.5" customHeight="1" spans="1:11">
      <c r="A68" s="28" t="s">
        <v>747</v>
      </c>
      <c r="B68" s="27" t="s">
        <v>768</v>
      </c>
      <c r="C68" s="28" t="s">
        <v>96</v>
      </c>
      <c r="D68" s="28" t="s">
        <v>769</v>
      </c>
      <c r="E68" s="28" t="s">
        <v>750</v>
      </c>
      <c r="F68" s="28"/>
      <c r="G68" s="29" t="s">
        <v>751</v>
      </c>
      <c r="H68" s="418">
        <v>1.5</v>
      </c>
      <c r="I68" s="418">
        <v>0</v>
      </c>
      <c r="J68" s="30">
        <v>31.89</v>
      </c>
      <c r="K68" s="30">
        <v>47.83</v>
      </c>
    </row>
    <row r="69" customHeight="1" spans="1:11">
      <c r="A69" s="41"/>
      <c r="B69" s="41"/>
      <c r="C69" s="41"/>
      <c r="D69" s="41"/>
      <c r="E69" s="41" t="s">
        <v>752</v>
      </c>
      <c r="F69" s="419">
        <v>15.4618851</v>
      </c>
      <c r="G69" s="41" t="s">
        <v>753</v>
      </c>
      <c r="H69" s="419">
        <v>17.48</v>
      </c>
      <c r="I69" s="41" t="s">
        <v>754</v>
      </c>
      <c r="J69" s="419">
        <v>32.94</v>
      </c>
    </row>
    <row r="70" customHeight="1" spans="1:11">
      <c r="A70" s="41"/>
      <c r="B70" s="41"/>
      <c r="C70" s="41"/>
      <c r="D70" s="41"/>
      <c r="E70" s="41" t="s">
        <v>755</v>
      </c>
      <c r="F70" s="419">
        <v>12.56</v>
      </c>
      <c r="G70" s="41"/>
      <c r="H70" s="41" t="s">
        <v>756</v>
      </c>
      <c r="I70" s="41"/>
      <c r="J70" s="419">
        <v>60.39</v>
      </c>
    </row>
    <row r="71" ht="26.25" spans="1:11">
      <c r="A71" s="42"/>
      <c r="B71" s="42"/>
      <c r="C71" s="42"/>
      <c r="D71" s="42"/>
      <c r="E71" s="42"/>
      <c r="F71" s="42"/>
      <c r="G71" s="42" t="s">
        <v>757</v>
      </c>
      <c r="H71" s="420">
        <v>35.37534</v>
      </c>
      <c r="I71" s="42" t="s">
        <v>758</v>
      </c>
      <c r="J71" s="45">
        <v>2136.31</v>
      </c>
    </row>
    <row r="72" ht="15.75" spans="1:11">
      <c r="A72" s="421"/>
      <c r="B72" s="421"/>
      <c r="C72" s="421"/>
      <c r="D72" s="421"/>
      <c r="E72" s="421"/>
      <c r="F72" s="421"/>
      <c r="G72" s="421"/>
      <c r="H72" s="421"/>
      <c r="I72" s="421"/>
      <c r="J72" s="421"/>
    </row>
    <row r="73" spans="1:11">
      <c r="A73" s="25" t="s">
        <v>94</v>
      </c>
      <c r="B73" s="24" t="s">
        <v>739</v>
      </c>
      <c r="C73" s="25" t="s">
        <v>740</v>
      </c>
      <c r="D73" s="25" t="s">
        <v>16</v>
      </c>
      <c r="E73" s="25" t="s">
        <v>741</v>
      </c>
      <c r="F73" s="25"/>
      <c r="G73" s="26" t="s">
        <v>742</v>
      </c>
      <c r="H73" s="24" t="s">
        <v>743</v>
      </c>
      <c r="I73" s="24" t="s">
        <v>744</v>
      </c>
      <c r="J73" s="24" t="s">
        <v>745</v>
      </c>
      <c r="K73" s="24" t="s">
        <v>17</v>
      </c>
    </row>
    <row r="74" ht="25.5" customHeight="1" spans="1:11">
      <c r="A74" s="49" t="s">
        <v>746</v>
      </c>
      <c r="B74" s="48" t="s">
        <v>95</v>
      </c>
      <c r="C74" s="49" t="s">
        <v>96</v>
      </c>
      <c r="D74" s="49" t="s">
        <v>97</v>
      </c>
      <c r="E74" s="49" t="s">
        <v>773</v>
      </c>
      <c r="F74" s="49"/>
      <c r="G74" s="50" t="s">
        <v>93</v>
      </c>
      <c r="H74" s="416">
        <v>1</v>
      </c>
      <c r="I74" s="417"/>
      <c r="J74" s="417">
        <v>297.55</v>
      </c>
      <c r="K74" s="417">
        <v>297.55</v>
      </c>
    </row>
    <row r="75" ht="25.5" customHeight="1" spans="1:11">
      <c r="A75" s="28" t="s">
        <v>747</v>
      </c>
      <c r="B75" s="27" t="s">
        <v>774</v>
      </c>
      <c r="C75" s="28" t="s">
        <v>96</v>
      </c>
      <c r="D75" s="28" t="s">
        <v>775</v>
      </c>
      <c r="E75" s="28" t="s">
        <v>750</v>
      </c>
      <c r="F75" s="28"/>
      <c r="G75" s="29" t="s">
        <v>751</v>
      </c>
      <c r="H75" s="418">
        <v>1.2462</v>
      </c>
      <c r="I75" s="418">
        <v>0</v>
      </c>
      <c r="J75" s="30">
        <v>41.06</v>
      </c>
      <c r="K75" s="30">
        <v>51.16</v>
      </c>
    </row>
    <row r="76" ht="25.5" customHeight="1" spans="1:11">
      <c r="A76" s="28" t="s">
        <v>747</v>
      </c>
      <c r="B76" s="27" t="s">
        <v>768</v>
      </c>
      <c r="C76" s="28" t="s">
        <v>96</v>
      </c>
      <c r="D76" s="28" t="s">
        <v>769</v>
      </c>
      <c r="E76" s="28" t="s">
        <v>750</v>
      </c>
      <c r="F76" s="28"/>
      <c r="G76" s="29" t="s">
        <v>751</v>
      </c>
      <c r="H76" s="418">
        <v>7.7265</v>
      </c>
      <c r="I76" s="418">
        <v>0</v>
      </c>
      <c r="J76" s="30">
        <v>31.89</v>
      </c>
      <c r="K76" s="30">
        <v>246.39</v>
      </c>
    </row>
    <row r="77" customHeight="1" spans="1:11">
      <c r="A77" s="41"/>
      <c r="B77" s="41"/>
      <c r="C77" s="41"/>
      <c r="D77" s="41"/>
      <c r="E77" s="41" t="s">
        <v>752</v>
      </c>
      <c r="F77" s="419">
        <v>97.7985354862937</v>
      </c>
      <c r="G77" s="41" t="s">
        <v>753</v>
      </c>
      <c r="H77" s="419">
        <v>110.55</v>
      </c>
      <c r="I77" s="41" t="s">
        <v>754</v>
      </c>
      <c r="J77" s="419">
        <v>208.35</v>
      </c>
    </row>
    <row r="78" customHeight="1" spans="1:11">
      <c r="A78" s="41"/>
      <c r="B78" s="41"/>
      <c r="C78" s="41"/>
      <c r="D78" s="41"/>
      <c r="E78" s="41" t="s">
        <v>755</v>
      </c>
      <c r="F78" s="419">
        <v>78.16</v>
      </c>
      <c r="G78" s="41"/>
      <c r="H78" s="41" t="s">
        <v>756</v>
      </c>
      <c r="I78" s="41"/>
      <c r="J78" s="419">
        <v>375.71</v>
      </c>
    </row>
    <row r="79" ht="26.25" spans="1:11">
      <c r="A79" s="42"/>
      <c r="B79" s="42"/>
      <c r="C79" s="42"/>
      <c r="D79" s="42"/>
      <c r="E79" s="42"/>
      <c r="F79" s="42"/>
      <c r="G79" s="42" t="s">
        <v>757</v>
      </c>
      <c r="H79" s="420">
        <v>0.9375</v>
      </c>
      <c r="I79" s="42" t="s">
        <v>758</v>
      </c>
      <c r="J79" s="45">
        <v>352.22</v>
      </c>
    </row>
    <row r="80" ht="15.75" spans="1:11">
      <c r="A80" s="421"/>
      <c r="B80" s="421"/>
      <c r="C80" s="421"/>
      <c r="D80" s="421"/>
      <c r="E80" s="421"/>
      <c r="F80" s="421"/>
      <c r="G80" s="421"/>
      <c r="H80" s="421"/>
      <c r="I80" s="421"/>
      <c r="J80" s="421"/>
    </row>
    <row r="81" spans="1:11">
      <c r="A81" s="25" t="s">
        <v>98</v>
      </c>
      <c r="B81" s="24" t="s">
        <v>739</v>
      </c>
      <c r="C81" s="25" t="s">
        <v>740</v>
      </c>
      <c r="D81" s="25" t="s">
        <v>16</v>
      </c>
      <c r="E81" s="25" t="s">
        <v>741</v>
      </c>
      <c r="F81" s="25"/>
      <c r="G81" s="26" t="s">
        <v>742</v>
      </c>
      <c r="H81" s="24" t="s">
        <v>743</v>
      </c>
      <c r="I81" s="24" t="s">
        <v>744</v>
      </c>
      <c r="J81" s="24" t="s">
        <v>745</v>
      </c>
      <c r="K81" s="24" t="s">
        <v>17</v>
      </c>
    </row>
    <row r="82" ht="25.5" customHeight="1" spans="1:11">
      <c r="A82" s="49" t="s">
        <v>746</v>
      </c>
      <c r="B82" s="48" t="s">
        <v>99</v>
      </c>
      <c r="C82" s="49" t="s">
        <v>96</v>
      </c>
      <c r="D82" s="49" t="s">
        <v>100</v>
      </c>
      <c r="E82" s="49" t="s">
        <v>776</v>
      </c>
      <c r="F82" s="49"/>
      <c r="G82" s="50" t="s">
        <v>84</v>
      </c>
      <c r="H82" s="416">
        <v>1</v>
      </c>
      <c r="I82" s="417"/>
      <c r="J82" s="417">
        <v>21.93</v>
      </c>
      <c r="K82" s="417">
        <v>21.93</v>
      </c>
    </row>
    <row r="83" ht="25.5" customHeight="1" spans="1:11">
      <c r="A83" s="28" t="s">
        <v>747</v>
      </c>
      <c r="B83" s="27" t="s">
        <v>777</v>
      </c>
      <c r="C83" s="28" t="s">
        <v>96</v>
      </c>
      <c r="D83" s="28" t="s">
        <v>778</v>
      </c>
      <c r="E83" s="28" t="s">
        <v>750</v>
      </c>
      <c r="F83" s="28"/>
      <c r="G83" s="29" t="s">
        <v>751</v>
      </c>
      <c r="H83" s="418">
        <v>0.1229</v>
      </c>
      <c r="I83" s="418">
        <v>0</v>
      </c>
      <c r="J83" s="30">
        <v>33.53</v>
      </c>
      <c r="K83" s="30">
        <v>4.12</v>
      </c>
    </row>
    <row r="84" ht="25.5" customHeight="1" spans="1:11">
      <c r="A84" s="28" t="s">
        <v>747</v>
      </c>
      <c r="B84" s="27" t="s">
        <v>779</v>
      </c>
      <c r="C84" s="28" t="s">
        <v>96</v>
      </c>
      <c r="D84" s="28" t="s">
        <v>780</v>
      </c>
      <c r="E84" s="28" t="s">
        <v>750</v>
      </c>
      <c r="F84" s="28"/>
      <c r="G84" s="29" t="s">
        <v>751</v>
      </c>
      <c r="H84" s="418">
        <v>0.437</v>
      </c>
      <c r="I84" s="418">
        <v>0</v>
      </c>
      <c r="J84" s="30">
        <v>40.76</v>
      </c>
      <c r="K84" s="30">
        <v>17.81</v>
      </c>
    </row>
    <row r="85" customHeight="1" spans="1:11">
      <c r="A85" s="41"/>
      <c r="B85" s="41"/>
      <c r="C85" s="41"/>
      <c r="D85" s="41"/>
      <c r="E85" s="41" t="s">
        <v>752</v>
      </c>
      <c r="F85" s="419">
        <v>7.65114532482163</v>
      </c>
      <c r="G85" s="41" t="s">
        <v>753</v>
      </c>
      <c r="H85" s="419">
        <v>8.65</v>
      </c>
      <c r="I85" s="41" t="s">
        <v>754</v>
      </c>
      <c r="J85" s="419">
        <v>16.3</v>
      </c>
    </row>
    <row r="86" customHeight="1" spans="1:11">
      <c r="A86" s="41"/>
      <c r="B86" s="41"/>
      <c r="C86" s="41"/>
      <c r="D86" s="41"/>
      <c r="E86" s="41" t="s">
        <v>755</v>
      </c>
      <c r="F86" s="419">
        <v>5.76</v>
      </c>
      <c r="G86" s="41"/>
      <c r="H86" s="41" t="s">
        <v>756</v>
      </c>
      <c r="I86" s="41"/>
      <c r="J86" s="419">
        <v>27.69</v>
      </c>
    </row>
    <row r="87" ht="26.25" spans="1:11">
      <c r="A87" s="42"/>
      <c r="B87" s="42"/>
      <c r="C87" s="42"/>
      <c r="D87" s="42"/>
      <c r="E87" s="42"/>
      <c r="F87" s="42"/>
      <c r="G87" s="42" t="s">
        <v>757</v>
      </c>
      <c r="H87" s="420">
        <v>122</v>
      </c>
      <c r="I87" s="42" t="s">
        <v>758</v>
      </c>
      <c r="J87" s="45">
        <v>3378.18</v>
      </c>
    </row>
    <row r="88" ht="15.75" spans="1:11">
      <c r="A88" s="421"/>
      <c r="B88" s="421"/>
      <c r="C88" s="421"/>
      <c r="D88" s="421"/>
      <c r="E88" s="421"/>
      <c r="F88" s="421"/>
      <c r="G88" s="421"/>
      <c r="H88" s="421"/>
      <c r="I88" s="421"/>
      <c r="J88" s="421"/>
    </row>
    <row r="89" spans="1:11">
      <c r="A89" s="25" t="s">
        <v>101</v>
      </c>
      <c r="B89" s="24" t="s">
        <v>739</v>
      </c>
      <c r="C89" s="25" t="s">
        <v>740</v>
      </c>
      <c r="D89" s="25" t="s">
        <v>16</v>
      </c>
      <c r="E89" s="25" t="s">
        <v>741</v>
      </c>
      <c r="F89" s="25"/>
      <c r="G89" s="26" t="s">
        <v>742</v>
      </c>
      <c r="H89" s="24" t="s">
        <v>743</v>
      </c>
      <c r="I89" s="24" t="s">
        <v>744</v>
      </c>
      <c r="J89" s="24" t="s">
        <v>745</v>
      </c>
      <c r="K89" s="24" t="s">
        <v>17</v>
      </c>
    </row>
    <row r="90" ht="25.5" customHeight="1" spans="1:11">
      <c r="A90" s="49" t="s">
        <v>746</v>
      </c>
      <c r="B90" s="48" t="s">
        <v>102</v>
      </c>
      <c r="C90" s="49" t="s">
        <v>96</v>
      </c>
      <c r="D90" s="49" t="s">
        <v>103</v>
      </c>
      <c r="E90" s="49" t="s">
        <v>776</v>
      </c>
      <c r="F90" s="49"/>
      <c r="G90" s="50" t="s">
        <v>84</v>
      </c>
      <c r="H90" s="416">
        <v>1</v>
      </c>
      <c r="I90" s="417"/>
      <c r="J90" s="417">
        <v>2.37</v>
      </c>
      <c r="K90" s="417">
        <v>2.37</v>
      </c>
    </row>
    <row r="91" ht="25.5" customHeight="1" spans="1:11">
      <c r="A91" s="28" t="s">
        <v>747</v>
      </c>
      <c r="B91" s="27" t="s">
        <v>781</v>
      </c>
      <c r="C91" s="28" t="s">
        <v>96</v>
      </c>
      <c r="D91" s="28" t="s">
        <v>782</v>
      </c>
      <c r="E91" s="28" t="s">
        <v>750</v>
      </c>
      <c r="F91" s="28"/>
      <c r="G91" s="29" t="s">
        <v>751</v>
      </c>
      <c r="H91" s="418">
        <v>0.0139</v>
      </c>
      <c r="I91" s="418">
        <v>0</v>
      </c>
      <c r="J91" s="30">
        <v>32.41</v>
      </c>
      <c r="K91" s="30">
        <v>0.45</v>
      </c>
    </row>
    <row r="92" ht="25.5" customHeight="1" spans="1:11">
      <c r="A92" s="28" t="s">
        <v>747</v>
      </c>
      <c r="B92" s="27" t="s">
        <v>783</v>
      </c>
      <c r="C92" s="28" t="s">
        <v>96</v>
      </c>
      <c r="D92" s="28" t="s">
        <v>784</v>
      </c>
      <c r="E92" s="28" t="s">
        <v>750</v>
      </c>
      <c r="F92" s="28"/>
      <c r="G92" s="29" t="s">
        <v>751</v>
      </c>
      <c r="H92" s="418">
        <v>0.0495</v>
      </c>
      <c r="I92" s="418">
        <v>0</v>
      </c>
      <c r="J92" s="30">
        <v>38.96</v>
      </c>
      <c r="K92" s="30">
        <v>1.92</v>
      </c>
    </row>
    <row r="93" customHeight="1" spans="1:11">
      <c r="A93" s="41"/>
      <c r="B93" s="41"/>
      <c r="C93" s="41"/>
      <c r="D93" s="41"/>
      <c r="E93" s="41" t="s">
        <v>752</v>
      </c>
      <c r="F93" s="419">
        <v>0.83552384528727</v>
      </c>
      <c r="G93" s="41" t="s">
        <v>753</v>
      </c>
      <c r="H93" s="419">
        <v>0.94</v>
      </c>
      <c r="I93" s="41" t="s">
        <v>754</v>
      </c>
      <c r="J93" s="419">
        <v>1.78</v>
      </c>
    </row>
    <row r="94" customHeight="1" spans="1:11">
      <c r="A94" s="41"/>
      <c r="B94" s="41"/>
      <c r="C94" s="41"/>
      <c r="D94" s="41"/>
      <c r="E94" s="41" t="s">
        <v>755</v>
      </c>
      <c r="F94" s="419">
        <v>0.62</v>
      </c>
      <c r="G94" s="41"/>
      <c r="H94" s="41" t="s">
        <v>756</v>
      </c>
      <c r="I94" s="41"/>
      <c r="J94" s="419">
        <v>2.99</v>
      </c>
    </row>
    <row r="95" ht="26.25" spans="1:11">
      <c r="A95" s="42"/>
      <c r="B95" s="42"/>
      <c r="C95" s="42"/>
      <c r="D95" s="42"/>
      <c r="E95" s="42"/>
      <c r="F95" s="42"/>
      <c r="G95" s="42" t="s">
        <v>757</v>
      </c>
      <c r="H95" s="420">
        <v>14</v>
      </c>
      <c r="I95" s="42" t="s">
        <v>758</v>
      </c>
      <c r="J95" s="45">
        <v>41.86</v>
      </c>
    </row>
    <row r="96" ht="15.75" spans="1:11">
      <c r="A96" s="421"/>
      <c r="B96" s="421"/>
      <c r="C96" s="421"/>
      <c r="D96" s="421"/>
      <c r="E96" s="421"/>
      <c r="F96" s="421"/>
      <c r="G96" s="421"/>
      <c r="H96" s="421"/>
      <c r="I96" s="421"/>
      <c r="J96" s="421"/>
    </row>
    <row r="97" spans="1:11">
      <c r="A97" s="25" t="s">
        <v>104</v>
      </c>
      <c r="B97" s="24" t="s">
        <v>739</v>
      </c>
      <c r="C97" s="25" t="s">
        <v>740</v>
      </c>
      <c r="D97" s="25" t="s">
        <v>16</v>
      </c>
      <c r="E97" s="25" t="s">
        <v>741</v>
      </c>
      <c r="F97" s="25"/>
      <c r="G97" s="26" t="s">
        <v>742</v>
      </c>
      <c r="H97" s="24" t="s">
        <v>743</v>
      </c>
      <c r="I97" s="24" t="s">
        <v>744</v>
      </c>
      <c r="J97" s="24" t="s">
        <v>745</v>
      </c>
      <c r="K97" s="24" t="s">
        <v>17</v>
      </c>
    </row>
    <row r="98" ht="25.5" customHeight="1" spans="1:11">
      <c r="A98" s="49" t="s">
        <v>746</v>
      </c>
      <c r="B98" s="48" t="s">
        <v>105</v>
      </c>
      <c r="C98" s="49" t="s">
        <v>96</v>
      </c>
      <c r="D98" s="49" t="s">
        <v>106</v>
      </c>
      <c r="E98" s="49" t="s">
        <v>776</v>
      </c>
      <c r="F98" s="49"/>
      <c r="G98" s="50" t="s">
        <v>84</v>
      </c>
      <c r="H98" s="416">
        <v>1</v>
      </c>
      <c r="I98" s="417"/>
      <c r="J98" s="417">
        <v>21</v>
      </c>
      <c r="K98" s="417">
        <v>21</v>
      </c>
    </row>
    <row r="99" ht="25.5" customHeight="1" spans="1:11">
      <c r="A99" s="28" t="s">
        <v>747</v>
      </c>
      <c r="B99" s="27" t="s">
        <v>781</v>
      </c>
      <c r="C99" s="28" t="s">
        <v>96</v>
      </c>
      <c r="D99" s="28" t="s">
        <v>782</v>
      </c>
      <c r="E99" s="28" t="s">
        <v>750</v>
      </c>
      <c r="F99" s="28"/>
      <c r="G99" s="29" t="s">
        <v>751</v>
      </c>
      <c r="H99" s="418">
        <v>0.1229</v>
      </c>
      <c r="I99" s="418">
        <v>0</v>
      </c>
      <c r="J99" s="30">
        <v>32.41</v>
      </c>
      <c r="K99" s="30">
        <v>3.98</v>
      </c>
    </row>
    <row r="100" ht="25.5" customHeight="1" spans="1:11">
      <c r="A100" s="28" t="s">
        <v>747</v>
      </c>
      <c r="B100" s="27" t="s">
        <v>783</v>
      </c>
      <c r="C100" s="28" t="s">
        <v>96</v>
      </c>
      <c r="D100" s="28" t="s">
        <v>784</v>
      </c>
      <c r="E100" s="28" t="s">
        <v>750</v>
      </c>
      <c r="F100" s="28"/>
      <c r="G100" s="29" t="s">
        <v>751</v>
      </c>
      <c r="H100" s="418">
        <v>0.437</v>
      </c>
      <c r="I100" s="418">
        <v>0</v>
      </c>
      <c r="J100" s="30">
        <v>38.96</v>
      </c>
      <c r="K100" s="30">
        <v>17.02</v>
      </c>
    </row>
    <row r="101" customHeight="1" spans="1:11">
      <c r="A101" s="41"/>
      <c r="B101" s="41"/>
      <c r="C101" s="41"/>
      <c r="D101" s="41"/>
      <c r="E101" s="41" t="s">
        <v>752</v>
      </c>
      <c r="F101" s="419">
        <v>7.39767179872324</v>
      </c>
      <c r="G101" s="41" t="s">
        <v>753</v>
      </c>
      <c r="H101" s="419">
        <v>8.36</v>
      </c>
      <c r="I101" s="41" t="s">
        <v>754</v>
      </c>
      <c r="J101" s="419">
        <v>15.76</v>
      </c>
    </row>
    <row r="102" customHeight="1" spans="1:11">
      <c r="A102" s="41"/>
      <c r="B102" s="41"/>
      <c r="C102" s="41"/>
      <c r="D102" s="41"/>
      <c r="E102" s="41" t="s">
        <v>755</v>
      </c>
      <c r="F102" s="419">
        <v>5.51</v>
      </c>
      <c r="G102" s="41"/>
      <c r="H102" s="41" t="s">
        <v>756</v>
      </c>
      <c r="I102" s="41"/>
      <c r="J102" s="419">
        <v>26.51</v>
      </c>
    </row>
    <row r="103" ht="26.25" spans="1:11">
      <c r="A103" s="42"/>
      <c r="B103" s="42"/>
      <c r="C103" s="42"/>
      <c r="D103" s="42"/>
      <c r="E103" s="42"/>
      <c r="F103" s="42"/>
      <c r="G103" s="42" t="s">
        <v>757</v>
      </c>
      <c r="H103" s="420">
        <v>3</v>
      </c>
      <c r="I103" s="42" t="s">
        <v>758</v>
      </c>
      <c r="J103" s="45">
        <v>79.53</v>
      </c>
    </row>
    <row r="104" ht="15.75" spans="1:11">
      <c r="A104" s="421"/>
      <c r="B104" s="421"/>
      <c r="C104" s="421"/>
      <c r="D104" s="421"/>
      <c r="E104" s="421"/>
      <c r="F104" s="421"/>
      <c r="G104" s="421"/>
      <c r="H104" s="421"/>
      <c r="I104" s="421"/>
      <c r="J104" s="421"/>
    </row>
    <row r="105" spans="1:11">
      <c r="A105" s="25" t="s">
        <v>107</v>
      </c>
      <c r="B105" s="24" t="s">
        <v>739</v>
      </c>
      <c r="C105" s="25" t="s">
        <v>740</v>
      </c>
      <c r="D105" s="25" t="s">
        <v>16</v>
      </c>
      <c r="E105" s="25" t="s">
        <v>741</v>
      </c>
      <c r="F105" s="25"/>
      <c r="G105" s="26" t="s">
        <v>742</v>
      </c>
      <c r="H105" s="24" t="s">
        <v>743</v>
      </c>
      <c r="I105" s="24" t="s">
        <v>744</v>
      </c>
      <c r="J105" s="24" t="s">
        <v>745</v>
      </c>
      <c r="K105" s="24" t="s">
        <v>17</v>
      </c>
    </row>
    <row r="106" ht="25.5" customHeight="1" spans="1:11">
      <c r="A106" s="49" t="s">
        <v>746</v>
      </c>
      <c r="B106" s="48" t="s">
        <v>108</v>
      </c>
      <c r="C106" s="49" t="s">
        <v>96</v>
      </c>
      <c r="D106" s="49" t="s">
        <v>109</v>
      </c>
      <c r="E106" s="49" t="s">
        <v>776</v>
      </c>
      <c r="F106" s="49"/>
      <c r="G106" s="50" t="s">
        <v>84</v>
      </c>
      <c r="H106" s="416">
        <v>1</v>
      </c>
      <c r="I106" s="417"/>
      <c r="J106" s="417">
        <v>3.18</v>
      </c>
      <c r="K106" s="417">
        <v>3.18</v>
      </c>
    </row>
    <row r="107" ht="25.5" customHeight="1" spans="1:11">
      <c r="A107" s="28" t="s">
        <v>747</v>
      </c>
      <c r="B107" s="27" t="s">
        <v>777</v>
      </c>
      <c r="C107" s="28" t="s">
        <v>96</v>
      </c>
      <c r="D107" s="28" t="s">
        <v>778</v>
      </c>
      <c r="E107" s="28" t="s">
        <v>750</v>
      </c>
      <c r="F107" s="28"/>
      <c r="G107" s="29" t="s">
        <v>751</v>
      </c>
      <c r="H107" s="418">
        <v>0.0162</v>
      </c>
      <c r="I107" s="418">
        <v>0</v>
      </c>
      <c r="J107" s="30">
        <v>33.53</v>
      </c>
      <c r="K107" s="30">
        <v>0.54</v>
      </c>
    </row>
    <row r="108" ht="38.25" customHeight="1" spans="1:11">
      <c r="A108" s="28" t="s">
        <v>747</v>
      </c>
      <c r="B108" s="27" t="s">
        <v>779</v>
      </c>
      <c r="C108" s="28" t="s">
        <v>96</v>
      </c>
      <c r="D108" s="28" t="s">
        <v>780</v>
      </c>
      <c r="E108" s="28" t="s">
        <v>750</v>
      </c>
      <c r="F108" s="28"/>
      <c r="G108" s="29" t="s">
        <v>751</v>
      </c>
      <c r="H108" s="418">
        <v>0.0575</v>
      </c>
      <c r="I108" s="418">
        <v>0</v>
      </c>
      <c r="J108" s="30">
        <v>40.76</v>
      </c>
      <c r="K108" s="30">
        <v>2.34</v>
      </c>
    </row>
    <row r="109" ht="38.25" customHeight="1" spans="1:11">
      <c r="A109" s="28" t="s">
        <v>747</v>
      </c>
      <c r="B109" s="27" t="s">
        <v>785</v>
      </c>
      <c r="C109" s="28" t="s">
        <v>96</v>
      </c>
      <c r="D109" s="28" t="s">
        <v>786</v>
      </c>
      <c r="E109" s="28" t="s">
        <v>787</v>
      </c>
      <c r="F109" s="28"/>
      <c r="G109" s="29" t="s">
        <v>788</v>
      </c>
      <c r="H109" s="418">
        <v>0.0167</v>
      </c>
      <c r="I109" s="418">
        <v>0</v>
      </c>
      <c r="J109" s="30">
        <v>10.31</v>
      </c>
      <c r="K109" s="30">
        <v>0.17</v>
      </c>
    </row>
    <row r="110" ht="38.25" customHeight="1" spans="1:11">
      <c r="A110" s="28" t="s">
        <v>747</v>
      </c>
      <c r="B110" s="27" t="s">
        <v>789</v>
      </c>
      <c r="C110" s="28" t="s">
        <v>96</v>
      </c>
      <c r="D110" s="28" t="s">
        <v>790</v>
      </c>
      <c r="E110" s="28" t="s">
        <v>787</v>
      </c>
      <c r="F110" s="28"/>
      <c r="G110" s="29" t="s">
        <v>791</v>
      </c>
      <c r="H110" s="418">
        <v>0.0408</v>
      </c>
      <c r="I110" s="418">
        <v>0</v>
      </c>
      <c r="J110" s="30">
        <v>3.3</v>
      </c>
      <c r="K110" s="30">
        <v>0.13</v>
      </c>
    </row>
    <row r="111" customHeight="1" spans="1:11">
      <c r="A111" s="41"/>
      <c r="B111" s="41"/>
      <c r="C111" s="41"/>
      <c r="D111" s="41"/>
      <c r="E111" s="41" t="s">
        <v>752</v>
      </c>
      <c r="F111" s="419">
        <v>1.00450619601953</v>
      </c>
      <c r="G111" s="41" t="s">
        <v>753</v>
      </c>
      <c r="H111" s="419">
        <v>1.14</v>
      </c>
      <c r="I111" s="41" t="s">
        <v>754</v>
      </c>
      <c r="J111" s="419">
        <v>2.14</v>
      </c>
    </row>
    <row r="112" customHeight="1" spans="1:11">
      <c r="A112" s="41"/>
      <c r="B112" s="41"/>
      <c r="C112" s="41"/>
      <c r="D112" s="41"/>
      <c r="E112" s="41" t="s">
        <v>755</v>
      </c>
      <c r="F112" s="419">
        <v>0.83</v>
      </c>
      <c r="G112" s="41"/>
      <c r="H112" s="41" t="s">
        <v>756</v>
      </c>
      <c r="I112" s="41"/>
      <c r="J112" s="419">
        <v>4.01</v>
      </c>
    </row>
    <row r="113" ht="26.25" spans="1:11">
      <c r="A113" s="42"/>
      <c r="B113" s="42"/>
      <c r="C113" s="42"/>
      <c r="D113" s="42"/>
      <c r="E113" s="42"/>
      <c r="F113" s="42"/>
      <c r="G113" s="42" t="s">
        <v>757</v>
      </c>
      <c r="H113" s="420">
        <v>23</v>
      </c>
      <c r="I113" s="42" t="s">
        <v>758</v>
      </c>
      <c r="J113" s="45">
        <v>92.23</v>
      </c>
    </row>
    <row r="114" ht="15.75" spans="1:11">
      <c r="A114" s="421"/>
      <c r="B114" s="421"/>
      <c r="C114" s="421"/>
      <c r="D114" s="421"/>
      <c r="E114" s="421"/>
      <c r="F114" s="421"/>
      <c r="G114" s="421"/>
      <c r="H114" s="421"/>
      <c r="I114" s="421"/>
      <c r="J114" s="421"/>
    </row>
    <row r="115" ht="38.25" customHeight="1" spans="1:11">
      <c r="A115" s="25" t="s">
        <v>110</v>
      </c>
      <c r="B115" s="24" t="s">
        <v>739</v>
      </c>
      <c r="C115" s="25" t="s">
        <v>740</v>
      </c>
      <c r="D115" s="25" t="s">
        <v>16</v>
      </c>
      <c r="E115" s="25" t="s">
        <v>741</v>
      </c>
      <c r="F115" s="25"/>
      <c r="G115" s="26" t="s">
        <v>742</v>
      </c>
      <c r="H115" s="24" t="s">
        <v>743</v>
      </c>
      <c r="I115" s="24" t="s">
        <v>744</v>
      </c>
      <c r="J115" s="24" t="s">
        <v>745</v>
      </c>
      <c r="K115" s="24" t="s">
        <v>17</v>
      </c>
    </row>
    <row r="116" ht="25.5" customHeight="1" spans="1:11">
      <c r="A116" s="49" t="s">
        <v>746</v>
      </c>
      <c r="B116" s="48" t="s">
        <v>111</v>
      </c>
      <c r="C116" s="49" t="s">
        <v>96</v>
      </c>
      <c r="D116" s="49" t="s">
        <v>112</v>
      </c>
      <c r="E116" s="49" t="s">
        <v>776</v>
      </c>
      <c r="F116" s="49"/>
      <c r="G116" s="50" t="s">
        <v>84</v>
      </c>
      <c r="H116" s="416">
        <v>1</v>
      </c>
      <c r="I116" s="417"/>
      <c r="J116" s="417">
        <v>8.15</v>
      </c>
      <c r="K116" s="417">
        <v>8.15</v>
      </c>
    </row>
    <row r="117" ht="25.5" customHeight="1" spans="1:11">
      <c r="A117" s="28" t="s">
        <v>747</v>
      </c>
      <c r="B117" s="27" t="s">
        <v>781</v>
      </c>
      <c r="C117" s="28" t="s">
        <v>96</v>
      </c>
      <c r="D117" s="28" t="s">
        <v>782</v>
      </c>
      <c r="E117" s="28" t="s">
        <v>750</v>
      </c>
      <c r="F117" s="28"/>
      <c r="G117" s="29" t="s">
        <v>751</v>
      </c>
      <c r="H117" s="418">
        <v>0.0431</v>
      </c>
      <c r="I117" s="418">
        <v>0</v>
      </c>
      <c r="J117" s="30">
        <v>32.41</v>
      </c>
      <c r="K117" s="30">
        <v>1.39</v>
      </c>
    </row>
    <row r="118" ht="38.25" customHeight="1" spans="1:11">
      <c r="A118" s="28" t="s">
        <v>747</v>
      </c>
      <c r="B118" s="27" t="s">
        <v>783</v>
      </c>
      <c r="C118" s="28" t="s">
        <v>96</v>
      </c>
      <c r="D118" s="28" t="s">
        <v>784</v>
      </c>
      <c r="E118" s="28" t="s">
        <v>750</v>
      </c>
      <c r="F118" s="28"/>
      <c r="G118" s="29" t="s">
        <v>751</v>
      </c>
      <c r="H118" s="418">
        <v>0.1532</v>
      </c>
      <c r="I118" s="418">
        <v>0</v>
      </c>
      <c r="J118" s="30">
        <v>38.96</v>
      </c>
      <c r="K118" s="30">
        <v>5.96</v>
      </c>
    </row>
    <row r="119" ht="38.25" customHeight="1" spans="1:11">
      <c r="A119" s="28" t="s">
        <v>747</v>
      </c>
      <c r="B119" s="27" t="s">
        <v>785</v>
      </c>
      <c r="C119" s="28" t="s">
        <v>96</v>
      </c>
      <c r="D119" s="28" t="s">
        <v>786</v>
      </c>
      <c r="E119" s="28" t="s">
        <v>787</v>
      </c>
      <c r="F119" s="28"/>
      <c r="G119" s="29" t="s">
        <v>788</v>
      </c>
      <c r="H119" s="418">
        <v>0.0445</v>
      </c>
      <c r="I119" s="418">
        <v>0</v>
      </c>
      <c r="J119" s="30">
        <v>10.31</v>
      </c>
      <c r="K119" s="30">
        <v>0.45</v>
      </c>
    </row>
    <row r="120" ht="38.25" customHeight="1" spans="1:11">
      <c r="A120" s="28" t="s">
        <v>747</v>
      </c>
      <c r="B120" s="27" t="s">
        <v>789</v>
      </c>
      <c r="C120" s="28" t="s">
        <v>96</v>
      </c>
      <c r="D120" s="28" t="s">
        <v>790</v>
      </c>
      <c r="E120" s="28" t="s">
        <v>787</v>
      </c>
      <c r="F120" s="28"/>
      <c r="G120" s="29" t="s">
        <v>791</v>
      </c>
      <c r="H120" s="418">
        <v>0.1087</v>
      </c>
      <c r="I120" s="418">
        <v>0</v>
      </c>
      <c r="J120" s="30">
        <v>3.3</v>
      </c>
      <c r="K120" s="30">
        <v>0.35</v>
      </c>
    </row>
    <row r="121" customHeight="1" spans="1:11">
      <c r="A121" s="41"/>
      <c r="B121" s="41"/>
      <c r="C121" s="41"/>
      <c r="D121" s="41"/>
      <c r="E121" s="41" t="s">
        <v>752</v>
      </c>
      <c r="F121" s="419">
        <v>2.59106271122794</v>
      </c>
      <c r="G121" s="41" t="s">
        <v>753</v>
      </c>
      <c r="H121" s="419">
        <v>2.93</v>
      </c>
      <c r="I121" s="41" t="s">
        <v>754</v>
      </c>
      <c r="J121" s="419">
        <v>5.52</v>
      </c>
    </row>
    <row r="122" customHeight="1" spans="1:11">
      <c r="A122" s="41"/>
      <c r="B122" s="41"/>
      <c r="C122" s="41"/>
      <c r="D122" s="41"/>
      <c r="E122" s="41" t="s">
        <v>755</v>
      </c>
      <c r="F122" s="419">
        <v>2.14</v>
      </c>
      <c r="G122" s="41"/>
      <c r="H122" s="41" t="s">
        <v>756</v>
      </c>
      <c r="I122" s="41"/>
      <c r="J122" s="419">
        <v>10.29</v>
      </c>
    </row>
    <row r="123" ht="26.25" spans="1:11">
      <c r="A123" s="42"/>
      <c r="B123" s="42"/>
      <c r="C123" s="42"/>
      <c r="D123" s="42"/>
      <c r="E123" s="42"/>
      <c r="F123" s="42"/>
      <c r="G123" s="42" t="s">
        <v>757</v>
      </c>
      <c r="H123" s="420">
        <v>4</v>
      </c>
      <c r="I123" s="42" t="s">
        <v>758</v>
      </c>
      <c r="J123" s="45">
        <v>41.16</v>
      </c>
    </row>
    <row r="124" ht="15.75" spans="1:11">
      <c r="A124" s="421"/>
      <c r="B124" s="421"/>
      <c r="C124" s="421"/>
      <c r="D124" s="421"/>
      <c r="E124" s="421"/>
      <c r="F124" s="421"/>
      <c r="G124" s="421"/>
      <c r="H124" s="421"/>
      <c r="I124" s="421"/>
      <c r="J124" s="421"/>
    </row>
    <row r="125" spans="1:11">
      <c r="A125" s="25" t="s">
        <v>113</v>
      </c>
      <c r="B125" s="24" t="s">
        <v>739</v>
      </c>
      <c r="C125" s="25" t="s">
        <v>740</v>
      </c>
      <c r="D125" s="25" t="s">
        <v>16</v>
      </c>
      <c r="E125" s="25" t="s">
        <v>741</v>
      </c>
      <c r="F125" s="25"/>
      <c r="G125" s="26" t="s">
        <v>742</v>
      </c>
      <c r="H125" s="24" t="s">
        <v>743</v>
      </c>
      <c r="I125" s="24" t="s">
        <v>744</v>
      </c>
      <c r="J125" s="24" t="s">
        <v>745</v>
      </c>
      <c r="K125" s="24" t="s">
        <v>17</v>
      </c>
    </row>
    <row r="126" ht="38.25" customHeight="1" spans="1:11">
      <c r="A126" s="49" t="s">
        <v>746</v>
      </c>
      <c r="B126" s="48" t="s">
        <v>114</v>
      </c>
      <c r="C126" s="49" t="s">
        <v>96</v>
      </c>
      <c r="D126" s="49" t="s">
        <v>115</v>
      </c>
      <c r="E126" s="49" t="s">
        <v>776</v>
      </c>
      <c r="F126" s="49"/>
      <c r="G126" s="50" t="s">
        <v>116</v>
      </c>
      <c r="H126" s="416">
        <v>1</v>
      </c>
      <c r="I126" s="417"/>
      <c r="J126" s="417">
        <v>10.19</v>
      </c>
      <c r="K126" s="417">
        <v>10.19</v>
      </c>
    </row>
    <row r="127" ht="38.25" customHeight="1" spans="1:11">
      <c r="A127" s="28" t="s">
        <v>747</v>
      </c>
      <c r="B127" s="27" t="s">
        <v>792</v>
      </c>
      <c r="C127" s="28" t="s">
        <v>96</v>
      </c>
      <c r="D127" s="28" t="s">
        <v>793</v>
      </c>
      <c r="E127" s="28" t="s">
        <v>787</v>
      </c>
      <c r="F127" s="28"/>
      <c r="G127" s="29" t="s">
        <v>791</v>
      </c>
      <c r="H127" s="418">
        <v>0.1387</v>
      </c>
      <c r="I127" s="418">
        <v>0</v>
      </c>
      <c r="J127" s="30">
        <v>42.2</v>
      </c>
      <c r="K127" s="30">
        <v>5.85</v>
      </c>
    </row>
    <row r="128" ht="25.5" customHeight="1" spans="1:11">
      <c r="A128" s="28" t="s">
        <v>747</v>
      </c>
      <c r="B128" s="27" t="s">
        <v>794</v>
      </c>
      <c r="C128" s="28" t="s">
        <v>96</v>
      </c>
      <c r="D128" s="28" t="s">
        <v>795</v>
      </c>
      <c r="E128" s="28" t="s">
        <v>787</v>
      </c>
      <c r="F128" s="28"/>
      <c r="G128" s="29" t="s">
        <v>788</v>
      </c>
      <c r="H128" s="418">
        <v>0.0568</v>
      </c>
      <c r="I128" s="418">
        <v>0</v>
      </c>
      <c r="J128" s="30">
        <v>45.08</v>
      </c>
      <c r="K128" s="30">
        <v>2.56</v>
      </c>
    </row>
    <row r="129" ht="25.5" customHeight="1" spans="1:11">
      <c r="A129" s="28" t="s">
        <v>747</v>
      </c>
      <c r="B129" s="27" t="s">
        <v>781</v>
      </c>
      <c r="C129" s="28" t="s">
        <v>96</v>
      </c>
      <c r="D129" s="28" t="s">
        <v>782</v>
      </c>
      <c r="E129" s="28" t="s">
        <v>750</v>
      </c>
      <c r="F129" s="28"/>
      <c r="G129" s="29" t="s">
        <v>751</v>
      </c>
      <c r="H129" s="418">
        <v>0.055</v>
      </c>
      <c r="I129" s="418">
        <v>0</v>
      </c>
      <c r="J129" s="30">
        <v>32.41</v>
      </c>
      <c r="K129" s="30">
        <v>1.78</v>
      </c>
    </row>
    <row r="130" customHeight="1" spans="1:11">
      <c r="A130" s="41"/>
      <c r="B130" s="41"/>
      <c r="C130" s="41"/>
      <c r="D130" s="41"/>
      <c r="E130" s="41" t="s">
        <v>752</v>
      </c>
      <c r="F130" s="419">
        <v>3.56740518212542</v>
      </c>
      <c r="G130" s="41" t="s">
        <v>753</v>
      </c>
      <c r="H130" s="419">
        <v>4.03</v>
      </c>
      <c r="I130" s="41" t="s">
        <v>754</v>
      </c>
      <c r="J130" s="419">
        <v>7.6</v>
      </c>
    </row>
    <row r="131" customHeight="1" spans="1:11">
      <c r="A131" s="41"/>
      <c r="B131" s="41"/>
      <c r="C131" s="41"/>
      <c r="D131" s="41"/>
      <c r="E131" s="41" t="s">
        <v>755</v>
      </c>
      <c r="F131" s="419">
        <v>2.67</v>
      </c>
      <c r="G131" s="41"/>
      <c r="H131" s="41" t="s">
        <v>756</v>
      </c>
      <c r="I131" s="41"/>
      <c r="J131" s="419">
        <v>12.86</v>
      </c>
    </row>
    <row r="132" ht="26.25" spans="1:11">
      <c r="A132" s="42"/>
      <c r="B132" s="42"/>
      <c r="C132" s="42"/>
      <c r="D132" s="42"/>
      <c r="E132" s="42"/>
      <c r="F132" s="42"/>
      <c r="G132" s="42" t="s">
        <v>757</v>
      </c>
      <c r="H132" s="420">
        <v>335</v>
      </c>
      <c r="I132" s="42" t="s">
        <v>758</v>
      </c>
      <c r="J132" s="45">
        <v>4308.1</v>
      </c>
    </row>
    <row r="133" ht="15.75" spans="1:11">
      <c r="A133" s="421"/>
      <c r="B133" s="421"/>
      <c r="C133" s="421"/>
      <c r="D133" s="421"/>
      <c r="E133" s="421"/>
      <c r="F133" s="421"/>
      <c r="G133" s="421"/>
      <c r="H133" s="421"/>
      <c r="I133" s="421"/>
      <c r="J133" s="421"/>
    </row>
    <row r="134" spans="1:11">
      <c r="A134" s="25" t="s">
        <v>117</v>
      </c>
      <c r="B134" s="24" t="s">
        <v>739</v>
      </c>
      <c r="C134" s="25" t="s">
        <v>740</v>
      </c>
      <c r="D134" s="25" t="s">
        <v>16</v>
      </c>
      <c r="E134" s="25" t="s">
        <v>741</v>
      </c>
      <c r="F134" s="25"/>
      <c r="G134" s="26" t="s">
        <v>742</v>
      </c>
      <c r="H134" s="24" t="s">
        <v>743</v>
      </c>
      <c r="I134" s="24" t="s">
        <v>744</v>
      </c>
      <c r="J134" s="24" t="s">
        <v>745</v>
      </c>
      <c r="K134" s="24" t="s">
        <v>17</v>
      </c>
    </row>
    <row r="135" ht="25.5" customHeight="1" spans="1:11">
      <c r="A135" s="49" t="s">
        <v>746</v>
      </c>
      <c r="B135" s="48" t="s">
        <v>118</v>
      </c>
      <c r="C135" s="49" t="s">
        <v>96</v>
      </c>
      <c r="D135" s="49" t="s">
        <v>119</v>
      </c>
      <c r="E135" s="49" t="s">
        <v>773</v>
      </c>
      <c r="F135" s="49"/>
      <c r="G135" s="50" t="s">
        <v>70</v>
      </c>
      <c r="H135" s="416">
        <v>1</v>
      </c>
      <c r="I135" s="417"/>
      <c r="J135" s="417">
        <v>4.37</v>
      </c>
      <c r="K135" s="417">
        <v>4.37</v>
      </c>
    </row>
    <row r="136" ht="25.5" customHeight="1" spans="1:11">
      <c r="A136" s="28" t="s">
        <v>747</v>
      </c>
      <c r="B136" s="27" t="s">
        <v>796</v>
      </c>
      <c r="C136" s="28" t="s">
        <v>96</v>
      </c>
      <c r="D136" s="28" t="s">
        <v>797</v>
      </c>
      <c r="E136" s="28" t="s">
        <v>750</v>
      </c>
      <c r="F136" s="28"/>
      <c r="G136" s="29" t="s">
        <v>751</v>
      </c>
      <c r="H136" s="418">
        <v>0.0336</v>
      </c>
      <c r="I136" s="418">
        <v>0</v>
      </c>
      <c r="J136" s="30">
        <v>39.97</v>
      </c>
      <c r="K136" s="30">
        <v>1.34</v>
      </c>
    </row>
    <row r="137" ht="25.5" customHeight="1" spans="1:11">
      <c r="A137" s="28" t="s">
        <v>747</v>
      </c>
      <c r="B137" s="27" t="s">
        <v>768</v>
      </c>
      <c r="C137" s="28" t="s">
        <v>96</v>
      </c>
      <c r="D137" s="28" t="s">
        <v>769</v>
      </c>
      <c r="E137" s="28" t="s">
        <v>750</v>
      </c>
      <c r="F137" s="28"/>
      <c r="G137" s="29" t="s">
        <v>751</v>
      </c>
      <c r="H137" s="418">
        <v>0.0951</v>
      </c>
      <c r="I137" s="418">
        <v>0</v>
      </c>
      <c r="J137" s="30">
        <v>31.89</v>
      </c>
      <c r="K137" s="30">
        <v>3.03</v>
      </c>
    </row>
    <row r="138" customHeight="1" spans="1:11">
      <c r="A138" s="41"/>
      <c r="B138" s="41"/>
      <c r="C138" s="41"/>
      <c r="D138" s="41"/>
      <c r="E138" s="41" t="s">
        <v>752</v>
      </c>
      <c r="F138" s="419">
        <v>1.4457378895982</v>
      </c>
      <c r="G138" s="41" t="s">
        <v>753</v>
      </c>
      <c r="H138" s="419">
        <v>1.63</v>
      </c>
      <c r="I138" s="41" t="s">
        <v>754</v>
      </c>
      <c r="J138" s="419">
        <v>3.08</v>
      </c>
    </row>
    <row r="139" customHeight="1" spans="1:11">
      <c r="A139" s="41"/>
      <c r="B139" s="41"/>
      <c r="C139" s="41"/>
      <c r="D139" s="41"/>
      <c r="E139" s="41" t="s">
        <v>755</v>
      </c>
      <c r="F139" s="419">
        <v>1.14</v>
      </c>
      <c r="G139" s="41"/>
      <c r="H139" s="41" t="s">
        <v>756</v>
      </c>
      <c r="I139" s="41"/>
      <c r="J139" s="419">
        <v>5.51</v>
      </c>
    </row>
    <row r="140" ht="26.25" spans="1:11">
      <c r="A140" s="42"/>
      <c r="B140" s="42"/>
      <c r="C140" s="42"/>
      <c r="D140" s="42"/>
      <c r="E140" s="42"/>
      <c r="F140" s="42"/>
      <c r="G140" s="42" t="s">
        <v>757</v>
      </c>
      <c r="H140" s="420">
        <v>115.4405</v>
      </c>
      <c r="I140" s="42" t="s">
        <v>758</v>
      </c>
      <c r="J140" s="45">
        <v>636.07</v>
      </c>
    </row>
    <row r="141" ht="15.75" spans="1:11">
      <c r="A141" s="421"/>
      <c r="B141" s="421"/>
      <c r="C141" s="421"/>
      <c r="D141" s="421"/>
      <c r="E141" s="421"/>
      <c r="F141" s="421"/>
      <c r="G141" s="421"/>
      <c r="H141" s="421"/>
      <c r="I141" s="421"/>
      <c r="J141" s="421"/>
    </row>
    <row r="142" spans="1:11">
      <c r="A142" s="25" t="s">
        <v>120</v>
      </c>
      <c r="B142" s="24" t="s">
        <v>739</v>
      </c>
      <c r="C142" s="25" t="s">
        <v>740</v>
      </c>
      <c r="D142" s="25" t="s">
        <v>16</v>
      </c>
      <c r="E142" s="25" t="s">
        <v>741</v>
      </c>
      <c r="F142" s="25"/>
      <c r="G142" s="26" t="s">
        <v>742</v>
      </c>
      <c r="H142" s="24" t="s">
        <v>743</v>
      </c>
      <c r="I142" s="24" t="s">
        <v>744</v>
      </c>
      <c r="J142" s="24" t="s">
        <v>745</v>
      </c>
      <c r="K142" s="24" t="s">
        <v>17</v>
      </c>
    </row>
    <row r="143" ht="25.5" customHeight="1" spans="1:11">
      <c r="A143" s="49" t="s">
        <v>746</v>
      </c>
      <c r="B143" s="48" t="s">
        <v>121</v>
      </c>
      <c r="C143" s="49" t="s">
        <v>96</v>
      </c>
      <c r="D143" s="49" t="s">
        <v>122</v>
      </c>
      <c r="E143" s="49" t="s">
        <v>773</v>
      </c>
      <c r="F143" s="49"/>
      <c r="G143" s="50" t="s">
        <v>93</v>
      </c>
      <c r="H143" s="416">
        <v>1</v>
      </c>
      <c r="I143" s="417"/>
      <c r="J143" s="417">
        <v>84.55</v>
      </c>
      <c r="K143" s="417">
        <v>84.55</v>
      </c>
    </row>
    <row r="144" ht="25.5" customHeight="1" spans="1:11">
      <c r="A144" s="28" t="s">
        <v>747</v>
      </c>
      <c r="B144" s="27" t="s">
        <v>774</v>
      </c>
      <c r="C144" s="28" t="s">
        <v>96</v>
      </c>
      <c r="D144" s="28" t="s">
        <v>775</v>
      </c>
      <c r="E144" s="28" t="s">
        <v>750</v>
      </c>
      <c r="F144" s="28"/>
      <c r="G144" s="29" t="s">
        <v>751</v>
      </c>
      <c r="H144" s="418">
        <v>0.3541</v>
      </c>
      <c r="I144" s="418">
        <v>0</v>
      </c>
      <c r="J144" s="30">
        <v>41.06</v>
      </c>
      <c r="K144" s="30">
        <v>14.53</v>
      </c>
    </row>
    <row r="145" ht="25.5" customHeight="1" spans="1:11">
      <c r="A145" s="28" t="s">
        <v>747</v>
      </c>
      <c r="B145" s="27" t="s">
        <v>768</v>
      </c>
      <c r="C145" s="28" t="s">
        <v>96</v>
      </c>
      <c r="D145" s="28" t="s">
        <v>769</v>
      </c>
      <c r="E145" s="28" t="s">
        <v>750</v>
      </c>
      <c r="F145" s="28"/>
      <c r="G145" s="29" t="s">
        <v>751</v>
      </c>
      <c r="H145" s="418">
        <v>2.1957</v>
      </c>
      <c r="I145" s="418">
        <v>0</v>
      </c>
      <c r="J145" s="30">
        <v>31.89</v>
      </c>
      <c r="K145" s="30">
        <v>70.02</v>
      </c>
    </row>
    <row r="146" customHeight="1" spans="1:11">
      <c r="A146" s="41"/>
      <c r="B146" s="41"/>
      <c r="C146" s="41"/>
      <c r="D146" s="41"/>
      <c r="E146" s="41" t="s">
        <v>752</v>
      </c>
      <c r="F146" s="419">
        <v>27.7882087870822</v>
      </c>
      <c r="G146" s="41" t="s">
        <v>753</v>
      </c>
      <c r="H146" s="419">
        <v>31.41</v>
      </c>
      <c r="I146" s="41" t="s">
        <v>754</v>
      </c>
      <c r="J146" s="419">
        <v>59.2</v>
      </c>
    </row>
    <row r="147" customHeight="1" spans="1:11">
      <c r="A147" s="41"/>
      <c r="B147" s="41"/>
      <c r="C147" s="41"/>
      <c r="D147" s="41"/>
      <c r="E147" s="41" t="s">
        <v>755</v>
      </c>
      <c r="F147" s="419">
        <v>22.21</v>
      </c>
      <c r="G147" s="41"/>
      <c r="H147" s="41" t="s">
        <v>756</v>
      </c>
      <c r="I147" s="41"/>
      <c r="J147" s="419">
        <v>106.76</v>
      </c>
    </row>
    <row r="148" ht="26.25" spans="1:11">
      <c r="A148" s="42"/>
      <c r="B148" s="42"/>
      <c r="C148" s="42"/>
      <c r="D148" s="42"/>
      <c r="E148" s="42"/>
      <c r="F148" s="42"/>
      <c r="G148" s="42" t="s">
        <v>757</v>
      </c>
      <c r="H148" s="420">
        <v>1.0455</v>
      </c>
      <c r="I148" s="42" t="s">
        <v>758</v>
      </c>
      <c r="J148" s="45">
        <v>111.61</v>
      </c>
    </row>
    <row r="149" ht="15.75" spans="1:11">
      <c r="A149" s="421"/>
      <c r="B149" s="421"/>
      <c r="C149" s="421"/>
      <c r="D149" s="421"/>
      <c r="E149" s="421"/>
      <c r="F149" s="421"/>
      <c r="G149" s="421"/>
      <c r="H149" s="421"/>
      <c r="I149" s="421"/>
      <c r="J149" s="421"/>
    </row>
    <row r="150" spans="1:11">
      <c r="A150" s="25" t="s">
        <v>123</v>
      </c>
      <c r="B150" s="24" t="s">
        <v>739</v>
      </c>
      <c r="C150" s="25" t="s">
        <v>740</v>
      </c>
      <c r="D150" s="25" t="s">
        <v>16</v>
      </c>
      <c r="E150" s="25" t="s">
        <v>741</v>
      </c>
      <c r="F150" s="25"/>
      <c r="G150" s="26" t="s">
        <v>742</v>
      </c>
      <c r="H150" s="24" t="s">
        <v>743</v>
      </c>
      <c r="I150" s="24" t="s">
        <v>744</v>
      </c>
      <c r="J150" s="24" t="s">
        <v>745</v>
      </c>
      <c r="K150" s="24" t="s">
        <v>17</v>
      </c>
    </row>
    <row r="151" ht="25.5" customHeight="1" spans="1:11">
      <c r="A151" s="49" t="s">
        <v>746</v>
      </c>
      <c r="B151" s="48" t="s">
        <v>124</v>
      </c>
      <c r="C151" s="49" t="s">
        <v>96</v>
      </c>
      <c r="D151" s="49" t="s">
        <v>125</v>
      </c>
      <c r="E151" s="49" t="s">
        <v>773</v>
      </c>
      <c r="F151" s="49"/>
      <c r="G151" s="50" t="s">
        <v>93</v>
      </c>
      <c r="H151" s="416">
        <v>1</v>
      </c>
      <c r="I151" s="417"/>
      <c r="J151" s="417">
        <v>395.74</v>
      </c>
      <c r="K151" s="417">
        <v>395.74</v>
      </c>
    </row>
    <row r="152" ht="25.5" customHeight="1" spans="1:11">
      <c r="A152" s="28" t="s">
        <v>747</v>
      </c>
      <c r="B152" s="27" t="s">
        <v>774</v>
      </c>
      <c r="C152" s="28" t="s">
        <v>96</v>
      </c>
      <c r="D152" s="28" t="s">
        <v>775</v>
      </c>
      <c r="E152" s="28" t="s">
        <v>750</v>
      </c>
      <c r="F152" s="28"/>
      <c r="G152" s="29" t="s">
        <v>751</v>
      </c>
      <c r="H152" s="418">
        <v>1.6574</v>
      </c>
      <c r="I152" s="418">
        <v>0</v>
      </c>
      <c r="J152" s="30">
        <v>41.06</v>
      </c>
      <c r="K152" s="30">
        <v>68.05</v>
      </c>
    </row>
    <row r="153" ht="25.5" customHeight="1" spans="1:11">
      <c r="A153" s="28" t="s">
        <v>747</v>
      </c>
      <c r="B153" s="27" t="s">
        <v>768</v>
      </c>
      <c r="C153" s="28" t="s">
        <v>96</v>
      </c>
      <c r="D153" s="28" t="s">
        <v>769</v>
      </c>
      <c r="E153" s="28" t="s">
        <v>750</v>
      </c>
      <c r="F153" s="28"/>
      <c r="G153" s="29" t="s">
        <v>751</v>
      </c>
      <c r="H153" s="418">
        <v>10.2759</v>
      </c>
      <c r="I153" s="418">
        <v>0</v>
      </c>
      <c r="J153" s="30">
        <v>31.89</v>
      </c>
      <c r="K153" s="30">
        <v>327.69</v>
      </c>
    </row>
    <row r="154" customHeight="1" spans="1:11">
      <c r="A154" s="41"/>
      <c r="B154" s="41"/>
      <c r="C154" s="41"/>
      <c r="D154" s="41"/>
      <c r="E154" s="41" t="s">
        <v>752</v>
      </c>
      <c r="F154" s="419">
        <v>130.064776567781</v>
      </c>
      <c r="G154" s="41" t="s">
        <v>753</v>
      </c>
      <c r="H154" s="419">
        <v>147.03</v>
      </c>
      <c r="I154" s="41" t="s">
        <v>754</v>
      </c>
      <c r="J154" s="419">
        <v>277.09</v>
      </c>
    </row>
    <row r="155" customHeight="1" spans="1:11">
      <c r="A155" s="41"/>
      <c r="B155" s="41"/>
      <c r="C155" s="41"/>
      <c r="D155" s="41"/>
      <c r="E155" s="41" t="s">
        <v>755</v>
      </c>
      <c r="F155" s="419">
        <v>103.96</v>
      </c>
      <c r="G155" s="41"/>
      <c r="H155" s="41" t="s">
        <v>756</v>
      </c>
      <c r="I155" s="41"/>
      <c r="J155" s="419">
        <v>499.7</v>
      </c>
    </row>
    <row r="156" ht="26.25" spans="1:11">
      <c r="A156" s="42"/>
      <c r="B156" s="42"/>
      <c r="C156" s="42"/>
      <c r="D156" s="42"/>
      <c r="E156" s="42"/>
      <c r="F156" s="42"/>
      <c r="G156" s="42" t="s">
        <v>757</v>
      </c>
      <c r="H156" s="420">
        <v>0.47875</v>
      </c>
      <c r="I156" s="42" t="s">
        <v>758</v>
      </c>
      <c r="J156" s="45">
        <v>239.23</v>
      </c>
    </row>
    <row r="157" ht="15.75" spans="1:11">
      <c r="A157" s="421"/>
      <c r="B157" s="421"/>
      <c r="C157" s="421"/>
      <c r="D157" s="421"/>
      <c r="E157" s="421"/>
      <c r="F157" s="421"/>
      <c r="G157" s="421"/>
      <c r="H157" s="421"/>
      <c r="I157" s="421"/>
      <c r="J157" s="421"/>
    </row>
    <row r="158" spans="1:11">
      <c r="A158" s="25" t="s">
        <v>126</v>
      </c>
      <c r="B158" s="24" t="s">
        <v>739</v>
      </c>
      <c r="C158" s="25" t="s">
        <v>740</v>
      </c>
      <c r="D158" s="25" t="s">
        <v>16</v>
      </c>
      <c r="E158" s="25" t="s">
        <v>741</v>
      </c>
      <c r="F158" s="25"/>
      <c r="G158" s="26" t="s">
        <v>742</v>
      </c>
      <c r="H158" s="24" t="s">
        <v>743</v>
      </c>
      <c r="I158" s="24" t="s">
        <v>744</v>
      </c>
      <c r="J158" s="24" t="s">
        <v>745</v>
      </c>
      <c r="K158" s="24" t="s">
        <v>17</v>
      </c>
    </row>
    <row r="159" ht="25.5" customHeight="1" spans="1:11">
      <c r="A159" s="49" t="s">
        <v>746</v>
      </c>
      <c r="B159" s="48" t="s">
        <v>127</v>
      </c>
      <c r="C159" s="49" t="s">
        <v>96</v>
      </c>
      <c r="D159" s="49" t="s">
        <v>128</v>
      </c>
      <c r="E159" s="49" t="s">
        <v>773</v>
      </c>
      <c r="F159" s="49"/>
      <c r="G159" s="50" t="s">
        <v>70</v>
      </c>
      <c r="H159" s="416">
        <v>1</v>
      </c>
      <c r="I159" s="417"/>
      <c r="J159" s="417">
        <v>3.06</v>
      </c>
      <c r="K159" s="417">
        <v>3.06</v>
      </c>
    </row>
    <row r="160" ht="25.5" customHeight="1" spans="1:11">
      <c r="A160" s="28" t="s">
        <v>747</v>
      </c>
      <c r="B160" s="27" t="s">
        <v>798</v>
      </c>
      <c r="C160" s="28" t="s">
        <v>96</v>
      </c>
      <c r="D160" s="28" t="s">
        <v>799</v>
      </c>
      <c r="E160" s="28" t="s">
        <v>750</v>
      </c>
      <c r="F160" s="28"/>
      <c r="G160" s="29" t="s">
        <v>751</v>
      </c>
      <c r="H160" s="418">
        <v>0.0229</v>
      </c>
      <c r="I160" s="418">
        <v>0</v>
      </c>
      <c r="J160" s="30">
        <v>43.93</v>
      </c>
      <c r="K160" s="30">
        <v>1</v>
      </c>
    </row>
    <row r="161" ht="25.5" customHeight="1" spans="1:11">
      <c r="A161" s="28" t="s">
        <v>747</v>
      </c>
      <c r="B161" s="27" t="s">
        <v>768</v>
      </c>
      <c r="C161" s="28" t="s">
        <v>96</v>
      </c>
      <c r="D161" s="28" t="s">
        <v>769</v>
      </c>
      <c r="E161" s="28" t="s">
        <v>750</v>
      </c>
      <c r="F161" s="28"/>
      <c r="G161" s="29" t="s">
        <v>751</v>
      </c>
      <c r="H161" s="418">
        <v>0.0647</v>
      </c>
      <c r="I161" s="418">
        <v>0</v>
      </c>
      <c r="J161" s="30">
        <v>31.89</v>
      </c>
      <c r="K161" s="30">
        <v>2.06</v>
      </c>
    </row>
    <row r="162" customHeight="1" spans="1:11">
      <c r="A162" s="41"/>
      <c r="B162" s="41"/>
      <c r="C162" s="41"/>
      <c r="D162" s="41"/>
      <c r="E162" s="41" t="s">
        <v>752</v>
      </c>
      <c r="F162" s="419">
        <v>1.04205782951558</v>
      </c>
      <c r="G162" s="41" t="s">
        <v>753</v>
      </c>
      <c r="H162" s="419">
        <v>1.18</v>
      </c>
      <c r="I162" s="41" t="s">
        <v>754</v>
      </c>
      <c r="J162" s="419">
        <v>2.22</v>
      </c>
    </row>
    <row r="163" customHeight="1" spans="1:11">
      <c r="A163" s="41"/>
      <c r="B163" s="41"/>
      <c r="C163" s="41"/>
      <c r="D163" s="41"/>
      <c r="E163" s="41" t="s">
        <v>755</v>
      </c>
      <c r="F163" s="419">
        <v>0.8</v>
      </c>
      <c r="G163" s="41"/>
      <c r="H163" s="41" t="s">
        <v>756</v>
      </c>
      <c r="I163" s="41"/>
      <c r="J163" s="419">
        <v>3.86</v>
      </c>
    </row>
    <row r="164" ht="26.25" spans="1:11">
      <c r="A164" s="42"/>
      <c r="B164" s="42"/>
      <c r="C164" s="42"/>
      <c r="D164" s="42"/>
      <c r="E164" s="42"/>
      <c r="F164" s="42"/>
      <c r="G164" s="42" t="s">
        <v>757</v>
      </c>
      <c r="H164" s="420">
        <v>306.6195</v>
      </c>
      <c r="I164" s="42" t="s">
        <v>758</v>
      </c>
      <c r="J164" s="45">
        <v>1183.55</v>
      </c>
    </row>
    <row r="165" ht="15.75" spans="1:11">
      <c r="A165" s="421"/>
      <c r="B165" s="421"/>
      <c r="C165" s="421"/>
      <c r="D165" s="421"/>
      <c r="E165" s="421"/>
      <c r="F165" s="421"/>
      <c r="G165" s="421"/>
      <c r="H165" s="421"/>
      <c r="I165" s="421"/>
      <c r="J165" s="421"/>
    </row>
    <row r="166" spans="1:11">
      <c r="A166" s="25" t="s">
        <v>129</v>
      </c>
      <c r="B166" s="24" t="s">
        <v>739</v>
      </c>
      <c r="C166" s="25" t="s">
        <v>740</v>
      </c>
      <c r="D166" s="25" t="s">
        <v>16</v>
      </c>
      <c r="E166" s="25" t="s">
        <v>741</v>
      </c>
      <c r="F166" s="25"/>
      <c r="G166" s="26" t="s">
        <v>742</v>
      </c>
      <c r="H166" s="24" t="s">
        <v>743</v>
      </c>
      <c r="I166" s="24" t="s">
        <v>744</v>
      </c>
      <c r="J166" s="24" t="s">
        <v>745</v>
      </c>
      <c r="K166" s="24" t="s">
        <v>17</v>
      </c>
    </row>
    <row r="167" ht="25.5" customHeight="1" spans="1:11">
      <c r="A167" s="49" t="s">
        <v>746</v>
      </c>
      <c r="B167" s="48" t="s">
        <v>130</v>
      </c>
      <c r="C167" s="49" t="s">
        <v>96</v>
      </c>
      <c r="D167" s="49" t="s">
        <v>131</v>
      </c>
      <c r="E167" s="49" t="s">
        <v>773</v>
      </c>
      <c r="F167" s="49"/>
      <c r="G167" s="50" t="s">
        <v>70</v>
      </c>
      <c r="H167" s="416">
        <v>1</v>
      </c>
      <c r="I167" s="417"/>
      <c r="J167" s="417">
        <v>14.26</v>
      </c>
      <c r="K167" s="417">
        <v>14.26</v>
      </c>
    </row>
    <row r="168" ht="25.5" customHeight="1" spans="1:11">
      <c r="A168" s="28" t="s">
        <v>747</v>
      </c>
      <c r="B168" s="27" t="s">
        <v>774</v>
      </c>
      <c r="C168" s="28" t="s">
        <v>96</v>
      </c>
      <c r="D168" s="28" t="s">
        <v>775</v>
      </c>
      <c r="E168" s="28" t="s">
        <v>750</v>
      </c>
      <c r="F168" s="28"/>
      <c r="G168" s="29" t="s">
        <v>751</v>
      </c>
      <c r="H168" s="418">
        <v>0.1087</v>
      </c>
      <c r="I168" s="418">
        <v>0</v>
      </c>
      <c r="J168" s="30">
        <v>41.06</v>
      </c>
      <c r="K168" s="30">
        <v>4.46</v>
      </c>
    </row>
    <row r="169" ht="25.5" customHeight="1" spans="1:11">
      <c r="A169" s="28" t="s">
        <v>747</v>
      </c>
      <c r="B169" s="27" t="s">
        <v>768</v>
      </c>
      <c r="C169" s="28" t="s">
        <v>96</v>
      </c>
      <c r="D169" s="28" t="s">
        <v>769</v>
      </c>
      <c r="E169" s="28" t="s">
        <v>750</v>
      </c>
      <c r="F169" s="28"/>
      <c r="G169" s="29" t="s">
        <v>751</v>
      </c>
      <c r="H169" s="418">
        <v>0.3075</v>
      </c>
      <c r="I169" s="418">
        <v>0</v>
      </c>
      <c r="J169" s="30">
        <v>31.89</v>
      </c>
      <c r="K169" s="30">
        <v>9.8</v>
      </c>
    </row>
    <row r="170" customHeight="1" spans="1:11">
      <c r="A170" s="41"/>
      <c r="B170" s="41"/>
      <c r="C170" s="41"/>
      <c r="D170" s="41"/>
      <c r="E170" s="41" t="s">
        <v>752</v>
      </c>
      <c r="F170" s="419">
        <v>4.75028163725122</v>
      </c>
      <c r="G170" s="41" t="s">
        <v>753</v>
      </c>
      <c r="H170" s="419">
        <v>5.37</v>
      </c>
      <c r="I170" s="41" t="s">
        <v>754</v>
      </c>
      <c r="J170" s="419">
        <v>10.12</v>
      </c>
    </row>
    <row r="171" customHeight="1" spans="1:11">
      <c r="A171" s="41"/>
      <c r="B171" s="41"/>
      <c r="C171" s="41"/>
      <c r="D171" s="41"/>
      <c r="E171" s="41" t="s">
        <v>755</v>
      </c>
      <c r="F171" s="419">
        <v>3.74</v>
      </c>
      <c r="G171" s="41"/>
      <c r="H171" s="41" t="s">
        <v>756</v>
      </c>
      <c r="I171" s="41"/>
      <c r="J171" s="419">
        <v>18</v>
      </c>
    </row>
    <row r="172" ht="26.25" spans="1:11">
      <c r="A172" s="42"/>
      <c r="B172" s="42"/>
      <c r="C172" s="42"/>
      <c r="D172" s="42"/>
      <c r="E172" s="42"/>
      <c r="F172" s="42"/>
      <c r="G172" s="42" t="s">
        <v>757</v>
      </c>
      <c r="H172" s="420">
        <v>1</v>
      </c>
      <c r="I172" s="42" t="s">
        <v>758</v>
      </c>
      <c r="J172" s="45">
        <v>18</v>
      </c>
    </row>
    <row r="173" ht="15.75" spans="1:11">
      <c r="A173" s="421"/>
      <c r="B173" s="421"/>
      <c r="C173" s="421"/>
      <c r="D173" s="421"/>
      <c r="E173" s="421"/>
      <c r="F173" s="421"/>
      <c r="G173" s="421"/>
      <c r="H173" s="421"/>
      <c r="I173" s="421"/>
      <c r="J173" s="421"/>
    </row>
    <row r="174" ht="38.25" customHeight="1" spans="1:11">
      <c r="A174" s="25" t="s">
        <v>132</v>
      </c>
      <c r="B174" s="24" t="s">
        <v>739</v>
      </c>
      <c r="C174" s="25" t="s">
        <v>740</v>
      </c>
      <c r="D174" s="25" t="s">
        <v>16</v>
      </c>
      <c r="E174" s="25" t="s">
        <v>741</v>
      </c>
      <c r="F174" s="25"/>
      <c r="G174" s="26" t="s">
        <v>742</v>
      </c>
      <c r="H174" s="24" t="s">
        <v>743</v>
      </c>
      <c r="I174" s="24" t="s">
        <v>744</v>
      </c>
      <c r="J174" s="24" t="s">
        <v>745</v>
      </c>
      <c r="K174" s="24" t="s">
        <v>17</v>
      </c>
    </row>
    <row r="175" ht="38.25" customHeight="1" spans="1:11">
      <c r="A175" s="49" t="s">
        <v>746</v>
      </c>
      <c r="B175" s="48" t="s">
        <v>133</v>
      </c>
      <c r="C175" s="49" t="s">
        <v>68</v>
      </c>
      <c r="D175" s="49" t="s">
        <v>134</v>
      </c>
      <c r="E175" s="49" t="s">
        <v>776</v>
      </c>
      <c r="F175" s="49"/>
      <c r="G175" s="50" t="s">
        <v>84</v>
      </c>
      <c r="H175" s="416">
        <v>1</v>
      </c>
      <c r="I175" s="417"/>
      <c r="J175" s="417">
        <v>7.88</v>
      </c>
      <c r="K175" s="417">
        <v>7.88</v>
      </c>
    </row>
    <row r="176" ht="38.25" customHeight="1" spans="1:11">
      <c r="A176" s="28" t="s">
        <v>747</v>
      </c>
      <c r="B176" s="27" t="s">
        <v>789</v>
      </c>
      <c r="C176" s="28" t="s">
        <v>96</v>
      </c>
      <c r="D176" s="28" t="s">
        <v>790</v>
      </c>
      <c r="E176" s="28" t="s">
        <v>787</v>
      </c>
      <c r="F176" s="28"/>
      <c r="G176" s="29" t="s">
        <v>791</v>
      </c>
      <c r="H176" s="418">
        <v>0.105</v>
      </c>
      <c r="I176" s="418">
        <v>0</v>
      </c>
      <c r="J176" s="30">
        <v>3.3</v>
      </c>
      <c r="K176" s="30">
        <v>0.34</v>
      </c>
    </row>
    <row r="177" ht="25.5" customHeight="1" spans="1:11">
      <c r="A177" s="28" t="s">
        <v>747</v>
      </c>
      <c r="B177" s="27" t="s">
        <v>785</v>
      </c>
      <c r="C177" s="28" t="s">
        <v>96</v>
      </c>
      <c r="D177" s="28" t="s">
        <v>786</v>
      </c>
      <c r="E177" s="28" t="s">
        <v>787</v>
      </c>
      <c r="F177" s="28"/>
      <c r="G177" s="29" t="s">
        <v>788</v>
      </c>
      <c r="H177" s="418">
        <v>0.04</v>
      </c>
      <c r="I177" s="418">
        <v>0</v>
      </c>
      <c r="J177" s="30">
        <v>10.31</v>
      </c>
      <c r="K177" s="30">
        <v>0.41</v>
      </c>
    </row>
    <row r="178" ht="25.5" customHeight="1" spans="1:11">
      <c r="A178" s="28" t="s">
        <v>747</v>
      </c>
      <c r="B178" s="27" t="s">
        <v>783</v>
      </c>
      <c r="C178" s="28" t="s">
        <v>96</v>
      </c>
      <c r="D178" s="28" t="s">
        <v>784</v>
      </c>
      <c r="E178" s="28" t="s">
        <v>750</v>
      </c>
      <c r="F178" s="28"/>
      <c r="G178" s="29" t="s">
        <v>751</v>
      </c>
      <c r="H178" s="418">
        <v>0.15</v>
      </c>
      <c r="I178" s="418">
        <v>0</v>
      </c>
      <c r="J178" s="30">
        <v>38.96</v>
      </c>
      <c r="K178" s="30">
        <v>5.84</v>
      </c>
    </row>
    <row r="179" ht="25.5" customHeight="1" spans="1:11">
      <c r="A179" s="28" t="s">
        <v>747</v>
      </c>
      <c r="B179" s="27" t="s">
        <v>781</v>
      </c>
      <c r="C179" s="28" t="s">
        <v>96</v>
      </c>
      <c r="D179" s="28" t="s">
        <v>782</v>
      </c>
      <c r="E179" s="28" t="s">
        <v>750</v>
      </c>
      <c r="F179" s="28"/>
      <c r="G179" s="29" t="s">
        <v>751</v>
      </c>
      <c r="H179" s="418">
        <v>0.04</v>
      </c>
      <c r="I179" s="418">
        <v>0</v>
      </c>
      <c r="J179" s="30">
        <v>32.41</v>
      </c>
      <c r="K179" s="30">
        <v>1.29</v>
      </c>
    </row>
    <row r="180" customHeight="1" spans="1:11">
      <c r="A180" s="41"/>
      <c r="B180" s="41"/>
      <c r="C180" s="41"/>
      <c r="D180" s="41"/>
      <c r="E180" s="41" t="s">
        <v>752</v>
      </c>
      <c r="F180" s="419">
        <v>2.51126549004882</v>
      </c>
      <c r="G180" s="41" t="s">
        <v>753</v>
      </c>
      <c r="H180" s="419">
        <v>2.84</v>
      </c>
      <c r="I180" s="41" t="s">
        <v>754</v>
      </c>
      <c r="J180" s="419">
        <v>5.35</v>
      </c>
    </row>
    <row r="181" customHeight="1" spans="1:11">
      <c r="A181" s="41"/>
      <c r="B181" s="41"/>
      <c r="C181" s="41"/>
      <c r="D181" s="41"/>
      <c r="E181" s="41" t="s">
        <v>755</v>
      </c>
      <c r="F181" s="419">
        <v>2.07</v>
      </c>
      <c r="G181" s="41"/>
      <c r="H181" s="41" t="s">
        <v>756</v>
      </c>
      <c r="I181" s="41"/>
      <c r="J181" s="419">
        <v>9.95</v>
      </c>
    </row>
    <row r="182" ht="26.25" spans="1:11">
      <c r="A182" s="42"/>
      <c r="B182" s="42"/>
      <c r="C182" s="42"/>
      <c r="D182" s="42"/>
      <c r="E182" s="42"/>
      <c r="F182" s="42"/>
      <c r="G182" s="42" t="s">
        <v>757</v>
      </c>
      <c r="H182" s="420">
        <v>2</v>
      </c>
      <c r="I182" s="42" t="s">
        <v>758</v>
      </c>
      <c r="J182" s="45">
        <v>19.9</v>
      </c>
    </row>
    <row r="183" ht="15.75" spans="1:11">
      <c r="A183" s="421"/>
      <c r="B183" s="421"/>
      <c r="C183" s="421"/>
      <c r="D183" s="421"/>
      <c r="E183" s="421"/>
      <c r="F183" s="421"/>
      <c r="G183" s="421"/>
      <c r="H183" s="421"/>
      <c r="I183" s="421"/>
      <c r="J183" s="421"/>
    </row>
    <row r="184" spans="1:11">
      <c r="A184" s="25" t="s">
        <v>135</v>
      </c>
      <c r="B184" s="24" t="s">
        <v>739</v>
      </c>
      <c r="C184" s="25" t="s">
        <v>740</v>
      </c>
      <c r="D184" s="25" t="s">
        <v>16</v>
      </c>
      <c r="E184" s="25" t="s">
        <v>741</v>
      </c>
      <c r="F184" s="25"/>
      <c r="G184" s="26" t="s">
        <v>742</v>
      </c>
      <c r="H184" s="24" t="s">
        <v>743</v>
      </c>
      <c r="I184" s="24" t="s">
        <v>744</v>
      </c>
      <c r="J184" s="24" t="s">
        <v>745</v>
      </c>
      <c r="K184" s="24" t="s">
        <v>17</v>
      </c>
    </row>
    <row r="185" ht="38.25" customHeight="1" spans="1:11">
      <c r="A185" s="49" t="s">
        <v>746</v>
      </c>
      <c r="B185" s="48" t="s">
        <v>136</v>
      </c>
      <c r="C185" s="49" t="s">
        <v>68</v>
      </c>
      <c r="D185" s="49" t="s">
        <v>137</v>
      </c>
      <c r="E185" s="49" t="s">
        <v>776</v>
      </c>
      <c r="F185" s="49"/>
      <c r="G185" s="50" t="s">
        <v>84</v>
      </c>
      <c r="H185" s="416">
        <v>1</v>
      </c>
      <c r="I185" s="417"/>
      <c r="J185" s="417">
        <v>5.4</v>
      </c>
      <c r="K185" s="417">
        <v>5.4</v>
      </c>
    </row>
    <row r="186" ht="38.25" customHeight="1" spans="1:11">
      <c r="A186" s="28" t="s">
        <v>747</v>
      </c>
      <c r="B186" s="27" t="s">
        <v>789</v>
      </c>
      <c r="C186" s="28" t="s">
        <v>96</v>
      </c>
      <c r="D186" s="28" t="s">
        <v>790</v>
      </c>
      <c r="E186" s="28" t="s">
        <v>787</v>
      </c>
      <c r="F186" s="28"/>
      <c r="G186" s="29" t="s">
        <v>791</v>
      </c>
      <c r="H186" s="418">
        <v>0.075</v>
      </c>
      <c r="I186" s="418">
        <v>0</v>
      </c>
      <c r="J186" s="30">
        <v>3.3</v>
      </c>
      <c r="K186" s="30">
        <v>0.24</v>
      </c>
    </row>
    <row r="187" ht="25.5" customHeight="1" spans="1:11">
      <c r="A187" s="28" t="s">
        <v>747</v>
      </c>
      <c r="B187" s="27" t="s">
        <v>785</v>
      </c>
      <c r="C187" s="28" t="s">
        <v>96</v>
      </c>
      <c r="D187" s="28" t="s">
        <v>786</v>
      </c>
      <c r="E187" s="28" t="s">
        <v>787</v>
      </c>
      <c r="F187" s="28"/>
      <c r="G187" s="29" t="s">
        <v>788</v>
      </c>
      <c r="H187" s="418">
        <v>0.03</v>
      </c>
      <c r="I187" s="418">
        <v>0</v>
      </c>
      <c r="J187" s="30">
        <v>10.31</v>
      </c>
      <c r="K187" s="30">
        <v>0.3</v>
      </c>
    </row>
    <row r="188" ht="25.5" customHeight="1" spans="1:11">
      <c r="A188" s="28" t="s">
        <v>747</v>
      </c>
      <c r="B188" s="27" t="s">
        <v>783</v>
      </c>
      <c r="C188" s="28" t="s">
        <v>96</v>
      </c>
      <c r="D188" s="28" t="s">
        <v>784</v>
      </c>
      <c r="E188" s="28" t="s">
        <v>750</v>
      </c>
      <c r="F188" s="28"/>
      <c r="G188" s="29" t="s">
        <v>751</v>
      </c>
      <c r="H188" s="418">
        <v>0.1</v>
      </c>
      <c r="I188" s="418">
        <v>0</v>
      </c>
      <c r="J188" s="30">
        <v>38.96</v>
      </c>
      <c r="K188" s="30">
        <v>3.89</v>
      </c>
    </row>
    <row r="189" ht="25.5" customHeight="1" spans="1:11">
      <c r="A189" s="28" t="s">
        <v>747</v>
      </c>
      <c r="B189" s="27" t="s">
        <v>781</v>
      </c>
      <c r="C189" s="28" t="s">
        <v>96</v>
      </c>
      <c r="D189" s="28" t="s">
        <v>782</v>
      </c>
      <c r="E189" s="28" t="s">
        <v>750</v>
      </c>
      <c r="F189" s="28"/>
      <c r="G189" s="29" t="s">
        <v>751</v>
      </c>
      <c r="H189" s="418">
        <v>0.03</v>
      </c>
      <c r="I189" s="418">
        <v>0</v>
      </c>
      <c r="J189" s="30">
        <v>32.41</v>
      </c>
      <c r="K189" s="30">
        <v>0.97</v>
      </c>
    </row>
    <row r="190" customHeight="1" spans="1:11">
      <c r="A190" s="41"/>
      <c r="B190" s="41"/>
      <c r="C190" s="41"/>
      <c r="D190" s="41"/>
      <c r="E190" s="41" t="s">
        <v>752</v>
      </c>
      <c r="F190" s="419">
        <v>1.7085993240706</v>
      </c>
      <c r="G190" s="41" t="s">
        <v>753</v>
      </c>
      <c r="H190" s="419">
        <v>1.93</v>
      </c>
      <c r="I190" s="41" t="s">
        <v>754</v>
      </c>
      <c r="J190" s="419">
        <v>3.64</v>
      </c>
    </row>
    <row r="191" customHeight="1" spans="1:11">
      <c r="A191" s="41"/>
      <c r="B191" s="41"/>
      <c r="C191" s="41"/>
      <c r="D191" s="41"/>
      <c r="E191" s="41" t="s">
        <v>755</v>
      </c>
      <c r="F191" s="419">
        <v>1.41</v>
      </c>
      <c r="G191" s="41"/>
      <c r="H191" s="41" t="s">
        <v>756</v>
      </c>
      <c r="I191" s="41"/>
      <c r="J191" s="419">
        <v>6.81</v>
      </c>
    </row>
    <row r="192" ht="26.25" spans="1:11">
      <c r="A192" s="42"/>
      <c r="B192" s="42"/>
      <c r="C192" s="42"/>
      <c r="D192" s="42"/>
      <c r="E192" s="42"/>
      <c r="F192" s="42"/>
      <c r="G192" s="42" t="s">
        <v>757</v>
      </c>
      <c r="H192" s="420">
        <v>4</v>
      </c>
      <c r="I192" s="42" t="s">
        <v>758</v>
      </c>
      <c r="J192" s="45">
        <v>27.24</v>
      </c>
    </row>
    <row r="193" ht="15.75" spans="1:11">
      <c r="A193" s="421"/>
      <c r="B193" s="421"/>
      <c r="C193" s="421"/>
      <c r="D193" s="421"/>
      <c r="E193" s="421"/>
      <c r="F193" s="421"/>
      <c r="G193" s="421"/>
      <c r="H193" s="421"/>
      <c r="I193" s="421"/>
      <c r="J193" s="421"/>
    </row>
    <row r="194" spans="1:11">
      <c r="A194" s="25" t="s">
        <v>138</v>
      </c>
      <c r="B194" s="24" t="s">
        <v>739</v>
      </c>
      <c r="C194" s="25" t="s">
        <v>740</v>
      </c>
      <c r="D194" s="25" t="s">
        <v>16</v>
      </c>
      <c r="E194" s="25" t="s">
        <v>741</v>
      </c>
      <c r="F194" s="25"/>
      <c r="G194" s="26" t="s">
        <v>742</v>
      </c>
      <c r="H194" s="24" t="s">
        <v>743</v>
      </c>
      <c r="I194" s="24" t="s">
        <v>744</v>
      </c>
      <c r="J194" s="24" t="s">
        <v>745</v>
      </c>
      <c r="K194" s="24" t="s">
        <v>17</v>
      </c>
    </row>
    <row r="195" ht="25.5" customHeight="1" spans="1:11">
      <c r="A195" s="49" t="s">
        <v>746</v>
      </c>
      <c r="B195" s="48" t="s">
        <v>127</v>
      </c>
      <c r="C195" s="49" t="s">
        <v>96</v>
      </c>
      <c r="D195" s="49" t="s">
        <v>128</v>
      </c>
      <c r="E195" s="49" t="s">
        <v>773</v>
      </c>
      <c r="F195" s="49"/>
      <c r="G195" s="50" t="s">
        <v>70</v>
      </c>
      <c r="H195" s="416">
        <v>1</v>
      </c>
      <c r="I195" s="417"/>
      <c r="J195" s="417">
        <v>3.06</v>
      </c>
      <c r="K195" s="417">
        <v>3.06</v>
      </c>
    </row>
    <row r="196" ht="25.5" customHeight="1" spans="1:11">
      <c r="A196" s="28" t="s">
        <v>747</v>
      </c>
      <c r="B196" s="27" t="s">
        <v>798</v>
      </c>
      <c r="C196" s="28" t="s">
        <v>96</v>
      </c>
      <c r="D196" s="28" t="s">
        <v>799</v>
      </c>
      <c r="E196" s="28" t="s">
        <v>750</v>
      </c>
      <c r="F196" s="28"/>
      <c r="G196" s="29" t="s">
        <v>751</v>
      </c>
      <c r="H196" s="418">
        <v>0.0229</v>
      </c>
      <c r="I196" s="418">
        <v>0</v>
      </c>
      <c r="J196" s="30">
        <v>43.93</v>
      </c>
      <c r="K196" s="30">
        <v>1</v>
      </c>
    </row>
    <row r="197" ht="25.5" customHeight="1" spans="1:11">
      <c r="A197" s="28" t="s">
        <v>747</v>
      </c>
      <c r="B197" s="27" t="s">
        <v>768</v>
      </c>
      <c r="C197" s="28" t="s">
        <v>96</v>
      </c>
      <c r="D197" s="28" t="s">
        <v>769</v>
      </c>
      <c r="E197" s="28" t="s">
        <v>750</v>
      </c>
      <c r="F197" s="28"/>
      <c r="G197" s="29" t="s">
        <v>751</v>
      </c>
      <c r="H197" s="418">
        <v>0.0647</v>
      </c>
      <c r="I197" s="418">
        <v>0</v>
      </c>
      <c r="J197" s="30">
        <v>31.89</v>
      </c>
      <c r="K197" s="30">
        <v>2.06</v>
      </c>
    </row>
    <row r="198" customHeight="1" spans="1:11">
      <c r="A198" s="41"/>
      <c r="B198" s="41"/>
      <c r="C198" s="41"/>
      <c r="D198" s="41"/>
      <c r="E198" s="41" t="s">
        <v>752</v>
      </c>
      <c r="F198" s="419">
        <v>1.04205782951558</v>
      </c>
      <c r="G198" s="41" t="s">
        <v>753</v>
      </c>
      <c r="H198" s="419">
        <v>1.18</v>
      </c>
      <c r="I198" s="41" t="s">
        <v>754</v>
      </c>
      <c r="J198" s="419">
        <v>2.22</v>
      </c>
    </row>
    <row r="199" customHeight="1" spans="1:11">
      <c r="A199" s="41"/>
      <c r="B199" s="41"/>
      <c r="C199" s="41"/>
      <c r="D199" s="41"/>
      <c r="E199" s="41" t="s">
        <v>755</v>
      </c>
      <c r="F199" s="419">
        <v>0.8</v>
      </c>
      <c r="G199" s="41"/>
      <c r="H199" s="41" t="s">
        <v>756</v>
      </c>
      <c r="I199" s="41"/>
      <c r="J199" s="419">
        <v>3.86</v>
      </c>
    </row>
    <row r="200" ht="26.25" spans="1:11">
      <c r="A200" s="42"/>
      <c r="B200" s="42"/>
      <c r="C200" s="42"/>
      <c r="D200" s="42"/>
      <c r="E200" s="42"/>
      <c r="F200" s="42"/>
      <c r="G200" s="42" t="s">
        <v>757</v>
      </c>
      <c r="H200" s="420">
        <v>408.826</v>
      </c>
      <c r="I200" s="42" t="s">
        <v>758</v>
      </c>
      <c r="J200" s="45">
        <v>1578.06</v>
      </c>
    </row>
    <row r="201" ht="15.75" spans="1:11">
      <c r="A201" s="421"/>
      <c r="B201" s="421"/>
      <c r="C201" s="421"/>
      <c r="D201" s="421"/>
      <c r="E201" s="421"/>
      <c r="F201" s="421"/>
      <c r="G201" s="421"/>
      <c r="H201" s="421"/>
      <c r="I201" s="421"/>
      <c r="J201" s="421"/>
    </row>
    <row r="202" spans="1:11">
      <c r="A202" s="25" t="s">
        <v>139</v>
      </c>
      <c r="B202" s="24" t="s">
        <v>739</v>
      </c>
      <c r="C202" s="25" t="s">
        <v>740</v>
      </c>
      <c r="D202" s="25" t="s">
        <v>16</v>
      </c>
      <c r="E202" s="25" t="s">
        <v>741</v>
      </c>
      <c r="F202" s="25"/>
      <c r="G202" s="26" t="s">
        <v>742</v>
      </c>
      <c r="H202" s="24" t="s">
        <v>743</v>
      </c>
      <c r="I202" s="24" t="s">
        <v>744</v>
      </c>
      <c r="J202" s="24" t="s">
        <v>745</v>
      </c>
      <c r="K202" s="24" t="s">
        <v>17</v>
      </c>
    </row>
    <row r="203" ht="25.5" customHeight="1" spans="1:11">
      <c r="A203" s="49" t="s">
        <v>746</v>
      </c>
      <c r="B203" s="48" t="s">
        <v>140</v>
      </c>
      <c r="C203" s="49" t="s">
        <v>96</v>
      </c>
      <c r="D203" s="49" t="s">
        <v>141</v>
      </c>
      <c r="E203" s="49" t="s">
        <v>800</v>
      </c>
      <c r="F203" s="49"/>
      <c r="G203" s="50" t="s">
        <v>70</v>
      </c>
      <c r="H203" s="416">
        <v>1</v>
      </c>
      <c r="I203" s="417"/>
      <c r="J203" s="417">
        <v>29.51</v>
      </c>
      <c r="K203" s="417">
        <v>29.51</v>
      </c>
    </row>
    <row r="204" ht="25.5" customHeight="1" spans="1:11">
      <c r="A204" s="28" t="s">
        <v>747</v>
      </c>
      <c r="B204" s="27" t="s">
        <v>768</v>
      </c>
      <c r="C204" s="28" t="s">
        <v>96</v>
      </c>
      <c r="D204" s="28" t="s">
        <v>769</v>
      </c>
      <c r="E204" s="28" t="s">
        <v>750</v>
      </c>
      <c r="F204" s="28"/>
      <c r="G204" s="29" t="s">
        <v>751</v>
      </c>
      <c r="H204" s="418">
        <v>0.289</v>
      </c>
      <c r="I204" s="418">
        <v>0</v>
      </c>
      <c r="J204" s="30">
        <v>31.89</v>
      </c>
      <c r="K204" s="30">
        <v>9.21</v>
      </c>
    </row>
    <row r="205" ht="38.25" customHeight="1" spans="1:11">
      <c r="A205" s="28" t="s">
        <v>747</v>
      </c>
      <c r="B205" s="27" t="s">
        <v>801</v>
      </c>
      <c r="C205" s="28" t="s">
        <v>96</v>
      </c>
      <c r="D205" s="28" t="s">
        <v>802</v>
      </c>
      <c r="E205" s="28" t="s">
        <v>750</v>
      </c>
      <c r="F205" s="28"/>
      <c r="G205" s="29" t="s">
        <v>751</v>
      </c>
      <c r="H205" s="418">
        <v>0.205</v>
      </c>
      <c r="I205" s="418">
        <v>0</v>
      </c>
      <c r="J205" s="30">
        <v>40.34</v>
      </c>
      <c r="K205" s="30">
        <v>8.26</v>
      </c>
    </row>
    <row r="206" ht="38.25" customHeight="1" spans="1:11">
      <c r="A206" s="28" t="s">
        <v>747</v>
      </c>
      <c r="B206" s="27" t="s">
        <v>803</v>
      </c>
      <c r="C206" s="28" t="s">
        <v>96</v>
      </c>
      <c r="D206" s="28" t="s">
        <v>804</v>
      </c>
      <c r="E206" s="28" t="s">
        <v>787</v>
      </c>
      <c r="F206" s="28"/>
      <c r="G206" s="29" t="s">
        <v>788</v>
      </c>
      <c r="H206" s="418">
        <v>0.0048</v>
      </c>
      <c r="I206" s="418">
        <v>0</v>
      </c>
      <c r="J206" s="30">
        <v>37.01</v>
      </c>
      <c r="K206" s="30">
        <v>0.17</v>
      </c>
    </row>
    <row r="207" ht="38.25" customHeight="1" spans="1:11">
      <c r="A207" s="28" t="s">
        <v>747</v>
      </c>
      <c r="B207" s="27" t="s">
        <v>805</v>
      </c>
      <c r="C207" s="28" t="s">
        <v>96</v>
      </c>
      <c r="D207" s="28" t="s">
        <v>806</v>
      </c>
      <c r="E207" s="28" t="s">
        <v>787</v>
      </c>
      <c r="F207" s="28"/>
      <c r="G207" s="29" t="s">
        <v>791</v>
      </c>
      <c r="H207" s="418">
        <v>0.0067</v>
      </c>
      <c r="I207" s="418">
        <v>0</v>
      </c>
      <c r="J207" s="30">
        <v>35.81</v>
      </c>
      <c r="K207" s="30">
        <v>0.23</v>
      </c>
    </row>
    <row r="208" ht="51" spans="1:11">
      <c r="A208" s="33" t="s">
        <v>765</v>
      </c>
      <c r="B208" s="32" t="s">
        <v>807</v>
      </c>
      <c r="C208" s="33" t="s">
        <v>96</v>
      </c>
      <c r="D208" s="33" t="s">
        <v>808</v>
      </c>
      <c r="E208" s="33" t="s">
        <v>772</v>
      </c>
      <c r="F208" s="33"/>
      <c r="G208" s="34" t="s">
        <v>84</v>
      </c>
      <c r="H208" s="422">
        <v>3.55</v>
      </c>
      <c r="I208" s="422">
        <v>0</v>
      </c>
      <c r="J208" s="35">
        <v>3.28</v>
      </c>
      <c r="K208" s="35">
        <v>11.64</v>
      </c>
    </row>
    <row r="209" customHeight="1" spans="1:11">
      <c r="A209" s="41"/>
      <c r="B209" s="41"/>
      <c r="C209" s="41"/>
      <c r="D209" s="41"/>
      <c r="E209" s="41" t="s">
        <v>752</v>
      </c>
      <c r="F209" s="419">
        <v>6.0505069470522</v>
      </c>
      <c r="G209" s="41" t="s">
        <v>753</v>
      </c>
      <c r="H209" s="419">
        <v>6.84</v>
      </c>
      <c r="I209" s="41" t="s">
        <v>754</v>
      </c>
      <c r="J209" s="419">
        <v>12.89</v>
      </c>
    </row>
    <row r="210" customHeight="1" spans="1:11">
      <c r="A210" s="41"/>
      <c r="B210" s="41"/>
      <c r="C210" s="41"/>
      <c r="D210" s="41"/>
      <c r="E210" s="41" t="s">
        <v>755</v>
      </c>
      <c r="F210" s="419">
        <v>7.75</v>
      </c>
      <c r="G210" s="41"/>
      <c r="H210" s="41" t="s">
        <v>756</v>
      </c>
      <c r="I210" s="41"/>
      <c r="J210" s="419">
        <v>37.26</v>
      </c>
    </row>
    <row r="211" ht="26.25" spans="1:11">
      <c r="A211" s="42"/>
      <c r="B211" s="42"/>
      <c r="C211" s="42"/>
      <c r="D211" s="42"/>
      <c r="E211" s="42"/>
      <c r="F211" s="42"/>
      <c r="G211" s="42" t="s">
        <v>757</v>
      </c>
      <c r="H211" s="420">
        <v>280.665</v>
      </c>
      <c r="I211" s="42" t="s">
        <v>758</v>
      </c>
      <c r="J211" s="45">
        <v>10457.57</v>
      </c>
    </row>
    <row r="212" ht="15.75" spans="1:11">
      <c r="A212" s="421"/>
      <c r="B212" s="421"/>
      <c r="C212" s="421"/>
      <c r="D212" s="421"/>
      <c r="E212" s="421"/>
      <c r="F212" s="421"/>
      <c r="G212" s="421"/>
      <c r="H212" s="421"/>
      <c r="I212" s="421"/>
      <c r="J212" s="421"/>
    </row>
    <row r="213" spans="1:11">
      <c r="A213" s="25" t="s">
        <v>142</v>
      </c>
      <c r="B213" s="24" t="s">
        <v>739</v>
      </c>
      <c r="C213" s="25" t="s">
        <v>740</v>
      </c>
      <c r="D213" s="25" t="s">
        <v>16</v>
      </c>
      <c r="E213" s="25" t="s">
        <v>741</v>
      </c>
      <c r="F213" s="25"/>
      <c r="G213" s="26" t="s">
        <v>742</v>
      </c>
      <c r="H213" s="24" t="s">
        <v>743</v>
      </c>
      <c r="I213" s="24" t="s">
        <v>744</v>
      </c>
      <c r="J213" s="24" t="s">
        <v>745</v>
      </c>
      <c r="K213" s="24" t="s">
        <v>17</v>
      </c>
    </row>
    <row r="214" ht="25.5" customHeight="1" spans="1:11">
      <c r="A214" s="49" t="s">
        <v>746</v>
      </c>
      <c r="B214" s="48" t="s">
        <v>143</v>
      </c>
      <c r="C214" s="49" t="s">
        <v>96</v>
      </c>
      <c r="D214" s="49" t="s">
        <v>144</v>
      </c>
      <c r="E214" s="49" t="s">
        <v>773</v>
      </c>
      <c r="F214" s="49"/>
      <c r="G214" s="50" t="s">
        <v>116</v>
      </c>
      <c r="H214" s="416">
        <v>1</v>
      </c>
      <c r="I214" s="417"/>
      <c r="J214" s="417">
        <v>2</v>
      </c>
      <c r="K214" s="417">
        <v>2</v>
      </c>
    </row>
    <row r="215" ht="25.5" customHeight="1" spans="1:11">
      <c r="A215" s="28" t="s">
        <v>747</v>
      </c>
      <c r="B215" s="27" t="s">
        <v>779</v>
      </c>
      <c r="C215" s="28" t="s">
        <v>96</v>
      </c>
      <c r="D215" s="28" t="s">
        <v>780</v>
      </c>
      <c r="E215" s="28" t="s">
        <v>750</v>
      </c>
      <c r="F215" s="28"/>
      <c r="G215" s="29" t="s">
        <v>751</v>
      </c>
      <c r="H215" s="418">
        <v>0.0154</v>
      </c>
      <c r="I215" s="418">
        <v>0</v>
      </c>
      <c r="J215" s="30">
        <v>40.76</v>
      </c>
      <c r="K215" s="30">
        <v>0.62</v>
      </c>
    </row>
    <row r="216" ht="25.5" customHeight="1" spans="1:11">
      <c r="A216" s="28" t="s">
        <v>747</v>
      </c>
      <c r="B216" s="27" t="s">
        <v>768</v>
      </c>
      <c r="C216" s="28" t="s">
        <v>96</v>
      </c>
      <c r="D216" s="28" t="s">
        <v>769</v>
      </c>
      <c r="E216" s="28" t="s">
        <v>750</v>
      </c>
      <c r="F216" s="28"/>
      <c r="G216" s="29" t="s">
        <v>751</v>
      </c>
      <c r="H216" s="418">
        <v>0.0435</v>
      </c>
      <c r="I216" s="418">
        <v>0</v>
      </c>
      <c r="J216" s="30">
        <v>31.89</v>
      </c>
      <c r="K216" s="30">
        <v>1.38</v>
      </c>
    </row>
    <row r="217" customHeight="1" spans="1:11">
      <c r="A217" s="41"/>
      <c r="B217" s="41"/>
      <c r="C217" s="41"/>
      <c r="D217" s="41"/>
      <c r="E217" s="41" t="s">
        <v>752</v>
      </c>
      <c r="F217" s="419">
        <v>0.666541494555013</v>
      </c>
      <c r="G217" s="41" t="s">
        <v>753</v>
      </c>
      <c r="H217" s="419">
        <v>0.75</v>
      </c>
      <c r="I217" s="41" t="s">
        <v>754</v>
      </c>
      <c r="J217" s="419">
        <v>1.42</v>
      </c>
    </row>
    <row r="218" customHeight="1" spans="1:11">
      <c r="A218" s="41"/>
      <c r="B218" s="41"/>
      <c r="C218" s="41"/>
      <c r="D218" s="41"/>
      <c r="E218" s="41" t="s">
        <v>755</v>
      </c>
      <c r="F218" s="419">
        <v>0.52</v>
      </c>
      <c r="G218" s="41"/>
      <c r="H218" s="41" t="s">
        <v>756</v>
      </c>
      <c r="I218" s="41"/>
      <c r="J218" s="419">
        <v>2.52</v>
      </c>
    </row>
    <row r="219" ht="26.25" spans="1:11">
      <c r="A219" s="42"/>
      <c r="B219" s="42"/>
      <c r="C219" s="42"/>
      <c r="D219" s="42"/>
      <c r="E219" s="42"/>
      <c r="F219" s="42"/>
      <c r="G219" s="42" t="s">
        <v>757</v>
      </c>
      <c r="H219" s="420">
        <v>48</v>
      </c>
      <c r="I219" s="42" t="s">
        <v>758</v>
      </c>
      <c r="J219" s="45">
        <v>120.96</v>
      </c>
    </row>
    <row r="220" ht="15.75" spans="1:11">
      <c r="A220" s="421"/>
      <c r="B220" s="421"/>
      <c r="C220" s="421"/>
      <c r="D220" s="421"/>
      <c r="E220" s="421"/>
      <c r="F220" s="421"/>
      <c r="G220" s="421"/>
      <c r="H220" s="421"/>
      <c r="I220" s="421"/>
      <c r="J220" s="421"/>
    </row>
    <row r="221" spans="1:11">
      <c r="A221" s="25" t="s">
        <v>145</v>
      </c>
      <c r="B221" s="24" t="s">
        <v>739</v>
      </c>
      <c r="C221" s="25" t="s">
        <v>740</v>
      </c>
      <c r="D221" s="25" t="s">
        <v>16</v>
      </c>
      <c r="E221" s="25" t="s">
        <v>741</v>
      </c>
      <c r="F221" s="25"/>
      <c r="G221" s="26" t="s">
        <v>742</v>
      </c>
      <c r="H221" s="24" t="s">
        <v>743</v>
      </c>
      <c r="I221" s="24" t="s">
        <v>744</v>
      </c>
      <c r="J221" s="24" t="s">
        <v>745</v>
      </c>
      <c r="K221" s="24" t="s">
        <v>17</v>
      </c>
    </row>
    <row r="222" ht="25.5" customHeight="1" spans="1:11">
      <c r="A222" s="49" t="s">
        <v>746</v>
      </c>
      <c r="B222" s="48" t="s">
        <v>146</v>
      </c>
      <c r="C222" s="49" t="s">
        <v>96</v>
      </c>
      <c r="D222" s="49" t="s">
        <v>147</v>
      </c>
      <c r="E222" s="49" t="s">
        <v>773</v>
      </c>
      <c r="F222" s="49"/>
      <c r="G222" s="50" t="s">
        <v>70</v>
      </c>
      <c r="H222" s="416">
        <v>1</v>
      </c>
      <c r="I222" s="417"/>
      <c r="J222" s="417">
        <v>4.51</v>
      </c>
      <c r="K222" s="417">
        <v>4.51</v>
      </c>
    </row>
    <row r="223" ht="25.5" customHeight="1" spans="1:11">
      <c r="A223" s="28" t="s">
        <v>747</v>
      </c>
      <c r="B223" s="27" t="s">
        <v>798</v>
      </c>
      <c r="C223" s="28" t="s">
        <v>96</v>
      </c>
      <c r="D223" s="28" t="s">
        <v>799</v>
      </c>
      <c r="E223" s="28" t="s">
        <v>750</v>
      </c>
      <c r="F223" s="28"/>
      <c r="G223" s="29" t="s">
        <v>751</v>
      </c>
      <c r="H223" s="418">
        <v>0.0337</v>
      </c>
      <c r="I223" s="418">
        <v>0</v>
      </c>
      <c r="J223" s="30">
        <v>43.93</v>
      </c>
      <c r="K223" s="30">
        <v>1.48</v>
      </c>
    </row>
    <row r="224" ht="25.5" customHeight="1" spans="1:11">
      <c r="A224" s="28" t="s">
        <v>747</v>
      </c>
      <c r="B224" s="27" t="s">
        <v>768</v>
      </c>
      <c r="C224" s="28" t="s">
        <v>96</v>
      </c>
      <c r="D224" s="28" t="s">
        <v>769</v>
      </c>
      <c r="E224" s="28" t="s">
        <v>750</v>
      </c>
      <c r="F224" s="28"/>
      <c r="G224" s="29" t="s">
        <v>751</v>
      </c>
      <c r="H224" s="418">
        <v>0.0952</v>
      </c>
      <c r="I224" s="418">
        <v>0</v>
      </c>
      <c r="J224" s="30">
        <v>31.89</v>
      </c>
      <c r="K224" s="30">
        <v>3.03</v>
      </c>
    </row>
    <row r="225" customHeight="1" spans="1:11">
      <c r="A225" s="41"/>
      <c r="B225" s="41"/>
      <c r="C225" s="41"/>
      <c r="D225" s="41"/>
      <c r="E225" s="41" t="s">
        <v>752</v>
      </c>
      <c r="F225" s="419">
        <v>1.53492301915133</v>
      </c>
      <c r="G225" s="41" t="s">
        <v>753</v>
      </c>
      <c r="H225" s="419">
        <v>1.74</v>
      </c>
      <c r="I225" s="41" t="s">
        <v>754</v>
      </c>
      <c r="J225" s="419">
        <v>3.27</v>
      </c>
    </row>
    <row r="226" customHeight="1" spans="1:11">
      <c r="A226" s="41"/>
      <c r="B226" s="41"/>
      <c r="C226" s="41"/>
      <c r="D226" s="41"/>
      <c r="E226" s="41" t="s">
        <v>755</v>
      </c>
      <c r="F226" s="419">
        <v>1.18</v>
      </c>
      <c r="G226" s="41"/>
      <c r="H226" s="41" t="s">
        <v>756</v>
      </c>
      <c r="I226" s="41"/>
      <c r="J226" s="419">
        <v>5.69</v>
      </c>
    </row>
    <row r="227" ht="26.25" spans="1:11">
      <c r="A227" s="42"/>
      <c r="B227" s="42"/>
      <c r="C227" s="42"/>
      <c r="D227" s="42"/>
      <c r="E227" s="42"/>
      <c r="F227" s="42"/>
      <c r="G227" s="42" t="s">
        <v>757</v>
      </c>
      <c r="H227" s="420">
        <v>34.2</v>
      </c>
      <c r="I227" s="42" t="s">
        <v>758</v>
      </c>
      <c r="J227" s="45">
        <v>194.59</v>
      </c>
    </row>
    <row r="228" ht="15.75" spans="1:11">
      <c r="A228" s="421"/>
      <c r="B228" s="421"/>
      <c r="C228" s="421"/>
      <c r="D228" s="421"/>
      <c r="E228" s="421"/>
      <c r="F228" s="421"/>
      <c r="G228" s="421"/>
      <c r="H228" s="421"/>
      <c r="I228" s="421"/>
      <c r="J228" s="421"/>
    </row>
    <row r="229" spans="1:11">
      <c r="A229" s="151" t="s">
        <v>148</v>
      </c>
      <c r="B229" s="151"/>
      <c r="C229" s="151"/>
      <c r="D229" s="151" t="s">
        <v>149</v>
      </c>
      <c r="E229" s="151"/>
      <c r="F229" s="151"/>
      <c r="G229" s="151"/>
      <c r="H229" s="151"/>
      <c r="I229" s="152"/>
      <c r="J229" s="151"/>
      <c r="K229" s="415">
        <v>36293.33</v>
      </c>
    </row>
    <row r="230" spans="1:11">
      <c r="A230" s="25" t="s">
        <v>150</v>
      </c>
      <c r="B230" s="24" t="s">
        <v>739</v>
      </c>
      <c r="C230" s="25" t="s">
        <v>740</v>
      </c>
      <c r="D230" s="25" t="s">
        <v>16</v>
      </c>
      <c r="E230" s="25" t="s">
        <v>741</v>
      </c>
      <c r="F230" s="25"/>
      <c r="G230" s="26" t="s">
        <v>742</v>
      </c>
      <c r="H230" s="24" t="s">
        <v>743</v>
      </c>
      <c r="I230" s="24" t="s">
        <v>744</v>
      </c>
      <c r="J230" s="24" t="s">
        <v>745</v>
      </c>
      <c r="K230" s="24" t="s">
        <v>17</v>
      </c>
    </row>
    <row r="231" ht="38.25" spans="1:11">
      <c r="A231" s="49" t="s">
        <v>746</v>
      </c>
      <c r="B231" s="48" t="s">
        <v>151</v>
      </c>
      <c r="C231" s="49" t="s">
        <v>96</v>
      </c>
      <c r="D231" s="49" t="s">
        <v>152</v>
      </c>
      <c r="E231" s="49" t="s">
        <v>809</v>
      </c>
      <c r="F231" s="49"/>
      <c r="G231" s="50" t="s">
        <v>70</v>
      </c>
      <c r="H231" s="416">
        <v>1</v>
      </c>
      <c r="I231" s="417"/>
      <c r="J231" s="417">
        <v>481.11</v>
      </c>
      <c r="K231" s="417">
        <v>481.11</v>
      </c>
    </row>
    <row r="232" ht="25.5" customHeight="1" spans="1:11">
      <c r="A232" s="28" t="s">
        <v>747</v>
      </c>
      <c r="B232" s="27" t="s">
        <v>810</v>
      </c>
      <c r="C232" s="28" t="s">
        <v>96</v>
      </c>
      <c r="D232" s="28" t="s">
        <v>811</v>
      </c>
      <c r="E232" s="28" t="s">
        <v>812</v>
      </c>
      <c r="F232" s="28"/>
      <c r="G232" s="29" t="s">
        <v>70</v>
      </c>
      <c r="H232" s="418">
        <v>0.5</v>
      </c>
      <c r="I232" s="418">
        <v>0</v>
      </c>
      <c r="J232" s="30">
        <v>31.32</v>
      </c>
      <c r="K232" s="30">
        <v>15.66</v>
      </c>
    </row>
    <row r="233" ht="25.5" customHeight="1" spans="1:11">
      <c r="A233" s="28" t="s">
        <v>747</v>
      </c>
      <c r="B233" s="27" t="s">
        <v>813</v>
      </c>
      <c r="C233" s="28" t="s">
        <v>96</v>
      </c>
      <c r="D233" s="28" t="s">
        <v>814</v>
      </c>
      <c r="E233" s="28" t="s">
        <v>750</v>
      </c>
      <c r="F233" s="28"/>
      <c r="G233" s="29" t="s">
        <v>751</v>
      </c>
      <c r="H233" s="418">
        <v>0.3729</v>
      </c>
      <c r="I233" s="418">
        <v>0</v>
      </c>
      <c r="J233" s="30">
        <v>40.74</v>
      </c>
      <c r="K233" s="30">
        <v>15.19</v>
      </c>
    </row>
    <row r="234" ht="25.5" customHeight="1" spans="1:11">
      <c r="A234" s="28" t="s">
        <v>747</v>
      </c>
      <c r="B234" s="27" t="s">
        <v>768</v>
      </c>
      <c r="C234" s="28" t="s">
        <v>96</v>
      </c>
      <c r="D234" s="28" t="s">
        <v>769</v>
      </c>
      <c r="E234" s="28" t="s">
        <v>750</v>
      </c>
      <c r="F234" s="28"/>
      <c r="G234" s="29" t="s">
        <v>751</v>
      </c>
      <c r="H234" s="418">
        <v>1.1186</v>
      </c>
      <c r="I234" s="418">
        <v>0</v>
      </c>
      <c r="J234" s="30">
        <v>31.89</v>
      </c>
      <c r="K234" s="30">
        <v>35.67</v>
      </c>
    </row>
    <row r="235" ht="25.5" spans="1:11">
      <c r="A235" s="33" t="s">
        <v>765</v>
      </c>
      <c r="B235" s="32" t="s">
        <v>815</v>
      </c>
      <c r="C235" s="33" t="s">
        <v>96</v>
      </c>
      <c r="D235" s="33" t="s">
        <v>816</v>
      </c>
      <c r="E235" s="33" t="s">
        <v>772</v>
      </c>
      <c r="F235" s="33"/>
      <c r="G235" s="34" t="s">
        <v>116</v>
      </c>
      <c r="H235" s="422">
        <v>3.2083</v>
      </c>
      <c r="I235" s="422">
        <v>0</v>
      </c>
      <c r="J235" s="35">
        <v>4.34</v>
      </c>
      <c r="K235" s="35">
        <v>13.92</v>
      </c>
    </row>
    <row r="236" ht="38.25" spans="1:11">
      <c r="A236" s="33" t="s">
        <v>765</v>
      </c>
      <c r="B236" s="32" t="s">
        <v>817</v>
      </c>
      <c r="C236" s="33" t="s">
        <v>96</v>
      </c>
      <c r="D236" s="33" t="s">
        <v>818</v>
      </c>
      <c r="E236" s="33" t="s">
        <v>772</v>
      </c>
      <c r="F236" s="33"/>
      <c r="G236" s="34" t="s">
        <v>70</v>
      </c>
      <c r="H236" s="422">
        <v>1</v>
      </c>
      <c r="I236" s="422">
        <v>0</v>
      </c>
      <c r="J236" s="35">
        <v>400</v>
      </c>
      <c r="K236" s="35">
        <v>400</v>
      </c>
    </row>
    <row r="237" spans="1:11">
      <c r="A237" s="33" t="s">
        <v>765</v>
      </c>
      <c r="B237" s="32" t="s">
        <v>819</v>
      </c>
      <c r="C237" s="33" t="s">
        <v>96</v>
      </c>
      <c r="D237" s="33" t="s">
        <v>820</v>
      </c>
      <c r="E237" s="33" t="s">
        <v>772</v>
      </c>
      <c r="F237" s="33"/>
      <c r="G237" s="34" t="s">
        <v>242</v>
      </c>
      <c r="H237" s="422">
        <v>0.0113</v>
      </c>
      <c r="I237" s="422">
        <v>0</v>
      </c>
      <c r="J237" s="35">
        <v>37.15</v>
      </c>
      <c r="K237" s="35">
        <v>0.41</v>
      </c>
    </row>
    <row r="238" spans="1:11">
      <c r="A238" s="33" t="s">
        <v>765</v>
      </c>
      <c r="B238" s="32" t="s">
        <v>821</v>
      </c>
      <c r="C238" s="33" t="s">
        <v>96</v>
      </c>
      <c r="D238" s="33" t="s">
        <v>822</v>
      </c>
      <c r="E238" s="33" t="s">
        <v>772</v>
      </c>
      <c r="F238" s="33"/>
      <c r="G238" s="34" t="s">
        <v>242</v>
      </c>
      <c r="H238" s="422">
        <v>0.0132</v>
      </c>
      <c r="I238" s="422">
        <v>0</v>
      </c>
      <c r="J238" s="35">
        <v>19.91</v>
      </c>
      <c r="K238" s="35">
        <v>0.26</v>
      </c>
    </row>
    <row r="239" customHeight="1" spans="1:11">
      <c r="A239" s="41"/>
      <c r="B239" s="41"/>
      <c r="C239" s="41"/>
      <c r="D239" s="41"/>
      <c r="E239" s="41" t="s">
        <v>752</v>
      </c>
      <c r="F239" s="419">
        <v>20.1417574164476</v>
      </c>
      <c r="G239" s="41" t="s">
        <v>753</v>
      </c>
      <c r="H239" s="419">
        <v>22.77</v>
      </c>
      <c r="I239" s="41" t="s">
        <v>754</v>
      </c>
      <c r="J239" s="419">
        <v>42.91</v>
      </c>
    </row>
    <row r="240" customHeight="1" spans="1:11">
      <c r="A240" s="41"/>
      <c r="B240" s="41"/>
      <c r="C240" s="41"/>
      <c r="D240" s="41"/>
      <c r="E240" s="41" t="s">
        <v>755</v>
      </c>
      <c r="F240" s="419">
        <v>126.38</v>
      </c>
      <c r="G240" s="41"/>
      <c r="H240" s="41" t="s">
        <v>756</v>
      </c>
      <c r="I240" s="41"/>
      <c r="J240" s="419">
        <v>607.49</v>
      </c>
    </row>
    <row r="241" ht="26.25" spans="1:11">
      <c r="A241" s="42"/>
      <c r="B241" s="42"/>
      <c r="C241" s="42"/>
      <c r="D241" s="42"/>
      <c r="E241" s="42"/>
      <c r="F241" s="42"/>
      <c r="G241" s="42" t="s">
        <v>757</v>
      </c>
      <c r="H241" s="420">
        <v>2</v>
      </c>
      <c r="I241" s="42" t="s">
        <v>758</v>
      </c>
      <c r="J241" s="45">
        <v>1214.98</v>
      </c>
    </row>
    <row r="242" ht="15.75" spans="1:11">
      <c r="A242" s="421"/>
      <c r="B242" s="421"/>
      <c r="C242" s="421"/>
      <c r="D242" s="421"/>
      <c r="E242" s="421"/>
      <c r="F242" s="421"/>
      <c r="G242" s="421"/>
      <c r="H242" s="421"/>
      <c r="I242" s="421"/>
      <c r="J242" s="421"/>
    </row>
    <row r="243" spans="1:11">
      <c r="A243" s="25" t="s">
        <v>153</v>
      </c>
      <c r="B243" s="24" t="s">
        <v>739</v>
      </c>
      <c r="C243" s="25" t="s">
        <v>740</v>
      </c>
      <c r="D243" s="25" t="s">
        <v>16</v>
      </c>
      <c r="E243" s="25" t="s">
        <v>741</v>
      </c>
      <c r="F243" s="25"/>
      <c r="G243" s="26" t="s">
        <v>742</v>
      </c>
      <c r="H243" s="24" t="s">
        <v>743</v>
      </c>
      <c r="I243" s="24" t="s">
        <v>744</v>
      </c>
      <c r="J243" s="24" t="s">
        <v>745</v>
      </c>
      <c r="K243" s="24" t="s">
        <v>17</v>
      </c>
    </row>
    <row r="244" ht="38.25" spans="1:11">
      <c r="A244" s="49" t="s">
        <v>746</v>
      </c>
      <c r="B244" s="48" t="s">
        <v>154</v>
      </c>
      <c r="C244" s="49" t="s">
        <v>68</v>
      </c>
      <c r="D244" s="49" t="s">
        <v>155</v>
      </c>
      <c r="E244" s="49" t="s">
        <v>823</v>
      </c>
      <c r="F244" s="49"/>
      <c r="G244" s="50" t="s">
        <v>156</v>
      </c>
      <c r="H244" s="416">
        <v>1</v>
      </c>
      <c r="I244" s="417"/>
      <c r="J244" s="417">
        <v>2437.19</v>
      </c>
      <c r="K244" s="417">
        <v>2437.19</v>
      </c>
    </row>
    <row r="245" ht="38.25" spans="1:11">
      <c r="A245" s="28" t="s">
        <v>747</v>
      </c>
      <c r="B245" s="27" t="s">
        <v>824</v>
      </c>
      <c r="C245" s="28" t="s">
        <v>192</v>
      </c>
      <c r="D245" s="28" t="s">
        <v>825</v>
      </c>
      <c r="E245" s="28" t="s">
        <v>826</v>
      </c>
      <c r="F245" s="28"/>
      <c r="G245" s="29" t="s">
        <v>93</v>
      </c>
      <c r="H245" s="418">
        <v>0.08</v>
      </c>
      <c r="I245" s="418">
        <v>0</v>
      </c>
      <c r="J245" s="30">
        <v>338.14</v>
      </c>
      <c r="K245" s="30">
        <v>27.05</v>
      </c>
    </row>
    <row r="246" ht="25.5" customHeight="1" spans="1:11">
      <c r="A246" s="28" t="s">
        <v>747</v>
      </c>
      <c r="B246" s="27" t="s">
        <v>779</v>
      </c>
      <c r="C246" s="28" t="s">
        <v>96</v>
      </c>
      <c r="D246" s="28" t="s">
        <v>780</v>
      </c>
      <c r="E246" s="28" t="s">
        <v>750</v>
      </c>
      <c r="F246" s="28"/>
      <c r="G246" s="29" t="s">
        <v>751</v>
      </c>
      <c r="H246" s="418">
        <v>8</v>
      </c>
      <c r="I246" s="418">
        <v>0</v>
      </c>
      <c r="J246" s="30">
        <v>40.76</v>
      </c>
      <c r="K246" s="30">
        <v>326.08</v>
      </c>
    </row>
    <row r="247" ht="25.5" customHeight="1" spans="1:11">
      <c r="A247" s="28" t="s">
        <v>747</v>
      </c>
      <c r="B247" s="27" t="s">
        <v>774</v>
      </c>
      <c r="C247" s="28" t="s">
        <v>96</v>
      </c>
      <c r="D247" s="28" t="s">
        <v>775</v>
      </c>
      <c r="E247" s="28" t="s">
        <v>750</v>
      </c>
      <c r="F247" s="28"/>
      <c r="G247" s="29" t="s">
        <v>751</v>
      </c>
      <c r="H247" s="418">
        <v>2</v>
      </c>
      <c r="I247" s="418">
        <v>0</v>
      </c>
      <c r="J247" s="30">
        <v>41.06</v>
      </c>
      <c r="K247" s="30">
        <v>82.12</v>
      </c>
    </row>
    <row r="248" ht="25.5" customHeight="1" spans="1:11">
      <c r="A248" s="28" t="s">
        <v>747</v>
      </c>
      <c r="B248" s="27" t="s">
        <v>768</v>
      </c>
      <c r="C248" s="28" t="s">
        <v>96</v>
      </c>
      <c r="D248" s="28" t="s">
        <v>769</v>
      </c>
      <c r="E248" s="28" t="s">
        <v>750</v>
      </c>
      <c r="F248" s="28"/>
      <c r="G248" s="29" t="s">
        <v>751</v>
      </c>
      <c r="H248" s="418">
        <v>8</v>
      </c>
      <c r="I248" s="418">
        <v>0</v>
      </c>
      <c r="J248" s="30">
        <v>31.89</v>
      </c>
      <c r="K248" s="30">
        <v>255.12</v>
      </c>
    </row>
    <row r="249" spans="1:11">
      <c r="A249" s="33" t="s">
        <v>765</v>
      </c>
      <c r="B249" s="32" t="s">
        <v>827</v>
      </c>
      <c r="C249" s="33" t="s">
        <v>192</v>
      </c>
      <c r="D249" s="33" t="s">
        <v>828</v>
      </c>
      <c r="E249" s="33" t="s">
        <v>772</v>
      </c>
      <c r="F249" s="33"/>
      <c r="G249" s="34" t="s">
        <v>156</v>
      </c>
      <c r="H249" s="422">
        <v>3</v>
      </c>
      <c r="I249" s="422">
        <v>0</v>
      </c>
      <c r="J249" s="35">
        <v>1.65</v>
      </c>
      <c r="K249" s="35">
        <v>4.95</v>
      </c>
    </row>
    <row r="250" ht="25.5" spans="1:11">
      <c r="A250" s="33" t="s">
        <v>765</v>
      </c>
      <c r="B250" s="32" t="s">
        <v>829</v>
      </c>
      <c r="C250" s="33" t="s">
        <v>192</v>
      </c>
      <c r="D250" s="33" t="s">
        <v>830</v>
      </c>
      <c r="E250" s="33" t="s">
        <v>772</v>
      </c>
      <c r="F250" s="33"/>
      <c r="G250" s="34" t="s">
        <v>156</v>
      </c>
      <c r="H250" s="422">
        <v>1</v>
      </c>
      <c r="I250" s="422">
        <v>0</v>
      </c>
      <c r="J250" s="35">
        <v>0.96</v>
      </c>
      <c r="K250" s="35">
        <v>0.96</v>
      </c>
    </row>
    <row r="251" spans="1:11">
      <c r="A251" s="33" t="s">
        <v>765</v>
      </c>
      <c r="B251" s="32" t="s">
        <v>831</v>
      </c>
      <c r="C251" s="33" t="s">
        <v>192</v>
      </c>
      <c r="D251" s="33" t="s">
        <v>832</v>
      </c>
      <c r="E251" s="33" t="s">
        <v>772</v>
      </c>
      <c r="F251" s="33"/>
      <c r="G251" s="34" t="s">
        <v>156</v>
      </c>
      <c r="H251" s="422">
        <v>3</v>
      </c>
      <c r="I251" s="422">
        <v>0</v>
      </c>
      <c r="J251" s="35">
        <v>2.32</v>
      </c>
      <c r="K251" s="35">
        <v>6.96</v>
      </c>
    </row>
    <row r="252" spans="1:11">
      <c r="A252" s="33" t="s">
        <v>765</v>
      </c>
      <c r="B252" s="32" t="s">
        <v>833</v>
      </c>
      <c r="C252" s="33" t="s">
        <v>192</v>
      </c>
      <c r="D252" s="33" t="s">
        <v>834</v>
      </c>
      <c r="E252" s="33" t="s">
        <v>772</v>
      </c>
      <c r="F252" s="33"/>
      <c r="G252" s="34" t="s">
        <v>194</v>
      </c>
      <c r="H252" s="422">
        <v>24</v>
      </c>
      <c r="I252" s="422">
        <v>0</v>
      </c>
      <c r="J252" s="35">
        <v>13.34</v>
      </c>
      <c r="K252" s="35">
        <v>320.16</v>
      </c>
    </row>
    <row r="253" spans="1:11">
      <c r="A253" s="33" t="s">
        <v>765</v>
      </c>
      <c r="B253" s="32" t="s">
        <v>835</v>
      </c>
      <c r="C253" s="33" t="s">
        <v>192</v>
      </c>
      <c r="D253" s="33" t="s">
        <v>836</v>
      </c>
      <c r="E253" s="33" t="s">
        <v>772</v>
      </c>
      <c r="F253" s="33"/>
      <c r="G253" s="34" t="s">
        <v>156</v>
      </c>
      <c r="H253" s="422">
        <v>1</v>
      </c>
      <c r="I253" s="422">
        <v>0</v>
      </c>
      <c r="J253" s="35">
        <v>44.9</v>
      </c>
      <c r="K253" s="35">
        <v>44.9</v>
      </c>
    </row>
    <row r="254" ht="25.5" spans="1:11">
      <c r="A254" s="33" t="s">
        <v>765</v>
      </c>
      <c r="B254" s="32" t="s">
        <v>837</v>
      </c>
      <c r="C254" s="33" t="s">
        <v>192</v>
      </c>
      <c r="D254" s="33" t="s">
        <v>838</v>
      </c>
      <c r="E254" s="33" t="s">
        <v>772</v>
      </c>
      <c r="F254" s="33"/>
      <c r="G254" s="34" t="s">
        <v>156</v>
      </c>
      <c r="H254" s="422">
        <v>1</v>
      </c>
      <c r="I254" s="422">
        <v>0</v>
      </c>
      <c r="J254" s="35">
        <v>86.6</v>
      </c>
      <c r="K254" s="35">
        <v>86.6</v>
      </c>
    </row>
    <row r="255" ht="25.5" spans="1:11">
      <c r="A255" s="33" t="s">
        <v>765</v>
      </c>
      <c r="B255" s="32" t="s">
        <v>839</v>
      </c>
      <c r="C255" s="33" t="s">
        <v>192</v>
      </c>
      <c r="D255" s="33" t="s">
        <v>840</v>
      </c>
      <c r="E255" s="33" t="s">
        <v>772</v>
      </c>
      <c r="F255" s="33"/>
      <c r="G255" s="34" t="s">
        <v>156</v>
      </c>
      <c r="H255" s="422">
        <v>3</v>
      </c>
      <c r="I255" s="422">
        <v>0</v>
      </c>
      <c r="J255" s="35">
        <v>3.57</v>
      </c>
      <c r="K255" s="35">
        <v>10.71</v>
      </c>
    </row>
    <row r="256" spans="1:11">
      <c r="A256" s="33" t="s">
        <v>765</v>
      </c>
      <c r="B256" s="32" t="s">
        <v>841</v>
      </c>
      <c r="C256" s="33" t="s">
        <v>192</v>
      </c>
      <c r="D256" s="33" t="s">
        <v>842</v>
      </c>
      <c r="E256" s="33" t="s">
        <v>772</v>
      </c>
      <c r="F256" s="33"/>
      <c r="G256" s="34" t="s">
        <v>156</v>
      </c>
      <c r="H256" s="422">
        <v>1</v>
      </c>
      <c r="I256" s="422">
        <v>0</v>
      </c>
      <c r="J256" s="35">
        <v>95.03</v>
      </c>
      <c r="K256" s="35">
        <v>95.03</v>
      </c>
    </row>
    <row r="257" ht="25.5" spans="1:11">
      <c r="A257" s="33" t="s">
        <v>765</v>
      </c>
      <c r="B257" s="32" t="s">
        <v>843</v>
      </c>
      <c r="C257" s="33" t="s">
        <v>192</v>
      </c>
      <c r="D257" s="33" t="s">
        <v>844</v>
      </c>
      <c r="E257" s="33" t="s">
        <v>772</v>
      </c>
      <c r="F257" s="33"/>
      <c r="G257" s="34" t="s">
        <v>845</v>
      </c>
      <c r="H257" s="422">
        <v>2</v>
      </c>
      <c r="I257" s="422">
        <v>0</v>
      </c>
      <c r="J257" s="35">
        <v>20.29</v>
      </c>
      <c r="K257" s="35">
        <v>40.58</v>
      </c>
    </row>
    <row r="258" spans="1:11">
      <c r="A258" s="33" t="s">
        <v>765</v>
      </c>
      <c r="B258" s="32" t="s">
        <v>846</v>
      </c>
      <c r="C258" s="33" t="s">
        <v>192</v>
      </c>
      <c r="D258" s="33" t="s">
        <v>847</v>
      </c>
      <c r="E258" s="33" t="s">
        <v>772</v>
      </c>
      <c r="F258" s="33"/>
      <c r="G258" s="34" t="s">
        <v>156</v>
      </c>
      <c r="H258" s="422">
        <v>1</v>
      </c>
      <c r="I258" s="422">
        <v>0</v>
      </c>
      <c r="J258" s="35">
        <v>82.62</v>
      </c>
      <c r="K258" s="35">
        <v>82.62</v>
      </c>
    </row>
    <row r="259" spans="1:11">
      <c r="A259" s="33" t="s">
        <v>765</v>
      </c>
      <c r="B259" s="32" t="s">
        <v>848</v>
      </c>
      <c r="C259" s="33" t="s">
        <v>192</v>
      </c>
      <c r="D259" s="33" t="s">
        <v>849</v>
      </c>
      <c r="E259" s="33" t="s">
        <v>772</v>
      </c>
      <c r="F259" s="33"/>
      <c r="G259" s="34" t="s">
        <v>156</v>
      </c>
      <c r="H259" s="422">
        <v>1</v>
      </c>
      <c r="I259" s="422">
        <v>0</v>
      </c>
      <c r="J259" s="35">
        <v>5.16</v>
      </c>
      <c r="K259" s="35">
        <v>5.16</v>
      </c>
    </row>
    <row r="260" spans="1:11">
      <c r="A260" s="33" t="s">
        <v>765</v>
      </c>
      <c r="B260" s="32" t="s">
        <v>850</v>
      </c>
      <c r="C260" s="33" t="s">
        <v>192</v>
      </c>
      <c r="D260" s="33" t="s">
        <v>851</v>
      </c>
      <c r="E260" s="33" t="s">
        <v>772</v>
      </c>
      <c r="F260" s="33"/>
      <c r="G260" s="34" t="s">
        <v>156</v>
      </c>
      <c r="H260" s="422">
        <v>4</v>
      </c>
      <c r="I260" s="422">
        <v>0</v>
      </c>
      <c r="J260" s="35">
        <v>7.27</v>
      </c>
      <c r="K260" s="35">
        <v>29.08</v>
      </c>
    </row>
    <row r="261" ht="38.25" spans="1:11">
      <c r="A261" s="33" t="s">
        <v>765</v>
      </c>
      <c r="B261" s="32" t="s">
        <v>852</v>
      </c>
      <c r="C261" s="33" t="s">
        <v>192</v>
      </c>
      <c r="D261" s="33" t="s">
        <v>853</v>
      </c>
      <c r="E261" s="33" t="s">
        <v>772</v>
      </c>
      <c r="F261" s="33"/>
      <c r="G261" s="34" t="s">
        <v>156</v>
      </c>
      <c r="H261" s="422">
        <v>1</v>
      </c>
      <c r="I261" s="422">
        <v>0</v>
      </c>
      <c r="J261" s="35">
        <v>1012</v>
      </c>
      <c r="K261" s="35">
        <v>1012</v>
      </c>
    </row>
    <row r="262" spans="1:11">
      <c r="A262" s="33" t="s">
        <v>765</v>
      </c>
      <c r="B262" s="32" t="s">
        <v>854</v>
      </c>
      <c r="C262" s="33" t="s">
        <v>192</v>
      </c>
      <c r="D262" s="33" t="s">
        <v>855</v>
      </c>
      <c r="E262" s="33" t="s">
        <v>772</v>
      </c>
      <c r="F262" s="33"/>
      <c r="G262" s="34" t="s">
        <v>156</v>
      </c>
      <c r="H262" s="422">
        <v>1</v>
      </c>
      <c r="I262" s="422">
        <v>0</v>
      </c>
      <c r="J262" s="35">
        <v>7.11</v>
      </c>
      <c r="K262" s="35">
        <v>7.11</v>
      </c>
    </row>
    <row r="263" spans="1:11">
      <c r="A263" s="41"/>
      <c r="B263" s="41"/>
      <c r="C263" s="41"/>
      <c r="D263" s="41"/>
      <c r="E263" s="41" t="s">
        <v>752</v>
      </c>
      <c r="F263" s="419">
        <v>226.9245212</v>
      </c>
      <c r="G263" s="41" t="s">
        <v>753</v>
      </c>
      <c r="H263" s="419">
        <v>256.52</v>
      </c>
      <c r="I263" s="41" t="s">
        <v>754</v>
      </c>
      <c r="J263" s="419">
        <v>483.44</v>
      </c>
    </row>
    <row r="264" customHeight="1" spans="1:11">
      <c r="A264" s="41"/>
      <c r="B264" s="41"/>
      <c r="C264" s="41"/>
      <c r="D264" s="41"/>
      <c r="E264" s="41" t="s">
        <v>755</v>
      </c>
      <c r="F264" s="419">
        <v>640.24</v>
      </c>
      <c r="G264" s="41"/>
      <c r="H264" s="41" t="s">
        <v>756</v>
      </c>
      <c r="I264" s="41"/>
      <c r="J264" s="419">
        <v>3077.43</v>
      </c>
    </row>
    <row r="265" ht="26.25" spans="1:11">
      <c r="A265" s="42"/>
      <c r="B265" s="42"/>
      <c r="C265" s="42"/>
      <c r="D265" s="42"/>
      <c r="E265" s="42"/>
      <c r="F265" s="42"/>
      <c r="G265" s="42" t="s">
        <v>757</v>
      </c>
      <c r="H265" s="420">
        <v>1</v>
      </c>
      <c r="I265" s="42" t="s">
        <v>758</v>
      </c>
      <c r="J265" s="45">
        <v>3077.43</v>
      </c>
    </row>
    <row r="266" ht="15.75" spans="1:11">
      <c r="A266" s="421"/>
      <c r="B266" s="421"/>
      <c r="C266" s="421"/>
      <c r="D266" s="421"/>
      <c r="E266" s="421"/>
      <c r="F266" s="421"/>
      <c r="G266" s="421"/>
      <c r="H266" s="421"/>
      <c r="I266" s="421"/>
      <c r="J266" s="421"/>
    </row>
    <row r="267" spans="1:11">
      <c r="A267" s="25" t="s">
        <v>157</v>
      </c>
      <c r="B267" s="24" t="s">
        <v>739</v>
      </c>
      <c r="C267" s="25" t="s">
        <v>740</v>
      </c>
      <c r="D267" s="25" t="s">
        <v>16</v>
      </c>
      <c r="E267" s="25" t="s">
        <v>741</v>
      </c>
      <c r="F267" s="25"/>
      <c r="G267" s="26" t="s">
        <v>742</v>
      </c>
      <c r="H267" s="24" t="s">
        <v>743</v>
      </c>
      <c r="I267" s="24" t="s">
        <v>744</v>
      </c>
      <c r="J267" s="24" t="s">
        <v>745</v>
      </c>
      <c r="K267" s="24" t="s">
        <v>17</v>
      </c>
    </row>
    <row r="268" ht="25.5" spans="1:11">
      <c r="A268" s="49" t="s">
        <v>746</v>
      </c>
      <c r="B268" s="48" t="s">
        <v>158</v>
      </c>
      <c r="C268" s="49" t="s">
        <v>159</v>
      </c>
      <c r="D268" s="49" t="s">
        <v>160</v>
      </c>
      <c r="E268" s="49" t="s">
        <v>856</v>
      </c>
      <c r="F268" s="49"/>
      <c r="G268" s="50" t="s">
        <v>161</v>
      </c>
      <c r="H268" s="416">
        <v>1</v>
      </c>
      <c r="I268" s="417"/>
      <c r="J268" s="417">
        <v>1530</v>
      </c>
      <c r="K268" s="417">
        <v>1530</v>
      </c>
    </row>
    <row r="269" ht="25.5" spans="1:11">
      <c r="A269" s="33" t="s">
        <v>765</v>
      </c>
      <c r="B269" s="32" t="s">
        <v>857</v>
      </c>
      <c r="C269" s="33" t="s">
        <v>159</v>
      </c>
      <c r="D269" s="33" t="s">
        <v>858</v>
      </c>
      <c r="E269" s="33" t="s">
        <v>772</v>
      </c>
      <c r="F269" s="33"/>
      <c r="G269" s="34" t="s">
        <v>161</v>
      </c>
      <c r="H269" s="422">
        <v>1</v>
      </c>
      <c r="I269" s="422">
        <v>0</v>
      </c>
      <c r="J269" s="35">
        <v>1530</v>
      </c>
      <c r="K269" s="35">
        <v>1530</v>
      </c>
    </row>
    <row r="270" spans="1:11">
      <c r="A270" s="41"/>
      <c r="B270" s="41"/>
      <c r="C270" s="41"/>
      <c r="D270" s="41"/>
      <c r="E270" s="41" t="s">
        <v>752</v>
      </c>
      <c r="F270" s="419">
        <v>0</v>
      </c>
      <c r="G270" s="41" t="s">
        <v>753</v>
      </c>
      <c r="H270" s="419">
        <v>0</v>
      </c>
      <c r="I270" s="41" t="s">
        <v>754</v>
      </c>
      <c r="J270" s="419">
        <v>0</v>
      </c>
    </row>
    <row r="271" customHeight="1" spans="1:11">
      <c r="A271" s="41"/>
      <c r="B271" s="41"/>
      <c r="C271" s="41"/>
      <c r="D271" s="41"/>
      <c r="E271" s="41" t="s">
        <v>755</v>
      </c>
      <c r="F271" s="419">
        <v>401.93</v>
      </c>
      <c r="G271" s="41"/>
      <c r="H271" s="41" t="s">
        <v>756</v>
      </c>
      <c r="I271" s="41"/>
      <c r="J271" s="419">
        <v>1931.93</v>
      </c>
    </row>
    <row r="272" ht="26.25" spans="1:11">
      <c r="A272" s="42"/>
      <c r="B272" s="42"/>
      <c r="C272" s="42"/>
      <c r="D272" s="42"/>
      <c r="E272" s="42"/>
      <c r="F272" s="42"/>
      <c r="G272" s="42" t="s">
        <v>757</v>
      </c>
      <c r="H272" s="420">
        <v>6</v>
      </c>
      <c r="I272" s="42" t="s">
        <v>758</v>
      </c>
      <c r="J272" s="45">
        <v>11591.58</v>
      </c>
    </row>
    <row r="273" ht="15.75" spans="1:11">
      <c r="A273" s="421"/>
      <c r="B273" s="421"/>
      <c r="C273" s="421"/>
      <c r="D273" s="421"/>
      <c r="E273" s="421"/>
      <c r="F273" s="421"/>
      <c r="G273" s="421"/>
      <c r="H273" s="421"/>
      <c r="I273" s="421"/>
      <c r="J273" s="421"/>
    </row>
    <row r="274" spans="1:11">
      <c r="A274" s="25" t="s">
        <v>162</v>
      </c>
      <c r="B274" s="24" t="s">
        <v>739</v>
      </c>
      <c r="C274" s="25" t="s">
        <v>740</v>
      </c>
      <c r="D274" s="25" t="s">
        <v>16</v>
      </c>
      <c r="E274" s="25" t="s">
        <v>741</v>
      </c>
      <c r="F274" s="25"/>
      <c r="G274" s="26" t="s">
        <v>742</v>
      </c>
      <c r="H274" s="24" t="s">
        <v>743</v>
      </c>
      <c r="I274" s="24" t="s">
        <v>744</v>
      </c>
      <c r="J274" s="24" t="s">
        <v>745</v>
      </c>
      <c r="K274" s="24" t="s">
        <v>17</v>
      </c>
    </row>
    <row r="275" ht="38.25" spans="1:11">
      <c r="A275" s="49" t="s">
        <v>746</v>
      </c>
      <c r="B275" s="48" t="s">
        <v>163</v>
      </c>
      <c r="C275" s="49" t="s">
        <v>164</v>
      </c>
      <c r="D275" s="49" t="s">
        <v>165</v>
      </c>
      <c r="E275" s="49">
        <v>4</v>
      </c>
      <c r="F275" s="49"/>
      <c r="G275" s="50" t="s">
        <v>166</v>
      </c>
      <c r="H275" s="416">
        <v>1</v>
      </c>
      <c r="I275" s="417"/>
      <c r="J275" s="417">
        <v>35.75</v>
      </c>
      <c r="K275" s="417">
        <v>35.75</v>
      </c>
    </row>
    <row r="276" ht="38.25" spans="1:11">
      <c r="A276" s="28" t="s">
        <v>747</v>
      </c>
      <c r="B276" s="27" t="s">
        <v>859</v>
      </c>
      <c r="C276" s="28" t="s">
        <v>164</v>
      </c>
      <c r="D276" s="28" t="s">
        <v>860</v>
      </c>
      <c r="E276" s="28">
        <v>19</v>
      </c>
      <c r="F276" s="28"/>
      <c r="G276" s="29" t="s">
        <v>751</v>
      </c>
      <c r="H276" s="418">
        <v>0.1192</v>
      </c>
      <c r="I276" s="418">
        <v>0</v>
      </c>
      <c r="J276" s="30">
        <v>242.01</v>
      </c>
      <c r="K276" s="30">
        <v>28.84</v>
      </c>
    </row>
    <row r="277" ht="89.25" spans="1:11">
      <c r="A277" s="28" t="s">
        <v>747</v>
      </c>
      <c r="B277" s="27" t="s">
        <v>861</v>
      </c>
      <c r="C277" s="28" t="s">
        <v>164</v>
      </c>
      <c r="D277" s="28" t="s">
        <v>862</v>
      </c>
      <c r="E277" s="28">
        <v>19</v>
      </c>
      <c r="F277" s="28"/>
      <c r="G277" s="29" t="s">
        <v>751</v>
      </c>
      <c r="H277" s="418">
        <v>0.1192</v>
      </c>
      <c r="I277" s="418">
        <v>0</v>
      </c>
      <c r="J277" s="30">
        <v>57.98</v>
      </c>
      <c r="K277" s="30">
        <v>6.91</v>
      </c>
    </row>
    <row r="278" spans="1:11">
      <c r="A278" s="41"/>
      <c r="B278" s="41"/>
      <c r="C278" s="41"/>
      <c r="D278" s="41"/>
      <c r="E278" s="41" t="s">
        <v>752</v>
      </c>
      <c r="F278" s="419">
        <v>4.02741269245212</v>
      </c>
      <c r="G278" s="41" t="s">
        <v>753</v>
      </c>
      <c r="H278" s="419">
        <v>4.55</v>
      </c>
      <c r="I278" s="41" t="s">
        <v>754</v>
      </c>
      <c r="J278" s="419">
        <v>8.58</v>
      </c>
    </row>
    <row r="279" customHeight="1" spans="1:11">
      <c r="A279" s="41"/>
      <c r="B279" s="41"/>
      <c r="C279" s="41"/>
      <c r="D279" s="41"/>
      <c r="E279" s="41" t="s">
        <v>755</v>
      </c>
      <c r="F279" s="419">
        <v>9.39</v>
      </c>
      <c r="G279" s="41"/>
      <c r="H279" s="41" t="s">
        <v>756</v>
      </c>
      <c r="I279" s="41"/>
      <c r="J279" s="419">
        <v>45.14</v>
      </c>
    </row>
    <row r="280" ht="26.25" spans="1:11">
      <c r="A280" s="42"/>
      <c r="B280" s="42"/>
      <c r="C280" s="42"/>
      <c r="D280" s="42"/>
      <c r="E280" s="42"/>
      <c r="F280" s="42"/>
      <c r="G280" s="42" t="s">
        <v>757</v>
      </c>
      <c r="H280" s="420">
        <v>30</v>
      </c>
      <c r="I280" s="42" t="s">
        <v>758</v>
      </c>
      <c r="J280" s="45">
        <v>1354.2</v>
      </c>
    </row>
    <row r="281" ht="15.75" spans="1:11">
      <c r="A281" s="421"/>
      <c r="B281" s="421"/>
      <c r="C281" s="421"/>
      <c r="D281" s="421"/>
      <c r="E281" s="421"/>
      <c r="F281" s="421"/>
      <c r="G281" s="421"/>
      <c r="H281" s="421"/>
      <c r="I281" s="421"/>
      <c r="J281" s="421"/>
    </row>
    <row r="282" spans="1:11">
      <c r="A282" s="25" t="s">
        <v>167</v>
      </c>
      <c r="B282" s="24" t="s">
        <v>739</v>
      </c>
      <c r="C282" s="25" t="s">
        <v>740</v>
      </c>
      <c r="D282" s="25" t="s">
        <v>16</v>
      </c>
      <c r="E282" s="25" t="s">
        <v>741</v>
      </c>
      <c r="F282" s="25"/>
      <c r="G282" s="26" t="s">
        <v>742</v>
      </c>
      <c r="H282" s="24" t="s">
        <v>743</v>
      </c>
      <c r="I282" s="24" t="s">
        <v>744</v>
      </c>
      <c r="J282" s="24" t="s">
        <v>745</v>
      </c>
      <c r="K282" s="24" t="s">
        <v>17</v>
      </c>
    </row>
    <row r="283" ht="38.25" spans="1:11">
      <c r="A283" s="49" t="s">
        <v>746</v>
      </c>
      <c r="B283" s="48" t="s">
        <v>168</v>
      </c>
      <c r="C283" s="49" t="s">
        <v>68</v>
      </c>
      <c r="D283" s="49" t="s">
        <v>169</v>
      </c>
      <c r="E283" s="49">
        <v>4</v>
      </c>
      <c r="F283" s="49"/>
      <c r="G283" s="50" t="s">
        <v>84</v>
      </c>
      <c r="H283" s="416">
        <v>1</v>
      </c>
      <c r="I283" s="417"/>
      <c r="J283" s="417">
        <v>106.74</v>
      </c>
      <c r="K283" s="417">
        <v>106.74</v>
      </c>
    </row>
    <row r="284" ht="38.25" spans="1:11">
      <c r="A284" s="28" t="s">
        <v>747</v>
      </c>
      <c r="B284" s="27" t="s">
        <v>859</v>
      </c>
      <c r="C284" s="28" t="s">
        <v>164</v>
      </c>
      <c r="D284" s="28" t="s">
        <v>860</v>
      </c>
      <c r="E284" s="28">
        <v>19</v>
      </c>
      <c r="F284" s="28"/>
      <c r="G284" s="29" t="s">
        <v>751</v>
      </c>
      <c r="H284" s="418">
        <v>0.075</v>
      </c>
      <c r="I284" s="418">
        <v>0</v>
      </c>
      <c r="J284" s="30">
        <v>242.01</v>
      </c>
      <c r="K284" s="30">
        <v>18.15</v>
      </c>
    </row>
    <row r="285" ht="38.25" spans="1:11">
      <c r="A285" s="28" t="s">
        <v>747</v>
      </c>
      <c r="B285" s="27" t="s">
        <v>863</v>
      </c>
      <c r="C285" s="28" t="s">
        <v>164</v>
      </c>
      <c r="D285" s="28" t="s">
        <v>864</v>
      </c>
      <c r="E285" s="28">
        <v>19</v>
      </c>
      <c r="F285" s="28"/>
      <c r="G285" s="29" t="s">
        <v>751</v>
      </c>
      <c r="H285" s="418">
        <v>0.219</v>
      </c>
      <c r="I285" s="418">
        <v>0</v>
      </c>
      <c r="J285" s="30">
        <v>93.15</v>
      </c>
      <c r="K285" s="30">
        <v>20.39</v>
      </c>
    </row>
    <row r="286" ht="25.5" spans="1:11">
      <c r="A286" s="28" t="s">
        <v>747</v>
      </c>
      <c r="B286" s="27" t="s">
        <v>865</v>
      </c>
      <c r="C286" s="28" t="s">
        <v>164</v>
      </c>
      <c r="D286" s="28" t="s">
        <v>866</v>
      </c>
      <c r="E286" s="28">
        <v>19</v>
      </c>
      <c r="F286" s="28"/>
      <c r="G286" s="29" t="s">
        <v>751</v>
      </c>
      <c r="H286" s="418">
        <v>0.208</v>
      </c>
      <c r="I286" s="418">
        <v>0</v>
      </c>
      <c r="J286" s="30">
        <v>73.46</v>
      </c>
      <c r="K286" s="30">
        <v>15.27</v>
      </c>
    </row>
    <row r="287" ht="89.25" spans="1:11">
      <c r="A287" s="28" t="s">
        <v>747</v>
      </c>
      <c r="B287" s="27" t="s">
        <v>867</v>
      </c>
      <c r="C287" s="28" t="s">
        <v>164</v>
      </c>
      <c r="D287" s="28" t="s">
        <v>862</v>
      </c>
      <c r="E287" s="28">
        <v>19</v>
      </c>
      <c r="F287" s="28"/>
      <c r="G287" s="29" t="s">
        <v>751</v>
      </c>
      <c r="H287" s="418">
        <v>0.129</v>
      </c>
      <c r="I287" s="418">
        <v>0</v>
      </c>
      <c r="J287" s="30">
        <v>68.76</v>
      </c>
      <c r="K287" s="30">
        <v>8.87</v>
      </c>
    </row>
    <row r="288" ht="89.25" spans="1:11">
      <c r="A288" s="28" t="s">
        <v>747</v>
      </c>
      <c r="B288" s="27" t="s">
        <v>861</v>
      </c>
      <c r="C288" s="28" t="s">
        <v>164</v>
      </c>
      <c r="D288" s="28" t="s">
        <v>862</v>
      </c>
      <c r="E288" s="28">
        <v>19</v>
      </c>
      <c r="F288" s="28"/>
      <c r="G288" s="29" t="s">
        <v>751</v>
      </c>
      <c r="H288" s="418">
        <v>0.208</v>
      </c>
      <c r="I288" s="418">
        <v>0</v>
      </c>
      <c r="J288" s="30">
        <v>57.98</v>
      </c>
      <c r="K288" s="30">
        <v>12.05</v>
      </c>
    </row>
    <row r="289" ht="25.5" customHeight="1" spans="1:11">
      <c r="A289" s="28" t="s">
        <v>747</v>
      </c>
      <c r="B289" s="27" t="s">
        <v>768</v>
      </c>
      <c r="C289" s="28" t="s">
        <v>96</v>
      </c>
      <c r="D289" s="28" t="s">
        <v>769</v>
      </c>
      <c r="E289" s="28" t="s">
        <v>750</v>
      </c>
      <c r="F289" s="28"/>
      <c r="G289" s="29" t="s">
        <v>751</v>
      </c>
      <c r="H289" s="418">
        <v>1.004</v>
      </c>
      <c r="I289" s="418">
        <v>0</v>
      </c>
      <c r="J289" s="30">
        <v>31.89</v>
      </c>
      <c r="K289" s="30">
        <v>32.01</v>
      </c>
    </row>
    <row r="290" spans="1:11">
      <c r="A290" s="41"/>
      <c r="B290" s="41"/>
      <c r="C290" s="41"/>
      <c r="D290" s="41"/>
      <c r="E290" s="41" t="s">
        <v>752</v>
      </c>
      <c r="F290" s="419">
        <v>24.0189635749155</v>
      </c>
      <c r="G290" s="41" t="s">
        <v>753</v>
      </c>
      <c r="H290" s="419">
        <v>27.15</v>
      </c>
      <c r="I290" s="41" t="s">
        <v>754</v>
      </c>
      <c r="J290" s="419">
        <v>51.17</v>
      </c>
    </row>
    <row r="291" customHeight="1" spans="1:11">
      <c r="A291" s="41"/>
      <c r="B291" s="41"/>
      <c r="C291" s="41"/>
      <c r="D291" s="41"/>
      <c r="E291" s="41" t="s">
        <v>755</v>
      </c>
      <c r="F291" s="419">
        <v>28.04</v>
      </c>
      <c r="G291" s="41"/>
      <c r="H291" s="41" t="s">
        <v>756</v>
      </c>
      <c r="I291" s="41"/>
      <c r="J291" s="419">
        <v>134.78</v>
      </c>
    </row>
    <row r="292" ht="26.25" spans="1:11">
      <c r="A292" s="42"/>
      <c r="B292" s="42"/>
      <c r="C292" s="42"/>
      <c r="D292" s="42"/>
      <c r="E292" s="42"/>
      <c r="F292" s="42"/>
      <c r="G292" s="42" t="s">
        <v>757</v>
      </c>
      <c r="H292" s="420">
        <v>2</v>
      </c>
      <c r="I292" s="42" t="s">
        <v>758</v>
      </c>
      <c r="J292" s="45">
        <v>269.56</v>
      </c>
    </row>
    <row r="293" ht="15.75" spans="1:11">
      <c r="A293" s="421"/>
      <c r="B293" s="421"/>
      <c r="C293" s="421"/>
      <c r="D293" s="421"/>
      <c r="E293" s="421"/>
      <c r="F293" s="421"/>
      <c r="G293" s="421"/>
      <c r="H293" s="421"/>
      <c r="I293" s="421"/>
      <c r="J293" s="421"/>
    </row>
    <row r="294" spans="1:11">
      <c r="A294" s="25" t="s">
        <v>170</v>
      </c>
      <c r="B294" s="24" t="s">
        <v>739</v>
      </c>
      <c r="C294" s="25" t="s">
        <v>740</v>
      </c>
      <c r="D294" s="25" t="s">
        <v>16</v>
      </c>
      <c r="E294" s="25" t="s">
        <v>741</v>
      </c>
      <c r="F294" s="25"/>
      <c r="G294" s="26" t="s">
        <v>742</v>
      </c>
      <c r="H294" s="24" t="s">
        <v>743</v>
      </c>
      <c r="I294" s="24" t="s">
        <v>744</v>
      </c>
      <c r="J294" s="24" t="s">
        <v>745</v>
      </c>
      <c r="K294" s="24" t="s">
        <v>17</v>
      </c>
    </row>
    <row r="295" ht="89.25" spans="1:11">
      <c r="A295" s="49" t="s">
        <v>746</v>
      </c>
      <c r="B295" s="48" t="s">
        <v>171</v>
      </c>
      <c r="C295" s="49" t="s">
        <v>164</v>
      </c>
      <c r="D295" s="49" t="s">
        <v>172</v>
      </c>
      <c r="E295" s="49">
        <v>5</v>
      </c>
      <c r="F295" s="49"/>
      <c r="G295" s="50" t="s">
        <v>173</v>
      </c>
      <c r="H295" s="416">
        <v>1</v>
      </c>
      <c r="I295" s="417"/>
      <c r="J295" s="417">
        <v>38.9</v>
      </c>
      <c r="K295" s="417">
        <v>38.9</v>
      </c>
    </row>
    <row r="296" ht="38.25" spans="1:11">
      <c r="A296" s="33" t="s">
        <v>765</v>
      </c>
      <c r="B296" s="32" t="s">
        <v>868</v>
      </c>
      <c r="C296" s="33" t="s">
        <v>164</v>
      </c>
      <c r="D296" s="33" t="s">
        <v>869</v>
      </c>
      <c r="E296" s="33" t="s">
        <v>772</v>
      </c>
      <c r="F296" s="33"/>
      <c r="G296" s="34" t="s">
        <v>173</v>
      </c>
      <c r="H296" s="422">
        <v>1</v>
      </c>
      <c r="I296" s="422">
        <v>0</v>
      </c>
      <c r="J296" s="35">
        <v>38.9</v>
      </c>
      <c r="K296" s="35">
        <v>38.9</v>
      </c>
    </row>
    <row r="297" spans="1:11">
      <c r="A297" s="41"/>
      <c r="B297" s="41"/>
      <c r="C297" s="41"/>
      <c r="D297" s="41"/>
      <c r="E297" s="41" t="s">
        <v>752</v>
      </c>
      <c r="F297" s="419">
        <v>0</v>
      </c>
      <c r="G297" s="41" t="s">
        <v>753</v>
      </c>
      <c r="H297" s="419">
        <v>0</v>
      </c>
      <c r="I297" s="41" t="s">
        <v>754</v>
      </c>
      <c r="J297" s="419">
        <v>0</v>
      </c>
    </row>
    <row r="298" customHeight="1" spans="1:11">
      <c r="A298" s="41"/>
      <c r="B298" s="41"/>
      <c r="C298" s="41"/>
      <c r="D298" s="41"/>
      <c r="E298" s="41" t="s">
        <v>755</v>
      </c>
      <c r="F298" s="419">
        <v>10.21</v>
      </c>
      <c r="G298" s="41"/>
      <c r="H298" s="41" t="s">
        <v>756</v>
      </c>
      <c r="I298" s="41"/>
      <c r="J298" s="419">
        <v>49.11</v>
      </c>
    </row>
    <row r="299" ht="26.25" spans="1:11">
      <c r="A299" s="42"/>
      <c r="B299" s="42"/>
      <c r="C299" s="42"/>
      <c r="D299" s="42"/>
      <c r="E299" s="42"/>
      <c r="F299" s="42"/>
      <c r="G299" s="42" t="s">
        <v>757</v>
      </c>
      <c r="H299" s="420">
        <v>48</v>
      </c>
      <c r="I299" s="42" t="s">
        <v>758</v>
      </c>
      <c r="J299" s="45">
        <v>2357.28</v>
      </c>
    </row>
    <row r="300" ht="15.75" spans="1:11">
      <c r="A300" s="421"/>
      <c r="B300" s="421"/>
      <c r="C300" s="421"/>
      <c r="D300" s="421"/>
      <c r="E300" s="421"/>
      <c r="F300" s="421"/>
      <c r="G300" s="421"/>
      <c r="H300" s="421"/>
      <c r="I300" s="421"/>
      <c r="J300" s="421"/>
    </row>
    <row r="301" spans="1:11">
      <c r="A301" s="25" t="s">
        <v>174</v>
      </c>
      <c r="B301" s="24" t="s">
        <v>739</v>
      </c>
      <c r="C301" s="25" t="s">
        <v>740</v>
      </c>
      <c r="D301" s="25" t="s">
        <v>16</v>
      </c>
      <c r="E301" s="25" t="s">
        <v>741</v>
      </c>
      <c r="F301" s="25"/>
      <c r="G301" s="26" t="s">
        <v>742</v>
      </c>
      <c r="H301" s="24" t="s">
        <v>743</v>
      </c>
      <c r="I301" s="24" t="s">
        <v>744</v>
      </c>
      <c r="J301" s="24" t="s">
        <v>745</v>
      </c>
      <c r="K301" s="24" t="s">
        <v>17</v>
      </c>
    </row>
    <row r="302" ht="38.25" spans="1:11">
      <c r="A302" s="49" t="s">
        <v>746</v>
      </c>
      <c r="B302" s="48" t="s">
        <v>175</v>
      </c>
      <c r="C302" s="49" t="s">
        <v>68</v>
      </c>
      <c r="D302" s="49" t="s">
        <v>176</v>
      </c>
      <c r="E302" s="49">
        <v>5</v>
      </c>
      <c r="F302" s="49"/>
      <c r="G302" s="50" t="s">
        <v>116</v>
      </c>
      <c r="H302" s="416">
        <v>1</v>
      </c>
      <c r="I302" s="417"/>
      <c r="J302" s="417">
        <v>0.31</v>
      </c>
      <c r="K302" s="417">
        <v>0.31</v>
      </c>
    </row>
    <row r="303" ht="25.5" customHeight="1" spans="1:11">
      <c r="A303" s="28" t="s">
        <v>747</v>
      </c>
      <c r="B303" s="27" t="s">
        <v>768</v>
      </c>
      <c r="C303" s="28" t="s">
        <v>96</v>
      </c>
      <c r="D303" s="28" t="s">
        <v>769</v>
      </c>
      <c r="E303" s="28" t="s">
        <v>750</v>
      </c>
      <c r="F303" s="28"/>
      <c r="G303" s="29" t="s">
        <v>751</v>
      </c>
      <c r="H303" s="418">
        <v>0.01</v>
      </c>
      <c r="I303" s="418">
        <v>0</v>
      </c>
      <c r="J303" s="30">
        <v>31.89</v>
      </c>
      <c r="K303" s="30">
        <v>0.31</v>
      </c>
    </row>
    <row r="304" spans="1:11">
      <c r="A304" s="41"/>
      <c r="B304" s="41"/>
      <c r="C304" s="41"/>
      <c r="D304" s="41"/>
      <c r="E304" s="41" t="s">
        <v>752</v>
      </c>
      <c r="F304" s="419">
        <v>0.0985730379271498</v>
      </c>
      <c r="G304" s="41" t="s">
        <v>753</v>
      </c>
      <c r="H304" s="419">
        <v>0.11</v>
      </c>
      <c r="I304" s="41" t="s">
        <v>754</v>
      </c>
      <c r="J304" s="419">
        <v>0.21</v>
      </c>
    </row>
    <row r="305" customHeight="1" spans="1:11">
      <c r="A305" s="41"/>
      <c r="B305" s="41"/>
      <c r="C305" s="41"/>
      <c r="D305" s="41"/>
      <c r="E305" s="41" t="s">
        <v>755</v>
      </c>
      <c r="F305" s="419">
        <v>0.08</v>
      </c>
      <c r="G305" s="41"/>
      <c r="H305" s="41" t="s">
        <v>756</v>
      </c>
      <c r="I305" s="41"/>
      <c r="J305" s="419">
        <v>0.39</v>
      </c>
    </row>
    <row r="306" ht="26.25" spans="1:11">
      <c r="A306" s="42"/>
      <c r="B306" s="42"/>
      <c r="C306" s="42"/>
      <c r="D306" s="42"/>
      <c r="E306" s="42"/>
      <c r="F306" s="42"/>
      <c r="G306" s="42" t="s">
        <v>757</v>
      </c>
      <c r="H306" s="420">
        <v>200</v>
      </c>
      <c r="I306" s="42" t="s">
        <v>758</v>
      </c>
      <c r="J306" s="45">
        <v>78</v>
      </c>
    </row>
    <row r="307" ht="15.75" spans="1:11">
      <c r="A307" s="421"/>
      <c r="B307" s="421"/>
      <c r="C307" s="421"/>
      <c r="D307" s="421"/>
      <c r="E307" s="421"/>
      <c r="F307" s="421"/>
      <c r="G307" s="421"/>
      <c r="H307" s="421"/>
      <c r="I307" s="421"/>
      <c r="J307" s="421"/>
    </row>
    <row r="308" spans="1:11">
      <c r="A308" s="25" t="s">
        <v>177</v>
      </c>
      <c r="B308" s="24" t="s">
        <v>739</v>
      </c>
      <c r="C308" s="25" t="s">
        <v>740</v>
      </c>
      <c r="D308" s="25" t="s">
        <v>16</v>
      </c>
      <c r="E308" s="25" t="s">
        <v>741</v>
      </c>
      <c r="F308" s="25"/>
      <c r="G308" s="26" t="s">
        <v>742</v>
      </c>
      <c r="H308" s="24" t="s">
        <v>743</v>
      </c>
      <c r="I308" s="24" t="s">
        <v>744</v>
      </c>
      <c r="J308" s="24" t="s">
        <v>745</v>
      </c>
      <c r="K308" s="24" t="s">
        <v>17</v>
      </c>
    </row>
    <row r="309" ht="51" spans="1:11">
      <c r="A309" s="49" t="s">
        <v>746</v>
      </c>
      <c r="B309" s="48" t="s">
        <v>178</v>
      </c>
      <c r="C309" s="49" t="s">
        <v>164</v>
      </c>
      <c r="D309" s="49" t="s">
        <v>179</v>
      </c>
      <c r="E309" s="49">
        <v>4</v>
      </c>
      <c r="F309" s="49"/>
      <c r="G309" s="50" t="s">
        <v>180</v>
      </c>
      <c r="H309" s="416">
        <v>1</v>
      </c>
      <c r="I309" s="417"/>
      <c r="J309" s="417">
        <v>0.2</v>
      </c>
      <c r="K309" s="417">
        <v>0.2</v>
      </c>
    </row>
    <row r="310" ht="38.25" spans="1:11">
      <c r="A310" s="28" t="s">
        <v>747</v>
      </c>
      <c r="B310" s="27" t="s">
        <v>870</v>
      </c>
      <c r="C310" s="28" t="s">
        <v>164</v>
      </c>
      <c r="D310" s="28" t="s">
        <v>871</v>
      </c>
      <c r="E310" s="28">
        <v>19</v>
      </c>
      <c r="F310" s="28"/>
      <c r="G310" s="29" t="s">
        <v>751</v>
      </c>
      <c r="H310" s="418">
        <v>0.00121</v>
      </c>
      <c r="I310" s="418">
        <v>0</v>
      </c>
      <c r="J310" s="30">
        <v>172.91</v>
      </c>
      <c r="K310" s="30">
        <v>0.2</v>
      </c>
    </row>
    <row r="311" spans="1:11">
      <c r="A311" s="41"/>
      <c r="B311" s="41"/>
      <c r="C311" s="41"/>
      <c r="D311" s="41"/>
      <c r="E311" s="41" t="s">
        <v>752</v>
      </c>
      <c r="F311" s="419">
        <v>0.0140818625610214</v>
      </c>
      <c r="G311" s="41" t="s">
        <v>753</v>
      </c>
      <c r="H311" s="419">
        <v>0.02</v>
      </c>
      <c r="I311" s="41" t="s">
        <v>754</v>
      </c>
      <c r="J311" s="419">
        <v>0.03</v>
      </c>
    </row>
    <row r="312" customHeight="1" spans="1:11">
      <c r="A312" s="41"/>
      <c r="B312" s="41"/>
      <c r="C312" s="41"/>
      <c r="D312" s="41"/>
      <c r="E312" s="41" t="s">
        <v>755</v>
      </c>
      <c r="F312" s="419">
        <v>0.05</v>
      </c>
      <c r="G312" s="41"/>
      <c r="H312" s="41" t="s">
        <v>756</v>
      </c>
      <c r="I312" s="41"/>
      <c r="J312" s="419">
        <v>0.25</v>
      </c>
    </row>
    <row r="313" ht="26.25" spans="1:11">
      <c r="A313" s="42"/>
      <c r="B313" s="42"/>
      <c r="C313" s="42"/>
      <c r="D313" s="42"/>
      <c r="E313" s="42"/>
      <c r="F313" s="42"/>
      <c r="G313" s="42" t="s">
        <v>757</v>
      </c>
      <c r="H313" s="420">
        <v>1440</v>
      </c>
      <c r="I313" s="42" t="s">
        <v>758</v>
      </c>
      <c r="J313" s="45">
        <v>360</v>
      </c>
    </row>
    <row r="314" ht="15.75" spans="1:11">
      <c r="A314" s="421"/>
      <c r="B314" s="421"/>
      <c r="C314" s="421"/>
      <c r="D314" s="421"/>
      <c r="E314" s="421"/>
      <c r="F314" s="421"/>
      <c r="G314" s="421"/>
      <c r="H314" s="421"/>
      <c r="I314" s="421"/>
      <c r="J314" s="421"/>
    </row>
    <row r="315" spans="1:11">
      <c r="A315" s="25" t="s">
        <v>181</v>
      </c>
      <c r="B315" s="24" t="s">
        <v>739</v>
      </c>
      <c r="C315" s="25" t="s">
        <v>740</v>
      </c>
      <c r="D315" s="25" t="s">
        <v>16</v>
      </c>
      <c r="E315" s="25" t="s">
        <v>741</v>
      </c>
      <c r="F315" s="25"/>
      <c r="G315" s="26" t="s">
        <v>742</v>
      </c>
      <c r="H315" s="24" t="s">
        <v>743</v>
      </c>
      <c r="I315" s="24" t="s">
        <v>744</v>
      </c>
      <c r="J315" s="24" t="s">
        <v>745</v>
      </c>
      <c r="K315" s="24" t="s">
        <v>17</v>
      </c>
    </row>
    <row r="316" customHeight="1" spans="1:11">
      <c r="A316" s="49" t="s">
        <v>746</v>
      </c>
      <c r="B316" s="48" t="s">
        <v>182</v>
      </c>
      <c r="C316" s="49" t="s">
        <v>96</v>
      </c>
      <c r="D316" s="49" t="s">
        <v>183</v>
      </c>
      <c r="E316" s="49" t="s">
        <v>872</v>
      </c>
      <c r="F316" s="49"/>
      <c r="G316" s="50" t="s">
        <v>70</v>
      </c>
      <c r="H316" s="416">
        <v>1</v>
      </c>
      <c r="I316" s="417"/>
      <c r="J316" s="417">
        <v>116.24</v>
      </c>
      <c r="K316" s="417">
        <v>116.24</v>
      </c>
    </row>
    <row r="317" ht="38.25" customHeight="1" spans="1:11">
      <c r="A317" s="28" t="s">
        <v>747</v>
      </c>
      <c r="B317" s="27" t="s">
        <v>873</v>
      </c>
      <c r="C317" s="28" t="s">
        <v>96</v>
      </c>
      <c r="D317" s="28" t="s">
        <v>874</v>
      </c>
      <c r="E317" s="28" t="s">
        <v>787</v>
      </c>
      <c r="F317" s="28"/>
      <c r="G317" s="29" t="s">
        <v>788</v>
      </c>
      <c r="H317" s="418">
        <v>0.0139</v>
      </c>
      <c r="I317" s="418">
        <v>0</v>
      </c>
      <c r="J317" s="30">
        <v>1.46</v>
      </c>
      <c r="K317" s="30">
        <v>0.02</v>
      </c>
    </row>
    <row r="318" ht="38.25" customHeight="1" spans="1:11">
      <c r="A318" s="28" t="s">
        <v>747</v>
      </c>
      <c r="B318" s="27" t="s">
        <v>875</v>
      </c>
      <c r="C318" s="28" t="s">
        <v>96</v>
      </c>
      <c r="D318" s="28" t="s">
        <v>876</v>
      </c>
      <c r="E318" s="28" t="s">
        <v>787</v>
      </c>
      <c r="F318" s="28"/>
      <c r="G318" s="29" t="s">
        <v>791</v>
      </c>
      <c r="H318" s="418">
        <v>1.0459</v>
      </c>
      <c r="I318" s="418">
        <v>0</v>
      </c>
      <c r="J318" s="30">
        <v>0</v>
      </c>
      <c r="K318" s="30">
        <v>0</v>
      </c>
    </row>
    <row r="319" ht="25.5" customHeight="1" spans="1:11">
      <c r="A319" s="28" t="s">
        <v>747</v>
      </c>
      <c r="B319" s="27" t="s">
        <v>877</v>
      </c>
      <c r="C319" s="28" t="s">
        <v>96</v>
      </c>
      <c r="D319" s="28" t="s">
        <v>878</v>
      </c>
      <c r="E319" s="28" t="s">
        <v>750</v>
      </c>
      <c r="F319" s="28"/>
      <c r="G319" s="29" t="s">
        <v>751</v>
      </c>
      <c r="H319" s="418">
        <v>0.2649</v>
      </c>
      <c r="I319" s="418">
        <v>0</v>
      </c>
      <c r="J319" s="30">
        <v>32.77</v>
      </c>
      <c r="K319" s="30">
        <v>8.68</v>
      </c>
    </row>
    <row r="320" ht="25.5" customHeight="1" spans="1:11">
      <c r="A320" s="28" t="s">
        <v>747</v>
      </c>
      <c r="B320" s="27" t="s">
        <v>879</v>
      </c>
      <c r="C320" s="28" t="s">
        <v>96</v>
      </c>
      <c r="D320" s="28" t="s">
        <v>880</v>
      </c>
      <c r="E320" s="28" t="s">
        <v>750</v>
      </c>
      <c r="F320" s="28"/>
      <c r="G320" s="29" t="s">
        <v>751</v>
      </c>
      <c r="H320" s="418">
        <v>0.392</v>
      </c>
      <c r="I320" s="418">
        <v>0</v>
      </c>
      <c r="J320" s="30">
        <v>32.92</v>
      </c>
      <c r="K320" s="30">
        <v>12.9</v>
      </c>
    </row>
    <row r="321" ht="25.5" customHeight="1" spans="1:11">
      <c r="A321" s="28" t="s">
        <v>747</v>
      </c>
      <c r="B321" s="27" t="s">
        <v>813</v>
      </c>
      <c r="C321" s="28" t="s">
        <v>96</v>
      </c>
      <c r="D321" s="28" t="s">
        <v>814</v>
      </c>
      <c r="E321" s="28" t="s">
        <v>750</v>
      </c>
      <c r="F321" s="28"/>
      <c r="G321" s="29" t="s">
        <v>751</v>
      </c>
      <c r="H321" s="418">
        <v>0.7948</v>
      </c>
      <c r="I321" s="418">
        <v>0</v>
      </c>
      <c r="J321" s="30">
        <v>40.74</v>
      </c>
      <c r="K321" s="30">
        <v>32.38</v>
      </c>
    </row>
    <row r="322" ht="25.5" customHeight="1" spans="1:11">
      <c r="A322" s="28" t="s">
        <v>747</v>
      </c>
      <c r="B322" s="27" t="s">
        <v>881</v>
      </c>
      <c r="C322" s="28" t="s">
        <v>96</v>
      </c>
      <c r="D322" s="28" t="s">
        <v>882</v>
      </c>
      <c r="E322" s="28" t="s">
        <v>750</v>
      </c>
      <c r="F322" s="28"/>
      <c r="G322" s="29" t="s">
        <v>751</v>
      </c>
      <c r="H322" s="418">
        <v>0.588</v>
      </c>
      <c r="I322" s="418">
        <v>0</v>
      </c>
      <c r="J322" s="30">
        <v>40.77</v>
      </c>
      <c r="K322" s="30">
        <v>23.97</v>
      </c>
    </row>
    <row r="323" ht="38.25" spans="1:11">
      <c r="A323" s="28" t="s">
        <v>747</v>
      </c>
      <c r="B323" s="27" t="s">
        <v>883</v>
      </c>
      <c r="C323" s="28" t="s">
        <v>96</v>
      </c>
      <c r="D323" s="28" t="s">
        <v>884</v>
      </c>
      <c r="E323" s="28" t="s">
        <v>885</v>
      </c>
      <c r="F323" s="28"/>
      <c r="G323" s="29" t="s">
        <v>93</v>
      </c>
      <c r="H323" s="418">
        <v>0.0069</v>
      </c>
      <c r="I323" s="418">
        <v>0</v>
      </c>
      <c r="J323" s="30">
        <v>499.02</v>
      </c>
      <c r="K323" s="30">
        <v>3.44</v>
      </c>
    </row>
    <row r="324" ht="25.5" spans="1:11">
      <c r="A324" s="33" t="s">
        <v>765</v>
      </c>
      <c r="B324" s="32" t="s">
        <v>886</v>
      </c>
      <c r="C324" s="33" t="s">
        <v>96</v>
      </c>
      <c r="D324" s="33" t="s">
        <v>887</v>
      </c>
      <c r="E324" s="33" t="s">
        <v>772</v>
      </c>
      <c r="F324" s="33"/>
      <c r="G324" s="34" t="s">
        <v>242</v>
      </c>
      <c r="H324" s="422">
        <v>2.4331</v>
      </c>
      <c r="I324" s="422">
        <v>0</v>
      </c>
      <c r="J324" s="35">
        <v>10.74</v>
      </c>
      <c r="K324" s="35">
        <v>26.13</v>
      </c>
    </row>
    <row r="325" ht="25.5" spans="1:11">
      <c r="A325" s="33" t="s">
        <v>765</v>
      </c>
      <c r="B325" s="32" t="s">
        <v>888</v>
      </c>
      <c r="C325" s="33" t="s">
        <v>96</v>
      </c>
      <c r="D325" s="33" t="s">
        <v>889</v>
      </c>
      <c r="E325" s="33" t="s">
        <v>772</v>
      </c>
      <c r="F325" s="33"/>
      <c r="G325" s="34" t="s">
        <v>242</v>
      </c>
      <c r="H325" s="422">
        <v>0.595</v>
      </c>
      <c r="I325" s="422">
        <v>0</v>
      </c>
      <c r="J325" s="35">
        <v>9.12</v>
      </c>
      <c r="K325" s="35">
        <v>5.42</v>
      </c>
    </row>
    <row r="326" ht="25.5" spans="1:11">
      <c r="A326" s="33" t="s">
        <v>765</v>
      </c>
      <c r="B326" s="32" t="s">
        <v>890</v>
      </c>
      <c r="C326" s="33" t="s">
        <v>96</v>
      </c>
      <c r="D326" s="33" t="s">
        <v>891</v>
      </c>
      <c r="E326" s="33" t="s">
        <v>772</v>
      </c>
      <c r="F326" s="33"/>
      <c r="G326" s="34" t="s">
        <v>84</v>
      </c>
      <c r="H326" s="422">
        <v>3.3058</v>
      </c>
      <c r="I326" s="422">
        <v>0</v>
      </c>
      <c r="J326" s="35">
        <v>1</v>
      </c>
      <c r="K326" s="35">
        <v>3.3</v>
      </c>
    </row>
    <row r="327" spans="1:11">
      <c r="A327" s="41"/>
      <c r="B327" s="41"/>
      <c r="C327" s="41"/>
      <c r="D327" s="41"/>
      <c r="E327" s="41" t="s">
        <v>752</v>
      </c>
      <c r="F327" s="419">
        <v>27.5394292151709</v>
      </c>
      <c r="G327" s="41" t="s">
        <v>753</v>
      </c>
      <c r="H327" s="419">
        <v>31.13</v>
      </c>
      <c r="I327" s="41" t="s">
        <v>754</v>
      </c>
      <c r="J327" s="419">
        <v>58.67</v>
      </c>
    </row>
    <row r="328" customHeight="1" spans="1:11">
      <c r="A328" s="41"/>
      <c r="B328" s="41"/>
      <c r="C328" s="41"/>
      <c r="D328" s="41"/>
      <c r="E328" s="41" t="s">
        <v>755</v>
      </c>
      <c r="F328" s="419">
        <v>30.53</v>
      </c>
      <c r="G328" s="41"/>
      <c r="H328" s="41" t="s">
        <v>756</v>
      </c>
      <c r="I328" s="41"/>
      <c r="J328" s="419">
        <v>146.77</v>
      </c>
    </row>
    <row r="329" ht="26.25" spans="1:11">
      <c r="A329" s="42"/>
      <c r="B329" s="42"/>
      <c r="C329" s="42"/>
      <c r="D329" s="42"/>
      <c r="E329" s="42"/>
      <c r="F329" s="42"/>
      <c r="G329" s="42" t="s">
        <v>757</v>
      </c>
      <c r="H329" s="420">
        <v>34.2</v>
      </c>
      <c r="I329" s="42" t="s">
        <v>758</v>
      </c>
      <c r="J329" s="45">
        <v>5019.53</v>
      </c>
    </row>
    <row r="330" ht="15.75" spans="1:11">
      <c r="A330" s="421"/>
      <c r="B330" s="421"/>
      <c r="C330" s="421"/>
      <c r="D330" s="421"/>
      <c r="E330" s="421"/>
      <c r="F330" s="421"/>
      <c r="G330" s="421"/>
      <c r="H330" s="421"/>
      <c r="I330" s="421"/>
      <c r="J330" s="421"/>
    </row>
    <row r="331" spans="1:11">
      <c r="A331" s="25" t="s">
        <v>184</v>
      </c>
      <c r="B331" s="24" t="s">
        <v>739</v>
      </c>
      <c r="C331" s="25" t="s">
        <v>740</v>
      </c>
      <c r="D331" s="25" t="s">
        <v>16</v>
      </c>
      <c r="E331" s="25" t="s">
        <v>741</v>
      </c>
      <c r="F331" s="25"/>
      <c r="G331" s="26" t="s">
        <v>742</v>
      </c>
      <c r="H331" s="24" t="s">
        <v>743</v>
      </c>
      <c r="I331" s="24" t="s">
        <v>744</v>
      </c>
      <c r="J331" s="24" t="s">
        <v>745</v>
      </c>
      <c r="K331" s="24" t="s">
        <v>17</v>
      </c>
    </row>
    <row r="332" ht="25.5" spans="1:11">
      <c r="A332" s="49" t="s">
        <v>746</v>
      </c>
      <c r="B332" s="48" t="s">
        <v>185</v>
      </c>
      <c r="C332" s="49" t="s">
        <v>68</v>
      </c>
      <c r="D332" s="49" t="s">
        <v>186</v>
      </c>
      <c r="E332" s="49" t="s">
        <v>892</v>
      </c>
      <c r="F332" s="49"/>
      <c r="G332" s="50" t="s">
        <v>116</v>
      </c>
      <c r="H332" s="416">
        <v>1</v>
      </c>
      <c r="I332" s="417"/>
      <c r="J332" s="417">
        <v>22.62</v>
      </c>
      <c r="K332" s="417">
        <v>22.62</v>
      </c>
    </row>
    <row r="333" ht="25.5" customHeight="1" spans="1:11">
      <c r="A333" s="28" t="s">
        <v>747</v>
      </c>
      <c r="B333" s="27" t="s">
        <v>813</v>
      </c>
      <c r="C333" s="28" t="s">
        <v>96</v>
      </c>
      <c r="D333" s="28" t="s">
        <v>814</v>
      </c>
      <c r="E333" s="28" t="s">
        <v>750</v>
      </c>
      <c r="F333" s="28"/>
      <c r="G333" s="29" t="s">
        <v>751</v>
      </c>
      <c r="H333" s="418">
        <v>0.4310056</v>
      </c>
      <c r="I333" s="418">
        <v>0</v>
      </c>
      <c r="J333" s="30">
        <v>40.74</v>
      </c>
      <c r="K333" s="30">
        <v>17.55</v>
      </c>
    </row>
    <row r="334" ht="25.5" customHeight="1" spans="1:11">
      <c r="A334" s="28" t="s">
        <v>747</v>
      </c>
      <c r="B334" s="27" t="s">
        <v>877</v>
      </c>
      <c r="C334" s="28" t="s">
        <v>96</v>
      </c>
      <c r="D334" s="28" t="s">
        <v>878</v>
      </c>
      <c r="E334" s="28" t="s">
        <v>750</v>
      </c>
      <c r="F334" s="28"/>
      <c r="G334" s="29" t="s">
        <v>751</v>
      </c>
      <c r="H334" s="418">
        <v>0.0478895</v>
      </c>
      <c r="I334" s="418">
        <v>0</v>
      </c>
      <c r="J334" s="30">
        <v>32.77</v>
      </c>
      <c r="K334" s="30">
        <v>1.56</v>
      </c>
    </row>
    <row r="335" spans="1:11">
      <c r="A335" s="33" t="s">
        <v>765</v>
      </c>
      <c r="B335" s="32" t="s">
        <v>893</v>
      </c>
      <c r="C335" s="33" t="s">
        <v>159</v>
      </c>
      <c r="D335" s="33" t="s">
        <v>894</v>
      </c>
      <c r="E335" s="33" t="s">
        <v>772</v>
      </c>
      <c r="F335" s="33"/>
      <c r="G335" s="34" t="s">
        <v>84</v>
      </c>
      <c r="H335" s="422">
        <v>0.01</v>
      </c>
      <c r="I335" s="422">
        <v>0</v>
      </c>
      <c r="J335" s="35">
        <v>307.15</v>
      </c>
      <c r="K335" s="35">
        <v>3.07</v>
      </c>
    </row>
    <row r="336" ht="25.5" customHeight="1" spans="1:11">
      <c r="A336" s="33" t="s">
        <v>765</v>
      </c>
      <c r="B336" s="32" t="s">
        <v>895</v>
      </c>
      <c r="C336" s="33" t="s">
        <v>159</v>
      </c>
      <c r="D336" s="33" t="s">
        <v>896</v>
      </c>
      <c r="E336" s="33" t="s">
        <v>772</v>
      </c>
      <c r="F336" s="33"/>
      <c r="G336" s="34" t="s">
        <v>84</v>
      </c>
      <c r="H336" s="422">
        <v>0.0133</v>
      </c>
      <c r="I336" s="422">
        <v>0</v>
      </c>
      <c r="J336" s="35">
        <v>33.1</v>
      </c>
      <c r="K336" s="35">
        <v>0.44</v>
      </c>
    </row>
    <row r="337" spans="1:11">
      <c r="A337" s="41"/>
      <c r="B337" s="41"/>
      <c r="C337" s="41"/>
      <c r="D337" s="41"/>
      <c r="E337" s="41" t="s">
        <v>752</v>
      </c>
      <c r="F337" s="419">
        <v>6.7733758918513</v>
      </c>
      <c r="G337" s="41" t="s">
        <v>753</v>
      </c>
      <c r="H337" s="419">
        <v>7.66</v>
      </c>
      <c r="I337" s="41" t="s">
        <v>754</v>
      </c>
      <c r="J337" s="419">
        <v>14.43</v>
      </c>
    </row>
    <row r="338" customHeight="1" spans="1:11">
      <c r="A338" s="41"/>
      <c r="B338" s="41"/>
      <c r="C338" s="41"/>
      <c r="D338" s="41"/>
      <c r="E338" s="41" t="s">
        <v>755</v>
      </c>
      <c r="F338" s="419">
        <v>5.94</v>
      </c>
      <c r="G338" s="41"/>
      <c r="H338" s="41" t="s">
        <v>756</v>
      </c>
      <c r="I338" s="41"/>
      <c r="J338" s="419">
        <v>28.56</v>
      </c>
    </row>
    <row r="339" ht="26.25" spans="1:11">
      <c r="A339" s="42"/>
      <c r="B339" s="42"/>
      <c r="C339" s="42"/>
      <c r="D339" s="42"/>
      <c r="E339" s="42"/>
      <c r="F339" s="42"/>
      <c r="G339" s="42" t="s">
        <v>757</v>
      </c>
      <c r="H339" s="420">
        <v>125</v>
      </c>
      <c r="I339" s="42" t="s">
        <v>758</v>
      </c>
      <c r="J339" s="45">
        <v>3570</v>
      </c>
    </row>
    <row r="340" ht="15.75" spans="1:11">
      <c r="A340" s="421"/>
      <c r="B340" s="421"/>
      <c r="C340" s="421"/>
      <c r="D340" s="421"/>
      <c r="E340" s="421"/>
      <c r="F340" s="421"/>
      <c r="G340" s="421"/>
      <c r="H340" s="421"/>
      <c r="I340" s="421"/>
      <c r="J340" s="421"/>
    </row>
    <row r="341" spans="1:11">
      <c r="A341" s="25" t="s">
        <v>187</v>
      </c>
      <c r="B341" s="24" t="s">
        <v>739</v>
      </c>
      <c r="C341" s="25" t="s">
        <v>740</v>
      </c>
      <c r="D341" s="25" t="s">
        <v>16</v>
      </c>
      <c r="E341" s="25" t="s">
        <v>741</v>
      </c>
      <c r="F341" s="25"/>
      <c r="G341" s="26" t="s">
        <v>742</v>
      </c>
      <c r="H341" s="24" t="s">
        <v>743</v>
      </c>
      <c r="I341" s="24" t="s">
        <v>744</v>
      </c>
      <c r="J341" s="24" t="s">
        <v>745</v>
      </c>
      <c r="K341" s="24" t="s">
        <v>17</v>
      </c>
    </row>
    <row r="342" customHeight="1" spans="1:11">
      <c r="A342" s="49" t="s">
        <v>746</v>
      </c>
      <c r="B342" s="48" t="s">
        <v>188</v>
      </c>
      <c r="C342" s="49" t="s">
        <v>68</v>
      </c>
      <c r="D342" s="49" t="s">
        <v>189</v>
      </c>
      <c r="E342" s="49">
        <v>12</v>
      </c>
      <c r="F342" s="49"/>
      <c r="G342" s="50" t="s">
        <v>84</v>
      </c>
      <c r="H342" s="416">
        <v>1</v>
      </c>
      <c r="I342" s="417"/>
      <c r="J342" s="417">
        <v>1462.96</v>
      </c>
      <c r="K342" s="417">
        <v>1462.96</v>
      </c>
    </row>
    <row r="343" ht="25.5" customHeight="1" spans="1:11">
      <c r="A343" s="28" t="s">
        <v>747</v>
      </c>
      <c r="B343" s="27" t="s">
        <v>897</v>
      </c>
      <c r="C343" s="28" t="s">
        <v>96</v>
      </c>
      <c r="D343" s="28" t="s">
        <v>898</v>
      </c>
      <c r="E343" s="28" t="s">
        <v>787</v>
      </c>
      <c r="F343" s="28"/>
      <c r="G343" s="29" t="s">
        <v>788</v>
      </c>
      <c r="H343" s="418">
        <v>8</v>
      </c>
      <c r="I343" s="418">
        <v>0</v>
      </c>
      <c r="J343" s="30">
        <v>119.09</v>
      </c>
      <c r="K343" s="30">
        <v>952.72</v>
      </c>
    </row>
    <row r="344" ht="25.5" customHeight="1" spans="1:11">
      <c r="A344" s="28" t="s">
        <v>747</v>
      </c>
      <c r="B344" s="27" t="s">
        <v>768</v>
      </c>
      <c r="C344" s="28" t="s">
        <v>96</v>
      </c>
      <c r="D344" s="28" t="s">
        <v>769</v>
      </c>
      <c r="E344" s="28" t="s">
        <v>750</v>
      </c>
      <c r="F344" s="28"/>
      <c r="G344" s="29" t="s">
        <v>751</v>
      </c>
      <c r="H344" s="418">
        <v>16</v>
      </c>
      <c r="I344" s="418">
        <v>0</v>
      </c>
      <c r="J344" s="30">
        <v>31.89</v>
      </c>
      <c r="K344" s="30">
        <v>510.24</v>
      </c>
    </row>
    <row r="345" spans="1:11">
      <c r="A345" s="41"/>
      <c r="B345" s="41"/>
      <c r="C345" s="41"/>
      <c r="D345" s="41"/>
      <c r="E345" s="41" t="s">
        <v>752</v>
      </c>
      <c r="F345" s="419">
        <v>308.5993241</v>
      </c>
      <c r="G345" s="41" t="s">
        <v>753</v>
      </c>
      <c r="H345" s="419">
        <v>348.84</v>
      </c>
      <c r="I345" s="41" t="s">
        <v>754</v>
      </c>
      <c r="J345" s="419">
        <v>657.44</v>
      </c>
    </row>
    <row r="346" customHeight="1" spans="1:11">
      <c r="A346" s="41"/>
      <c r="B346" s="41"/>
      <c r="C346" s="41"/>
      <c r="D346" s="41"/>
      <c r="E346" s="41" t="s">
        <v>755</v>
      </c>
      <c r="F346" s="419">
        <v>384.31</v>
      </c>
      <c r="G346" s="41"/>
      <c r="H346" s="41" t="s">
        <v>756</v>
      </c>
      <c r="I346" s="41"/>
      <c r="J346" s="419">
        <v>1847.27</v>
      </c>
    </row>
    <row r="347" ht="26.25" spans="1:11">
      <c r="A347" s="42"/>
      <c r="B347" s="42"/>
      <c r="C347" s="42"/>
      <c r="D347" s="42"/>
      <c r="E347" s="42"/>
      <c r="F347" s="42"/>
      <c r="G347" s="42" t="s">
        <v>757</v>
      </c>
      <c r="H347" s="420">
        <v>1</v>
      </c>
      <c r="I347" s="42" t="s">
        <v>758</v>
      </c>
      <c r="J347" s="45">
        <v>1847.27</v>
      </c>
    </row>
    <row r="348" ht="15.75" spans="1:11">
      <c r="A348" s="421"/>
      <c r="B348" s="421"/>
      <c r="C348" s="421"/>
      <c r="D348" s="421"/>
      <c r="E348" s="421"/>
      <c r="F348" s="421"/>
      <c r="G348" s="421"/>
      <c r="H348" s="421"/>
      <c r="I348" s="421"/>
      <c r="J348" s="421"/>
    </row>
    <row r="349" spans="1:11">
      <c r="A349" s="25" t="s">
        <v>190</v>
      </c>
      <c r="B349" s="24" t="s">
        <v>739</v>
      </c>
      <c r="C349" s="25" t="s">
        <v>740</v>
      </c>
      <c r="D349" s="25" t="s">
        <v>16</v>
      </c>
      <c r="E349" s="25" t="s">
        <v>741</v>
      </c>
      <c r="F349" s="25"/>
      <c r="G349" s="26" t="s">
        <v>742</v>
      </c>
      <c r="H349" s="24" t="s">
        <v>743</v>
      </c>
      <c r="I349" s="24" t="s">
        <v>744</v>
      </c>
      <c r="J349" s="24" t="s">
        <v>745</v>
      </c>
      <c r="K349" s="24" t="s">
        <v>17</v>
      </c>
    </row>
    <row r="350" ht="63.75" spans="1:11">
      <c r="A350" s="49" t="s">
        <v>746</v>
      </c>
      <c r="B350" s="48" t="s">
        <v>191</v>
      </c>
      <c r="C350" s="49" t="s">
        <v>192</v>
      </c>
      <c r="D350" s="49" t="s">
        <v>193</v>
      </c>
      <c r="E350" s="49" t="s">
        <v>826</v>
      </c>
      <c r="F350" s="49"/>
      <c r="G350" s="50" t="s">
        <v>194</v>
      </c>
      <c r="H350" s="416">
        <v>1</v>
      </c>
      <c r="I350" s="417"/>
      <c r="J350" s="417">
        <v>5.78</v>
      </c>
      <c r="K350" s="417">
        <v>5.78</v>
      </c>
    </row>
    <row r="351" spans="1:11">
      <c r="A351" s="33" t="s">
        <v>765</v>
      </c>
      <c r="B351" s="32" t="s">
        <v>899</v>
      </c>
      <c r="C351" s="33" t="s">
        <v>192</v>
      </c>
      <c r="D351" s="33" t="s">
        <v>900</v>
      </c>
      <c r="E351" s="33" t="s">
        <v>772</v>
      </c>
      <c r="F351" s="33"/>
      <c r="G351" s="34" t="s">
        <v>194</v>
      </c>
      <c r="H351" s="422">
        <v>1</v>
      </c>
      <c r="I351" s="422">
        <v>0</v>
      </c>
      <c r="J351" s="35">
        <v>0.11</v>
      </c>
      <c r="K351" s="35">
        <v>0.11</v>
      </c>
    </row>
    <row r="352" ht="38.25" spans="1:11">
      <c r="A352" s="33" t="s">
        <v>765</v>
      </c>
      <c r="B352" s="32" t="s">
        <v>901</v>
      </c>
      <c r="C352" s="33" t="s">
        <v>192</v>
      </c>
      <c r="D352" s="33" t="s">
        <v>902</v>
      </c>
      <c r="E352" s="33" t="s">
        <v>772</v>
      </c>
      <c r="F352" s="33"/>
      <c r="G352" s="34" t="s">
        <v>194</v>
      </c>
      <c r="H352" s="422">
        <v>0.08</v>
      </c>
      <c r="I352" s="422">
        <v>0</v>
      </c>
      <c r="J352" s="35">
        <v>8.18</v>
      </c>
      <c r="K352" s="35">
        <v>0.65</v>
      </c>
    </row>
    <row r="353" ht="25.5" spans="1:11">
      <c r="A353" s="33" t="s">
        <v>765</v>
      </c>
      <c r="B353" s="32" t="s">
        <v>903</v>
      </c>
      <c r="C353" s="33" t="s">
        <v>192</v>
      </c>
      <c r="D353" s="33" t="s">
        <v>904</v>
      </c>
      <c r="E353" s="33" t="s">
        <v>905</v>
      </c>
      <c r="F353" s="33"/>
      <c r="G353" s="34" t="s">
        <v>906</v>
      </c>
      <c r="H353" s="422">
        <v>0.1</v>
      </c>
      <c r="I353" s="422">
        <v>0</v>
      </c>
      <c r="J353" s="35">
        <v>35.24</v>
      </c>
      <c r="K353" s="35">
        <v>3.52</v>
      </c>
    </row>
    <row r="354" customHeight="1" spans="1:11">
      <c r="A354" s="33" t="s">
        <v>765</v>
      </c>
      <c r="B354" s="32" t="s">
        <v>907</v>
      </c>
      <c r="C354" s="33" t="s">
        <v>192</v>
      </c>
      <c r="D354" s="33" t="s">
        <v>908</v>
      </c>
      <c r="E354" s="33" t="s">
        <v>905</v>
      </c>
      <c r="F354" s="33"/>
      <c r="G354" s="34" t="s">
        <v>906</v>
      </c>
      <c r="H354" s="422">
        <v>0.05</v>
      </c>
      <c r="I354" s="422">
        <v>0</v>
      </c>
      <c r="J354" s="35">
        <v>27.35</v>
      </c>
      <c r="K354" s="35">
        <v>1.36</v>
      </c>
    </row>
    <row r="355" ht="38.25" spans="1:11">
      <c r="A355" s="33" t="s">
        <v>765</v>
      </c>
      <c r="B355" s="32" t="s">
        <v>909</v>
      </c>
      <c r="C355" s="33" t="s">
        <v>192</v>
      </c>
      <c r="D355" s="33" t="s">
        <v>910</v>
      </c>
      <c r="E355" s="33" t="s">
        <v>911</v>
      </c>
      <c r="F355" s="33"/>
      <c r="G355" s="34" t="s">
        <v>912</v>
      </c>
      <c r="H355" s="422">
        <v>4.89</v>
      </c>
      <c r="I355" s="422">
        <v>0.03</v>
      </c>
      <c r="J355" s="35">
        <v>1</v>
      </c>
      <c r="K355" s="35">
        <v>0.14</v>
      </c>
    </row>
    <row r="356" spans="1:11">
      <c r="A356" s="41"/>
      <c r="B356" s="41"/>
      <c r="C356" s="41"/>
      <c r="D356" s="41"/>
      <c r="E356" s="41" t="s">
        <v>752</v>
      </c>
      <c r="F356" s="419">
        <v>2.2906496</v>
      </c>
      <c r="G356" s="41" t="s">
        <v>753</v>
      </c>
      <c r="H356" s="419">
        <v>2.59</v>
      </c>
      <c r="I356" s="41" t="s">
        <v>754</v>
      </c>
      <c r="J356" s="419">
        <v>4.88</v>
      </c>
    </row>
    <row r="357" customHeight="1" spans="1:11">
      <c r="A357" s="41"/>
      <c r="B357" s="41"/>
      <c r="C357" s="41"/>
      <c r="D357" s="41"/>
      <c r="E357" s="41" t="s">
        <v>755</v>
      </c>
      <c r="F357" s="419">
        <v>1.51</v>
      </c>
      <c r="G357" s="41"/>
      <c r="H357" s="41" t="s">
        <v>756</v>
      </c>
      <c r="I357" s="41"/>
      <c r="J357" s="419">
        <v>7.29</v>
      </c>
    </row>
    <row r="358" customHeight="1" spans="1:11">
      <c r="A358" s="42"/>
      <c r="B358" s="42"/>
      <c r="C358" s="42"/>
      <c r="D358" s="42"/>
      <c r="E358" s="42"/>
      <c r="F358" s="42"/>
      <c r="G358" s="42" t="s">
        <v>757</v>
      </c>
      <c r="H358" s="420">
        <v>50</v>
      </c>
      <c r="I358" s="42" t="s">
        <v>758</v>
      </c>
      <c r="J358" s="45">
        <v>364.5</v>
      </c>
    </row>
    <row r="359" ht="15.75" spans="1:11">
      <c r="A359" s="421"/>
      <c r="B359" s="421"/>
      <c r="C359" s="421"/>
      <c r="D359" s="421"/>
      <c r="E359" s="421"/>
      <c r="F359" s="421"/>
      <c r="G359" s="421"/>
      <c r="H359" s="421"/>
      <c r="I359" s="421"/>
      <c r="J359" s="421"/>
    </row>
    <row r="360" spans="1:11">
      <c r="A360" s="25" t="s">
        <v>195</v>
      </c>
      <c r="B360" s="24" t="s">
        <v>739</v>
      </c>
      <c r="C360" s="25" t="s">
        <v>740</v>
      </c>
      <c r="D360" s="25" t="s">
        <v>16</v>
      </c>
      <c r="E360" s="25" t="s">
        <v>741</v>
      </c>
      <c r="F360" s="25"/>
      <c r="G360" s="26" t="s">
        <v>742</v>
      </c>
      <c r="H360" s="24" t="s">
        <v>743</v>
      </c>
      <c r="I360" s="24" t="s">
        <v>744</v>
      </c>
      <c r="J360" s="24" t="s">
        <v>745</v>
      </c>
      <c r="K360" s="24" t="s">
        <v>17</v>
      </c>
    </row>
    <row r="361" customHeight="1" spans="1:11">
      <c r="A361" s="49" t="s">
        <v>746</v>
      </c>
      <c r="B361" s="48" t="s">
        <v>196</v>
      </c>
      <c r="C361" s="49" t="s">
        <v>192</v>
      </c>
      <c r="D361" s="49" t="s">
        <v>197</v>
      </c>
      <c r="E361" s="49" t="s">
        <v>826</v>
      </c>
      <c r="F361" s="49"/>
      <c r="G361" s="50" t="s">
        <v>194</v>
      </c>
      <c r="H361" s="416">
        <v>1</v>
      </c>
      <c r="I361" s="417"/>
      <c r="J361" s="417">
        <v>7.4</v>
      </c>
      <c r="K361" s="417">
        <v>7.4</v>
      </c>
    </row>
    <row r="362" ht="25.5" spans="1:11">
      <c r="A362" s="33" t="s">
        <v>765</v>
      </c>
      <c r="B362" s="32" t="s">
        <v>903</v>
      </c>
      <c r="C362" s="33" t="s">
        <v>192</v>
      </c>
      <c r="D362" s="33" t="s">
        <v>904</v>
      </c>
      <c r="E362" s="33" t="s">
        <v>905</v>
      </c>
      <c r="F362" s="33"/>
      <c r="G362" s="34" t="s">
        <v>906</v>
      </c>
      <c r="H362" s="422">
        <v>0.15</v>
      </c>
      <c r="I362" s="422">
        <v>0</v>
      </c>
      <c r="J362" s="35">
        <v>35.24</v>
      </c>
      <c r="K362" s="35">
        <v>5.28</v>
      </c>
    </row>
    <row r="363" ht="25.5" spans="1:11">
      <c r="A363" s="33" t="s">
        <v>765</v>
      </c>
      <c r="B363" s="32" t="s">
        <v>907</v>
      </c>
      <c r="C363" s="33" t="s">
        <v>192</v>
      </c>
      <c r="D363" s="33" t="s">
        <v>908</v>
      </c>
      <c r="E363" s="33" t="s">
        <v>905</v>
      </c>
      <c r="F363" s="33"/>
      <c r="G363" s="34" t="s">
        <v>906</v>
      </c>
      <c r="H363" s="422">
        <v>0.07</v>
      </c>
      <c r="I363" s="422">
        <v>0</v>
      </c>
      <c r="J363" s="35">
        <v>27.35</v>
      </c>
      <c r="K363" s="35">
        <v>1.91</v>
      </c>
    </row>
    <row r="364" ht="38.25" spans="1:11">
      <c r="A364" s="33" t="s">
        <v>765</v>
      </c>
      <c r="B364" s="32" t="s">
        <v>909</v>
      </c>
      <c r="C364" s="33" t="s">
        <v>192</v>
      </c>
      <c r="D364" s="33" t="s">
        <v>910</v>
      </c>
      <c r="E364" s="33" t="s">
        <v>911</v>
      </c>
      <c r="F364" s="33"/>
      <c r="G364" s="34" t="s">
        <v>912</v>
      </c>
      <c r="H364" s="422">
        <v>7.2</v>
      </c>
      <c r="I364" s="422">
        <v>0.03</v>
      </c>
      <c r="J364" s="35">
        <v>1</v>
      </c>
      <c r="K364" s="35">
        <v>0.21</v>
      </c>
    </row>
    <row r="365" customHeight="1" spans="1:11">
      <c r="A365" s="41"/>
      <c r="B365" s="41"/>
      <c r="C365" s="41"/>
      <c r="D365" s="41"/>
      <c r="E365" s="41" t="s">
        <v>752</v>
      </c>
      <c r="F365" s="419">
        <v>3.3749531</v>
      </c>
      <c r="G365" s="41" t="s">
        <v>753</v>
      </c>
      <c r="H365" s="419">
        <v>3.82</v>
      </c>
      <c r="I365" s="41" t="s">
        <v>754</v>
      </c>
      <c r="J365" s="419">
        <v>7.19</v>
      </c>
    </row>
    <row r="366" spans="1:11">
      <c r="A366" s="41"/>
      <c r="B366" s="41"/>
      <c r="C366" s="41"/>
      <c r="D366" s="41"/>
      <c r="E366" s="41" t="s">
        <v>755</v>
      </c>
      <c r="F366" s="419">
        <v>1.94</v>
      </c>
      <c r="G366" s="41"/>
      <c r="H366" s="41" t="s">
        <v>756</v>
      </c>
      <c r="I366" s="41"/>
      <c r="J366" s="419">
        <v>9.34</v>
      </c>
    </row>
    <row r="367" ht="25.5" customHeight="1" spans="1:11">
      <c r="A367" s="42"/>
      <c r="B367" s="42"/>
      <c r="C367" s="42"/>
      <c r="D367" s="42"/>
      <c r="E367" s="42"/>
      <c r="F367" s="42"/>
      <c r="G367" s="42" t="s">
        <v>757</v>
      </c>
      <c r="H367" s="420">
        <v>200</v>
      </c>
      <c r="I367" s="42" t="s">
        <v>758</v>
      </c>
      <c r="J367" s="45">
        <v>1868</v>
      </c>
    </row>
    <row r="368" ht="25.5" customHeight="1" spans="1:11">
      <c r="A368" s="421"/>
      <c r="B368" s="421"/>
      <c r="C368" s="421"/>
      <c r="D368" s="421"/>
      <c r="E368" s="421"/>
      <c r="F368" s="421"/>
      <c r="G368" s="421"/>
      <c r="H368" s="421"/>
      <c r="I368" s="421"/>
      <c r="J368" s="421"/>
    </row>
    <row r="369" customHeight="1" spans="1:11">
      <c r="A369" s="25" t="s">
        <v>198</v>
      </c>
      <c r="B369" s="24" t="s">
        <v>739</v>
      </c>
      <c r="C369" s="25" t="s">
        <v>740</v>
      </c>
      <c r="D369" s="25" t="s">
        <v>16</v>
      </c>
      <c r="E369" s="25" t="s">
        <v>741</v>
      </c>
      <c r="F369" s="25"/>
      <c r="G369" s="26" t="s">
        <v>742</v>
      </c>
      <c r="H369" s="24" t="s">
        <v>743</v>
      </c>
      <c r="I369" s="24" t="s">
        <v>744</v>
      </c>
      <c r="J369" s="24" t="s">
        <v>745</v>
      </c>
      <c r="K369" s="24" t="s">
        <v>17</v>
      </c>
    </row>
    <row r="370" ht="51" spans="1:11">
      <c r="A370" s="49" t="s">
        <v>746</v>
      </c>
      <c r="B370" s="48" t="s">
        <v>199</v>
      </c>
      <c r="C370" s="49" t="s">
        <v>164</v>
      </c>
      <c r="D370" s="49" t="s">
        <v>200</v>
      </c>
      <c r="E370" s="49">
        <v>5</v>
      </c>
      <c r="F370" s="49"/>
      <c r="G370" s="50" t="s">
        <v>70</v>
      </c>
      <c r="H370" s="416">
        <v>1</v>
      </c>
      <c r="I370" s="417"/>
      <c r="J370" s="417">
        <v>8.77</v>
      </c>
      <c r="K370" s="417">
        <v>8.77</v>
      </c>
    </row>
    <row r="371" ht="25.5" spans="1:11">
      <c r="A371" s="33" t="s">
        <v>765</v>
      </c>
      <c r="B371" s="32" t="s">
        <v>913</v>
      </c>
      <c r="C371" s="33" t="s">
        <v>164</v>
      </c>
      <c r="D371" s="33" t="s">
        <v>914</v>
      </c>
      <c r="E371" s="33" t="s">
        <v>905</v>
      </c>
      <c r="F371" s="33"/>
      <c r="G371" s="34" t="s">
        <v>751</v>
      </c>
      <c r="H371" s="422">
        <v>0.4</v>
      </c>
      <c r="I371" s="422">
        <v>3</v>
      </c>
      <c r="J371" s="35">
        <v>21.3</v>
      </c>
      <c r="K371" s="35">
        <v>8.77</v>
      </c>
    </row>
    <row r="372" customHeight="1" spans="1:11">
      <c r="A372" s="41"/>
      <c r="B372" s="41"/>
      <c r="C372" s="41"/>
      <c r="D372" s="41"/>
      <c r="E372" s="41" t="s">
        <v>752</v>
      </c>
      <c r="F372" s="419">
        <v>4.1165978</v>
      </c>
      <c r="G372" s="41" t="s">
        <v>753</v>
      </c>
      <c r="H372" s="419">
        <v>4.65</v>
      </c>
      <c r="I372" s="41" t="s">
        <v>754</v>
      </c>
      <c r="J372" s="419">
        <v>8.77</v>
      </c>
    </row>
    <row r="373" spans="1:11">
      <c r="A373" s="41"/>
      <c r="B373" s="41"/>
      <c r="C373" s="41"/>
      <c r="D373" s="41"/>
      <c r="E373" s="41" t="s">
        <v>755</v>
      </c>
      <c r="F373" s="419">
        <v>2.3</v>
      </c>
      <c r="G373" s="41"/>
      <c r="H373" s="41" t="s">
        <v>756</v>
      </c>
      <c r="I373" s="41"/>
      <c r="J373" s="419">
        <v>11.07</v>
      </c>
    </row>
    <row r="374" ht="26.25" spans="1:11">
      <c r="A374" s="42"/>
      <c r="B374" s="42"/>
      <c r="C374" s="42"/>
      <c r="D374" s="42"/>
      <c r="E374" s="42"/>
      <c r="F374" s="42"/>
      <c r="G374" s="42" t="s">
        <v>757</v>
      </c>
      <c r="H374" s="420">
        <v>300</v>
      </c>
      <c r="I374" s="42" t="s">
        <v>758</v>
      </c>
      <c r="J374" s="45">
        <v>3321</v>
      </c>
    </row>
    <row r="375" customHeight="1" spans="1:11">
      <c r="A375" s="421"/>
      <c r="B375" s="421"/>
      <c r="C375" s="421"/>
      <c r="D375" s="421"/>
      <c r="E375" s="421"/>
      <c r="F375" s="421"/>
      <c r="G375" s="421"/>
      <c r="H375" s="421"/>
      <c r="I375" s="421"/>
      <c r="J375" s="421"/>
    </row>
    <row r="376" spans="1:11">
      <c r="A376" s="151" t="s">
        <v>201</v>
      </c>
      <c r="B376" s="151"/>
      <c r="C376" s="151"/>
      <c r="D376" s="151" t="s">
        <v>202</v>
      </c>
      <c r="E376" s="151"/>
      <c r="F376" s="151"/>
      <c r="G376" s="151"/>
      <c r="H376" s="151"/>
      <c r="I376" s="152"/>
      <c r="J376" s="151"/>
      <c r="K376" s="415">
        <v>2651.67</v>
      </c>
    </row>
    <row r="377" spans="1:11">
      <c r="A377" s="25" t="s">
        <v>203</v>
      </c>
      <c r="B377" s="24" t="s">
        <v>739</v>
      </c>
      <c r="C377" s="25" t="s">
        <v>740</v>
      </c>
      <c r="D377" s="25" t="s">
        <v>16</v>
      </c>
      <c r="E377" s="25" t="s">
        <v>741</v>
      </c>
      <c r="F377" s="25"/>
      <c r="G377" s="26" t="s">
        <v>742</v>
      </c>
      <c r="H377" s="24" t="s">
        <v>743</v>
      </c>
      <c r="I377" s="24" t="s">
        <v>744</v>
      </c>
      <c r="J377" s="24" t="s">
        <v>745</v>
      </c>
      <c r="K377" s="24" t="s">
        <v>17</v>
      </c>
    </row>
    <row r="378" ht="25.5" customHeight="1" spans="1:11">
      <c r="A378" s="49" t="s">
        <v>746</v>
      </c>
      <c r="B378" s="48" t="s">
        <v>204</v>
      </c>
      <c r="C378" s="49" t="s">
        <v>68</v>
      </c>
      <c r="D378" s="49" t="s">
        <v>205</v>
      </c>
      <c r="E378" s="49" t="s">
        <v>764</v>
      </c>
      <c r="F378" s="49"/>
      <c r="G378" s="50" t="s">
        <v>80</v>
      </c>
      <c r="H378" s="416">
        <v>1</v>
      </c>
      <c r="I378" s="417"/>
      <c r="J378" s="417">
        <v>1200</v>
      </c>
      <c r="K378" s="417">
        <v>1200</v>
      </c>
    </row>
    <row r="379" ht="25.5" customHeight="1" spans="1:11">
      <c r="A379" s="33" t="s">
        <v>765</v>
      </c>
      <c r="B379" s="32" t="s">
        <v>915</v>
      </c>
      <c r="C379" s="33" t="s">
        <v>159</v>
      </c>
      <c r="D379" s="33" t="s">
        <v>916</v>
      </c>
      <c r="E379" s="33" t="s">
        <v>772</v>
      </c>
      <c r="F379" s="33"/>
      <c r="G379" s="34" t="s">
        <v>84</v>
      </c>
      <c r="H379" s="422">
        <v>1</v>
      </c>
      <c r="I379" s="422">
        <v>0</v>
      </c>
      <c r="J379" s="35">
        <v>1200</v>
      </c>
      <c r="K379" s="35">
        <v>1200</v>
      </c>
    </row>
    <row r="380" ht="25.5" customHeight="1" spans="1:11">
      <c r="A380" s="41"/>
      <c r="B380" s="41"/>
      <c r="C380" s="41"/>
      <c r="D380" s="41"/>
      <c r="E380" s="41" t="s">
        <v>752</v>
      </c>
      <c r="F380" s="419">
        <v>0</v>
      </c>
      <c r="G380" s="41" t="s">
        <v>753</v>
      </c>
      <c r="H380" s="419">
        <v>0</v>
      </c>
      <c r="I380" s="41" t="s">
        <v>754</v>
      </c>
      <c r="J380" s="419">
        <v>0</v>
      </c>
    </row>
    <row r="381" spans="1:11">
      <c r="A381" s="41"/>
      <c r="B381" s="41"/>
      <c r="C381" s="41"/>
      <c r="D381" s="41"/>
      <c r="E381" s="41" t="s">
        <v>755</v>
      </c>
      <c r="F381" s="419">
        <v>315.24</v>
      </c>
      <c r="G381" s="41"/>
      <c r="H381" s="41" t="s">
        <v>756</v>
      </c>
      <c r="I381" s="41"/>
      <c r="J381" s="419">
        <v>1515.24</v>
      </c>
    </row>
    <row r="382" customHeight="1" spans="1:11">
      <c r="A382" s="42"/>
      <c r="B382" s="42"/>
      <c r="C382" s="42"/>
      <c r="D382" s="42"/>
      <c r="E382" s="42"/>
      <c r="F382" s="42"/>
      <c r="G382" s="42" t="s">
        <v>757</v>
      </c>
      <c r="H382" s="420">
        <v>1</v>
      </c>
      <c r="I382" s="42" t="s">
        <v>758</v>
      </c>
      <c r="J382" s="45">
        <v>1515.24</v>
      </c>
    </row>
    <row r="383" ht="15.75" spans="1:11">
      <c r="A383" s="421"/>
      <c r="B383" s="421"/>
      <c r="C383" s="421"/>
      <c r="D383" s="421"/>
      <c r="E383" s="421"/>
      <c r="F383" s="421"/>
      <c r="G383" s="421"/>
      <c r="H383" s="421"/>
      <c r="I383" s="421"/>
      <c r="J383" s="421"/>
    </row>
    <row r="384" spans="1:11">
      <c r="A384" s="25" t="s">
        <v>206</v>
      </c>
      <c r="B384" s="24" t="s">
        <v>739</v>
      </c>
      <c r="C384" s="25" t="s">
        <v>740</v>
      </c>
      <c r="D384" s="25" t="s">
        <v>16</v>
      </c>
      <c r="E384" s="25" t="s">
        <v>741</v>
      </c>
      <c r="F384" s="25"/>
      <c r="G384" s="26" t="s">
        <v>742</v>
      </c>
      <c r="H384" s="24" t="s">
        <v>743</v>
      </c>
      <c r="I384" s="24" t="s">
        <v>744</v>
      </c>
      <c r="J384" s="24" t="s">
        <v>745</v>
      </c>
      <c r="K384" s="24" t="s">
        <v>17</v>
      </c>
    </row>
    <row r="385" spans="1:11">
      <c r="A385" s="49" t="s">
        <v>746</v>
      </c>
      <c r="B385" s="48" t="s">
        <v>207</v>
      </c>
      <c r="C385" s="49" t="s">
        <v>159</v>
      </c>
      <c r="D385" s="49" t="s">
        <v>208</v>
      </c>
      <c r="E385" s="49" t="s">
        <v>917</v>
      </c>
      <c r="F385" s="49"/>
      <c r="G385" s="50" t="s">
        <v>84</v>
      </c>
      <c r="H385" s="416">
        <v>1</v>
      </c>
      <c r="I385" s="417"/>
      <c r="J385" s="417">
        <v>900</v>
      </c>
      <c r="K385" s="417">
        <v>900</v>
      </c>
    </row>
    <row r="386" customHeight="1" spans="1:11">
      <c r="A386" s="33" t="s">
        <v>765</v>
      </c>
      <c r="B386" s="32" t="s">
        <v>918</v>
      </c>
      <c r="C386" s="33" t="s">
        <v>159</v>
      </c>
      <c r="D386" s="33" t="s">
        <v>919</v>
      </c>
      <c r="E386" s="33" t="s">
        <v>772</v>
      </c>
      <c r="F386" s="33"/>
      <c r="G386" s="34" t="s">
        <v>84</v>
      </c>
      <c r="H386" s="422">
        <v>1</v>
      </c>
      <c r="I386" s="422">
        <v>0</v>
      </c>
      <c r="J386" s="35">
        <v>900</v>
      </c>
      <c r="K386" s="35">
        <v>900</v>
      </c>
    </row>
    <row r="387" ht="25.5" customHeight="1" spans="1:11">
      <c r="A387" s="41"/>
      <c r="B387" s="41"/>
      <c r="C387" s="41"/>
      <c r="D387" s="41"/>
      <c r="E387" s="41" t="s">
        <v>752</v>
      </c>
      <c r="F387" s="419">
        <v>0</v>
      </c>
      <c r="G387" s="41" t="s">
        <v>753</v>
      </c>
      <c r="H387" s="419">
        <v>0</v>
      </c>
      <c r="I387" s="41" t="s">
        <v>754</v>
      </c>
      <c r="J387" s="419">
        <v>0</v>
      </c>
    </row>
    <row r="388" ht="25.5" customHeight="1" spans="1:11">
      <c r="A388" s="41"/>
      <c r="B388" s="41"/>
      <c r="C388" s="41"/>
      <c r="D388" s="41"/>
      <c r="E388" s="41" t="s">
        <v>755</v>
      </c>
      <c r="F388" s="419">
        <v>236.43</v>
      </c>
      <c r="G388" s="41"/>
      <c r="H388" s="41" t="s">
        <v>756</v>
      </c>
      <c r="I388" s="41"/>
      <c r="J388" s="419">
        <v>1136.43</v>
      </c>
    </row>
    <row r="389" ht="26.25" spans="1:11">
      <c r="A389" s="42"/>
      <c r="B389" s="42"/>
      <c r="C389" s="42"/>
      <c r="D389" s="42"/>
      <c r="E389" s="42"/>
      <c r="F389" s="42"/>
      <c r="G389" s="42" t="s">
        <v>757</v>
      </c>
      <c r="H389" s="420">
        <v>1</v>
      </c>
      <c r="I389" s="42" t="s">
        <v>758</v>
      </c>
      <c r="J389" s="45">
        <v>1136.43</v>
      </c>
    </row>
    <row r="390" customHeight="1" spans="1:11">
      <c r="A390" s="421"/>
      <c r="B390" s="421"/>
      <c r="C390" s="421"/>
      <c r="D390" s="421"/>
      <c r="E390" s="421"/>
      <c r="F390" s="421"/>
      <c r="G390" s="421"/>
      <c r="H390" s="421"/>
      <c r="I390" s="421"/>
      <c r="J390" s="421"/>
    </row>
    <row r="391" ht="25.5" customHeight="1" spans="1:11">
      <c r="A391" s="151" t="s">
        <v>25</v>
      </c>
      <c r="B391" s="151"/>
      <c r="C391" s="151"/>
      <c r="D391" s="151" t="s">
        <v>26</v>
      </c>
      <c r="E391" s="151"/>
      <c r="F391" s="151"/>
      <c r="G391" s="151"/>
      <c r="H391" s="151"/>
      <c r="I391" s="152"/>
      <c r="J391" s="151"/>
      <c r="K391" s="415">
        <v>17834.09</v>
      </c>
    </row>
    <row r="392" spans="1:11">
      <c r="A392" s="25" t="s">
        <v>209</v>
      </c>
      <c r="B392" s="24" t="s">
        <v>739</v>
      </c>
      <c r="C392" s="25" t="s">
        <v>740</v>
      </c>
      <c r="D392" s="25" t="s">
        <v>16</v>
      </c>
      <c r="E392" s="25" t="s">
        <v>741</v>
      </c>
      <c r="F392" s="25"/>
      <c r="G392" s="26" t="s">
        <v>742</v>
      </c>
      <c r="H392" s="24" t="s">
        <v>743</v>
      </c>
      <c r="I392" s="24" t="s">
        <v>744</v>
      </c>
      <c r="J392" s="24" t="s">
        <v>745</v>
      </c>
      <c r="K392" s="24" t="s">
        <v>17</v>
      </c>
    </row>
    <row r="393" customHeight="1" spans="1:11">
      <c r="A393" s="49" t="s">
        <v>746</v>
      </c>
      <c r="B393" s="48" t="s">
        <v>210</v>
      </c>
      <c r="C393" s="49" t="s">
        <v>96</v>
      </c>
      <c r="D393" s="49" t="s">
        <v>211</v>
      </c>
      <c r="E393" s="49" t="s">
        <v>885</v>
      </c>
      <c r="F393" s="49"/>
      <c r="G393" s="50" t="s">
        <v>93</v>
      </c>
      <c r="H393" s="416">
        <v>1</v>
      </c>
      <c r="I393" s="417"/>
      <c r="J393" s="417">
        <v>444.01</v>
      </c>
      <c r="K393" s="417">
        <v>444.01</v>
      </c>
    </row>
    <row r="394" ht="25.5" spans="1:11">
      <c r="A394" s="28" t="s">
        <v>747</v>
      </c>
      <c r="B394" s="27" t="s">
        <v>768</v>
      </c>
      <c r="C394" s="28" t="s">
        <v>96</v>
      </c>
      <c r="D394" s="28" t="s">
        <v>769</v>
      </c>
      <c r="E394" s="28" t="s">
        <v>750</v>
      </c>
      <c r="F394" s="28"/>
      <c r="G394" s="29" t="s">
        <v>751</v>
      </c>
      <c r="H394" s="418">
        <v>2.0267</v>
      </c>
      <c r="I394" s="418">
        <v>0</v>
      </c>
      <c r="J394" s="30">
        <v>31.89</v>
      </c>
      <c r="K394" s="30">
        <v>64.63</v>
      </c>
    </row>
    <row r="395" ht="25.5" spans="1:11">
      <c r="A395" s="28" t="s">
        <v>747</v>
      </c>
      <c r="B395" s="27" t="s">
        <v>920</v>
      </c>
      <c r="C395" s="28" t="s">
        <v>96</v>
      </c>
      <c r="D395" s="28" t="s">
        <v>921</v>
      </c>
      <c r="E395" s="28" t="s">
        <v>750</v>
      </c>
      <c r="F395" s="28"/>
      <c r="G395" s="29" t="s">
        <v>751</v>
      </c>
      <c r="H395" s="418">
        <v>1.2822</v>
      </c>
      <c r="I395" s="418">
        <v>0</v>
      </c>
      <c r="J395" s="30">
        <v>35.78</v>
      </c>
      <c r="K395" s="30">
        <v>45.87</v>
      </c>
    </row>
    <row r="396" ht="38.25" spans="1:11">
      <c r="A396" s="28" t="s">
        <v>747</v>
      </c>
      <c r="B396" s="27" t="s">
        <v>922</v>
      </c>
      <c r="C396" s="28" t="s">
        <v>96</v>
      </c>
      <c r="D396" s="28" t="s">
        <v>923</v>
      </c>
      <c r="E396" s="28" t="s">
        <v>787</v>
      </c>
      <c r="F396" s="28"/>
      <c r="G396" s="29" t="s">
        <v>788</v>
      </c>
      <c r="H396" s="418">
        <v>0.6599</v>
      </c>
      <c r="I396" s="418">
        <v>0</v>
      </c>
      <c r="J396" s="30">
        <v>6.15</v>
      </c>
      <c r="K396" s="30">
        <v>4.05</v>
      </c>
    </row>
    <row r="397" ht="25.5" customHeight="1" spans="1:11">
      <c r="A397" s="28" t="s">
        <v>747</v>
      </c>
      <c r="B397" s="27" t="s">
        <v>924</v>
      </c>
      <c r="C397" s="28" t="s">
        <v>96</v>
      </c>
      <c r="D397" s="28" t="s">
        <v>925</v>
      </c>
      <c r="E397" s="28" t="s">
        <v>787</v>
      </c>
      <c r="F397" s="28"/>
      <c r="G397" s="29" t="s">
        <v>791</v>
      </c>
      <c r="H397" s="418">
        <v>0.6223</v>
      </c>
      <c r="I397" s="418">
        <v>0</v>
      </c>
      <c r="J397" s="30">
        <v>1.71</v>
      </c>
      <c r="K397" s="30">
        <v>1.06</v>
      </c>
    </row>
    <row r="398" ht="25.5" customHeight="1" spans="1:11">
      <c r="A398" s="33" t="s">
        <v>765</v>
      </c>
      <c r="B398" s="32" t="s">
        <v>926</v>
      </c>
      <c r="C398" s="33" t="s">
        <v>96</v>
      </c>
      <c r="D398" s="33" t="s">
        <v>927</v>
      </c>
      <c r="E398" s="33" t="s">
        <v>772</v>
      </c>
      <c r="F398" s="33"/>
      <c r="G398" s="34" t="s">
        <v>93</v>
      </c>
      <c r="H398" s="422">
        <v>0.8076</v>
      </c>
      <c r="I398" s="422">
        <v>0</v>
      </c>
      <c r="J398" s="35">
        <v>105</v>
      </c>
      <c r="K398" s="35">
        <v>84.79</v>
      </c>
    </row>
    <row r="399" ht="25.5" customHeight="1" spans="1:11">
      <c r="A399" s="33" t="s">
        <v>765</v>
      </c>
      <c r="B399" s="32" t="s">
        <v>928</v>
      </c>
      <c r="C399" s="33" t="s">
        <v>96</v>
      </c>
      <c r="D399" s="33" t="s">
        <v>929</v>
      </c>
      <c r="E399" s="33" t="s">
        <v>772</v>
      </c>
      <c r="F399" s="33"/>
      <c r="G399" s="34" t="s">
        <v>242</v>
      </c>
      <c r="H399" s="422">
        <v>274.0635</v>
      </c>
      <c r="I399" s="422">
        <v>0</v>
      </c>
      <c r="J399" s="35">
        <v>0.66</v>
      </c>
      <c r="K399" s="35">
        <v>180.88</v>
      </c>
    </row>
    <row r="400" customHeight="1" spans="1:11">
      <c r="A400" s="33" t="s">
        <v>765</v>
      </c>
      <c r="B400" s="32" t="s">
        <v>930</v>
      </c>
      <c r="C400" s="33" t="s">
        <v>96</v>
      </c>
      <c r="D400" s="33" t="s">
        <v>931</v>
      </c>
      <c r="E400" s="33" t="s">
        <v>772</v>
      </c>
      <c r="F400" s="33"/>
      <c r="G400" s="34" t="s">
        <v>93</v>
      </c>
      <c r="H400" s="422">
        <v>0.5813</v>
      </c>
      <c r="I400" s="422">
        <v>0</v>
      </c>
      <c r="J400" s="35">
        <v>107.93</v>
      </c>
      <c r="K400" s="35">
        <v>62.73</v>
      </c>
    </row>
    <row r="401" customHeight="1" spans="1:11">
      <c r="A401" s="41"/>
      <c r="B401" s="41"/>
      <c r="C401" s="41"/>
      <c r="D401" s="41"/>
      <c r="E401" s="41" t="s">
        <v>752</v>
      </c>
      <c r="F401" s="419">
        <v>37.1057078482914</v>
      </c>
      <c r="G401" s="41" t="s">
        <v>753</v>
      </c>
      <c r="H401" s="419">
        <v>41.94</v>
      </c>
      <c r="I401" s="41" t="s">
        <v>754</v>
      </c>
      <c r="J401" s="419">
        <v>79.05</v>
      </c>
    </row>
    <row r="402" spans="1:11">
      <c r="A402" s="41"/>
      <c r="B402" s="41"/>
      <c r="C402" s="41"/>
      <c r="D402" s="41"/>
      <c r="E402" s="41" t="s">
        <v>755</v>
      </c>
      <c r="F402" s="419">
        <v>116.64</v>
      </c>
      <c r="G402" s="41"/>
      <c r="H402" s="41" t="s">
        <v>756</v>
      </c>
      <c r="I402" s="41"/>
      <c r="J402" s="419">
        <v>560.65</v>
      </c>
    </row>
    <row r="403" ht="26.25" spans="1:11">
      <c r="A403" s="42"/>
      <c r="B403" s="42"/>
      <c r="C403" s="42"/>
      <c r="D403" s="42"/>
      <c r="E403" s="42"/>
      <c r="F403" s="42"/>
      <c r="G403" s="42" t="s">
        <v>757</v>
      </c>
      <c r="H403" s="420">
        <v>4.5</v>
      </c>
      <c r="I403" s="42" t="s">
        <v>758</v>
      </c>
      <c r="J403" s="45">
        <v>2522.92</v>
      </c>
    </row>
    <row r="404" ht="15.75" spans="1:11">
      <c r="A404" s="421"/>
      <c r="B404" s="421"/>
      <c r="C404" s="421"/>
      <c r="D404" s="421"/>
      <c r="E404" s="421"/>
      <c r="F404" s="421"/>
      <c r="G404" s="421"/>
      <c r="H404" s="421"/>
      <c r="I404" s="421"/>
      <c r="J404" s="421"/>
    </row>
    <row r="405" spans="1:11">
      <c r="A405" s="25" t="s">
        <v>212</v>
      </c>
      <c r="B405" s="24" t="s">
        <v>739</v>
      </c>
      <c r="C405" s="25" t="s">
        <v>740</v>
      </c>
      <c r="D405" s="25" t="s">
        <v>16</v>
      </c>
      <c r="E405" s="25" t="s">
        <v>741</v>
      </c>
      <c r="F405" s="25"/>
      <c r="G405" s="26" t="s">
        <v>742</v>
      </c>
      <c r="H405" s="24" t="s">
        <v>743</v>
      </c>
      <c r="I405" s="24" t="s">
        <v>744</v>
      </c>
      <c r="J405" s="24" t="s">
        <v>745</v>
      </c>
      <c r="K405" s="24" t="s">
        <v>17</v>
      </c>
    </row>
    <row r="406" ht="25.5" customHeight="1" spans="1:11">
      <c r="A406" s="49" t="s">
        <v>746</v>
      </c>
      <c r="B406" s="48" t="s">
        <v>213</v>
      </c>
      <c r="C406" s="49" t="s">
        <v>96</v>
      </c>
      <c r="D406" s="49" t="s">
        <v>214</v>
      </c>
      <c r="E406" s="49" t="s">
        <v>932</v>
      </c>
      <c r="F406" s="49"/>
      <c r="G406" s="50" t="s">
        <v>93</v>
      </c>
      <c r="H406" s="416">
        <v>1</v>
      </c>
      <c r="I406" s="417"/>
      <c r="J406" s="417">
        <v>126.14</v>
      </c>
      <c r="K406" s="417">
        <v>126.14</v>
      </c>
    </row>
    <row r="407" ht="25.5" spans="1:11">
      <c r="A407" s="28" t="s">
        <v>747</v>
      </c>
      <c r="B407" s="27" t="s">
        <v>768</v>
      </c>
      <c r="C407" s="28" t="s">
        <v>96</v>
      </c>
      <c r="D407" s="28" t="s">
        <v>769</v>
      </c>
      <c r="E407" s="28" t="s">
        <v>750</v>
      </c>
      <c r="F407" s="28"/>
      <c r="G407" s="29" t="s">
        <v>751</v>
      </c>
      <c r="H407" s="418">
        <v>3.9557667</v>
      </c>
      <c r="I407" s="418">
        <v>0</v>
      </c>
      <c r="J407" s="30">
        <v>31.89</v>
      </c>
      <c r="K407" s="30">
        <v>126.14</v>
      </c>
    </row>
    <row r="408" ht="25.5" customHeight="1" spans="1:11">
      <c r="A408" s="41"/>
      <c r="B408" s="41"/>
      <c r="C408" s="41"/>
      <c r="D408" s="41"/>
      <c r="E408" s="41" t="s">
        <v>752</v>
      </c>
      <c r="F408" s="419">
        <v>40.771686068344</v>
      </c>
      <c r="G408" s="41" t="s">
        <v>753</v>
      </c>
      <c r="H408" s="419">
        <v>46.09</v>
      </c>
      <c r="I408" s="41" t="s">
        <v>754</v>
      </c>
      <c r="J408" s="419">
        <v>86.86</v>
      </c>
    </row>
    <row r="409" ht="38.25" customHeight="1" spans="1:11">
      <c r="A409" s="41"/>
      <c r="B409" s="41"/>
      <c r="C409" s="41"/>
      <c r="D409" s="41"/>
      <c r="E409" s="41" t="s">
        <v>755</v>
      </c>
      <c r="F409" s="419">
        <v>33.13</v>
      </c>
      <c r="G409" s="41"/>
      <c r="H409" s="41" t="s">
        <v>756</v>
      </c>
      <c r="I409" s="41"/>
      <c r="J409" s="419">
        <v>159.27</v>
      </c>
    </row>
    <row r="410" ht="25.5" customHeight="1" spans="1:11">
      <c r="A410" s="42"/>
      <c r="B410" s="42"/>
      <c r="C410" s="42"/>
      <c r="D410" s="42"/>
      <c r="E410" s="42"/>
      <c r="F410" s="42"/>
      <c r="G410" s="42" t="s">
        <v>757</v>
      </c>
      <c r="H410" s="420">
        <v>45.765</v>
      </c>
      <c r="I410" s="42" t="s">
        <v>758</v>
      </c>
      <c r="J410" s="45">
        <v>7288.99</v>
      </c>
    </row>
    <row r="411" customHeight="1" spans="1:11">
      <c r="A411" s="421"/>
      <c r="B411" s="421"/>
      <c r="C411" s="421"/>
      <c r="D411" s="421"/>
      <c r="E411" s="421"/>
      <c r="F411" s="421"/>
      <c r="G411" s="421"/>
      <c r="H411" s="421"/>
      <c r="I411" s="421"/>
      <c r="J411" s="421"/>
    </row>
    <row r="412" spans="1:11">
      <c r="A412" s="25" t="s">
        <v>215</v>
      </c>
      <c r="B412" s="24" t="s">
        <v>739</v>
      </c>
      <c r="C412" s="25" t="s">
        <v>740</v>
      </c>
      <c r="D412" s="25" t="s">
        <v>16</v>
      </c>
      <c r="E412" s="25" t="s">
        <v>741</v>
      </c>
      <c r="F412" s="25"/>
      <c r="G412" s="26" t="s">
        <v>742</v>
      </c>
      <c r="H412" s="24" t="s">
        <v>743</v>
      </c>
      <c r="I412" s="24" t="s">
        <v>744</v>
      </c>
      <c r="J412" s="24" t="s">
        <v>745</v>
      </c>
      <c r="K412" s="24" t="s">
        <v>17</v>
      </c>
    </row>
    <row r="413" ht="38.25" spans="1:11">
      <c r="A413" s="49" t="s">
        <v>746</v>
      </c>
      <c r="B413" s="48" t="s">
        <v>216</v>
      </c>
      <c r="C413" s="49" t="s">
        <v>96</v>
      </c>
      <c r="D413" s="49" t="s">
        <v>217</v>
      </c>
      <c r="E413" s="49" t="s">
        <v>933</v>
      </c>
      <c r="F413" s="49"/>
      <c r="G413" s="50" t="s">
        <v>93</v>
      </c>
      <c r="H413" s="416">
        <v>1</v>
      </c>
      <c r="I413" s="417"/>
      <c r="J413" s="417">
        <v>139.34</v>
      </c>
      <c r="K413" s="417">
        <v>139.34</v>
      </c>
    </row>
    <row r="414" ht="25.5" spans="1:11">
      <c r="A414" s="28" t="s">
        <v>747</v>
      </c>
      <c r="B414" s="27" t="s">
        <v>774</v>
      </c>
      <c r="C414" s="28" t="s">
        <v>96</v>
      </c>
      <c r="D414" s="28" t="s">
        <v>775</v>
      </c>
      <c r="E414" s="28" t="s">
        <v>750</v>
      </c>
      <c r="F414" s="28"/>
      <c r="G414" s="29" t="s">
        <v>751</v>
      </c>
      <c r="H414" s="418">
        <v>0.966</v>
      </c>
      <c r="I414" s="418">
        <v>0</v>
      </c>
      <c r="J414" s="30">
        <v>41.06</v>
      </c>
      <c r="K414" s="30">
        <v>39.66</v>
      </c>
    </row>
    <row r="415" ht="25.5" spans="1:11">
      <c r="A415" s="28" t="s">
        <v>747</v>
      </c>
      <c r="B415" s="27" t="s">
        <v>768</v>
      </c>
      <c r="C415" s="28" t="s">
        <v>96</v>
      </c>
      <c r="D415" s="28" t="s">
        <v>769</v>
      </c>
      <c r="E415" s="28" t="s">
        <v>750</v>
      </c>
      <c r="F415" s="28"/>
      <c r="G415" s="29" t="s">
        <v>751</v>
      </c>
      <c r="H415" s="418">
        <v>3.126</v>
      </c>
      <c r="I415" s="418">
        <v>0</v>
      </c>
      <c r="J415" s="30">
        <v>31.89</v>
      </c>
      <c r="K415" s="30">
        <v>99.68</v>
      </c>
    </row>
    <row r="416" spans="1:11">
      <c r="A416" s="41"/>
      <c r="B416" s="41"/>
      <c r="C416" s="41"/>
      <c r="D416" s="41"/>
      <c r="E416" s="41" t="s">
        <v>752</v>
      </c>
      <c r="F416" s="419">
        <v>46.2917761922644</v>
      </c>
      <c r="G416" s="41" t="s">
        <v>753</v>
      </c>
      <c r="H416" s="419">
        <v>52.33</v>
      </c>
      <c r="I416" s="41" t="s">
        <v>754</v>
      </c>
      <c r="J416" s="419">
        <v>98.62</v>
      </c>
    </row>
    <row r="417" ht="25.5" customHeight="1" spans="1:11">
      <c r="A417" s="41"/>
      <c r="B417" s="41"/>
      <c r="C417" s="41"/>
      <c r="D417" s="41"/>
      <c r="E417" s="41" t="s">
        <v>755</v>
      </c>
      <c r="F417" s="419">
        <v>36.6</v>
      </c>
      <c r="G417" s="41"/>
      <c r="H417" s="41" t="s">
        <v>756</v>
      </c>
      <c r="I417" s="41"/>
      <c r="J417" s="419">
        <v>175.94</v>
      </c>
    </row>
    <row r="418" ht="26.25" spans="1:11">
      <c r="A418" s="42"/>
      <c r="B418" s="42"/>
      <c r="C418" s="42"/>
      <c r="D418" s="42"/>
      <c r="E418" s="42"/>
      <c r="F418" s="42"/>
      <c r="G418" s="42" t="s">
        <v>757</v>
      </c>
      <c r="H418" s="420">
        <v>2.048</v>
      </c>
      <c r="I418" s="42" t="s">
        <v>758</v>
      </c>
      <c r="J418" s="45">
        <v>360.32</v>
      </c>
    </row>
    <row r="419" ht="15.75" spans="1:11">
      <c r="A419" s="421"/>
      <c r="B419" s="421"/>
      <c r="C419" s="421"/>
      <c r="D419" s="421"/>
      <c r="E419" s="421"/>
      <c r="F419" s="421"/>
      <c r="G419" s="421"/>
      <c r="H419" s="421"/>
      <c r="I419" s="421"/>
      <c r="J419" s="421"/>
    </row>
    <row r="420" spans="1:11">
      <c r="A420" s="25" t="s">
        <v>218</v>
      </c>
      <c r="B420" s="24" t="s">
        <v>739</v>
      </c>
      <c r="C420" s="25" t="s">
        <v>740</v>
      </c>
      <c r="D420" s="25" t="s">
        <v>16</v>
      </c>
      <c r="E420" s="25" t="s">
        <v>741</v>
      </c>
      <c r="F420" s="25"/>
      <c r="G420" s="26" t="s">
        <v>742</v>
      </c>
      <c r="H420" s="24" t="s">
        <v>743</v>
      </c>
      <c r="I420" s="24" t="s">
        <v>744</v>
      </c>
      <c r="J420" s="24" t="s">
        <v>745</v>
      </c>
      <c r="K420" s="24" t="s">
        <v>17</v>
      </c>
    </row>
    <row r="421" ht="25.5" customHeight="1" spans="1:11">
      <c r="A421" s="49" t="s">
        <v>746</v>
      </c>
      <c r="B421" s="48" t="s">
        <v>219</v>
      </c>
      <c r="C421" s="49" t="s">
        <v>96</v>
      </c>
      <c r="D421" s="49" t="s">
        <v>220</v>
      </c>
      <c r="E421" s="49" t="s">
        <v>934</v>
      </c>
      <c r="F421" s="49"/>
      <c r="G421" s="50" t="s">
        <v>93</v>
      </c>
      <c r="H421" s="416">
        <v>1</v>
      </c>
      <c r="I421" s="417"/>
      <c r="J421" s="417">
        <v>37.45</v>
      </c>
      <c r="K421" s="417">
        <v>37.45</v>
      </c>
    </row>
    <row r="422" ht="25.5" customHeight="1" spans="1:11">
      <c r="A422" s="28" t="s">
        <v>747</v>
      </c>
      <c r="B422" s="27" t="s">
        <v>935</v>
      </c>
      <c r="C422" s="28" t="s">
        <v>96</v>
      </c>
      <c r="D422" s="28" t="s">
        <v>936</v>
      </c>
      <c r="E422" s="28" t="s">
        <v>787</v>
      </c>
      <c r="F422" s="28"/>
      <c r="G422" s="29" t="s">
        <v>788</v>
      </c>
      <c r="H422" s="418">
        <v>0.0054</v>
      </c>
      <c r="I422" s="418">
        <v>0</v>
      </c>
      <c r="J422" s="30">
        <v>348.78</v>
      </c>
      <c r="K422" s="30">
        <v>1.88</v>
      </c>
    </row>
    <row r="423" ht="63.75" spans="1:11">
      <c r="A423" s="28" t="s">
        <v>747</v>
      </c>
      <c r="B423" s="27" t="s">
        <v>937</v>
      </c>
      <c r="C423" s="28" t="s">
        <v>96</v>
      </c>
      <c r="D423" s="28" t="s">
        <v>938</v>
      </c>
      <c r="E423" s="28" t="s">
        <v>787</v>
      </c>
      <c r="F423" s="28"/>
      <c r="G423" s="29" t="s">
        <v>791</v>
      </c>
      <c r="H423" s="418">
        <v>0.0006</v>
      </c>
      <c r="I423" s="418">
        <v>0</v>
      </c>
      <c r="J423" s="30">
        <v>101.45</v>
      </c>
      <c r="K423" s="30">
        <v>0.06</v>
      </c>
    </row>
    <row r="424" ht="25.5" spans="1:11">
      <c r="A424" s="28" t="s">
        <v>747</v>
      </c>
      <c r="B424" s="27" t="s">
        <v>768</v>
      </c>
      <c r="C424" s="28" t="s">
        <v>96</v>
      </c>
      <c r="D424" s="28" t="s">
        <v>769</v>
      </c>
      <c r="E424" s="28" t="s">
        <v>750</v>
      </c>
      <c r="F424" s="28"/>
      <c r="G424" s="29" t="s">
        <v>751</v>
      </c>
      <c r="H424" s="418">
        <v>0.7866</v>
      </c>
      <c r="I424" s="418">
        <v>0</v>
      </c>
      <c r="J424" s="30">
        <v>31.89</v>
      </c>
      <c r="K424" s="30">
        <v>25.08</v>
      </c>
    </row>
    <row r="425" customHeight="1" spans="1:11">
      <c r="A425" s="28" t="s">
        <v>747</v>
      </c>
      <c r="B425" s="27" t="s">
        <v>939</v>
      </c>
      <c r="C425" s="28" t="s">
        <v>96</v>
      </c>
      <c r="D425" s="28" t="s">
        <v>940</v>
      </c>
      <c r="E425" s="28" t="s">
        <v>787</v>
      </c>
      <c r="F425" s="28"/>
      <c r="G425" s="29" t="s">
        <v>788</v>
      </c>
      <c r="H425" s="418">
        <v>0.1962</v>
      </c>
      <c r="I425" s="418">
        <v>0</v>
      </c>
      <c r="J425" s="30">
        <v>53.19</v>
      </c>
      <c r="K425" s="30">
        <v>10.43</v>
      </c>
    </row>
    <row r="426" spans="1:11">
      <c r="A426" s="41"/>
      <c r="B426" s="41"/>
      <c r="C426" s="41"/>
      <c r="D426" s="41"/>
      <c r="E426" s="41" t="s">
        <v>752</v>
      </c>
      <c r="F426" s="419">
        <v>11.5283514832895</v>
      </c>
      <c r="G426" s="41" t="s">
        <v>753</v>
      </c>
      <c r="H426" s="419">
        <v>13.03</v>
      </c>
      <c r="I426" s="41" t="s">
        <v>754</v>
      </c>
      <c r="J426" s="419">
        <v>24.56</v>
      </c>
    </row>
    <row r="427" spans="1:11">
      <c r="A427" s="41"/>
      <c r="B427" s="41"/>
      <c r="C427" s="41"/>
      <c r="D427" s="41"/>
      <c r="E427" s="41" t="s">
        <v>755</v>
      </c>
      <c r="F427" s="419">
        <v>9.83</v>
      </c>
      <c r="G427" s="41"/>
      <c r="H427" s="41" t="s">
        <v>756</v>
      </c>
      <c r="I427" s="41"/>
      <c r="J427" s="419">
        <v>47.28</v>
      </c>
    </row>
    <row r="428" ht="26.25" spans="1:11">
      <c r="A428" s="42"/>
      <c r="B428" s="42"/>
      <c r="C428" s="42"/>
      <c r="D428" s="42"/>
      <c r="E428" s="42"/>
      <c r="F428" s="42"/>
      <c r="G428" s="42" t="s">
        <v>757</v>
      </c>
      <c r="H428" s="420">
        <v>91.689</v>
      </c>
      <c r="I428" s="42" t="s">
        <v>758</v>
      </c>
      <c r="J428" s="45">
        <v>4335.05</v>
      </c>
    </row>
    <row r="429" ht="15.75" spans="1:11">
      <c r="A429" s="421"/>
      <c r="B429" s="421"/>
      <c r="C429" s="421"/>
      <c r="D429" s="421"/>
      <c r="E429" s="421"/>
      <c r="F429" s="421"/>
      <c r="G429" s="421"/>
      <c r="H429" s="421"/>
      <c r="I429" s="421"/>
      <c r="J429" s="421"/>
    </row>
    <row r="430" ht="25.5" customHeight="1" spans="1:11">
      <c r="A430" s="25" t="s">
        <v>221</v>
      </c>
      <c r="B430" s="24" t="s">
        <v>739</v>
      </c>
      <c r="C430" s="25" t="s">
        <v>740</v>
      </c>
      <c r="D430" s="25" t="s">
        <v>16</v>
      </c>
      <c r="E430" s="25" t="s">
        <v>741</v>
      </c>
      <c r="F430" s="25"/>
      <c r="G430" s="26" t="s">
        <v>742</v>
      </c>
      <c r="H430" s="24" t="s">
        <v>743</v>
      </c>
      <c r="I430" s="24" t="s">
        <v>744</v>
      </c>
      <c r="J430" s="24" t="s">
        <v>745</v>
      </c>
      <c r="K430" s="24" t="s">
        <v>17</v>
      </c>
    </row>
    <row r="431" ht="25.5" customHeight="1" spans="1:11">
      <c r="A431" s="49" t="s">
        <v>746</v>
      </c>
      <c r="B431" s="48" t="s">
        <v>222</v>
      </c>
      <c r="C431" s="49" t="s">
        <v>96</v>
      </c>
      <c r="D431" s="49" t="s">
        <v>223</v>
      </c>
      <c r="E431" s="49" t="s">
        <v>941</v>
      </c>
      <c r="F431" s="49"/>
      <c r="G431" s="50" t="s">
        <v>84</v>
      </c>
      <c r="H431" s="416">
        <v>1</v>
      </c>
      <c r="I431" s="417"/>
      <c r="J431" s="417">
        <v>2019.29</v>
      </c>
      <c r="K431" s="417">
        <v>2019.29</v>
      </c>
    </row>
    <row r="432" ht="51" spans="1:11">
      <c r="A432" s="28" t="s">
        <v>747</v>
      </c>
      <c r="B432" s="27" t="s">
        <v>942</v>
      </c>
      <c r="C432" s="28" t="s">
        <v>96</v>
      </c>
      <c r="D432" s="28" t="s">
        <v>943</v>
      </c>
      <c r="E432" s="28" t="s">
        <v>944</v>
      </c>
      <c r="F432" s="28"/>
      <c r="G432" s="29" t="s">
        <v>93</v>
      </c>
      <c r="H432" s="418">
        <v>0.3194</v>
      </c>
      <c r="I432" s="418">
        <v>0</v>
      </c>
      <c r="J432" s="30">
        <v>685.56</v>
      </c>
      <c r="K432" s="30">
        <v>218.96</v>
      </c>
    </row>
    <row r="433" ht="25.5" spans="1:11">
      <c r="A433" s="28" t="s">
        <v>747</v>
      </c>
      <c r="B433" s="27" t="s">
        <v>945</v>
      </c>
      <c r="C433" s="28" t="s">
        <v>96</v>
      </c>
      <c r="D433" s="28" t="s">
        <v>946</v>
      </c>
      <c r="E433" s="28" t="s">
        <v>947</v>
      </c>
      <c r="F433" s="28"/>
      <c r="G433" s="29" t="s">
        <v>70</v>
      </c>
      <c r="H433" s="418">
        <v>1.69</v>
      </c>
      <c r="I433" s="418">
        <v>0</v>
      </c>
      <c r="J433" s="30">
        <v>9.41</v>
      </c>
      <c r="K433" s="30">
        <v>15.9</v>
      </c>
    </row>
    <row r="434" ht="76.5" spans="1:11">
      <c r="A434" s="28" t="s">
        <v>747</v>
      </c>
      <c r="B434" s="27" t="s">
        <v>948</v>
      </c>
      <c r="C434" s="28" t="s">
        <v>96</v>
      </c>
      <c r="D434" s="28" t="s">
        <v>949</v>
      </c>
      <c r="E434" s="28" t="s">
        <v>787</v>
      </c>
      <c r="F434" s="28"/>
      <c r="G434" s="29" t="s">
        <v>788</v>
      </c>
      <c r="H434" s="418">
        <v>0.0677</v>
      </c>
      <c r="I434" s="418">
        <v>0</v>
      </c>
      <c r="J434" s="30">
        <v>163.53</v>
      </c>
      <c r="K434" s="30">
        <v>11.07</v>
      </c>
    </row>
    <row r="435" customHeight="1" spans="1:11">
      <c r="A435" s="28" t="s">
        <v>747</v>
      </c>
      <c r="B435" s="27" t="s">
        <v>950</v>
      </c>
      <c r="C435" s="28" t="s">
        <v>96</v>
      </c>
      <c r="D435" s="28" t="s">
        <v>951</v>
      </c>
      <c r="E435" s="28" t="s">
        <v>787</v>
      </c>
      <c r="F435" s="28"/>
      <c r="G435" s="29" t="s">
        <v>791</v>
      </c>
      <c r="H435" s="418">
        <v>0.138</v>
      </c>
      <c r="I435" s="418">
        <v>0</v>
      </c>
      <c r="J435" s="30">
        <v>78.54</v>
      </c>
      <c r="K435" s="30">
        <v>10.83</v>
      </c>
    </row>
    <row r="436" customHeight="1" spans="1:11">
      <c r="A436" s="28" t="s">
        <v>747</v>
      </c>
      <c r="B436" s="27" t="s">
        <v>952</v>
      </c>
      <c r="C436" s="28" t="s">
        <v>96</v>
      </c>
      <c r="D436" s="28" t="s">
        <v>953</v>
      </c>
      <c r="E436" s="28" t="s">
        <v>944</v>
      </c>
      <c r="F436" s="28"/>
      <c r="G436" s="29" t="s">
        <v>93</v>
      </c>
      <c r="H436" s="418">
        <v>0.0521</v>
      </c>
      <c r="I436" s="418">
        <v>0</v>
      </c>
      <c r="J436" s="30">
        <v>505.08</v>
      </c>
      <c r="K436" s="30">
        <v>26.31</v>
      </c>
    </row>
    <row r="437" ht="25.5" spans="1:11">
      <c r="A437" s="28" t="s">
        <v>747</v>
      </c>
      <c r="B437" s="27" t="s">
        <v>774</v>
      </c>
      <c r="C437" s="28" t="s">
        <v>96</v>
      </c>
      <c r="D437" s="28" t="s">
        <v>775</v>
      </c>
      <c r="E437" s="28" t="s">
        <v>750</v>
      </c>
      <c r="F437" s="28"/>
      <c r="G437" s="29" t="s">
        <v>751</v>
      </c>
      <c r="H437" s="418">
        <v>12.5786</v>
      </c>
      <c r="I437" s="418">
        <v>0</v>
      </c>
      <c r="J437" s="30">
        <v>41.06</v>
      </c>
      <c r="K437" s="30">
        <v>516.47</v>
      </c>
    </row>
    <row r="438" ht="25.5" spans="1:11">
      <c r="A438" s="28" t="s">
        <v>747</v>
      </c>
      <c r="B438" s="27" t="s">
        <v>768</v>
      </c>
      <c r="C438" s="28" t="s">
        <v>96</v>
      </c>
      <c r="D438" s="28" t="s">
        <v>769</v>
      </c>
      <c r="E438" s="28" t="s">
        <v>750</v>
      </c>
      <c r="F438" s="28"/>
      <c r="G438" s="29" t="s">
        <v>751</v>
      </c>
      <c r="H438" s="418">
        <v>9.8832</v>
      </c>
      <c r="I438" s="418">
        <v>0</v>
      </c>
      <c r="J438" s="30">
        <v>31.89</v>
      </c>
      <c r="K438" s="30">
        <v>315.17</v>
      </c>
    </row>
    <row r="439" ht="25.5" spans="1:11">
      <c r="A439" s="28" t="s">
        <v>747</v>
      </c>
      <c r="B439" s="27" t="s">
        <v>954</v>
      </c>
      <c r="C439" s="28" t="s">
        <v>96</v>
      </c>
      <c r="D439" s="28" t="s">
        <v>955</v>
      </c>
      <c r="E439" s="28" t="s">
        <v>956</v>
      </c>
      <c r="F439" s="28"/>
      <c r="G439" s="29" t="s">
        <v>93</v>
      </c>
      <c r="H439" s="418">
        <v>0.0738</v>
      </c>
      <c r="I439" s="418">
        <v>0</v>
      </c>
      <c r="J439" s="30">
        <v>1163.77</v>
      </c>
      <c r="K439" s="30">
        <v>85.88</v>
      </c>
    </row>
    <row r="440" ht="25.5" spans="1:11">
      <c r="A440" s="28" t="s">
        <v>747</v>
      </c>
      <c r="B440" s="27" t="s">
        <v>957</v>
      </c>
      <c r="C440" s="28" t="s">
        <v>96</v>
      </c>
      <c r="D440" s="28" t="s">
        <v>958</v>
      </c>
      <c r="E440" s="28" t="s">
        <v>956</v>
      </c>
      <c r="F440" s="28"/>
      <c r="G440" s="29" t="s">
        <v>242</v>
      </c>
      <c r="H440" s="418">
        <v>2.9616</v>
      </c>
      <c r="I440" s="418">
        <v>0</v>
      </c>
      <c r="J440" s="30">
        <v>10.46</v>
      </c>
      <c r="K440" s="30">
        <v>30.97</v>
      </c>
    </row>
    <row r="441" ht="25.5" customHeight="1" spans="1:11">
      <c r="A441" s="28" t="s">
        <v>747</v>
      </c>
      <c r="B441" s="27" t="s">
        <v>959</v>
      </c>
      <c r="C441" s="28" t="s">
        <v>96</v>
      </c>
      <c r="D441" s="28" t="s">
        <v>960</v>
      </c>
      <c r="E441" s="28" t="s">
        <v>885</v>
      </c>
      <c r="F441" s="28"/>
      <c r="G441" s="29" t="s">
        <v>93</v>
      </c>
      <c r="H441" s="418">
        <v>0.2279</v>
      </c>
      <c r="I441" s="418">
        <v>0</v>
      </c>
      <c r="J441" s="30">
        <v>473.69</v>
      </c>
      <c r="K441" s="30">
        <v>107.95</v>
      </c>
    </row>
    <row r="442" ht="25.5" customHeight="1" spans="1:11">
      <c r="A442" s="28" t="s">
        <v>747</v>
      </c>
      <c r="B442" s="27" t="s">
        <v>961</v>
      </c>
      <c r="C442" s="28" t="s">
        <v>96</v>
      </c>
      <c r="D442" s="28" t="s">
        <v>962</v>
      </c>
      <c r="E442" s="28" t="s">
        <v>963</v>
      </c>
      <c r="F442" s="28"/>
      <c r="G442" s="29" t="s">
        <v>93</v>
      </c>
      <c r="H442" s="418">
        <v>0.018</v>
      </c>
      <c r="I442" s="418">
        <v>0</v>
      </c>
      <c r="J442" s="30">
        <v>3861.98</v>
      </c>
      <c r="K442" s="30">
        <v>69.51</v>
      </c>
    </row>
    <row r="443" ht="38.25" spans="1:11">
      <c r="A443" s="28" t="s">
        <v>747</v>
      </c>
      <c r="B443" s="27" t="s">
        <v>964</v>
      </c>
      <c r="C443" s="28" t="s">
        <v>96</v>
      </c>
      <c r="D443" s="28" t="s">
        <v>965</v>
      </c>
      <c r="E443" s="28" t="s">
        <v>963</v>
      </c>
      <c r="F443" s="28"/>
      <c r="G443" s="29" t="s">
        <v>93</v>
      </c>
      <c r="H443" s="418">
        <v>0.1677</v>
      </c>
      <c r="I443" s="418">
        <v>0</v>
      </c>
      <c r="J443" s="30">
        <v>1699.77</v>
      </c>
      <c r="K443" s="30">
        <v>285.05</v>
      </c>
    </row>
    <row r="444" ht="25.5" spans="1:11">
      <c r="A444" s="33" t="s">
        <v>765</v>
      </c>
      <c r="B444" s="32" t="s">
        <v>966</v>
      </c>
      <c r="C444" s="33" t="s">
        <v>96</v>
      </c>
      <c r="D444" s="33" t="s">
        <v>967</v>
      </c>
      <c r="E444" s="33" t="s">
        <v>772</v>
      </c>
      <c r="F444" s="33"/>
      <c r="G444" s="34" t="s">
        <v>84</v>
      </c>
      <c r="H444" s="422">
        <v>25.2</v>
      </c>
      <c r="I444" s="422">
        <v>0</v>
      </c>
      <c r="J444" s="35">
        <v>2.88</v>
      </c>
      <c r="K444" s="35">
        <v>72.57</v>
      </c>
    </row>
    <row r="445" customHeight="1" spans="1:11">
      <c r="A445" s="33" t="s">
        <v>765</v>
      </c>
      <c r="B445" s="32" t="s">
        <v>968</v>
      </c>
      <c r="C445" s="33" t="s">
        <v>96</v>
      </c>
      <c r="D445" s="33" t="s">
        <v>969</v>
      </c>
      <c r="E445" s="33" t="s">
        <v>772</v>
      </c>
      <c r="F445" s="33"/>
      <c r="G445" s="34" t="s">
        <v>970</v>
      </c>
      <c r="H445" s="422">
        <v>0.0095</v>
      </c>
      <c r="I445" s="422">
        <v>0</v>
      </c>
      <c r="J445" s="35">
        <v>5.64</v>
      </c>
      <c r="K445" s="35">
        <v>0.05</v>
      </c>
    </row>
    <row r="446" customHeight="1" spans="1:11">
      <c r="A446" s="33" t="s">
        <v>765</v>
      </c>
      <c r="B446" s="32" t="s">
        <v>971</v>
      </c>
      <c r="C446" s="33" t="s">
        <v>96</v>
      </c>
      <c r="D446" s="33" t="s">
        <v>972</v>
      </c>
      <c r="E446" s="33" t="s">
        <v>772</v>
      </c>
      <c r="F446" s="33"/>
      <c r="G446" s="34" t="s">
        <v>116</v>
      </c>
      <c r="H446" s="422">
        <v>0.2072</v>
      </c>
      <c r="I446" s="422">
        <v>0</v>
      </c>
      <c r="J446" s="35">
        <v>8.56</v>
      </c>
      <c r="K446" s="35">
        <v>1.77</v>
      </c>
    </row>
    <row r="447" ht="25.5" spans="1:11">
      <c r="A447" s="33" t="s">
        <v>765</v>
      </c>
      <c r="B447" s="32" t="s">
        <v>973</v>
      </c>
      <c r="C447" s="33" t="s">
        <v>96</v>
      </c>
      <c r="D447" s="33" t="s">
        <v>974</v>
      </c>
      <c r="E447" s="33" t="s">
        <v>772</v>
      </c>
      <c r="F447" s="33"/>
      <c r="G447" s="34" t="s">
        <v>116</v>
      </c>
      <c r="H447" s="422">
        <v>0.2464</v>
      </c>
      <c r="I447" s="422">
        <v>0</v>
      </c>
      <c r="J447" s="35">
        <v>2.99</v>
      </c>
      <c r="K447" s="35">
        <v>0.73</v>
      </c>
    </row>
    <row r="448" spans="1:11">
      <c r="A448" s="33" t="s">
        <v>765</v>
      </c>
      <c r="B448" s="32" t="s">
        <v>821</v>
      </c>
      <c r="C448" s="33" t="s">
        <v>96</v>
      </c>
      <c r="D448" s="33" t="s">
        <v>822</v>
      </c>
      <c r="E448" s="33" t="s">
        <v>772</v>
      </c>
      <c r="F448" s="33"/>
      <c r="G448" s="34" t="s">
        <v>242</v>
      </c>
      <c r="H448" s="422">
        <v>0.0218</v>
      </c>
      <c r="I448" s="422">
        <v>0</v>
      </c>
      <c r="J448" s="35">
        <v>19.91</v>
      </c>
      <c r="K448" s="35">
        <v>0.43</v>
      </c>
    </row>
    <row r="449" ht="38.25" spans="1:11">
      <c r="A449" s="33" t="s">
        <v>765</v>
      </c>
      <c r="B449" s="32" t="s">
        <v>975</v>
      </c>
      <c r="C449" s="33" t="s">
        <v>96</v>
      </c>
      <c r="D449" s="33" t="s">
        <v>976</v>
      </c>
      <c r="E449" s="33" t="s">
        <v>772</v>
      </c>
      <c r="F449" s="33"/>
      <c r="G449" s="34" t="s">
        <v>116</v>
      </c>
      <c r="H449" s="422">
        <v>0.7728</v>
      </c>
      <c r="I449" s="422">
        <v>0</v>
      </c>
      <c r="J449" s="35">
        <v>22.33</v>
      </c>
      <c r="K449" s="35">
        <v>17.25</v>
      </c>
    </row>
    <row r="450" ht="25.5" customHeight="1" spans="1:11">
      <c r="A450" s="33" t="s">
        <v>765</v>
      </c>
      <c r="B450" s="32" t="s">
        <v>977</v>
      </c>
      <c r="C450" s="33" t="s">
        <v>96</v>
      </c>
      <c r="D450" s="33" t="s">
        <v>978</v>
      </c>
      <c r="E450" s="33" t="s">
        <v>772</v>
      </c>
      <c r="F450" s="33"/>
      <c r="G450" s="34" t="s">
        <v>84</v>
      </c>
      <c r="H450" s="422">
        <v>50.0907</v>
      </c>
      <c r="I450" s="422">
        <v>0</v>
      </c>
      <c r="J450" s="35">
        <v>4.64</v>
      </c>
      <c r="K450" s="35">
        <v>232.42</v>
      </c>
    </row>
    <row r="451" ht="25.5" customHeight="1" spans="1:11">
      <c r="A451" s="41"/>
      <c r="B451" s="41"/>
      <c r="C451" s="41"/>
      <c r="D451" s="41"/>
      <c r="E451" s="41" t="s">
        <v>752</v>
      </c>
      <c r="F451" s="419">
        <v>406.332144198273</v>
      </c>
      <c r="G451" s="41" t="s">
        <v>753</v>
      </c>
      <c r="H451" s="419">
        <v>459.32</v>
      </c>
      <c r="I451" s="41" t="s">
        <v>754</v>
      </c>
      <c r="J451" s="419">
        <v>865.65</v>
      </c>
    </row>
    <row r="452" ht="25.5" customHeight="1" spans="1:11">
      <c r="A452" s="41"/>
      <c r="B452" s="41"/>
      <c r="C452" s="41"/>
      <c r="D452" s="41"/>
      <c r="E452" s="41" t="s">
        <v>755</v>
      </c>
      <c r="F452" s="419">
        <v>530.46</v>
      </c>
      <c r="G452" s="41"/>
      <c r="H452" s="41" t="s">
        <v>756</v>
      </c>
      <c r="I452" s="41"/>
      <c r="J452" s="419">
        <v>2549.75</v>
      </c>
    </row>
    <row r="453" ht="25.5" customHeight="1" spans="1:11">
      <c r="A453" s="42"/>
      <c r="B453" s="42"/>
      <c r="C453" s="42"/>
      <c r="D453" s="42"/>
      <c r="E453" s="42"/>
      <c r="F453" s="42"/>
      <c r="G453" s="42" t="s">
        <v>757</v>
      </c>
      <c r="H453" s="420">
        <v>1</v>
      </c>
      <c r="I453" s="42" t="s">
        <v>758</v>
      </c>
      <c r="J453" s="45">
        <v>2549.75</v>
      </c>
    </row>
    <row r="454" ht="15.75" spans="1:11">
      <c r="A454" s="421"/>
      <c r="B454" s="421"/>
      <c r="C454" s="421"/>
      <c r="D454" s="421"/>
      <c r="E454" s="421"/>
      <c r="F454" s="421"/>
      <c r="G454" s="421"/>
      <c r="H454" s="421"/>
      <c r="I454" s="421"/>
      <c r="J454" s="421"/>
    </row>
    <row r="455" spans="1:11">
      <c r="A455" s="25" t="s">
        <v>224</v>
      </c>
      <c r="B455" s="24" t="s">
        <v>739</v>
      </c>
      <c r="C455" s="25" t="s">
        <v>740</v>
      </c>
      <c r="D455" s="25" t="s">
        <v>16</v>
      </c>
      <c r="E455" s="25" t="s">
        <v>741</v>
      </c>
      <c r="F455" s="25"/>
      <c r="G455" s="26" t="s">
        <v>742</v>
      </c>
      <c r="H455" s="24" t="s">
        <v>743</v>
      </c>
      <c r="I455" s="24" t="s">
        <v>744</v>
      </c>
      <c r="J455" s="24" t="s">
        <v>745</v>
      </c>
      <c r="K455" s="24" t="s">
        <v>17</v>
      </c>
    </row>
    <row r="456" customHeight="1" spans="1:11">
      <c r="A456" s="49" t="s">
        <v>746</v>
      </c>
      <c r="B456" s="48" t="s">
        <v>225</v>
      </c>
      <c r="C456" s="49" t="s">
        <v>96</v>
      </c>
      <c r="D456" s="49" t="s">
        <v>226</v>
      </c>
      <c r="E456" s="49" t="s">
        <v>941</v>
      </c>
      <c r="F456" s="49"/>
      <c r="G456" s="50" t="s">
        <v>84</v>
      </c>
      <c r="H456" s="416">
        <v>1</v>
      </c>
      <c r="I456" s="417"/>
      <c r="J456" s="417">
        <v>615.4</v>
      </c>
      <c r="K456" s="417">
        <v>615.4</v>
      </c>
    </row>
    <row r="457" ht="25.5" spans="1:11">
      <c r="A457" s="28" t="s">
        <v>747</v>
      </c>
      <c r="B457" s="27" t="s">
        <v>774</v>
      </c>
      <c r="C457" s="28" t="s">
        <v>96</v>
      </c>
      <c r="D457" s="28" t="s">
        <v>775</v>
      </c>
      <c r="E457" s="28" t="s">
        <v>750</v>
      </c>
      <c r="F457" s="28"/>
      <c r="G457" s="29" t="s">
        <v>751</v>
      </c>
      <c r="H457" s="418">
        <v>1.1484</v>
      </c>
      <c r="I457" s="418">
        <v>0</v>
      </c>
      <c r="J457" s="30">
        <v>41.06</v>
      </c>
      <c r="K457" s="30">
        <v>47.15</v>
      </c>
    </row>
    <row r="458" ht="25.5" spans="1:11">
      <c r="A458" s="28" t="s">
        <v>747</v>
      </c>
      <c r="B458" s="27" t="s">
        <v>768</v>
      </c>
      <c r="C458" s="28" t="s">
        <v>96</v>
      </c>
      <c r="D458" s="28" t="s">
        <v>769</v>
      </c>
      <c r="E458" s="28" t="s">
        <v>750</v>
      </c>
      <c r="F458" s="28"/>
      <c r="G458" s="29" t="s">
        <v>751</v>
      </c>
      <c r="H458" s="418">
        <v>0.9023</v>
      </c>
      <c r="I458" s="418">
        <v>0</v>
      </c>
      <c r="J458" s="30">
        <v>31.89</v>
      </c>
      <c r="K458" s="30">
        <v>28.77</v>
      </c>
    </row>
    <row r="459" ht="38.25" spans="1:11">
      <c r="A459" s="28" t="s">
        <v>747</v>
      </c>
      <c r="B459" s="27" t="s">
        <v>959</v>
      </c>
      <c r="C459" s="28" t="s">
        <v>96</v>
      </c>
      <c r="D459" s="28" t="s">
        <v>960</v>
      </c>
      <c r="E459" s="28" t="s">
        <v>885</v>
      </c>
      <c r="F459" s="28"/>
      <c r="G459" s="29" t="s">
        <v>93</v>
      </c>
      <c r="H459" s="418">
        <v>0.0281</v>
      </c>
      <c r="I459" s="418">
        <v>0</v>
      </c>
      <c r="J459" s="30">
        <v>473.69</v>
      </c>
      <c r="K459" s="30">
        <v>13.31</v>
      </c>
    </row>
    <row r="460" ht="38.25" spans="1:11">
      <c r="A460" s="33" t="s">
        <v>765</v>
      </c>
      <c r="B460" s="32" t="s">
        <v>979</v>
      </c>
      <c r="C460" s="33" t="s">
        <v>96</v>
      </c>
      <c r="D460" s="33" t="s">
        <v>980</v>
      </c>
      <c r="E460" s="33" t="s">
        <v>772</v>
      </c>
      <c r="F460" s="33"/>
      <c r="G460" s="34" t="s">
        <v>84</v>
      </c>
      <c r="H460" s="422">
        <v>1</v>
      </c>
      <c r="I460" s="422">
        <v>0</v>
      </c>
      <c r="J460" s="35">
        <v>526.17</v>
      </c>
      <c r="K460" s="35">
        <v>526.17</v>
      </c>
    </row>
    <row r="461" ht="25.5" customHeight="1" spans="1:11">
      <c r="A461" s="41"/>
      <c r="B461" s="41"/>
      <c r="C461" s="41"/>
      <c r="D461" s="41"/>
      <c r="E461" s="41" t="s">
        <v>752</v>
      </c>
      <c r="F461" s="419">
        <v>27.0653398422831</v>
      </c>
      <c r="G461" s="41" t="s">
        <v>753</v>
      </c>
      <c r="H461" s="419">
        <v>30.59</v>
      </c>
      <c r="I461" s="41" t="s">
        <v>754</v>
      </c>
      <c r="J461" s="419">
        <v>57.66</v>
      </c>
    </row>
    <row r="462" ht="25.5" customHeight="1" spans="1:11">
      <c r="A462" s="41"/>
      <c r="B462" s="41"/>
      <c r="C462" s="41"/>
      <c r="D462" s="41"/>
      <c r="E462" s="41" t="s">
        <v>755</v>
      </c>
      <c r="F462" s="419">
        <v>161.66</v>
      </c>
      <c r="G462" s="41"/>
      <c r="H462" s="41" t="s">
        <v>756</v>
      </c>
      <c r="I462" s="41"/>
      <c r="J462" s="419">
        <v>777.06</v>
      </c>
    </row>
    <row r="463" ht="38.25" customHeight="1" spans="1:11">
      <c r="A463" s="42"/>
      <c r="B463" s="42"/>
      <c r="C463" s="42"/>
      <c r="D463" s="42"/>
      <c r="E463" s="42"/>
      <c r="F463" s="42"/>
      <c r="G463" s="42" t="s">
        <v>757</v>
      </c>
      <c r="H463" s="420">
        <v>1</v>
      </c>
      <c r="I463" s="42" t="s">
        <v>758</v>
      </c>
      <c r="J463" s="45">
        <v>777.06</v>
      </c>
    </row>
    <row r="464" ht="38.25" customHeight="1" spans="1:11">
      <c r="A464" s="421"/>
      <c r="B464" s="421"/>
      <c r="C464" s="421"/>
      <c r="D464" s="421"/>
      <c r="E464" s="421"/>
      <c r="F464" s="421"/>
      <c r="G464" s="421"/>
      <c r="H464" s="421"/>
      <c r="I464" s="421"/>
      <c r="J464" s="421"/>
    </row>
    <row r="465" spans="1:11">
      <c r="A465" s="151" t="s">
        <v>27</v>
      </c>
      <c r="B465" s="151"/>
      <c r="C465" s="151"/>
      <c r="D465" s="151" t="s">
        <v>28</v>
      </c>
      <c r="E465" s="151"/>
      <c r="F465" s="151"/>
      <c r="G465" s="151"/>
      <c r="H465" s="151"/>
      <c r="I465" s="152"/>
      <c r="J465" s="151"/>
      <c r="K465" s="415">
        <v>4106.45</v>
      </c>
    </row>
    <row r="466" ht="25.5" customHeight="1" spans="1:11">
      <c r="A466" s="25" t="s">
        <v>227</v>
      </c>
      <c r="B466" s="24" t="s">
        <v>739</v>
      </c>
      <c r="C466" s="25" t="s">
        <v>740</v>
      </c>
      <c r="D466" s="25" t="s">
        <v>16</v>
      </c>
      <c r="E466" s="25" t="s">
        <v>741</v>
      </c>
      <c r="F466" s="25"/>
      <c r="G466" s="26" t="s">
        <v>742</v>
      </c>
      <c r="H466" s="24" t="s">
        <v>743</v>
      </c>
      <c r="I466" s="24" t="s">
        <v>744</v>
      </c>
      <c r="J466" s="24" t="s">
        <v>745</v>
      </c>
      <c r="K466" s="24" t="s">
        <v>17</v>
      </c>
    </row>
    <row r="467" ht="25.5" customHeight="1" spans="1:11">
      <c r="A467" s="49" t="s">
        <v>746</v>
      </c>
      <c r="B467" s="48" t="s">
        <v>228</v>
      </c>
      <c r="C467" s="49" t="s">
        <v>96</v>
      </c>
      <c r="D467" s="49" t="s">
        <v>229</v>
      </c>
      <c r="E467" s="49" t="s">
        <v>981</v>
      </c>
      <c r="F467" s="49"/>
      <c r="G467" s="50" t="s">
        <v>93</v>
      </c>
      <c r="H467" s="416">
        <v>1</v>
      </c>
      <c r="I467" s="417"/>
      <c r="J467" s="417">
        <v>924.09</v>
      </c>
      <c r="K467" s="417">
        <v>924.09</v>
      </c>
    </row>
    <row r="468" ht="38.25" customHeight="1" spans="1:11">
      <c r="A468" s="28" t="s">
        <v>747</v>
      </c>
      <c r="B468" s="27" t="s">
        <v>774</v>
      </c>
      <c r="C468" s="28" t="s">
        <v>96</v>
      </c>
      <c r="D468" s="28" t="s">
        <v>775</v>
      </c>
      <c r="E468" s="28" t="s">
        <v>750</v>
      </c>
      <c r="F468" s="28"/>
      <c r="G468" s="29" t="s">
        <v>751</v>
      </c>
      <c r="H468" s="418">
        <v>6.781</v>
      </c>
      <c r="I468" s="418">
        <v>0</v>
      </c>
      <c r="J468" s="30">
        <v>41.06</v>
      </c>
      <c r="K468" s="30">
        <v>278.42</v>
      </c>
    </row>
    <row r="469" ht="38.25" customHeight="1" spans="1:11">
      <c r="A469" s="28" t="s">
        <v>747</v>
      </c>
      <c r="B469" s="27" t="s">
        <v>768</v>
      </c>
      <c r="C469" s="28" t="s">
        <v>96</v>
      </c>
      <c r="D469" s="28" t="s">
        <v>769</v>
      </c>
      <c r="E469" s="28" t="s">
        <v>750</v>
      </c>
      <c r="F469" s="28"/>
      <c r="G469" s="29" t="s">
        <v>751</v>
      </c>
      <c r="H469" s="418">
        <v>2.453</v>
      </c>
      <c r="I469" s="418">
        <v>0</v>
      </c>
      <c r="J469" s="30">
        <v>31.89</v>
      </c>
      <c r="K469" s="30">
        <v>78.22</v>
      </c>
    </row>
    <row r="470" ht="38.25" spans="1:11">
      <c r="A470" s="28" t="s">
        <v>747</v>
      </c>
      <c r="B470" s="27" t="s">
        <v>982</v>
      </c>
      <c r="C470" s="28" t="s">
        <v>96</v>
      </c>
      <c r="D470" s="28" t="s">
        <v>983</v>
      </c>
      <c r="E470" s="28" t="s">
        <v>885</v>
      </c>
      <c r="F470" s="28"/>
      <c r="G470" s="29" t="s">
        <v>93</v>
      </c>
      <c r="H470" s="418">
        <v>1.38</v>
      </c>
      <c r="I470" s="418">
        <v>0</v>
      </c>
      <c r="J470" s="30">
        <v>411.2</v>
      </c>
      <c r="K470" s="30">
        <v>567.45</v>
      </c>
    </row>
    <row r="471" spans="1:11">
      <c r="A471" s="41"/>
      <c r="B471" s="41"/>
      <c r="C471" s="41"/>
      <c r="D471" s="41"/>
      <c r="E471" s="41" t="s">
        <v>752</v>
      </c>
      <c r="F471" s="419">
        <v>177.271873826511</v>
      </c>
      <c r="G471" s="41" t="s">
        <v>753</v>
      </c>
      <c r="H471" s="419">
        <v>200.39</v>
      </c>
      <c r="I471" s="41" t="s">
        <v>754</v>
      </c>
      <c r="J471" s="419">
        <v>377.66</v>
      </c>
    </row>
    <row r="472" customHeight="1" spans="1:11">
      <c r="A472" s="41"/>
      <c r="B472" s="41"/>
      <c r="C472" s="41"/>
      <c r="D472" s="41"/>
      <c r="E472" s="41" t="s">
        <v>755</v>
      </c>
      <c r="F472" s="419">
        <v>242.75</v>
      </c>
      <c r="G472" s="41"/>
      <c r="H472" s="41" t="s">
        <v>756</v>
      </c>
      <c r="I472" s="41"/>
      <c r="J472" s="419">
        <v>1166.84</v>
      </c>
    </row>
    <row r="473" ht="26.25" spans="1:11">
      <c r="A473" s="42"/>
      <c r="B473" s="42"/>
      <c r="C473" s="42"/>
      <c r="D473" s="42"/>
      <c r="E473" s="42"/>
      <c r="F473" s="42"/>
      <c r="G473" s="42" t="s">
        <v>757</v>
      </c>
      <c r="H473" s="420">
        <v>1</v>
      </c>
      <c r="I473" s="42" t="s">
        <v>758</v>
      </c>
      <c r="J473" s="45">
        <v>1166.84</v>
      </c>
    </row>
    <row r="474" ht="15.75" spans="1:11">
      <c r="A474" s="421"/>
      <c r="B474" s="421"/>
      <c r="C474" s="421"/>
      <c r="D474" s="421"/>
      <c r="E474" s="421"/>
      <c r="F474" s="421"/>
      <c r="G474" s="421"/>
      <c r="H474" s="421"/>
      <c r="I474" s="421"/>
      <c r="J474" s="421"/>
    </row>
    <row r="475" spans="1:11">
      <c r="A475" s="25" t="s">
        <v>230</v>
      </c>
      <c r="B475" s="24" t="s">
        <v>739</v>
      </c>
      <c r="C475" s="25" t="s">
        <v>740</v>
      </c>
      <c r="D475" s="25" t="s">
        <v>16</v>
      </c>
      <c r="E475" s="25" t="s">
        <v>741</v>
      </c>
      <c r="F475" s="25"/>
      <c r="G475" s="26" t="s">
        <v>742</v>
      </c>
      <c r="H475" s="24" t="s">
        <v>743</v>
      </c>
      <c r="I475" s="24" t="s">
        <v>744</v>
      </c>
      <c r="J475" s="24" t="s">
        <v>745</v>
      </c>
      <c r="K475" s="24" t="s">
        <v>17</v>
      </c>
    </row>
    <row r="476" ht="38.25" spans="1:11">
      <c r="A476" s="49" t="s">
        <v>746</v>
      </c>
      <c r="B476" s="48" t="s">
        <v>231</v>
      </c>
      <c r="C476" s="49" t="s">
        <v>96</v>
      </c>
      <c r="D476" s="49" t="s">
        <v>232</v>
      </c>
      <c r="E476" s="49" t="s">
        <v>933</v>
      </c>
      <c r="F476" s="49"/>
      <c r="G476" s="50" t="s">
        <v>70</v>
      </c>
      <c r="H476" s="416">
        <v>1</v>
      </c>
      <c r="I476" s="417"/>
      <c r="J476" s="417">
        <v>231.99</v>
      </c>
      <c r="K476" s="417">
        <v>231.99</v>
      </c>
    </row>
    <row r="477" ht="25.5" customHeight="1" spans="1:11">
      <c r="A477" s="28" t="s">
        <v>747</v>
      </c>
      <c r="B477" s="27" t="s">
        <v>877</v>
      </c>
      <c r="C477" s="28" t="s">
        <v>96</v>
      </c>
      <c r="D477" s="28" t="s">
        <v>878</v>
      </c>
      <c r="E477" s="28" t="s">
        <v>750</v>
      </c>
      <c r="F477" s="28"/>
      <c r="G477" s="29" t="s">
        <v>751</v>
      </c>
      <c r="H477" s="418">
        <v>1.17</v>
      </c>
      <c r="I477" s="418">
        <v>0</v>
      </c>
      <c r="J477" s="30">
        <v>32.77</v>
      </c>
      <c r="K477" s="30">
        <v>38.34</v>
      </c>
    </row>
    <row r="478" ht="25.5" customHeight="1" spans="1:11">
      <c r="A478" s="28" t="s">
        <v>747</v>
      </c>
      <c r="B478" s="27" t="s">
        <v>813</v>
      </c>
      <c r="C478" s="28" t="s">
        <v>96</v>
      </c>
      <c r="D478" s="28" t="s">
        <v>814</v>
      </c>
      <c r="E478" s="28" t="s">
        <v>750</v>
      </c>
      <c r="F478" s="28"/>
      <c r="G478" s="29" t="s">
        <v>751</v>
      </c>
      <c r="H478" s="418">
        <v>2.6</v>
      </c>
      <c r="I478" s="418">
        <v>0</v>
      </c>
      <c r="J478" s="30">
        <v>40.74</v>
      </c>
      <c r="K478" s="30">
        <v>105.92</v>
      </c>
    </row>
    <row r="479" ht="38.25" customHeight="1" spans="1:11">
      <c r="A479" s="28" t="s">
        <v>747</v>
      </c>
      <c r="B479" s="27" t="s">
        <v>984</v>
      </c>
      <c r="C479" s="28" t="s">
        <v>96</v>
      </c>
      <c r="D479" s="28" t="s">
        <v>985</v>
      </c>
      <c r="E479" s="28" t="s">
        <v>787</v>
      </c>
      <c r="F479" s="28"/>
      <c r="G479" s="29" t="s">
        <v>788</v>
      </c>
      <c r="H479" s="418">
        <v>0.135</v>
      </c>
      <c r="I479" s="418">
        <v>0</v>
      </c>
      <c r="J479" s="30">
        <v>46.36</v>
      </c>
      <c r="K479" s="30">
        <v>6.25</v>
      </c>
    </row>
    <row r="480" ht="38.25" customHeight="1" spans="1:11">
      <c r="A480" s="28" t="s">
        <v>747</v>
      </c>
      <c r="B480" s="27" t="s">
        <v>986</v>
      </c>
      <c r="C480" s="28" t="s">
        <v>96</v>
      </c>
      <c r="D480" s="28" t="s">
        <v>987</v>
      </c>
      <c r="E480" s="28" t="s">
        <v>787</v>
      </c>
      <c r="F480" s="28"/>
      <c r="G480" s="29" t="s">
        <v>791</v>
      </c>
      <c r="H480" s="418">
        <v>0.543</v>
      </c>
      <c r="I480" s="418">
        <v>0</v>
      </c>
      <c r="J480" s="30">
        <v>44.71</v>
      </c>
      <c r="K480" s="30">
        <v>24.27</v>
      </c>
    </row>
    <row r="481" ht="25.5" spans="1:11">
      <c r="A481" s="33" t="s">
        <v>765</v>
      </c>
      <c r="B481" s="32" t="s">
        <v>968</v>
      </c>
      <c r="C481" s="33" t="s">
        <v>96</v>
      </c>
      <c r="D481" s="33" t="s">
        <v>969</v>
      </c>
      <c r="E481" s="33" t="s">
        <v>772</v>
      </c>
      <c r="F481" s="33"/>
      <c r="G481" s="34" t="s">
        <v>970</v>
      </c>
      <c r="H481" s="422">
        <v>0.0167</v>
      </c>
      <c r="I481" s="422">
        <v>0</v>
      </c>
      <c r="J481" s="35">
        <v>5.64</v>
      </c>
      <c r="K481" s="35">
        <v>0.09</v>
      </c>
    </row>
    <row r="482" ht="25.5" spans="1:11">
      <c r="A482" s="33" t="s">
        <v>765</v>
      </c>
      <c r="B482" s="32" t="s">
        <v>973</v>
      </c>
      <c r="C482" s="33" t="s">
        <v>96</v>
      </c>
      <c r="D482" s="33" t="s">
        <v>974</v>
      </c>
      <c r="E482" s="33" t="s">
        <v>772</v>
      </c>
      <c r="F482" s="33"/>
      <c r="G482" s="34" t="s">
        <v>116</v>
      </c>
      <c r="H482" s="422">
        <v>6.955</v>
      </c>
      <c r="I482" s="422">
        <v>0</v>
      </c>
      <c r="J482" s="35">
        <v>2.99</v>
      </c>
      <c r="K482" s="35">
        <v>20.79</v>
      </c>
    </row>
    <row r="483" customHeight="1" spans="1:11">
      <c r="A483" s="33" t="s">
        <v>765</v>
      </c>
      <c r="B483" s="32" t="s">
        <v>988</v>
      </c>
      <c r="C483" s="33" t="s">
        <v>96</v>
      </c>
      <c r="D483" s="33" t="s">
        <v>989</v>
      </c>
      <c r="E483" s="33" t="s">
        <v>772</v>
      </c>
      <c r="F483" s="33"/>
      <c r="G483" s="34" t="s">
        <v>242</v>
      </c>
      <c r="H483" s="422">
        <v>0.073</v>
      </c>
      <c r="I483" s="422">
        <v>0</v>
      </c>
      <c r="J483" s="35">
        <v>19.91</v>
      </c>
      <c r="K483" s="35">
        <v>1.45</v>
      </c>
    </row>
    <row r="484" spans="1:11">
      <c r="A484" s="33" t="s">
        <v>765</v>
      </c>
      <c r="B484" s="32" t="s">
        <v>990</v>
      </c>
      <c r="C484" s="33" t="s">
        <v>96</v>
      </c>
      <c r="D484" s="33" t="s">
        <v>991</v>
      </c>
      <c r="E484" s="33" t="s">
        <v>772</v>
      </c>
      <c r="F484" s="33"/>
      <c r="G484" s="34" t="s">
        <v>242</v>
      </c>
      <c r="H484" s="422">
        <v>0.009</v>
      </c>
      <c r="I484" s="422">
        <v>0</v>
      </c>
      <c r="J484" s="35">
        <v>21.88</v>
      </c>
      <c r="K484" s="35">
        <v>0.19</v>
      </c>
    </row>
    <row r="485" ht="25.5" spans="1:11">
      <c r="A485" s="33" t="s">
        <v>765</v>
      </c>
      <c r="B485" s="32" t="s">
        <v>992</v>
      </c>
      <c r="C485" s="33" t="s">
        <v>96</v>
      </c>
      <c r="D485" s="33" t="s">
        <v>993</v>
      </c>
      <c r="E485" s="33" t="s">
        <v>772</v>
      </c>
      <c r="F485" s="33"/>
      <c r="G485" s="34" t="s">
        <v>116</v>
      </c>
      <c r="H485" s="422">
        <v>2.364</v>
      </c>
      <c r="I485" s="422">
        <v>0</v>
      </c>
      <c r="J485" s="35">
        <v>14.2</v>
      </c>
      <c r="K485" s="35">
        <v>33.56</v>
      </c>
    </row>
    <row r="486" customHeight="1" spans="1:11">
      <c r="A486" s="33" t="s">
        <v>765</v>
      </c>
      <c r="B486" s="32" t="s">
        <v>994</v>
      </c>
      <c r="C486" s="33" t="s">
        <v>96</v>
      </c>
      <c r="D486" s="33" t="s">
        <v>995</v>
      </c>
      <c r="E486" s="33" t="s">
        <v>772</v>
      </c>
      <c r="F486" s="33"/>
      <c r="G486" s="34" t="s">
        <v>242</v>
      </c>
      <c r="H486" s="422">
        <v>0.047</v>
      </c>
      <c r="I486" s="422">
        <v>0</v>
      </c>
      <c r="J486" s="35">
        <v>24.11</v>
      </c>
      <c r="K486" s="35">
        <v>1.13</v>
      </c>
    </row>
    <row r="487" spans="1:11">
      <c r="A487" s="41"/>
      <c r="B487" s="41"/>
      <c r="C487" s="41"/>
      <c r="D487" s="41"/>
      <c r="E487" s="41" t="s">
        <v>752</v>
      </c>
      <c r="F487" s="419">
        <v>61.7536612842659</v>
      </c>
      <c r="G487" s="41" t="s">
        <v>753</v>
      </c>
      <c r="H487" s="419">
        <v>69.81</v>
      </c>
      <c r="I487" s="41" t="s">
        <v>754</v>
      </c>
      <c r="J487" s="419">
        <v>131.56</v>
      </c>
    </row>
    <row r="488" spans="1:11">
      <c r="A488" s="41"/>
      <c r="B488" s="41"/>
      <c r="C488" s="41"/>
      <c r="D488" s="41"/>
      <c r="E488" s="41" t="s">
        <v>755</v>
      </c>
      <c r="F488" s="419">
        <v>60.94</v>
      </c>
      <c r="G488" s="41"/>
      <c r="H488" s="41" t="s">
        <v>756</v>
      </c>
      <c r="I488" s="41"/>
      <c r="J488" s="419">
        <v>292.93</v>
      </c>
    </row>
    <row r="489" ht="25.5" customHeight="1" spans="1:11">
      <c r="A489" s="42"/>
      <c r="B489" s="42"/>
      <c r="C489" s="42"/>
      <c r="D489" s="42"/>
      <c r="E489" s="42"/>
      <c r="F489" s="42"/>
      <c r="G489" s="42" t="s">
        <v>757</v>
      </c>
      <c r="H489" s="420">
        <v>1.44</v>
      </c>
      <c r="I489" s="42" t="s">
        <v>758</v>
      </c>
      <c r="J489" s="45">
        <v>421.81</v>
      </c>
    </row>
    <row r="490" ht="25.5" customHeight="1" spans="1:11">
      <c r="A490" s="421"/>
      <c r="B490" s="421"/>
      <c r="C490" s="421"/>
      <c r="D490" s="421"/>
      <c r="E490" s="421"/>
      <c r="F490" s="421"/>
      <c r="G490" s="421"/>
      <c r="H490" s="421"/>
      <c r="I490" s="421"/>
      <c r="J490" s="421"/>
    </row>
    <row r="491" ht="25.5" customHeight="1" spans="1:11">
      <c r="A491" s="25" t="s">
        <v>233</v>
      </c>
      <c r="B491" s="24" t="s">
        <v>739</v>
      </c>
      <c r="C491" s="25" t="s">
        <v>740</v>
      </c>
      <c r="D491" s="25" t="s">
        <v>16</v>
      </c>
      <c r="E491" s="25" t="s">
        <v>741</v>
      </c>
      <c r="F491" s="25"/>
      <c r="G491" s="26" t="s">
        <v>742</v>
      </c>
      <c r="H491" s="24" t="s">
        <v>743</v>
      </c>
      <c r="I491" s="24" t="s">
        <v>744</v>
      </c>
      <c r="J491" s="24" t="s">
        <v>745</v>
      </c>
      <c r="K491" s="24" t="s">
        <v>17</v>
      </c>
    </row>
    <row r="492" ht="25.5" customHeight="1" spans="1:11">
      <c r="A492" s="49" t="s">
        <v>746</v>
      </c>
      <c r="B492" s="48" t="s">
        <v>234</v>
      </c>
      <c r="C492" s="49" t="s">
        <v>96</v>
      </c>
      <c r="D492" s="49" t="s">
        <v>235</v>
      </c>
      <c r="E492" s="49" t="s">
        <v>933</v>
      </c>
      <c r="F492" s="49"/>
      <c r="G492" s="50" t="s">
        <v>93</v>
      </c>
      <c r="H492" s="416">
        <v>1</v>
      </c>
      <c r="I492" s="417"/>
      <c r="J492" s="417">
        <v>775.81</v>
      </c>
      <c r="K492" s="417">
        <v>775.81</v>
      </c>
    </row>
    <row r="493" ht="25.5" customHeight="1" spans="1:11">
      <c r="A493" s="28" t="s">
        <v>747</v>
      </c>
      <c r="B493" s="27" t="s">
        <v>774</v>
      </c>
      <c r="C493" s="28" t="s">
        <v>96</v>
      </c>
      <c r="D493" s="28" t="s">
        <v>775</v>
      </c>
      <c r="E493" s="28" t="s">
        <v>750</v>
      </c>
      <c r="F493" s="28"/>
      <c r="G493" s="29" t="s">
        <v>751</v>
      </c>
      <c r="H493" s="418">
        <v>0.587</v>
      </c>
      <c r="I493" s="418">
        <v>0</v>
      </c>
      <c r="J493" s="30">
        <v>41.06</v>
      </c>
      <c r="K493" s="30">
        <v>24.1</v>
      </c>
    </row>
    <row r="494" ht="25.5" spans="1:11">
      <c r="A494" s="28" t="s">
        <v>747</v>
      </c>
      <c r="B494" s="27" t="s">
        <v>768</v>
      </c>
      <c r="C494" s="28" t="s">
        <v>96</v>
      </c>
      <c r="D494" s="28" t="s">
        <v>769</v>
      </c>
      <c r="E494" s="28" t="s">
        <v>750</v>
      </c>
      <c r="F494" s="28"/>
      <c r="G494" s="29" t="s">
        <v>751</v>
      </c>
      <c r="H494" s="418">
        <v>0.881</v>
      </c>
      <c r="I494" s="418">
        <v>0</v>
      </c>
      <c r="J494" s="30">
        <v>31.89</v>
      </c>
      <c r="K494" s="30">
        <v>28.09</v>
      </c>
    </row>
    <row r="495" ht="38.25" spans="1:11">
      <c r="A495" s="28" t="s">
        <v>747</v>
      </c>
      <c r="B495" s="27" t="s">
        <v>996</v>
      </c>
      <c r="C495" s="28" t="s">
        <v>96</v>
      </c>
      <c r="D495" s="28" t="s">
        <v>997</v>
      </c>
      <c r="E495" s="28" t="s">
        <v>787</v>
      </c>
      <c r="F495" s="28"/>
      <c r="G495" s="29" t="s">
        <v>788</v>
      </c>
      <c r="H495" s="418">
        <v>0.161</v>
      </c>
      <c r="I495" s="418">
        <v>0</v>
      </c>
      <c r="J495" s="30">
        <v>1.46</v>
      </c>
      <c r="K495" s="30">
        <v>0.23</v>
      </c>
    </row>
    <row r="496" ht="38.25" spans="1:11">
      <c r="A496" s="28" t="s">
        <v>747</v>
      </c>
      <c r="B496" s="27" t="s">
        <v>998</v>
      </c>
      <c r="C496" s="28" t="s">
        <v>96</v>
      </c>
      <c r="D496" s="28" t="s">
        <v>999</v>
      </c>
      <c r="E496" s="28" t="s">
        <v>787</v>
      </c>
      <c r="F496" s="28"/>
      <c r="G496" s="29" t="s">
        <v>791</v>
      </c>
      <c r="H496" s="418">
        <v>0.133</v>
      </c>
      <c r="I496" s="418">
        <v>0</v>
      </c>
      <c r="J496" s="30">
        <v>0.53</v>
      </c>
      <c r="K496" s="30">
        <v>0.07</v>
      </c>
    </row>
    <row r="497" customHeight="1" spans="1:11">
      <c r="A497" s="33" t="s">
        <v>765</v>
      </c>
      <c r="B497" s="32" t="s">
        <v>1000</v>
      </c>
      <c r="C497" s="33" t="s">
        <v>96</v>
      </c>
      <c r="D497" s="33" t="s">
        <v>1001</v>
      </c>
      <c r="E497" s="33" t="s">
        <v>772</v>
      </c>
      <c r="F497" s="33"/>
      <c r="G497" s="34" t="s">
        <v>93</v>
      </c>
      <c r="H497" s="422">
        <v>1.26</v>
      </c>
      <c r="I497" s="422">
        <v>0</v>
      </c>
      <c r="J497" s="35">
        <v>574.07</v>
      </c>
      <c r="K497" s="35">
        <v>723.32</v>
      </c>
    </row>
    <row r="498" spans="1:11">
      <c r="A498" s="41"/>
      <c r="B498" s="41"/>
      <c r="C498" s="41"/>
      <c r="D498" s="41"/>
      <c r="E498" s="41" t="s">
        <v>752</v>
      </c>
      <c r="F498" s="419">
        <v>17.6304919263988</v>
      </c>
      <c r="G498" s="41" t="s">
        <v>753</v>
      </c>
      <c r="H498" s="419">
        <v>19.93</v>
      </c>
      <c r="I498" s="41" t="s">
        <v>754</v>
      </c>
      <c r="J498" s="419">
        <v>37.56</v>
      </c>
    </row>
    <row r="499" spans="1:11">
      <c r="A499" s="41"/>
      <c r="B499" s="41"/>
      <c r="C499" s="41"/>
      <c r="D499" s="41"/>
      <c r="E499" s="41" t="s">
        <v>755</v>
      </c>
      <c r="F499" s="419">
        <v>203.8</v>
      </c>
      <c r="G499" s="41"/>
      <c r="H499" s="41" t="s">
        <v>756</v>
      </c>
      <c r="I499" s="41"/>
      <c r="J499" s="419">
        <v>979.61</v>
      </c>
    </row>
    <row r="500" ht="26.25" spans="1:11">
      <c r="A500" s="42"/>
      <c r="B500" s="42"/>
      <c r="C500" s="42"/>
      <c r="D500" s="42"/>
      <c r="E500" s="42"/>
      <c r="F500" s="42"/>
      <c r="G500" s="42" t="s">
        <v>757</v>
      </c>
      <c r="H500" s="420">
        <v>0.864</v>
      </c>
      <c r="I500" s="42" t="s">
        <v>758</v>
      </c>
      <c r="J500" s="45">
        <v>846.38</v>
      </c>
    </row>
    <row r="501" ht="25.5" customHeight="1" spans="1:11">
      <c r="A501" s="421"/>
      <c r="B501" s="421"/>
      <c r="C501" s="421"/>
      <c r="D501" s="421"/>
      <c r="E501" s="421"/>
      <c r="F501" s="421"/>
      <c r="G501" s="421"/>
      <c r="H501" s="421"/>
      <c r="I501" s="421"/>
      <c r="J501" s="421"/>
    </row>
    <row r="502" ht="25.5" customHeight="1" spans="1:11">
      <c r="A502" s="25" t="s">
        <v>236</v>
      </c>
      <c r="B502" s="24" t="s">
        <v>739</v>
      </c>
      <c r="C502" s="25" t="s">
        <v>740</v>
      </c>
      <c r="D502" s="25" t="s">
        <v>16</v>
      </c>
      <c r="E502" s="25" t="s">
        <v>741</v>
      </c>
      <c r="F502" s="25"/>
      <c r="G502" s="26" t="s">
        <v>742</v>
      </c>
      <c r="H502" s="24" t="s">
        <v>743</v>
      </c>
      <c r="I502" s="24" t="s">
        <v>744</v>
      </c>
      <c r="J502" s="24" t="s">
        <v>745</v>
      </c>
      <c r="K502" s="24" t="s">
        <v>17</v>
      </c>
    </row>
    <row r="503" ht="25.5" customHeight="1" spans="1:11">
      <c r="A503" s="49" t="s">
        <v>746</v>
      </c>
      <c r="B503" s="48" t="s">
        <v>237</v>
      </c>
      <c r="C503" s="49" t="s">
        <v>96</v>
      </c>
      <c r="D503" s="49" t="s">
        <v>238</v>
      </c>
      <c r="E503" s="49" t="s">
        <v>1002</v>
      </c>
      <c r="F503" s="49"/>
      <c r="G503" s="50" t="s">
        <v>70</v>
      </c>
      <c r="H503" s="416">
        <v>1</v>
      </c>
      <c r="I503" s="417"/>
      <c r="J503" s="417">
        <v>218.16</v>
      </c>
      <c r="K503" s="417">
        <v>218.16</v>
      </c>
    </row>
    <row r="504" ht="25.5" customHeight="1" spans="1:11">
      <c r="A504" s="28" t="s">
        <v>747</v>
      </c>
      <c r="B504" s="27" t="s">
        <v>1003</v>
      </c>
      <c r="C504" s="28" t="s">
        <v>96</v>
      </c>
      <c r="D504" s="28" t="s">
        <v>1004</v>
      </c>
      <c r="E504" s="28" t="s">
        <v>1005</v>
      </c>
      <c r="F504" s="28"/>
      <c r="G504" s="29" t="s">
        <v>93</v>
      </c>
      <c r="H504" s="418">
        <v>0.054</v>
      </c>
      <c r="I504" s="418">
        <v>0</v>
      </c>
      <c r="J504" s="30">
        <v>706.18</v>
      </c>
      <c r="K504" s="30">
        <v>38.13</v>
      </c>
    </row>
    <row r="505" ht="38.25" customHeight="1" spans="1:11">
      <c r="A505" s="28" t="s">
        <v>747</v>
      </c>
      <c r="B505" s="27" t="s">
        <v>813</v>
      </c>
      <c r="C505" s="28" t="s">
        <v>96</v>
      </c>
      <c r="D505" s="28" t="s">
        <v>814</v>
      </c>
      <c r="E505" s="28" t="s">
        <v>750</v>
      </c>
      <c r="F505" s="28"/>
      <c r="G505" s="29" t="s">
        <v>751</v>
      </c>
      <c r="H505" s="418">
        <v>0.52</v>
      </c>
      <c r="I505" s="418">
        <v>0</v>
      </c>
      <c r="J505" s="30">
        <v>40.74</v>
      </c>
      <c r="K505" s="30">
        <v>21.18</v>
      </c>
    </row>
    <row r="506" ht="38.25" customHeight="1" spans="1:11">
      <c r="A506" s="28" t="s">
        <v>747</v>
      </c>
      <c r="B506" s="27" t="s">
        <v>768</v>
      </c>
      <c r="C506" s="28" t="s">
        <v>96</v>
      </c>
      <c r="D506" s="28" t="s">
        <v>769</v>
      </c>
      <c r="E506" s="28" t="s">
        <v>750</v>
      </c>
      <c r="F506" s="28"/>
      <c r="G506" s="29" t="s">
        <v>751</v>
      </c>
      <c r="H506" s="418">
        <v>0.39</v>
      </c>
      <c r="I506" s="418">
        <v>0</v>
      </c>
      <c r="J506" s="30">
        <v>31.89</v>
      </c>
      <c r="K506" s="30">
        <v>12.43</v>
      </c>
    </row>
    <row r="507" ht="25.5" spans="1:11">
      <c r="A507" s="28" t="s">
        <v>747</v>
      </c>
      <c r="B507" s="27" t="s">
        <v>1006</v>
      </c>
      <c r="C507" s="28" t="s">
        <v>96</v>
      </c>
      <c r="D507" s="28" t="s">
        <v>1007</v>
      </c>
      <c r="E507" s="28" t="s">
        <v>1008</v>
      </c>
      <c r="F507" s="28"/>
      <c r="G507" s="29" t="s">
        <v>116</v>
      </c>
      <c r="H507" s="418">
        <v>1.16</v>
      </c>
      <c r="I507" s="418">
        <v>0</v>
      </c>
      <c r="J507" s="30">
        <v>17.69</v>
      </c>
      <c r="K507" s="30">
        <v>20.52</v>
      </c>
    </row>
    <row r="508" customHeight="1" spans="1:11">
      <c r="A508" s="28" t="s">
        <v>747</v>
      </c>
      <c r="B508" s="27" t="s">
        <v>1009</v>
      </c>
      <c r="C508" s="28" t="s">
        <v>96</v>
      </c>
      <c r="D508" s="28" t="s">
        <v>1010</v>
      </c>
      <c r="E508" s="28" t="s">
        <v>1011</v>
      </c>
      <c r="F508" s="28"/>
      <c r="G508" s="29" t="s">
        <v>242</v>
      </c>
      <c r="H508" s="418">
        <v>1.211</v>
      </c>
      <c r="I508" s="418">
        <v>0</v>
      </c>
      <c r="J508" s="30">
        <v>17.78</v>
      </c>
      <c r="K508" s="30">
        <v>21.53</v>
      </c>
    </row>
    <row r="509" ht="38.25" spans="1:11">
      <c r="A509" s="33" t="s">
        <v>765</v>
      </c>
      <c r="B509" s="32" t="s">
        <v>1012</v>
      </c>
      <c r="C509" s="33" t="s">
        <v>96</v>
      </c>
      <c r="D509" s="33" t="s">
        <v>1013</v>
      </c>
      <c r="E509" s="33" t="s">
        <v>772</v>
      </c>
      <c r="F509" s="33"/>
      <c r="G509" s="34" t="s">
        <v>70</v>
      </c>
      <c r="H509" s="422">
        <v>1</v>
      </c>
      <c r="I509" s="422">
        <v>0</v>
      </c>
      <c r="J509" s="35">
        <v>61.66</v>
      </c>
      <c r="K509" s="35">
        <v>61.66</v>
      </c>
    </row>
    <row r="510" ht="38.25" spans="1:11">
      <c r="A510" s="33" t="s">
        <v>765</v>
      </c>
      <c r="B510" s="32" t="s">
        <v>975</v>
      </c>
      <c r="C510" s="33" t="s">
        <v>96</v>
      </c>
      <c r="D510" s="33" t="s">
        <v>976</v>
      </c>
      <c r="E510" s="33" t="s">
        <v>772</v>
      </c>
      <c r="F510" s="33"/>
      <c r="G510" s="34" t="s">
        <v>116</v>
      </c>
      <c r="H510" s="422">
        <v>1.87</v>
      </c>
      <c r="I510" s="422">
        <v>0</v>
      </c>
      <c r="J510" s="35">
        <v>22.33</v>
      </c>
      <c r="K510" s="35">
        <v>41.75</v>
      </c>
    </row>
    <row r="511" customHeight="1" spans="1:11">
      <c r="A511" s="33" t="s">
        <v>765</v>
      </c>
      <c r="B511" s="32" t="s">
        <v>994</v>
      </c>
      <c r="C511" s="33" t="s">
        <v>96</v>
      </c>
      <c r="D511" s="33" t="s">
        <v>995</v>
      </c>
      <c r="E511" s="33" t="s">
        <v>772</v>
      </c>
      <c r="F511" s="33"/>
      <c r="G511" s="34" t="s">
        <v>242</v>
      </c>
      <c r="H511" s="422">
        <v>0.04</v>
      </c>
      <c r="I511" s="422">
        <v>0</v>
      </c>
      <c r="J511" s="35">
        <v>24.11</v>
      </c>
      <c r="K511" s="35">
        <v>0.96</v>
      </c>
    </row>
    <row r="512" spans="1:11">
      <c r="A512" s="41"/>
      <c r="B512" s="41"/>
      <c r="C512" s="41"/>
      <c r="D512" s="41"/>
      <c r="E512" s="41" t="s">
        <v>752</v>
      </c>
      <c r="F512" s="419">
        <v>19.5409312805107</v>
      </c>
      <c r="G512" s="41" t="s">
        <v>753</v>
      </c>
      <c r="H512" s="419">
        <v>22.09</v>
      </c>
      <c r="I512" s="41" t="s">
        <v>754</v>
      </c>
      <c r="J512" s="419">
        <v>41.63</v>
      </c>
    </row>
    <row r="513" spans="1:11">
      <c r="A513" s="41"/>
      <c r="B513" s="41"/>
      <c r="C513" s="41"/>
      <c r="D513" s="41"/>
      <c r="E513" s="41" t="s">
        <v>755</v>
      </c>
      <c r="F513" s="419">
        <v>57.31</v>
      </c>
      <c r="G513" s="41"/>
      <c r="H513" s="41" t="s">
        <v>756</v>
      </c>
      <c r="I513" s="41"/>
      <c r="J513" s="419">
        <v>275.47</v>
      </c>
    </row>
    <row r="514" ht="25.5" customHeight="1" spans="1:11">
      <c r="A514" s="42"/>
      <c r="B514" s="42"/>
      <c r="C514" s="42"/>
      <c r="D514" s="42"/>
      <c r="E514" s="42"/>
      <c r="F514" s="42"/>
      <c r="G514" s="42" t="s">
        <v>757</v>
      </c>
      <c r="H514" s="420">
        <v>4.63</v>
      </c>
      <c r="I514" s="42" t="s">
        <v>758</v>
      </c>
      <c r="J514" s="45">
        <v>1275.42</v>
      </c>
    </row>
    <row r="515" ht="25.5" customHeight="1" spans="1:11">
      <c r="A515" s="421"/>
      <c r="B515" s="421"/>
      <c r="C515" s="421"/>
      <c r="D515" s="421"/>
      <c r="E515" s="421"/>
      <c r="F515" s="421"/>
      <c r="G515" s="421"/>
      <c r="H515" s="421"/>
      <c r="I515" s="421"/>
      <c r="J515" s="421"/>
    </row>
    <row r="516" ht="38.25" customHeight="1" spans="1:11">
      <c r="A516" s="25" t="s">
        <v>239</v>
      </c>
      <c r="B516" s="24" t="s">
        <v>739</v>
      </c>
      <c r="C516" s="25" t="s">
        <v>740</v>
      </c>
      <c r="D516" s="25" t="s">
        <v>16</v>
      </c>
      <c r="E516" s="25" t="s">
        <v>741</v>
      </c>
      <c r="F516" s="25"/>
      <c r="G516" s="26" t="s">
        <v>742</v>
      </c>
      <c r="H516" s="24" t="s">
        <v>743</v>
      </c>
      <c r="I516" s="24" t="s">
        <v>744</v>
      </c>
      <c r="J516" s="24" t="s">
        <v>745</v>
      </c>
      <c r="K516" s="24" t="s">
        <v>17</v>
      </c>
    </row>
    <row r="517" ht="38.25" customHeight="1" spans="1:11">
      <c r="A517" s="49" t="s">
        <v>746</v>
      </c>
      <c r="B517" s="48" t="s">
        <v>240</v>
      </c>
      <c r="C517" s="49" t="s">
        <v>96</v>
      </c>
      <c r="D517" s="49" t="s">
        <v>241</v>
      </c>
      <c r="E517" s="49" t="s">
        <v>933</v>
      </c>
      <c r="F517" s="49"/>
      <c r="G517" s="50" t="s">
        <v>242</v>
      </c>
      <c r="H517" s="416">
        <v>1</v>
      </c>
      <c r="I517" s="417"/>
      <c r="J517" s="417">
        <v>20.91</v>
      </c>
      <c r="K517" s="417">
        <v>20.91</v>
      </c>
    </row>
    <row r="518" ht="25.5" customHeight="1" spans="1:11">
      <c r="A518" s="28" t="s">
        <v>747</v>
      </c>
      <c r="B518" s="27" t="s">
        <v>1014</v>
      </c>
      <c r="C518" s="28" t="s">
        <v>96</v>
      </c>
      <c r="D518" s="28" t="s">
        <v>1015</v>
      </c>
      <c r="E518" s="28" t="s">
        <v>750</v>
      </c>
      <c r="F518" s="28"/>
      <c r="G518" s="29" t="s">
        <v>751</v>
      </c>
      <c r="H518" s="418">
        <v>0.075</v>
      </c>
      <c r="I518" s="418">
        <v>0</v>
      </c>
      <c r="J518" s="30">
        <v>32.92</v>
      </c>
      <c r="K518" s="30">
        <v>2.46</v>
      </c>
    </row>
    <row r="519" ht="25.5" customHeight="1" spans="1:11">
      <c r="A519" s="28" t="s">
        <v>747</v>
      </c>
      <c r="B519" s="27" t="s">
        <v>1016</v>
      </c>
      <c r="C519" s="28" t="s">
        <v>96</v>
      </c>
      <c r="D519" s="28" t="s">
        <v>1017</v>
      </c>
      <c r="E519" s="28" t="s">
        <v>750</v>
      </c>
      <c r="F519" s="28"/>
      <c r="G519" s="29" t="s">
        <v>751</v>
      </c>
      <c r="H519" s="418">
        <v>0.196</v>
      </c>
      <c r="I519" s="418">
        <v>0</v>
      </c>
      <c r="J519" s="30">
        <v>39.9</v>
      </c>
      <c r="K519" s="30">
        <v>7.82</v>
      </c>
    </row>
    <row r="520" ht="25.5" spans="1:11">
      <c r="A520" s="28" t="s">
        <v>747</v>
      </c>
      <c r="B520" s="27" t="s">
        <v>1018</v>
      </c>
      <c r="C520" s="28" t="s">
        <v>96</v>
      </c>
      <c r="D520" s="28" t="s">
        <v>1019</v>
      </c>
      <c r="E520" s="28" t="s">
        <v>1011</v>
      </c>
      <c r="F520" s="28"/>
      <c r="G520" s="29" t="s">
        <v>242</v>
      </c>
      <c r="H520" s="418">
        <v>1</v>
      </c>
      <c r="I520" s="418">
        <v>0</v>
      </c>
      <c r="J520" s="30">
        <v>9.81</v>
      </c>
      <c r="K520" s="30">
        <v>9.81</v>
      </c>
    </row>
    <row r="521" ht="38.25" spans="1:11">
      <c r="A521" s="33" t="s">
        <v>765</v>
      </c>
      <c r="B521" s="32" t="s">
        <v>1020</v>
      </c>
      <c r="C521" s="33" t="s">
        <v>96</v>
      </c>
      <c r="D521" s="33" t="s">
        <v>1021</v>
      </c>
      <c r="E521" s="33" t="s">
        <v>772</v>
      </c>
      <c r="F521" s="33"/>
      <c r="G521" s="34" t="s">
        <v>84</v>
      </c>
      <c r="H521" s="422">
        <v>0.856</v>
      </c>
      <c r="I521" s="422">
        <v>0</v>
      </c>
      <c r="J521" s="35">
        <v>0.22</v>
      </c>
      <c r="K521" s="35">
        <v>0.18</v>
      </c>
    </row>
    <row r="522" customHeight="1" spans="1:11">
      <c r="A522" s="33" t="s">
        <v>765</v>
      </c>
      <c r="B522" s="32" t="s">
        <v>1022</v>
      </c>
      <c r="C522" s="33" t="s">
        <v>96</v>
      </c>
      <c r="D522" s="33" t="s">
        <v>1023</v>
      </c>
      <c r="E522" s="33" t="s">
        <v>772</v>
      </c>
      <c r="F522" s="33"/>
      <c r="G522" s="34" t="s">
        <v>242</v>
      </c>
      <c r="H522" s="422">
        <v>0.025</v>
      </c>
      <c r="I522" s="422">
        <v>0</v>
      </c>
      <c r="J522" s="35">
        <v>25.91</v>
      </c>
      <c r="K522" s="35">
        <v>0.64</v>
      </c>
    </row>
    <row r="523" spans="1:11">
      <c r="A523" s="41"/>
      <c r="B523" s="41"/>
      <c r="C523" s="41"/>
      <c r="D523" s="41"/>
      <c r="E523" s="41" t="s">
        <v>752</v>
      </c>
      <c r="F523" s="419">
        <v>4.03210664663913</v>
      </c>
      <c r="G523" s="41" t="s">
        <v>753</v>
      </c>
      <c r="H523" s="419">
        <v>4.56</v>
      </c>
      <c r="I523" s="41" t="s">
        <v>754</v>
      </c>
      <c r="J523" s="419">
        <v>8.59</v>
      </c>
    </row>
    <row r="524" spans="1:11">
      <c r="A524" s="41"/>
      <c r="B524" s="41"/>
      <c r="C524" s="41"/>
      <c r="D524" s="41"/>
      <c r="E524" s="41" t="s">
        <v>755</v>
      </c>
      <c r="F524" s="419">
        <v>5.49</v>
      </c>
      <c r="G524" s="41"/>
      <c r="H524" s="41" t="s">
        <v>756</v>
      </c>
      <c r="I524" s="41"/>
      <c r="J524" s="419">
        <v>26.4</v>
      </c>
    </row>
    <row r="525" customHeight="1" spans="1:11">
      <c r="A525" s="42"/>
      <c r="B525" s="42"/>
      <c r="C525" s="42"/>
      <c r="D525" s="42"/>
      <c r="E525" s="42"/>
      <c r="F525" s="42"/>
      <c r="G525" s="42" t="s">
        <v>757</v>
      </c>
      <c r="H525" s="420">
        <v>15</v>
      </c>
      <c r="I525" s="42" t="s">
        <v>758</v>
      </c>
      <c r="J525" s="45">
        <v>396</v>
      </c>
    </row>
    <row r="526" ht="15.75" spans="1:11">
      <c r="A526" s="421"/>
      <c r="B526" s="421"/>
      <c r="C526" s="421"/>
      <c r="D526" s="421"/>
      <c r="E526" s="421"/>
      <c r="F526" s="421"/>
      <c r="G526" s="421"/>
      <c r="H526" s="421"/>
      <c r="I526" s="421"/>
      <c r="J526" s="421"/>
    </row>
    <row r="527" spans="1:11">
      <c r="A527" s="151" t="s">
        <v>29</v>
      </c>
      <c r="B527" s="151"/>
      <c r="C527" s="151"/>
      <c r="D527" s="151" t="s">
        <v>30</v>
      </c>
      <c r="E527" s="151"/>
      <c r="F527" s="151"/>
      <c r="G527" s="151"/>
      <c r="H527" s="151"/>
      <c r="I527" s="152"/>
      <c r="J527" s="151"/>
      <c r="K527" s="415">
        <v>5541.7</v>
      </c>
    </row>
    <row r="528" ht="25.5" customHeight="1" spans="1:11">
      <c r="A528" s="25" t="s">
        <v>243</v>
      </c>
      <c r="B528" s="24" t="s">
        <v>739</v>
      </c>
      <c r="C528" s="25" t="s">
        <v>740</v>
      </c>
      <c r="D528" s="25" t="s">
        <v>16</v>
      </c>
      <c r="E528" s="25" t="s">
        <v>741</v>
      </c>
      <c r="F528" s="25"/>
      <c r="G528" s="26" t="s">
        <v>742</v>
      </c>
      <c r="H528" s="24" t="s">
        <v>743</v>
      </c>
      <c r="I528" s="24" t="s">
        <v>744</v>
      </c>
      <c r="J528" s="24" t="s">
        <v>745</v>
      </c>
      <c r="K528" s="24" t="s">
        <v>17</v>
      </c>
    </row>
    <row r="529" ht="25.5" customHeight="1" spans="1:11">
      <c r="A529" s="49" t="s">
        <v>746</v>
      </c>
      <c r="B529" s="48" t="s">
        <v>244</v>
      </c>
      <c r="C529" s="49" t="s">
        <v>96</v>
      </c>
      <c r="D529" s="49" t="s">
        <v>245</v>
      </c>
      <c r="E529" s="49" t="s">
        <v>1008</v>
      </c>
      <c r="F529" s="49"/>
      <c r="G529" s="50" t="s">
        <v>70</v>
      </c>
      <c r="H529" s="416">
        <v>1</v>
      </c>
      <c r="I529" s="417"/>
      <c r="J529" s="417">
        <v>148.33</v>
      </c>
      <c r="K529" s="417">
        <v>148.33</v>
      </c>
    </row>
    <row r="530" ht="25.5" customHeight="1" spans="1:11">
      <c r="A530" s="28" t="s">
        <v>747</v>
      </c>
      <c r="B530" s="27" t="s">
        <v>877</v>
      </c>
      <c r="C530" s="28" t="s">
        <v>96</v>
      </c>
      <c r="D530" s="28" t="s">
        <v>878</v>
      </c>
      <c r="E530" s="28" t="s">
        <v>750</v>
      </c>
      <c r="F530" s="28"/>
      <c r="G530" s="29" t="s">
        <v>751</v>
      </c>
      <c r="H530" s="418">
        <v>0.143</v>
      </c>
      <c r="I530" s="418">
        <v>0</v>
      </c>
      <c r="J530" s="30">
        <v>32.77</v>
      </c>
      <c r="K530" s="30">
        <v>4.68</v>
      </c>
    </row>
    <row r="531" ht="25.5" customHeight="1" spans="1:11">
      <c r="A531" s="28" t="s">
        <v>747</v>
      </c>
      <c r="B531" s="27" t="s">
        <v>813</v>
      </c>
      <c r="C531" s="28" t="s">
        <v>96</v>
      </c>
      <c r="D531" s="28" t="s">
        <v>814</v>
      </c>
      <c r="E531" s="28" t="s">
        <v>750</v>
      </c>
      <c r="F531" s="28"/>
      <c r="G531" s="29" t="s">
        <v>751</v>
      </c>
      <c r="H531" s="418">
        <v>0.607</v>
      </c>
      <c r="I531" s="418">
        <v>0</v>
      </c>
      <c r="J531" s="30">
        <v>40.74</v>
      </c>
      <c r="K531" s="30">
        <v>24.72</v>
      </c>
    </row>
    <row r="532" ht="25.5" customHeight="1" spans="1:11">
      <c r="A532" s="28" t="s">
        <v>747</v>
      </c>
      <c r="B532" s="27" t="s">
        <v>984</v>
      </c>
      <c r="C532" s="28" t="s">
        <v>96</v>
      </c>
      <c r="D532" s="28" t="s">
        <v>985</v>
      </c>
      <c r="E532" s="28" t="s">
        <v>787</v>
      </c>
      <c r="F532" s="28"/>
      <c r="G532" s="29" t="s">
        <v>788</v>
      </c>
      <c r="H532" s="418">
        <v>0.05</v>
      </c>
      <c r="I532" s="418">
        <v>0</v>
      </c>
      <c r="J532" s="30">
        <v>46.36</v>
      </c>
      <c r="K532" s="30">
        <v>2.31</v>
      </c>
    </row>
    <row r="533" ht="38.25" spans="1:11">
      <c r="A533" s="28" t="s">
        <v>747</v>
      </c>
      <c r="B533" s="27" t="s">
        <v>986</v>
      </c>
      <c r="C533" s="28" t="s">
        <v>96</v>
      </c>
      <c r="D533" s="28" t="s">
        <v>987</v>
      </c>
      <c r="E533" s="28" t="s">
        <v>787</v>
      </c>
      <c r="F533" s="28"/>
      <c r="G533" s="29" t="s">
        <v>791</v>
      </c>
      <c r="H533" s="418">
        <v>0.201</v>
      </c>
      <c r="I533" s="418">
        <v>0</v>
      </c>
      <c r="J533" s="30">
        <v>44.71</v>
      </c>
      <c r="K533" s="30">
        <v>8.98</v>
      </c>
    </row>
    <row r="534" ht="25.5" spans="1:11">
      <c r="A534" s="33" t="s">
        <v>765</v>
      </c>
      <c r="B534" s="32" t="s">
        <v>973</v>
      </c>
      <c r="C534" s="33" t="s">
        <v>96</v>
      </c>
      <c r="D534" s="33" t="s">
        <v>974</v>
      </c>
      <c r="E534" s="33" t="s">
        <v>772</v>
      </c>
      <c r="F534" s="33"/>
      <c r="G534" s="34" t="s">
        <v>116</v>
      </c>
      <c r="H534" s="422">
        <v>4.432</v>
      </c>
      <c r="I534" s="422">
        <v>0</v>
      </c>
      <c r="J534" s="35">
        <v>2.99</v>
      </c>
      <c r="K534" s="35">
        <v>13.25</v>
      </c>
    </row>
    <row r="535" spans="1:11">
      <c r="A535" s="33" t="s">
        <v>765</v>
      </c>
      <c r="B535" s="32" t="s">
        <v>1024</v>
      </c>
      <c r="C535" s="33" t="s">
        <v>96</v>
      </c>
      <c r="D535" s="33" t="s">
        <v>1025</v>
      </c>
      <c r="E535" s="33" t="s">
        <v>772</v>
      </c>
      <c r="F535" s="33"/>
      <c r="G535" s="34" t="s">
        <v>242</v>
      </c>
      <c r="H535" s="422">
        <v>0.086</v>
      </c>
      <c r="I535" s="422">
        <v>0</v>
      </c>
      <c r="J535" s="35">
        <v>19.53</v>
      </c>
      <c r="K535" s="35">
        <v>1.67</v>
      </c>
    </row>
    <row r="536" customHeight="1" spans="1:11">
      <c r="A536" s="33" t="s">
        <v>765</v>
      </c>
      <c r="B536" s="32" t="s">
        <v>992</v>
      </c>
      <c r="C536" s="33" t="s">
        <v>96</v>
      </c>
      <c r="D536" s="33" t="s">
        <v>993</v>
      </c>
      <c r="E536" s="33" t="s">
        <v>772</v>
      </c>
      <c r="F536" s="33"/>
      <c r="G536" s="34" t="s">
        <v>116</v>
      </c>
      <c r="H536" s="422">
        <v>6.53</v>
      </c>
      <c r="I536" s="422">
        <v>0</v>
      </c>
      <c r="J536" s="35">
        <v>14.2</v>
      </c>
      <c r="K536" s="35">
        <v>92.72</v>
      </c>
    </row>
    <row r="537" spans="1:11">
      <c r="A537" s="41"/>
      <c r="B537" s="41"/>
      <c r="C537" s="41"/>
      <c r="D537" s="41"/>
      <c r="E537" s="41" t="s">
        <v>752</v>
      </c>
      <c r="F537" s="419">
        <v>14.5653398422831</v>
      </c>
      <c r="G537" s="41" t="s">
        <v>753</v>
      </c>
      <c r="H537" s="419">
        <v>16.46</v>
      </c>
      <c r="I537" s="41" t="s">
        <v>754</v>
      </c>
      <c r="J537" s="419">
        <v>31.03</v>
      </c>
    </row>
    <row r="538" spans="1:11">
      <c r="A538" s="41"/>
      <c r="B538" s="41"/>
      <c r="C538" s="41"/>
      <c r="D538" s="41"/>
      <c r="E538" s="41" t="s">
        <v>755</v>
      </c>
      <c r="F538" s="419">
        <v>38.96</v>
      </c>
      <c r="G538" s="41"/>
      <c r="H538" s="41" t="s">
        <v>756</v>
      </c>
      <c r="I538" s="41"/>
      <c r="J538" s="419">
        <v>187.29</v>
      </c>
    </row>
    <row r="539" ht="26.25" spans="1:11">
      <c r="A539" s="42"/>
      <c r="B539" s="42"/>
      <c r="C539" s="42"/>
      <c r="D539" s="42"/>
      <c r="E539" s="42"/>
      <c r="F539" s="42"/>
      <c r="G539" s="42" t="s">
        <v>757</v>
      </c>
      <c r="H539" s="420">
        <v>8.64</v>
      </c>
      <c r="I539" s="42" t="s">
        <v>758</v>
      </c>
      <c r="J539" s="45">
        <v>1618.18</v>
      </c>
    </row>
    <row r="540" ht="15.75" spans="1:11">
      <c r="A540" s="421"/>
      <c r="B540" s="421"/>
      <c r="C540" s="421"/>
      <c r="D540" s="421"/>
      <c r="E540" s="421"/>
      <c r="F540" s="421"/>
      <c r="G540" s="421"/>
      <c r="H540" s="421"/>
      <c r="I540" s="421"/>
      <c r="J540" s="421"/>
    </row>
    <row r="541" ht="25.5" customHeight="1" spans="1:11">
      <c r="A541" s="25" t="s">
        <v>246</v>
      </c>
      <c r="B541" s="24" t="s">
        <v>739</v>
      </c>
      <c r="C541" s="25" t="s">
        <v>740</v>
      </c>
      <c r="D541" s="25" t="s">
        <v>16</v>
      </c>
      <c r="E541" s="25" t="s">
        <v>741</v>
      </c>
      <c r="F541" s="25"/>
      <c r="G541" s="26" t="s">
        <v>742</v>
      </c>
      <c r="H541" s="24" t="s">
        <v>743</v>
      </c>
      <c r="I541" s="24" t="s">
        <v>744</v>
      </c>
      <c r="J541" s="24" t="s">
        <v>745</v>
      </c>
      <c r="K541" s="24" t="s">
        <v>17</v>
      </c>
    </row>
    <row r="542" ht="25.5" customHeight="1" spans="1:11">
      <c r="A542" s="49" t="s">
        <v>746</v>
      </c>
      <c r="B542" s="48" t="s">
        <v>247</v>
      </c>
      <c r="C542" s="49" t="s">
        <v>96</v>
      </c>
      <c r="D542" s="49" t="s">
        <v>248</v>
      </c>
      <c r="E542" s="49" t="s">
        <v>1002</v>
      </c>
      <c r="F542" s="49"/>
      <c r="G542" s="50" t="s">
        <v>70</v>
      </c>
      <c r="H542" s="416">
        <v>1</v>
      </c>
      <c r="I542" s="417"/>
      <c r="J542" s="417">
        <v>203.6</v>
      </c>
      <c r="K542" s="417">
        <v>203.6</v>
      </c>
    </row>
    <row r="543" ht="25.5" customHeight="1" spans="1:11">
      <c r="A543" s="28" t="s">
        <v>747</v>
      </c>
      <c r="B543" s="27" t="s">
        <v>1003</v>
      </c>
      <c r="C543" s="28" t="s">
        <v>96</v>
      </c>
      <c r="D543" s="28" t="s">
        <v>1004</v>
      </c>
      <c r="E543" s="28" t="s">
        <v>1005</v>
      </c>
      <c r="F543" s="28"/>
      <c r="G543" s="29" t="s">
        <v>93</v>
      </c>
      <c r="H543" s="418">
        <v>0.054</v>
      </c>
      <c r="I543" s="418">
        <v>0</v>
      </c>
      <c r="J543" s="30">
        <v>706.18</v>
      </c>
      <c r="K543" s="30">
        <v>38.13</v>
      </c>
    </row>
    <row r="544" ht="25.5" spans="1:11">
      <c r="A544" s="28" t="s">
        <v>747</v>
      </c>
      <c r="B544" s="27" t="s">
        <v>813</v>
      </c>
      <c r="C544" s="28" t="s">
        <v>96</v>
      </c>
      <c r="D544" s="28" t="s">
        <v>814</v>
      </c>
      <c r="E544" s="28" t="s">
        <v>750</v>
      </c>
      <c r="F544" s="28"/>
      <c r="G544" s="29" t="s">
        <v>751</v>
      </c>
      <c r="H544" s="418">
        <v>0.52</v>
      </c>
      <c r="I544" s="418">
        <v>0</v>
      </c>
      <c r="J544" s="30">
        <v>40.74</v>
      </c>
      <c r="K544" s="30">
        <v>21.18</v>
      </c>
    </row>
    <row r="545" ht="25.5" spans="1:11">
      <c r="A545" s="28" t="s">
        <v>747</v>
      </c>
      <c r="B545" s="27" t="s">
        <v>768</v>
      </c>
      <c r="C545" s="28" t="s">
        <v>96</v>
      </c>
      <c r="D545" s="28" t="s">
        <v>769</v>
      </c>
      <c r="E545" s="28" t="s">
        <v>750</v>
      </c>
      <c r="F545" s="28"/>
      <c r="G545" s="29" t="s">
        <v>751</v>
      </c>
      <c r="H545" s="418">
        <v>0.39</v>
      </c>
      <c r="I545" s="418">
        <v>0</v>
      </c>
      <c r="J545" s="30">
        <v>31.89</v>
      </c>
      <c r="K545" s="30">
        <v>12.43</v>
      </c>
    </row>
    <row r="546" ht="25.5" spans="1:11">
      <c r="A546" s="28" t="s">
        <v>747</v>
      </c>
      <c r="B546" s="27" t="s">
        <v>1006</v>
      </c>
      <c r="C546" s="28" t="s">
        <v>96</v>
      </c>
      <c r="D546" s="28" t="s">
        <v>1007</v>
      </c>
      <c r="E546" s="28" t="s">
        <v>1008</v>
      </c>
      <c r="F546" s="28"/>
      <c r="G546" s="29" t="s">
        <v>116</v>
      </c>
      <c r="H546" s="418">
        <v>1.16</v>
      </c>
      <c r="I546" s="418">
        <v>0</v>
      </c>
      <c r="J546" s="30">
        <v>17.69</v>
      </c>
      <c r="K546" s="30">
        <v>20.52</v>
      </c>
    </row>
    <row r="547" customHeight="1" spans="1:11">
      <c r="A547" s="28" t="s">
        <v>747</v>
      </c>
      <c r="B547" s="27" t="s">
        <v>1009</v>
      </c>
      <c r="C547" s="28" t="s">
        <v>96</v>
      </c>
      <c r="D547" s="28" t="s">
        <v>1010</v>
      </c>
      <c r="E547" s="28" t="s">
        <v>1011</v>
      </c>
      <c r="F547" s="28"/>
      <c r="G547" s="29" t="s">
        <v>242</v>
      </c>
      <c r="H547" s="418">
        <v>0.991</v>
      </c>
      <c r="I547" s="418">
        <v>0</v>
      </c>
      <c r="J547" s="30">
        <v>17.78</v>
      </c>
      <c r="K547" s="30">
        <v>17.61</v>
      </c>
    </row>
    <row r="548" ht="38.25" spans="1:11">
      <c r="A548" s="33" t="s">
        <v>765</v>
      </c>
      <c r="B548" s="32" t="s">
        <v>1026</v>
      </c>
      <c r="C548" s="33" t="s">
        <v>96</v>
      </c>
      <c r="D548" s="33" t="s">
        <v>1027</v>
      </c>
      <c r="E548" s="33" t="s">
        <v>772</v>
      </c>
      <c r="F548" s="33"/>
      <c r="G548" s="34" t="s">
        <v>70</v>
      </c>
      <c r="H548" s="422">
        <v>1</v>
      </c>
      <c r="I548" s="422">
        <v>0</v>
      </c>
      <c r="J548" s="35">
        <v>51.02</v>
      </c>
      <c r="K548" s="35">
        <v>51.02</v>
      </c>
    </row>
    <row r="549" customHeight="1" spans="1:11">
      <c r="A549" s="33" t="s">
        <v>765</v>
      </c>
      <c r="B549" s="32" t="s">
        <v>975</v>
      </c>
      <c r="C549" s="33" t="s">
        <v>96</v>
      </c>
      <c r="D549" s="33" t="s">
        <v>976</v>
      </c>
      <c r="E549" s="33" t="s">
        <v>772</v>
      </c>
      <c r="F549" s="33"/>
      <c r="G549" s="34" t="s">
        <v>116</v>
      </c>
      <c r="H549" s="422">
        <v>1.87</v>
      </c>
      <c r="I549" s="422">
        <v>0</v>
      </c>
      <c r="J549" s="35">
        <v>22.33</v>
      </c>
      <c r="K549" s="35">
        <v>41.75</v>
      </c>
    </row>
    <row r="550" ht="25.5" spans="1:11">
      <c r="A550" s="33" t="s">
        <v>765</v>
      </c>
      <c r="B550" s="32" t="s">
        <v>994</v>
      </c>
      <c r="C550" s="33" t="s">
        <v>96</v>
      </c>
      <c r="D550" s="33" t="s">
        <v>995</v>
      </c>
      <c r="E550" s="33" t="s">
        <v>772</v>
      </c>
      <c r="F550" s="33"/>
      <c r="G550" s="34" t="s">
        <v>242</v>
      </c>
      <c r="H550" s="422">
        <v>0.04</v>
      </c>
      <c r="I550" s="422">
        <v>0</v>
      </c>
      <c r="J550" s="35">
        <v>24.11</v>
      </c>
      <c r="K550" s="35">
        <v>0.96</v>
      </c>
    </row>
    <row r="551" spans="1:11">
      <c r="A551" s="41"/>
      <c r="B551" s="41"/>
      <c r="C551" s="41"/>
      <c r="D551" s="41"/>
      <c r="E551" s="41" t="s">
        <v>752</v>
      </c>
      <c r="F551" s="419">
        <v>18.8556139692077</v>
      </c>
      <c r="G551" s="41" t="s">
        <v>753</v>
      </c>
      <c r="H551" s="419">
        <v>21.31</v>
      </c>
      <c r="I551" s="41" t="s">
        <v>754</v>
      </c>
      <c r="J551" s="419">
        <v>40.17</v>
      </c>
    </row>
    <row r="552" ht="25.5" customHeight="1" spans="1:11">
      <c r="A552" s="41"/>
      <c r="B552" s="41"/>
      <c r="C552" s="41"/>
      <c r="D552" s="41"/>
      <c r="E552" s="41" t="s">
        <v>755</v>
      </c>
      <c r="F552" s="419">
        <v>53.48</v>
      </c>
      <c r="G552" s="41"/>
      <c r="H552" s="41" t="s">
        <v>756</v>
      </c>
      <c r="I552" s="41"/>
      <c r="J552" s="419">
        <v>257.08</v>
      </c>
    </row>
    <row r="553" ht="25.5" customHeight="1" spans="1:11">
      <c r="A553" s="42"/>
      <c r="B553" s="42"/>
      <c r="C553" s="42"/>
      <c r="D553" s="42"/>
      <c r="E553" s="42"/>
      <c r="F553" s="42"/>
      <c r="G553" s="42" t="s">
        <v>757</v>
      </c>
      <c r="H553" s="420">
        <v>4.63</v>
      </c>
      <c r="I553" s="42" t="s">
        <v>758</v>
      </c>
      <c r="J553" s="45">
        <v>1190.28</v>
      </c>
    </row>
    <row r="554" ht="15.75" spans="1:11">
      <c r="A554" s="421"/>
      <c r="B554" s="421"/>
      <c r="C554" s="421"/>
      <c r="D554" s="421"/>
      <c r="E554" s="421"/>
      <c r="F554" s="421"/>
      <c r="G554" s="421"/>
      <c r="H554" s="421"/>
      <c r="I554" s="421"/>
      <c r="J554" s="421"/>
    </row>
    <row r="555" spans="1:11">
      <c r="A555" s="25" t="s">
        <v>249</v>
      </c>
      <c r="B555" s="24" t="s">
        <v>739</v>
      </c>
      <c r="C555" s="25" t="s">
        <v>740</v>
      </c>
      <c r="D555" s="25" t="s">
        <v>16</v>
      </c>
      <c r="E555" s="25" t="s">
        <v>741</v>
      </c>
      <c r="F555" s="25"/>
      <c r="G555" s="26" t="s">
        <v>742</v>
      </c>
      <c r="H555" s="24" t="s">
        <v>743</v>
      </c>
      <c r="I555" s="24" t="s">
        <v>744</v>
      </c>
      <c r="J555" s="24" t="s">
        <v>745</v>
      </c>
      <c r="K555" s="24" t="s">
        <v>17</v>
      </c>
    </row>
    <row r="556" ht="25.5" customHeight="1" spans="1:11">
      <c r="A556" s="49" t="s">
        <v>746</v>
      </c>
      <c r="B556" s="48" t="s">
        <v>250</v>
      </c>
      <c r="C556" s="49" t="s">
        <v>96</v>
      </c>
      <c r="D556" s="49" t="s">
        <v>251</v>
      </c>
      <c r="E556" s="49" t="s">
        <v>1011</v>
      </c>
      <c r="F556" s="49"/>
      <c r="G556" s="50" t="s">
        <v>242</v>
      </c>
      <c r="H556" s="416">
        <v>1</v>
      </c>
      <c r="I556" s="417"/>
      <c r="J556" s="417">
        <v>14.23</v>
      </c>
      <c r="K556" s="417">
        <v>14.23</v>
      </c>
    </row>
    <row r="557" ht="25.5" customHeight="1" spans="1:11">
      <c r="A557" s="28" t="s">
        <v>747</v>
      </c>
      <c r="B557" s="27" t="s">
        <v>1014</v>
      </c>
      <c r="C557" s="28" t="s">
        <v>96</v>
      </c>
      <c r="D557" s="28" t="s">
        <v>1015</v>
      </c>
      <c r="E557" s="28" t="s">
        <v>750</v>
      </c>
      <c r="F557" s="28"/>
      <c r="G557" s="29" t="s">
        <v>751</v>
      </c>
      <c r="H557" s="418">
        <v>0.0129</v>
      </c>
      <c r="I557" s="418">
        <v>0</v>
      </c>
      <c r="J557" s="30">
        <v>32.92</v>
      </c>
      <c r="K557" s="30">
        <v>0.42</v>
      </c>
    </row>
    <row r="558" ht="25.5" spans="1:11">
      <c r="A558" s="28" t="s">
        <v>747</v>
      </c>
      <c r="B558" s="27" t="s">
        <v>1016</v>
      </c>
      <c r="C558" s="28" t="s">
        <v>96</v>
      </c>
      <c r="D558" s="28" t="s">
        <v>1017</v>
      </c>
      <c r="E558" s="28" t="s">
        <v>750</v>
      </c>
      <c r="F558" s="28"/>
      <c r="G558" s="29" t="s">
        <v>751</v>
      </c>
      <c r="H558" s="418">
        <v>0.079</v>
      </c>
      <c r="I558" s="418">
        <v>0</v>
      </c>
      <c r="J558" s="30">
        <v>39.9</v>
      </c>
      <c r="K558" s="30">
        <v>3.15</v>
      </c>
    </row>
    <row r="559" ht="25.5" spans="1:11">
      <c r="A559" s="28" t="s">
        <v>747</v>
      </c>
      <c r="B559" s="27" t="s">
        <v>1018</v>
      </c>
      <c r="C559" s="28" t="s">
        <v>96</v>
      </c>
      <c r="D559" s="28" t="s">
        <v>1019</v>
      </c>
      <c r="E559" s="28" t="s">
        <v>1011</v>
      </c>
      <c r="F559" s="28"/>
      <c r="G559" s="29" t="s">
        <v>242</v>
      </c>
      <c r="H559" s="418">
        <v>1</v>
      </c>
      <c r="I559" s="418">
        <v>0</v>
      </c>
      <c r="J559" s="30">
        <v>9.81</v>
      </c>
      <c r="K559" s="30">
        <v>9.81</v>
      </c>
    </row>
    <row r="560" customHeight="1" spans="1:11">
      <c r="A560" s="33" t="s">
        <v>765</v>
      </c>
      <c r="B560" s="32" t="s">
        <v>1020</v>
      </c>
      <c r="C560" s="33" t="s">
        <v>96</v>
      </c>
      <c r="D560" s="33" t="s">
        <v>1021</v>
      </c>
      <c r="E560" s="33" t="s">
        <v>772</v>
      </c>
      <c r="F560" s="33"/>
      <c r="G560" s="34" t="s">
        <v>84</v>
      </c>
      <c r="H560" s="422">
        <v>0.97</v>
      </c>
      <c r="I560" s="422">
        <v>0</v>
      </c>
      <c r="J560" s="35">
        <v>0.22</v>
      </c>
      <c r="K560" s="35">
        <v>0.21</v>
      </c>
    </row>
    <row r="561" ht="25.5" spans="1:11">
      <c r="A561" s="33" t="s">
        <v>765</v>
      </c>
      <c r="B561" s="32" t="s">
        <v>1022</v>
      </c>
      <c r="C561" s="33" t="s">
        <v>96</v>
      </c>
      <c r="D561" s="33" t="s">
        <v>1023</v>
      </c>
      <c r="E561" s="33" t="s">
        <v>772</v>
      </c>
      <c r="F561" s="33"/>
      <c r="G561" s="34" t="s">
        <v>242</v>
      </c>
      <c r="H561" s="422">
        <v>0.025</v>
      </c>
      <c r="I561" s="422">
        <v>0</v>
      </c>
      <c r="J561" s="35">
        <v>25.91</v>
      </c>
      <c r="K561" s="35">
        <v>0.64</v>
      </c>
    </row>
    <row r="562" customHeight="1" spans="1:11">
      <c r="A562" s="41"/>
      <c r="B562" s="41"/>
      <c r="C562" s="41"/>
      <c r="D562" s="41"/>
      <c r="E562" s="41" t="s">
        <v>752</v>
      </c>
      <c r="F562" s="419">
        <v>1.72737514081863</v>
      </c>
      <c r="G562" s="41" t="s">
        <v>753</v>
      </c>
      <c r="H562" s="419">
        <v>1.95</v>
      </c>
      <c r="I562" s="41" t="s">
        <v>754</v>
      </c>
      <c r="J562" s="419">
        <v>3.68</v>
      </c>
    </row>
    <row r="563" spans="1:11">
      <c r="A563" s="41"/>
      <c r="B563" s="41"/>
      <c r="C563" s="41"/>
      <c r="D563" s="41"/>
      <c r="E563" s="41" t="s">
        <v>755</v>
      </c>
      <c r="F563" s="419">
        <v>3.73</v>
      </c>
      <c r="G563" s="41"/>
      <c r="H563" s="41" t="s">
        <v>756</v>
      </c>
      <c r="I563" s="41"/>
      <c r="J563" s="419">
        <v>17.96</v>
      </c>
    </row>
    <row r="564" ht="26.25" spans="1:11">
      <c r="A564" s="42"/>
      <c r="B564" s="42"/>
      <c r="C564" s="42"/>
      <c r="D564" s="42"/>
      <c r="E564" s="42"/>
      <c r="F564" s="42"/>
      <c r="G564" s="42" t="s">
        <v>757</v>
      </c>
      <c r="H564" s="420">
        <v>60</v>
      </c>
      <c r="I564" s="42" t="s">
        <v>758</v>
      </c>
      <c r="J564" s="45">
        <v>1077.6</v>
      </c>
    </row>
    <row r="565" ht="15.75" spans="1:11">
      <c r="A565" s="421"/>
      <c r="B565" s="421"/>
      <c r="C565" s="421"/>
      <c r="D565" s="421"/>
      <c r="E565" s="421"/>
      <c r="F565" s="421"/>
      <c r="G565" s="421"/>
      <c r="H565" s="421"/>
      <c r="I565" s="421"/>
      <c r="J565" s="421"/>
    </row>
    <row r="566" spans="1:11">
      <c r="A566" s="25" t="s">
        <v>252</v>
      </c>
      <c r="B566" s="24" t="s">
        <v>739</v>
      </c>
      <c r="C566" s="25" t="s">
        <v>740</v>
      </c>
      <c r="D566" s="25" t="s">
        <v>16</v>
      </c>
      <c r="E566" s="25" t="s">
        <v>741</v>
      </c>
      <c r="F566" s="25"/>
      <c r="G566" s="26" t="s">
        <v>742</v>
      </c>
      <c r="H566" s="24" t="s">
        <v>743</v>
      </c>
      <c r="I566" s="24" t="s">
        <v>744</v>
      </c>
      <c r="J566" s="24" t="s">
        <v>745</v>
      </c>
      <c r="K566" s="24" t="s">
        <v>17</v>
      </c>
    </row>
    <row r="567" ht="25.5" customHeight="1" spans="1:11">
      <c r="A567" s="49" t="s">
        <v>746</v>
      </c>
      <c r="B567" s="48" t="s">
        <v>253</v>
      </c>
      <c r="C567" s="49" t="s">
        <v>96</v>
      </c>
      <c r="D567" s="49" t="s">
        <v>254</v>
      </c>
      <c r="E567" s="49" t="s">
        <v>885</v>
      </c>
      <c r="F567" s="49"/>
      <c r="G567" s="50" t="s">
        <v>93</v>
      </c>
      <c r="H567" s="416">
        <v>1</v>
      </c>
      <c r="I567" s="417"/>
      <c r="J567" s="417">
        <v>521.56</v>
      </c>
      <c r="K567" s="417">
        <v>521.56</v>
      </c>
    </row>
    <row r="568" ht="25.5" customHeight="1" spans="1:11">
      <c r="A568" s="28" t="s">
        <v>747</v>
      </c>
      <c r="B568" s="27" t="s">
        <v>768</v>
      </c>
      <c r="C568" s="28" t="s">
        <v>96</v>
      </c>
      <c r="D568" s="28" t="s">
        <v>769</v>
      </c>
      <c r="E568" s="28" t="s">
        <v>750</v>
      </c>
      <c r="F568" s="28"/>
      <c r="G568" s="29" t="s">
        <v>751</v>
      </c>
      <c r="H568" s="418">
        <v>2.2958</v>
      </c>
      <c r="I568" s="418">
        <v>0</v>
      </c>
      <c r="J568" s="30">
        <v>31.89</v>
      </c>
      <c r="K568" s="30">
        <v>73.21</v>
      </c>
    </row>
    <row r="569" ht="25.5" customHeight="1" spans="1:11">
      <c r="A569" s="28" t="s">
        <v>747</v>
      </c>
      <c r="B569" s="27" t="s">
        <v>920</v>
      </c>
      <c r="C569" s="28" t="s">
        <v>96</v>
      </c>
      <c r="D569" s="28" t="s">
        <v>921</v>
      </c>
      <c r="E569" s="28" t="s">
        <v>750</v>
      </c>
      <c r="F569" s="28"/>
      <c r="G569" s="29" t="s">
        <v>751</v>
      </c>
      <c r="H569" s="418">
        <v>1.449</v>
      </c>
      <c r="I569" s="418">
        <v>0</v>
      </c>
      <c r="J569" s="30">
        <v>35.78</v>
      </c>
      <c r="K569" s="30">
        <v>51.84</v>
      </c>
    </row>
    <row r="570" ht="38.25" spans="1:11">
      <c r="A570" s="28" t="s">
        <v>747</v>
      </c>
      <c r="B570" s="27" t="s">
        <v>1028</v>
      </c>
      <c r="C570" s="28" t="s">
        <v>96</v>
      </c>
      <c r="D570" s="28" t="s">
        <v>1029</v>
      </c>
      <c r="E570" s="28" t="s">
        <v>787</v>
      </c>
      <c r="F570" s="28"/>
      <c r="G570" s="29" t="s">
        <v>788</v>
      </c>
      <c r="H570" s="418">
        <v>0.7458</v>
      </c>
      <c r="I570" s="418">
        <v>0</v>
      </c>
      <c r="J570" s="30">
        <v>2.24</v>
      </c>
      <c r="K570" s="30">
        <v>1.67</v>
      </c>
    </row>
    <row r="571" ht="38.25" spans="1:11">
      <c r="A571" s="28" t="s">
        <v>747</v>
      </c>
      <c r="B571" s="27" t="s">
        <v>1030</v>
      </c>
      <c r="C571" s="28" t="s">
        <v>96</v>
      </c>
      <c r="D571" s="28" t="s">
        <v>1031</v>
      </c>
      <c r="E571" s="28" t="s">
        <v>787</v>
      </c>
      <c r="F571" s="28"/>
      <c r="G571" s="29" t="s">
        <v>791</v>
      </c>
      <c r="H571" s="418">
        <v>0.7032</v>
      </c>
      <c r="I571" s="418">
        <v>0</v>
      </c>
      <c r="J571" s="30">
        <v>0.41</v>
      </c>
      <c r="K571" s="30">
        <v>0.28</v>
      </c>
    </row>
    <row r="572" ht="25.5" spans="1:11">
      <c r="A572" s="33" t="s">
        <v>765</v>
      </c>
      <c r="B572" s="32" t="s">
        <v>926</v>
      </c>
      <c r="C572" s="33" t="s">
        <v>96</v>
      </c>
      <c r="D572" s="33" t="s">
        <v>927</v>
      </c>
      <c r="E572" s="33" t="s">
        <v>772</v>
      </c>
      <c r="F572" s="33"/>
      <c r="G572" s="34" t="s">
        <v>93</v>
      </c>
      <c r="H572" s="422">
        <v>0.7078</v>
      </c>
      <c r="I572" s="422">
        <v>0</v>
      </c>
      <c r="J572" s="35">
        <v>105</v>
      </c>
      <c r="K572" s="35">
        <v>74.31</v>
      </c>
    </row>
    <row r="573" customHeight="1" spans="1:11">
      <c r="A573" s="33" t="s">
        <v>765</v>
      </c>
      <c r="B573" s="32" t="s">
        <v>928</v>
      </c>
      <c r="C573" s="33" t="s">
        <v>96</v>
      </c>
      <c r="D573" s="33" t="s">
        <v>929</v>
      </c>
      <c r="E573" s="33" t="s">
        <v>772</v>
      </c>
      <c r="F573" s="33"/>
      <c r="G573" s="34" t="s">
        <v>242</v>
      </c>
      <c r="H573" s="422">
        <v>388.8826</v>
      </c>
      <c r="I573" s="422">
        <v>0</v>
      </c>
      <c r="J573" s="35">
        <v>0.66</v>
      </c>
      <c r="K573" s="35">
        <v>256.66</v>
      </c>
    </row>
    <row r="574" ht="25.5" spans="1:11">
      <c r="A574" s="33" t="s">
        <v>765</v>
      </c>
      <c r="B574" s="32" t="s">
        <v>930</v>
      </c>
      <c r="C574" s="33" t="s">
        <v>96</v>
      </c>
      <c r="D574" s="33" t="s">
        <v>931</v>
      </c>
      <c r="E574" s="33" t="s">
        <v>772</v>
      </c>
      <c r="F574" s="33"/>
      <c r="G574" s="34" t="s">
        <v>93</v>
      </c>
      <c r="H574" s="422">
        <v>0.5892</v>
      </c>
      <c r="I574" s="422">
        <v>0</v>
      </c>
      <c r="J574" s="35">
        <v>107.93</v>
      </c>
      <c r="K574" s="35">
        <v>63.59</v>
      </c>
    </row>
    <row r="575" customHeight="1" spans="1:11">
      <c r="A575" s="41"/>
      <c r="B575" s="41"/>
      <c r="C575" s="41"/>
      <c r="D575" s="41"/>
      <c r="E575" s="41" t="s">
        <v>752</v>
      </c>
      <c r="F575" s="419">
        <v>41.9921141569658</v>
      </c>
      <c r="G575" s="41" t="s">
        <v>753</v>
      </c>
      <c r="H575" s="419">
        <v>47.47</v>
      </c>
      <c r="I575" s="41" t="s">
        <v>754</v>
      </c>
      <c r="J575" s="419">
        <v>89.46</v>
      </c>
    </row>
    <row r="576" spans="1:11">
      <c r="A576" s="41"/>
      <c r="B576" s="41"/>
      <c r="C576" s="41"/>
      <c r="D576" s="41"/>
      <c r="E576" s="41" t="s">
        <v>755</v>
      </c>
      <c r="F576" s="419">
        <v>137.01</v>
      </c>
      <c r="G576" s="41"/>
      <c r="H576" s="41" t="s">
        <v>756</v>
      </c>
      <c r="I576" s="41"/>
      <c r="J576" s="419">
        <v>658.57</v>
      </c>
    </row>
    <row r="577" ht="26.25" spans="1:11">
      <c r="A577" s="42"/>
      <c r="B577" s="42"/>
      <c r="C577" s="42"/>
      <c r="D577" s="42"/>
      <c r="E577" s="42"/>
      <c r="F577" s="42"/>
      <c r="G577" s="42" t="s">
        <v>757</v>
      </c>
      <c r="H577" s="420">
        <v>2.514</v>
      </c>
      <c r="I577" s="42" t="s">
        <v>758</v>
      </c>
      <c r="J577" s="45">
        <v>1655.64</v>
      </c>
    </row>
    <row r="578" ht="15.75" spans="1:11">
      <c r="A578" s="421"/>
      <c r="B578" s="421"/>
      <c r="C578" s="421"/>
      <c r="D578" s="421"/>
      <c r="E578" s="421"/>
      <c r="F578" s="421"/>
      <c r="G578" s="421"/>
      <c r="H578" s="421"/>
      <c r="I578" s="421"/>
      <c r="J578" s="421"/>
    </row>
    <row r="579" spans="1:11">
      <c r="A579" s="151" t="s">
        <v>31</v>
      </c>
      <c r="B579" s="151"/>
      <c r="C579" s="151"/>
      <c r="D579" s="151" t="s">
        <v>32</v>
      </c>
      <c r="E579" s="151"/>
      <c r="F579" s="151"/>
      <c r="G579" s="151"/>
      <c r="H579" s="151"/>
      <c r="I579" s="152"/>
      <c r="J579" s="151"/>
      <c r="K579" s="415">
        <v>2393.98</v>
      </c>
    </row>
    <row r="580" spans="1:11">
      <c r="A580" s="25" t="s">
        <v>255</v>
      </c>
      <c r="B580" s="24" t="s">
        <v>739</v>
      </c>
      <c r="C580" s="25" t="s">
        <v>740</v>
      </c>
      <c r="D580" s="25" t="s">
        <v>16</v>
      </c>
      <c r="E580" s="25" t="s">
        <v>741</v>
      </c>
      <c r="F580" s="25"/>
      <c r="G580" s="26" t="s">
        <v>742</v>
      </c>
      <c r="H580" s="24" t="s">
        <v>743</v>
      </c>
      <c r="I580" s="24" t="s">
        <v>744</v>
      </c>
      <c r="J580" s="24" t="s">
        <v>745</v>
      </c>
      <c r="K580" s="24" t="s">
        <v>17</v>
      </c>
    </row>
    <row r="581" ht="25.5" customHeight="1" spans="1:11">
      <c r="A581" s="49" t="s">
        <v>746</v>
      </c>
      <c r="B581" s="48" t="s">
        <v>256</v>
      </c>
      <c r="C581" s="49" t="s">
        <v>96</v>
      </c>
      <c r="D581" s="49" t="s">
        <v>257</v>
      </c>
      <c r="E581" s="49" t="s">
        <v>1032</v>
      </c>
      <c r="F581" s="49"/>
      <c r="G581" s="50" t="s">
        <v>70</v>
      </c>
      <c r="H581" s="416">
        <v>1</v>
      </c>
      <c r="I581" s="417"/>
      <c r="J581" s="417">
        <v>90.32</v>
      </c>
      <c r="K581" s="417">
        <v>90.32</v>
      </c>
    </row>
    <row r="582" ht="25.5" customHeight="1" spans="1:11">
      <c r="A582" s="28" t="s">
        <v>747</v>
      </c>
      <c r="B582" s="27" t="s">
        <v>1033</v>
      </c>
      <c r="C582" s="28" t="s">
        <v>96</v>
      </c>
      <c r="D582" s="28" t="s">
        <v>1034</v>
      </c>
      <c r="E582" s="28" t="s">
        <v>944</v>
      </c>
      <c r="F582" s="28"/>
      <c r="G582" s="29" t="s">
        <v>93</v>
      </c>
      <c r="H582" s="418">
        <v>0.0083</v>
      </c>
      <c r="I582" s="418">
        <v>0</v>
      </c>
      <c r="J582" s="30">
        <v>874.53</v>
      </c>
      <c r="K582" s="30">
        <v>7.25</v>
      </c>
    </row>
    <row r="583" customHeight="1" spans="1:11">
      <c r="A583" s="28" t="s">
        <v>747</v>
      </c>
      <c r="B583" s="27" t="s">
        <v>774</v>
      </c>
      <c r="C583" s="28" t="s">
        <v>96</v>
      </c>
      <c r="D583" s="28" t="s">
        <v>775</v>
      </c>
      <c r="E583" s="28" t="s">
        <v>750</v>
      </c>
      <c r="F583" s="28"/>
      <c r="G583" s="29" t="s">
        <v>751</v>
      </c>
      <c r="H583" s="418">
        <v>0.96</v>
      </c>
      <c r="I583" s="418">
        <v>0</v>
      </c>
      <c r="J583" s="30">
        <v>41.06</v>
      </c>
      <c r="K583" s="30">
        <v>39.41</v>
      </c>
    </row>
    <row r="584" ht="25.5" spans="1:11">
      <c r="A584" s="28" t="s">
        <v>747</v>
      </c>
      <c r="B584" s="27" t="s">
        <v>768</v>
      </c>
      <c r="C584" s="28" t="s">
        <v>96</v>
      </c>
      <c r="D584" s="28" t="s">
        <v>769</v>
      </c>
      <c r="E584" s="28" t="s">
        <v>750</v>
      </c>
      <c r="F584" s="28"/>
      <c r="G584" s="29" t="s">
        <v>751</v>
      </c>
      <c r="H584" s="418">
        <v>0.48</v>
      </c>
      <c r="I584" s="418">
        <v>0</v>
      </c>
      <c r="J584" s="30">
        <v>31.89</v>
      </c>
      <c r="K584" s="30">
        <v>15.3</v>
      </c>
    </row>
    <row r="585" customHeight="1" spans="1:11">
      <c r="A585" s="33" t="s">
        <v>765</v>
      </c>
      <c r="B585" s="32" t="s">
        <v>1035</v>
      </c>
      <c r="C585" s="33" t="s">
        <v>96</v>
      </c>
      <c r="D585" s="33" t="s">
        <v>1036</v>
      </c>
      <c r="E585" s="33" t="s">
        <v>772</v>
      </c>
      <c r="F585" s="33"/>
      <c r="G585" s="34" t="s">
        <v>116</v>
      </c>
      <c r="H585" s="422">
        <v>0.42</v>
      </c>
      <c r="I585" s="422">
        <v>0</v>
      </c>
      <c r="J585" s="35">
        <v>2.54</v>
      </c>
      <c r="K585" s="35">
        <v>1.06</v>
      </c>
    </row>
    <row r="586" spans="1:11">
      <c r="A586" s="33" t="s">
        <v>765</v>
      </c>
      <c r="B586" s="32" t="s">
        <v>1037</v>
      </c>
      <c r="C586" s="33" t="s">
        <v>96</v>
      </c>
      <c r="D586" s="33" t="s">
        <v>1038</v>
      </c>
      <c r="E586" s="33" t="s">
        <v>772</v>
      </c>
      <c r="F586" s="33"/>
      <c r="G586" s="34" t="s">
        <v>1039</v>
      </c>
      <c r="H586" s="422">
        <v>0.01</v>
      </c>
      <c r="I586" s="422">
        <v>0</v>
      </c>
      <c r="J586" s="35">
        <v>70.87</v>
      </c>
      <c r="K586" s="35">
        <v>0.7</v>
      </c>
    </row>
    <row r="587" ht="38.25" spans="1:11">
      <c r="A587" s="33" t="s">
        <v>765</v>
      </c>
      <c r="B587" s="32" t="s">
        <v>1040</v>
      </c>
      <c r="C587" s="33" t="s">
        <v>96</v>
      </c>
      <c r="D587" s="33" t="s">
        <v>1041</v>
      </c>
      <c r="E587" s="33" t="s">
        <v>772</v>
      </c>
      <c r="F587" s="33"/>
      <c r="G587" s="34" t="s">
        <v>84</v>
      </c>
      <c r="H587" s="422">
        <v>18.87</v>
      </c>
      <c r="I587" s="422">
        <v>0</v>
      </c>
      <c r="J587" s="35">
        <v>1.41</v>
      </c>
      <c r="K587" s="35">
        <v>26.6</v>
      </c>
    </row>
    <row r="588" spans="1:11">
      <c r="A588" s="41"/>
      <c r="B588" s="41"/>
      <c r="C588" s="41"/>
      <c r="D588" s="41"/>
      <c r="E588" s="41" t="s">
        <v>752</v>
      </c>
      <c r="F588" s="419">
        <v>19.8788959819752</v>
      </c>
      <c r="G588" s="41" t="s">
        <v>753</v>
      </c>
      <c r="H588" s="419">
        <v>22.47</v>
      </c>
      <c r="I588" s="41" t="s">
        <v>754</v>
      </c>
      <c r="J588" s="419">
        <v>42.35</v>
      </c>
    </row>
    <row r="589" spans="1:11">
      <c r="A589" s="41"/>
      <c r="B589" s="41"/>
      <c r="C589" s="41"/>
      <c r="D589" s="41"/>
      <c r="E589" s="41" t="s">
        <v>755</v>
      </c>
      <c r="F589" s="419">
        <v>23.72</v>
      </c>
      <c r="G589" s="41"/>
      <c r="H589" s="41" t="s">
        <v>756</v>
      </c>
      <c r="I589" s="41"/>
      <c r="J589" s="419">
        <v>114.04</v>
      </c>
    </row>
    <row r="590" ht="25.5" customHeight="1" spans="1:11">
      <c r="A590" s="42"/>
      <c r="B590" s="42"/>
      <c r="C590" s="42"/>
      <c r="D590" s="42"/>
      <c r="E590" s="42"/>
      <c r="F590" s="42"/>
      <c r="G590" s="42" t="s">
        <v>757</v>
      </c>
      <c r="H590" s="420">
        <v>20.9925</v>
      </c>
      <c r="I590" s="42" t="s">
        <v>758</v>
      </c>
      <c r="J590" s="45">
        <v>2393.98</v>
      </c>
    </row>
    <row r="591" ht="25.5" customHeight="1" spans="1:11">
      <c r="A591" s="421"/>
      <c r="B591" s="421"/>
      <c r="C591" s="421"/>
      <c r="D591" s="421"/>
      <c r="E591" s="421"/>
      <c r="F591" s="421"/>
      <c r="G591" s="421"/>
      <c r="H591" s="421"/>
      <c r="I591" s="421"/>
      <c r="J591" s="421"/>
    </row>
    <row r="592" spans="1:11">
      <c r="A592" s="151" t="s">
        <v>33</v>
      </c>
      <c r="B592" s="151"/>
      <c r="C592" s="151"/>
      <c r="D592" s="151" t="s">
        <v>34</v>
      </c>
      <c r="E592" s="151"/>
      <c r="F592" s="151"/>
      <c r="G592" s="151"/>
      <c r="H592" s="151"/>
      <c r="I592" s="152"/>
      <c r="J592" s="151"/>
      <c r="K592" s="415">
        <v>57765.9</v>
      </c>
    </row>
    <row r="593" customHeight="1" spans="1:11">
      <c r="A593" s="25" t="s">
        <v>258</v>
      </c>
      <c r="B593" s="24" t="s">
        <v>739</v>
      </c>
      <c r="C593" s="25" t="s">
        <v>740</v>
      </c>
      <c r="D593" s="25" t="s">
        <v>16</v>
      </c>
      <c r="E593" s="25" t="s">
        <v>741</v>
      </c>
      <c r="F593" s="25"/>
      <c r="G593" s="26" t="s">
        <v>742</v>
      </c>
      <c r="H593" s="24" t="s">
        <v>743</v>
      </c>
      <c r="I593" s="24" t="s">
        <v>744</v>
      </c>
      <c r="J593" s="24" t="s">
        <v>745</v>
      </c>
      <c r="K593" s="24" t="s">
        <v>17</v>
      </c>
    </row>
    <row r="594" ht="25.5" spans="1:11">
      <c r="A594" s="49" t="s">
        <v>746</v>
      </c>
      <c r="B594" s="48" t="s">
        <v>259</v>
      </c>
      <c r="C594" s="49" t="s">
        <v>68</v>
      </c>
      <c r="D594" s="49" t="s">
        <v>260</v>
      </c>
      <c r="E594" s="49" t="s">
        <v>1042</v>
      </c>
      <c r="F594" s="49"/>
      <c r="G594" s="50" t="s">
        <v>116</v>
      </c>
      <c r="H594" s="416">
        <v>1</v>
      </c>
      <c r="I594" s="417"/>
      <c r="J594" s="417">
        <v>340.33</v>
      </c>
      <c r="K594" s="417">
        <v>340.33</v>
      </c>
    </row>
    <row r="595" ht="25.5" spans="1:11">
      <c r="A595" s="28" t="s">
        <v>747</v>
      </c>
      <c r="B595" s="27" t="s">
        <v>881</v>
      </c>
      <c r="C595" s="28" t="s">
        <v>96</v>
      </c>
      <c r="D595" s="28" t="s">
        <v>882</v>
      </c>
      <c r="E595" s="28" t="s">
        <v>750</v>
      </c>
      <c r="F595" s="28"/>
      <c r="G595" s="29" t="s">
        <v>751</v>
      </c>
      <c r="H595" s="418">
        <v>1.156</v>
      </c>
      <c r="I595" s="418">
        <v>0</v>
      </c>
      <c r="J595" s="30">
        <v>40.77</v>
      </c>
      <c r="K595" s="30">
        <v>47.13</v>
      </c>
    </row>
    <row r="596" customHeight="1" spans="1:11">
      <c r="A596" s="28" t="s">
        <v>747</v>
      </c>
      <c r="B596" s="27" t="s">
        <v>879</v>
      </c>
      <c r="C596" s="28" t="s">
        <v>96</v>
      </c>
      <c r="D596" s="28" t="s">
        <v>880</v>
      </c>
      <c r="E596" s="28" t="s">
        <v>750</v>
      </c>
      <c r="F596" s="28"/>
      <c r="G596" s="29" t="s">
        <v>751</v>
      </c>
      <c r="H596" s="418">
        <v>0.95</v>
      </c>
      <c r="I596" s="418">
        <v>0</v>
      </c>
      <c r="J596" s="30">
        <v>32.92</v>
      </c>
      <c r="K596" s="30">
        <v>31.27</v>
      </c>
    </row>
    <row r="597" ht="25.5" spans="1:11">
      <c r="A597" s="33" t="s">
        <v>765</v>
      </c>
      <c r="B597" s="32" t="s">
        <v>1043</v>
      </c>
      <c r="C597" s="33" t="s">
        <v>96</v>
      </c>
      <c r="D597" s="33" t="s">
        <v>1044</v>
      </c>
      <c r="E597" s="33" t="s">
        <v>772</v>
      </c>
      <c r="F597" s="33"/>
      <c r="G597" s="34" t="s">
        <v>242</v>
      </c>
      <c r="H597" s="422">
        <v>0.004</v>
      </c>
      <c r="I597" s="422">
        <v>0</v>
      </c>
      <c r="J597" s="35">
        <v>42.64</v>
      </c>
      <c r="K597" s="35">
        <v>0.17</v>
      </c>
    </row>
    <row r="598" ht="25.5" customHeight="1" spans="1:11">
      <c r="A598" s="33" t="s">
        <v>765</v>
      </c>
      <c r="B598" s="32" t="s">
        <v>1045</v>
      </c>
      <c r="C598" s="33" t="s">
        <v>96</v>
      </c>
      <c r="D598" s="33" t="s">
        <v>1046</v>
      </c>
      <c r="E598" s="33" t="s">
        <v>772</v>
      </c>
      <c r="F598" s="33"/>
      <c r="G598" s="34" t="s">
        <v>84</v>
      </c>
      <c r="H598" s="422">
        <v>2.182</v>
      </c>
      <c r="I598" s="422">
        <v>0</v>
      </c>
      <c r="J598" s="35">
        <v>0.61</v>
      </c>
      <c r="K598" s="35">
        <v>1.33</v>
      </c>
    </row>
    <row r="599" ht="25.5" customHeight="1" spans="1:11">
      <c r="A599" s="33" t="s">
        <v>765</v>
      </c>
      <c r="B599" s="32" t="s">
        <v>1047</v>
      </c>
      <c r="C599" s="33" t="s">
        <v>96</v>
      </c>
      <c r="D599" s="33" t="s">
        <v>1048</v>
      </c>
      <c r="E599" s="33" t="s">
        <v>772</v>
      </c>
      <c r="F599" s="33"/>
      <c r="G599" s="34" t="s">
        <v>242</v>
      </c>
      <c r="H599" s="422">
        <v>0.002</v>
      </c>
      <c r="I599" s="422">
        <v>0</v>
      </c>
      <c r="J599" s="35">
        <v>70.37</v>
      </c>
      <c r="K599" s="35">
        <v>0.14</v>
      </c>
    </row>
    <row r="600" ht="25.5" spans="1:11">
      <c r="A600" s="33" t="s">
        <v>765</v>
      </c>
      <c r="B600" s="32" t="s">
        <v>1049</v>
      </c>
      <c r="C600" s="33" t="s">
        <v>159</v>
      </c>
      <c r="D600" s="33" t="s">
        <v>1050</v>
      </c>
      <c r="E600" s="33" t="s">
        <v>772</v>
      </c>
      <c r="F600" s="33"/>
      <c r="G600" s="34" t="s">
        <v>116</v>
      </c>
      <c r="H600" s="422">
        <v>1.029</v>
      </c>
      <c r="I600" s="422">
        <v>0</v>
      </c>
      <c r="J600" s="35">
        <v>252.96</v>
      </c>
      <c r="K600" s="35">
        <v>260.29</v>
      </c>
    </row>
    <row r="601" ht="25.5" customHeight="1" spans="1:11">
      <c r="A601" s="41"/>
      <c r="B601" s="41"/>
      <c r="C601" s="41"/>
      <c r="D601" s="41"/>
      <c r="E601" s="41" t="s">
        <v>752</v>
      </c>
      <c r="F601" s="419">
        <v>26.8916635373639</v>
      </c>
      <c r="G601" s="41" t="s">
        <v>753</v>
      </c>
      <c r="H601" s="419">
        <v>30.4</v>
      </c>
      <c r="I601" s="41" t="s">
        <v>754</v>
      </c>
      <c r="J601" s="419">
        <v>57.29</v>
      </c>
    </row>
    <row r="602" ht="25.5" customHeight="1" spans="1:11">
      <c r="A602" s="41"/>
      <c r="B602" s="41"/>
      <c r="C602" s="41"/>
      <c r="D602" s="41"/>
      <c r="E602" s="41" t="s">
        <v>755</v>
      </c>
      <c r="F602" s="419">
        <v>89.4</v>
      </c>
      <c r="G602" s="41"/>
      <c r="H602" s="41" t="s">
        <v>756</v>
      </c>
      <c r="I602" s="41"/>
      <c r="J602" s="419">
        <v>429.73</v>
      </c>
    </row>
    <row r="603" ht="26.25" spans="1:11">
      <c r="A603" s="42"/>
      <c r="B603" s="42"/>
      <c r="C603" s="42"/>
      <c r="D603" s="42"/>
      <c r="E603" s="42"/>
      <c r="F603" s="42"/>
      <c r="G603" s="42" t="s">
        <v>757</v>
      </c>
      <c r="H603" s="420">
        <v>117</v>
      </c>
      <c r="I603" s="42" t="s">
        <v>758</v>
      </c>
      <c r="J603" s="45">
        <v>50278.41</v>
      </c>
    </row>
    <row r="604" customHeight="1" spans="1:11">
      <c r="A604" s="421"/>
      <c r="B604" s="421"/>
      <c r="C604" s="421"/>
      <c r="D604" s="421"/>
      <c r="E604" s="421"/>
      <c r="F604" s="421"/>
      <c r="G604" s="421"/>
      <c r="H604" s="421"/>
      <c r="I604" s="421"/>
      <c r="J604" s="421"/>
    </row>
    <row r="605" spans="1:11">
      <c r="A605" s="25" t="s">
        <v>261</v>
      </c>
      <c r="B605" s="24" t="s">
        <v>739</v>
      </c>
      <c r="C605" s="25" t="s">
        <v>740</v>
      </c>
      <c r="D605" s="25" t="s">
        <v>16</v>
      </c>
      <c r="E605" s="25" t="s">
        <v>741</v>
      </c>
      <c r="F605" s="25"/>
      <c r="G605" s="26" t="s">
        <v>742</v>
      </c>
      <c r="H605" s="24" t="s">
        <v>743</v>
      </c>
      <c r="I605" s="24" t="s">
        <v>744</v>
      </c>
      <c r="J605" s="24" t="s">
        <v>745</v>
      </c>
      <c r="K605" s="24" t="s">
        <v>17</v>
      </c>
    </row>
    <row r="606" ht="76.5" spans="1:11">
      <c r="A606" s="49" t="s">
        <v>746</v>
      </c>
      <c r="B606" s="48" t="s">
        <v>262</v>
      </c>
      <c r="C606" s="49" t="s">
        <v>164</v>
      </c>
      <c r="D606" s="49" t="s">
        <v>263</v>
      </c>
      <c r="E606" s="49">
        <v>14</v>
      </c>
      <c r="F606" s="49"/>
      <c r="G606" s="50" t="s">
        <v>84</v>
      </c>
      <c r="H606" s="416">
        <v>1</v>
      </c>
      <c r="I606" s="417"/>
      <c r="J606" s="417">
        <v>1454.56</v>
      </c>
      <c r="K606" s="417">
        <v>1454.56</v>
      </c>
    </row>
    <row r="607" ht="38.25" spans="1:11">
      <c r="A607" s="28" t="s">
        <v>747</v>
      </c>
      <c r="B607" s="27" t="s">
        <v>1051</v>
      </c>
      <c r="C607" s="28" t="s">
        <v>164</v>
      </c>
      <c r="D607" s="28" t="s">
        <v>1052</v>
      </c>
      <c r="E607" s="28">
        <v>7</v>
      </c>
      <c r="F607" s="28"/>
      <c r="G607" s="29" t="s">
        <v>93</v>
      </c>
      <c r="H607" s="418">
        <v>0.0243</v>
      </c>
      <c r="I607" s="418">
        <v>0</v>
      </c>
      <c r="J607" s="30">
        <v>636.32</v>
      </c>
      <c r="K607" s="30">
        <v>15.46</v>
      </c>
    </row>
    <row r="608" customHeight="1" spans="1:11">
      <c r="A608" s="33" t="s">
        <v>765</v>
      </c>
      <c r="B608" s="32" t="s">
        <v>1053</v>
      </c>
      <c r="C608" s="33" t="s">
        <v>164</v>
      </c>
      <c r="D608" s="33" t="s">
        <v>1054</v>
      </c>
      <c r="E608" s="33" t="s">
        <v>905</v>
      </c>
      <c r="F608" s="33"/>
      <c r="G608" s="34" t="s">
        <v>751</v>
      </c>
      <c r="H608" s="422">
        <v>1.95</v>
      </c>
      <c r="I608" s="422">
        <v>3</v>
      </c>
      <c r="J608" s="35">
        <v>29.47</v>
      </c>
      <c r="K608" s="35">
        <v>59.19</v>
      </c>
    </row>
    <row r="609" ht="25.5" customHeight="1" spans="1:11">
      <c r="A609" s="33" t="s">
        <v>765</v>
      </c>
      <c r="B609" s="32" t="s">
        <v>913</v>
      </c>
      <c r="C609" s="33" t="s">
        <v>164</v>
      </c>
      <c r="D609" s="33" t="s">
        <v>914</v>
      </c>
      <c r="E609" s="33" t="s">
        <v>905</v>
      </c>
      <c r="F609" s="33"/>
      <c r="G609" s="34" t="s">
        <v>751</v>
      </c>
      <c r="H609" s="422">
        <v>2.78</v>
      </c>
      <c r="I609" s="422">
        <v>3</v>
      </c>
      <c r="J609" s="35">
        <v>21.3</v>
      </c>
      <c r="K609" s="35">
        <v>60.99</v>
      </c>
    </row>
    <row r="610" ht="25.5" customHeight="1" spans="1:11">
      <c r="A610" s="33" t="s">
        <v>765</v>
      </c>
      <c r="B610" s="32" t="s">
        <v>1055</v>
      </c>
      <c r="C610" s="33" t="s">
        <v>164</v>
      </c>
      <c r="D610" s="33" t="s">
        <v>1056</v>
      </c>
      <c r="E610" s="33" t="s">
        <v>772</v>
      </c>
      <c r="F610" s="33"/>
      <c r="G610" s="34" t="s">
        <v>84</v>
      </c>
      <c r="H610" s="422">
        <v>1</v>
      </c>
      <c r="I610" s="422">
        <v>0</v>
      </c>
      <c r="J610" s="35">
        <v>1318.92</v>
      </c>
      <c r="K610" s="35">
        <v>1318.92</v>
      </c>
    </row>
    <row r="611" spans="1:11">
      <c r="A611" s="41"/>
      <c r="B611" s="41"/>
      <c r="C611" s="41"/>
      <c r="D611" s="41"/>
      <c r="E611" s="41" t="s">
        <v>752</v>
      </c>
      <c r="F611" s="419">
        <v>59.1625985730379</v>
      </c>
      <c r="G611" s="41" t="s">
        <v>753</v>
      </c>
      <c r="H611" s="419">
        <v>66.88</v>
      </c>
      <c r="I611" s="41" t="s">
        <v>754</v>
      </c>
      <c r="J611" s="419">
        <v>126.04</v>
      </c>
    </row>
    <row r="612" spans="1:11">
      <c r="A612" s="41"/>
      <c r="B612" s="41"/>
      <c r="C612" s="41"/>
      <c r="D612" s="41"/>
      <c r="E612" s="41" t="s">
        <v>755</v>
      </c>
      <c r="F612" s="419">
        <v>382.11</v>
      </c>
      <c r="G612" s="41"/>
      <c r="H612" s="41" t="s">
        <v>756</v>
      </c>
      <c r="I612" s="41"/>
      <c r="J612" s="419">
        <v>1836.67</v>
      </c>
    </row>
    <row r="613" ht="25.5" customHeight="1" spans="1:11">
      <c r="A613" s="42"/>
      <c r="B613" s="42"/>
      <c r="C613" s="42"/>
      <c r="D613" s="42"/>
      <c r="E613" s="42"/>
      <c r="F613" s="42"/>
      <c r="G613" s="42" t="s">
        <v>757</v>
      </c>
      <c r="H613" s="420">
        <v>1</v>
      </c>
      <c r="I613" s="42" t="s">
        <v>758</v>
      </c>
      <c r="J613" s="45">
        <v>1836.67</v>
      </c>
    </row>
    <row r="614" ht="25.5" customHeight="1" spans="1:11">
      <c r="A614" s="421"/>
      <c r="B614" s="421"/>
      <c r="C614" s="421"/>
      <c r="D614" s="421"/>
      <c r="E614" s="421"/>
      <c r="F614" s="421"/>
      <c r="G614" s="421"/>
      <c r="H614" s="421"/>
      <c r="I614" s="421"/>
      <c r="J614" s="421"/>
    </row>
    <row r="615" spans="1:11">
      <c r="A615" s="25" t="s">
        <v>264</v>
      </c>
      <c r="B615" s="24" t="s">
        <v>739</v>
      </c>
      <c r="C615" s="25" t="s">
        <v>740</v>
      </c>
      <c r="D615" s="25" t="s">
        <v>16</v>
      </c>
      <c r="E615" s="25" t="s">
        <v>741</v>
      </c>
      <c r="F615" s="25"/>
      <c r="G615" s="26" t="s">
        <v>742</v>
      </c>
      <c r="H615" s="24" t="s">
        <v>743</v>
      </c>
      <c r="I615" s="24" t="s">
        <v>744</v>
      </c>
      <c r="J615" s="24" t="s">
        <v>745</v>
      </c>
      <c r="K615" s="24" t="s">
        <v>17</v>
      </c>
    </row>
    <row r="616" customHeight="1" spans="1:11">
      <c r="A616" s="49" t="s">
        <v>746</v>
      </c>
      <c r="B616" s="48" t="s">
        <v>265</v>
      </c>
      <c r="C616" s="49" t="s">
        <v>96</v>
      </c>
      <c r="D616" s="49" t="s">
        <v>266</v>
      </c>
      <c r="E616" s="49" t="s">
        <v>1057</v>
      </c>
      <c r="F616" s="49"/>
      <c r="G616" s="50" t="s">
        <v>70</v>
      </c>
      <c r="H616" s="416">
        <v>1</v>
      </c>
      <c r="I616" s="417"/>
      <c r="J616" s="417">
        <v>1349.07</v>
      </c>
      <c r="K616" s="417">
        <v>1349.07</v>
      </c>
    </row>
    <row r="617" ht="25.5" spans="1:11">
      <c r="A617" s="28" t="s">
        <v>747</v>
      </c>
      <c r="B617" s="27" t="s">
        <v>774</v>
      </c>
      <c r="C617" s="28" t="s">
        <v>96</v>
      </c>
      <c r="D617" s="28" t="s">
        <v>775</v>
      </c>
      <c r="E617" s="28" t="s">
        <v>750</v>
      </c>
      <c r="F617" s="28"/>
      <c r="G617" s="29" t="s">
        <v>751</v>
      </c>
      <c r="H617" s="418">
        <v>1.0104139</v>
      </c>
      <c r="I617" s="418">
        <v>0</v>
      </c>
      <c r="J617" s="30">
        <v>41.06</v>
      </c>
      <c r="K617" s="30">
        <v>41.48</v>
      </c>
    </row>
    <row r="618" ht="25.5" spans="1:11">
      <c r="A618" s="28" t="s">
        <v>747</v>
      </c>
      <c r="B618" s="27" t="s">
        <v>768</v>
      </c>
      <c r="C618" s="28" t="s">
        <v>96</v>
      </c>
      <c r="D618" s="28" t="s">
        <v>769</v>
      </c>
      <c r="E618" s="28" t="s">
        <v>750</v>
      </c>
      <c r="F618" s="28"/>
      <c r="G618" s="29" t="s">
        <v>751</v>
      </c>
      <c r="H618" s="418">
        <v>0.5052069</v>
      </c>
      <c r="I618" s="418">
        <v>0</v>
      </c>
      <c r="J618" s="30">
        <v>31.89</v>
      </c>
      <c r="K618" s="30">
        <v>16.11</v>
      </c>
    </row>
    <row r="619" customHeight="1" spans="1:11">
      <c r="A619" s="33" t="s">
        <v>765</v>
      </c>
      <c r="B619" s="32" t="s">
        <v>1058</v>
      </c>
      <c r="C619" s="33" t="s">
        <v>96</v>
      </c>
      <c r="D619" s="33" t="s">
        <v>1059</v>
      </c>
      <c r="E619" s="33" t="s">
        <v>772</v>
      </c>
      <c r="F619" s="33"/>
      <c r="G619" s="34" t="s">
        <v>84</v>
      </c>
      <c r="H619" s="422">
        <v>24.4</v>
      </c>
      <c r="I619" s="422">
        <v>0</v>
      </c>
      <c r="J619" s="35">
        <v>0.23</v>
      </c>
      <c r="K619" s="35">
        <v>5.61</v>
      </c>
    </row>
    <row r="620" ht="38.25" spans="1:11">
      <c r="A620" s="33" t="s">
        <v>765</v>
      </c>
      <c r="B620" s="32" t="s">
        <v>1060</v>
      </c>
      <c r="C620" s="33" t="s">
        <v>96</v>
      </c>
      <c r="D620" s="33" t="s">
        <v>1061</v>
      </c>
      <c r="E620" s="33" t="s">
        <v>772</v>
      </c>
      <c r="F620" s="33"/>
      <c r="G620" s="34" t="s">
        <v>84</v>
      </c>
      <c r="H620" s="422">
        <v>2.0833</v>
      </c>
      <c r="I620" s="422">
        <v>0</v>
      </c>
      <c r="J620" s="35">
        <v>606.8</v>
      </c>
      <c r="K620" s="35">
        <v>1264.14</v>
      </c>
    </row>
    <row r="621" spans="1:11">
      <c r="A621" s="33" t="s">
        <v>765</v>
      </c>
      <c r="B621" s="32" t="s">
        <v>1062</v>
      </c>
      <c r="C621" s="33" t="s">
        <v>96</v>
      </c>
      <c r="D621" s="33" t="s">
        <v>1063</v>
      </c>
      <c r="E621" s="33" t="s">
        <v>772</v>
      </c>
      <c r="F621" s="33"/>
      <c r="G621" s="34" t="s">
        <v>84</v>
      </c>
      <c r="H621" s="422">
        <v>1.16875</v>
      </c>
      <c r="I621" s="422">
        <v>0</v>
      </c>
      <c r="J621" s="35">
        <v>18.6</v>
      </c>
      <c r="K621" s="35">
        <v>21.73</v>
      </c>
    </row>
    <row r="622" ht="38.25" customHeight="1" spans="1:11">
      <c r="A622" s="41"/>
      <c r="B622" s="41"/>
      <c r="C622" s="41"/>
      <c r="D622" s="41"/>
      <c r="E622" s="41" t="s">
        <v>752</v>
      </c>
      <c r="F622" s="419">
        <v>19.9258355238453</v>
      </c>
      <c r="G622" s="41" t="s">
        <v>753</v>
      </c>
      <c r="H622" s="419">
        <v>22.52</v>
      </c>
      <c r="I622" s="41" t="s">
        <v>754</v>
      </c>
      <c r="J622" s="419">
        <v>42.45</v>
      </c>
    </row>
    <row r="623" ht="25.5" customHeight="1" spans="1:11">
      <c r="A623" s="41"/>
      <c r="B623" s="41"/>
      <c r="C623" s="41"/>
      <c r="D623" s="41"/>
      <c r="E623" s="41" t="s">
        <v>755</v>
      </c>
      <c r="F623" s="419">
        <v>354.4</v>
      </c>
      <c r="G623" s="41"/>
      <c r="H623" s="41" t="s">
        <v>756</v>
      </c>
      <c r="I623" s="41"/>
      <c r="J623" s="419">
        <v>1703.47</v>
      </c>
    </row>
    <row r="624" ht="25.5" customHeight="1" spans="1:11">
      <c r="A624" s="42"/>
      <c r="B624" s="42"/>
      <c r="C624" s="42"/>
      <c r="D624" s="42"/>
      <c r="E624" s="42"/>
      <c r="F624" s="42"/>
      <c r="G624" s="42" t="s">
        <v>757</v>
      </c>
      <c r="H624" s="420">
        <v>0.75</v>
      </c>
      <c r="I624" s="42" t="s">
        <v>758</v>
      </c>
      <c r="J624" s="45">
        <v>1277.6</v>
      </c>
    </row>
    <row r="625" ht="38.25" customHeight="1" spans="1:11">
      <c r="A625" s="421"/>
      <c r="B625" s="421"/>
      <c r="C625" s="421"/>
      <c r="D625" s="421"/>
      <c r="E625" s="421"/>
      <c r="F625" s="421"/>
      <c r="G625" s="421"/>
      <c r="H625" s="421"/>
      <c r="I625" s="421"/>
      <c r="J625" s="421"/>
    </row>
    <row r="626" ht="25.5" customHeight="1" spans="1:11">
      <c r="A626" s="25" t="s">
        <v>267</v>
      </c>
      <c r="B626" s="24" t="s">
        <v>739</v>
      </c>
      <c r="C626" s="25" t="s">
        <v>740</v>
      </c>
      <c r="D626" s="25" t="s">
        <v>16</v>
      </c>
      <c r="E626" s="25" t="s">
        <v>741</v>
      </c>
      <c r="F626" s="25"/>
      <c r="G626" s="26" t="s">
        <v>742</v>
      </c>
      <c r="H626" s="24" t="s">
        <v>743</v>
      </c>
      <c r="I626" s="24" t="s">
        <v>744</v>
      </c>
      <c r="J626" s="24" t="s">
        <v>745</v>
      </c>
      <c r="K626" s="24" t="s">
        <v>17</v>
      </c>
    </row>
    <row r="627" ht="25.5" customHeight="1" spans="1:11">
      <c r="A627" s="49" t="s">
        <v>746</v>
      </c>
      <c r="B627" s="48" t="s">
        <v>268</v>
      </c>
      <c r="C627" s="49" t="s">
        <v>96</v>
      </c>
      <c r="D627" s="49" t="s">
        <v>269</v>
      </c>
      <c r="E627" s="49" t="s">
        <v>1064</v>
      </c>
      <c r="F627" s="49"/>
      <c r="G627" s="50" t="s">
        <v>70</v>
      </c>
      <c r="H627" s="416">
        <v>1</v>
      </c>
      <c r="I627" s="417"/>
      <c r="J627" s="417">
        <v>1128.08</v>
      </c>
      <c r="K627" s="417">
        <v>1128.08</v>
      </c>
    </row>
    <row r="628" customHeight="1" spans="1:11">
      <c r="A628" s="28" t="s">
        <v>747</v>
      </c>
      <c r="B628" s="27" t="s">
        <v>774</v>
      </c>
      <c r="C628" s="28" t="s">
        <v>96</v>
      </c>
      <c r="D628" s="28" t="s">
        <v>775</v>
      </c>
      <c r="E628" s="28" t="s">
        <v>750</v>
      </c>
      <c r="F628" s="28"/>
      <c r="G628" s="29" t="s">
        <v>751</v>
      </c>
      <c r="H628" s="418">
        <v>0.3563</v>
      </c>
      <c r="I628" s="418">
        <v>0</v>
      </c>
      <c r="J628" s="30">
        <v>41.06</v>
      </c>
      <c r="K628" s="30">
        <v>14.62</v>
      </c>
    </row>
    <row r="629" ht="25.5" spans="1:11">
      <c r="A629" s="28" t="s">
        <v>747</v>
      </c>
      <c r="B629" s="27" t="s">
        <v>768</v>
      </c>
      <c r="C629" s="28" t="s">
        <v>96</v>
      </c>
      <c r="D629" s="28" t="s">
        <v>769</v>
      </c>
      <c r="E629" s="28" t="s">
        <v>750</v>
      </c>
      <c r="F629" s="28"/>
      <c r="G629" s="29" t="s">
        <v>751</v>
      </c>
      <c r="H629" s="418">
        <v>0.1779</v>
      </c>
      <c r="I629" s="418">
        <v>0</v>
      </c>
      <c r="J629" s="30">
        <v>31.89</v>
      </c>
      <c r="K629" s="30">
        <v>5.67</v>
      </c>
    </row>
    <row r="630" ht="25.5" spans="1:11">
      <c r="A630" s="33" t="s">
        <v>765</v>
      </c>
      <c r="B630" s="32" t="s">
        <v>1065</v>
      </c>
      <c r="C630" s="33" t="s">
        <v>96</v>
      </c>
      <c r="D630" s="33" t="s">
        <v>1066</v>
      </c>
      <c r="E630" s="33" t="s">
        <v>772</v>
      </c>
      <c r="F630" s="33"/>
      <c r="G630" s="34" t="s">
        <v>1067</v>
      </c>
      <c r="H630" s="422">
        <v>0.8829</v>
      </c>
      <c r="I630" s="422">
        <v>0</v>
      </c>
      <c r="J630" s="35">
        <v>28.15</v>
      </c>
      <c r="K630" s="35">
        <v>24.85</v>
      </c>
    </row>
    <row r="631" customHeight="1" spans="1:11">
      <c r="A631" s="33" t="s">
        <v>765</v>
      </c>
      <c r="B631" s="32" t="s">
        <v>1068</v>
      </c>
      <c r="C631" s="33" t="s">
        <v>96</v>
      </c>
      <c r="D631" s="33" t="s">
        <v>1069</v>
      </c>
      <c r="E631" s="33" t="s">
        <v>772</v>
      </c>
      <c r="F631" s="33"/>
      <c r="G631" s="34" t="s">
        <v>70</v>
      </c>
      <c r="H631" s="422">
        <v>1</v>
      </c>
      <c r="I631" s="422">
        <v>0</v>
      </c>
      <c r="J631" s="35">
        <v>666.11</v>
      </c>
      <c r="K631" s="35">
        <v>666.11</v>
      </c>
    </row>
    <row r="632" ht="38.25" customHeight="1" spans="1:11">
      <c r="A632" s="33" t="s">
        <v>765</v>
      </c>
      <c r="B632" s="32" t="s">
        <v>1045</v>
      </c>
      <c r="C632" s="33" t="s">
        <v>96</v>
      </c>
      <c r="D632" s="33" t="s">
        <v>1046</v>
      </c>
      <c r="E632" s="33" t="s">
        <v>772</v>
      </c>
      <c r="F632" s="33"/>
      <c r="G632" s="34" t="s">
        <v>84</v>
      </c>
      <c r="H632" s="422">
        <v>4.8166</v>
      </c>
      <c r="I632" s="422">
        <v>0</v>
      </c>
      <c r="J632" s="35">
        <v>0.61</v>
      </c>
      <c r="K632" s="35">
        <v>2.93</v>
      </c>
    </row>
    <row r="633" ht="25.5" customHeight="1" spans="1:11">
      <c r="A633" s="33" t="s">
        <v>765</v>
      </c>
      <c r="B633" s="32" t="s">
        <v>1070</v>
      </c>
      <c r="C633" s="33" t="s">
        <v>96</v>
      </c>
      <c r="D633" s="33" t="s">
        <v>1071</v>
      </c>
      <c r="E633" s="33" t="s">
        <v>772</v>
      </c>
      <c r="F633" s="33"/>
      <c r="G633" s="34" t="s">
        <v>116</v>
      </c>
      <c r="H633" s="422">
        <v>6.8504</v>
      </c>
      <c r="I633" s="422">
        <v>0</v>
      </c>
      <c r="J633" s="35">
        <v>60.42</v>
      </c>
      <c r="K633" s="35">
        <v>413.9</v>
      </c>
    </row>
    <row r="634" ht="25.5" customHeight="1" spans="1:11">
      <c r="A634" s="41"/>
      <c r="B634" s="41"/>
      <c r="C634" s="41"/>
      <c r="D634" s="41"/>
      <c r="E634" s="41" t="s">
        <v>752</v>
      </c>
      <c r="F634" s="419">
        <v>7.01746150957567</v>
      </c>
      <c r="G634" s="41" t="s">
        <v>753</v>
      </c>
      <c r="H634" s="419">
        <v>7.93</v>
      </c>
      <c r="I634" s="41" t="s">
        <v>754</v>
      </c>
      <c r="J634" s="419">
        <v>14.95</v>
      </c>
    </row>
    <row r="635" ht="38.25" customHeight="1" spans="1:11">
      <c r="A635" s="41"/>
      <c r="B635" s="41"/>
      <c r="C635" s="41"/>
      <c r="D635" s="41"/>
      <c r="E635" s="41" t="s">
        <v>755</v>
      </c>
      <c r="F635" s="419">
        <v>296.34</v>
      </c>
      <c r="G635" s="41"/>
      <c r="H635" s="41" t="s">
        <v>756</v>
      </c>
      <c r="I635" s="41"/>
      <c r="J635" s="419">
        <v>1424.42</v>
      </c>
    </row>
    <row r="636" ht="25.5" customHeight="1" spans="1:11">
      <c r="A636" s="42"/>
      <c r="B636" s="42"/>
      <c r="C636" s="42"/>
      <c r="D636" s="42"/>
      <c r="E636" s="42"/>
      <c r="F636" s="42"/>
      <c r="G636" s="42" t="s">
        <v>757</v>
      </c>
      <c r="H636" s="420">
        <v>2.94</v>
      </c>
      <c r="I636" s="42" t="s">
        <v>758</v>
      </c>
      <c r="J636" s="45">
        <v>4187.79</v>
      </c>
    </row>
    <row r="637" ht="25.5" customHeight="1" spans="1:11">
      <c r="A637" s="421"/>
      <c r="B637" s="421"/>
      <c r="C637" s="421"/>
      <c r="D637" s="421"/>
      <c r="E637" s="421"/>
      <c r="F637" s="421"/>
      <c r="G637" s="421"/>
      <c r="H637" s="421"/>
      <c r="I637" s="421"/>
      <c r="J637" s="421"/>
    </row>
    <row r="638" customHeight="1" spans="1:11">
      <c r="A638" s="25" t="s">
        <v>270</v>
      </c>
      <c r="B638" s="24" t="s">
        <v>739</v>
      </c>
      <c r="C638" s="25" t="s">
        <v>740</v>
      </c>
      <c r="D638" s="25" t="s">
        <v>16</v>
      </c>
      <c r="E638" s="25" t="s">
        <v>741</v>
      </c>
      <c r="F638" s="25"/>
      <c r="G638" s="26" t="s">
        <v>742</v>
      </c>
      <c r="H638" s="24" t="s">
        <v>743</v>
      </c>
      <c r="I638" s="24" t="s">
        <v>744</v>
      </c>
      <c r="J638" s="24" t="s">
        <v>745</v>
      </c>
      <c r="K638" s="24" t="s">
        <v>17</v>
      </c>
    </row>
    <row r="639" ht="25.5" spans="1:11">
      <c r="A639" s="49" t="s">
        <v>746</v>
      </c>
      <c r="B639" s="48" t="s">
        <v>271</v>
      </c>
      <c r="C639" s="49" t="s">
        <v>96</v>
      </c>
      <c r="D639" s="49" t="s">
        <v>272</v>
      </c>
      <c r="E639" s="49" t="s">
        <v>1057</v>
      </c>
      <c r="F639" s="49"/>
      <c r="G639" s="50" t="s">
        <v>116</v>
      </c>
      <c r="H639" s="416">
        <v>1</v>
      </c>
      <c r="I639" s="417"/>
      <c r="J639" s="417">
        <v>41.96</v>
      </c>
      <c r="K639" s="417">
        <v>41.96</v>
      </c>
    </row>
    <row r="640" ht="25.5" spans="1:11">
      <c r="A640" s="28" t="s">
        <v>747</v>
      </c>
      <c r="B640" s="27" t="s">
        <v>774</v>
      </c>
      <c r="C640" s="28" t="s">
        <v>96</v>
      </c>
      <c r="D640" s="28" t="s">
        <v>775</v>
      </c>
      <c r="E640" s="28" t="s">
        <v>750</v>
      </c>
      <c r="F640" s="28"/>
      <c r="G640" s="29" t="s">
        <v>751</v>
      </c>
      <c r="H640" s="418">
        <v>0.3836969</v>
      </c>
      <c r="I640" s="418">
        <v>0</v>
      </c>
      <c r="J640" s="30">
        <v>41.06</v>
      </c>
      <c r="K640" s="30">
        <v>15.75</v>
      </c>
    </row>
    <row r="641" customHeight="1" spans="1:11">
      <c r="A641" s="28" t="s">
        <v>747</v>
      </c>
      <c r="B641" s="27" t="s">
        <v>768</v>
      </c>
      <c r="C641" s="28" t="s">
        <v>96</v>
      </c>
      <c r="D641" s="28" t="s">
        <v>769</v>
      </c>
      <c r="E641" s="28" t="s">
        <v>750</v>
      </c>
      <c r="F641" s="28"/>
      <c r="G641" s="29" t="s">
        <v>751</v>
      </c>
      <c r="H641" s="418">
        <v>0.1918485</v>
      </c>
      <c r="I641" s="418">
        <v>0</v>
      </c>
      <c r="J641" s="30">
        <v>31.89</v>
      </c>
      <c r="K641" s="30">
        <v>6.11</v>
      </c>
    </row>
    <row r="642" ht="38.25" customHeight="1" spans="1:11">
      <c r="A642" s="33" t="s">
        <v>765</v>
      </c>
      <c r="B642" s="32" t="s">
        <v>1072</v>
      </c>
      <c r="C642" s="33" t="s">
        <v>96</v>
      </c>
      <c r="D642" s="33" t="s">
        <v>1073</v>
      </c>
      <c r="E642" s="33" t="s">
        <v>772</v>
      </c>
      <c r="F642" s="33"/>
      <c r="G642" s="34" t="s">
        <v>84</v>
      </c>
      <c r="H642" s="422">
        <v>2.695</v>
      </c>
      <c r="I642" s="422">
        <v>0</v>
      </c>
      <c r="J642" s="35">
        <v>0.2</v>
      </c>
      <c r="K642" s="35">
        <v>0.53</v>
      </c>
    </row>
    <row r="643" ht="25.5" customHeight="1" spans="1:11">
      <c r="A643" s="33" t="s">
        <v>765</v>
      </c>
      <c r="B643" s="32" t="s">
        <v>1062</v>
      </c>
      <c r="C643" s="33" t="s">
        <v>96</v>
      </c>
      <c r="D643" s="33" t="s">
        <v>1063</v>
      </c>
      <c r="E643" s="33" t="s">
        <v>772</v>
      </c>
      <c r="F643" s="33"/>
      <c r="G643" s="34" t="s">
        <v>84</v>
      </c>
      <c r="H643" s="422">
        <v>0.2003571</v>
      </c>
      <c r="I643" s="422">
        <v>0</v>
      </c>
      <c r="J643" s="35">
        <v>18.6</v>
      </c>
      <c r="K643" s="35">
        <v>3.72</v>
      </c>
    </row>
    <row r="644" ht="25.5" customHeight="1" spans="1:11">
      <c r="A644" s="33" t="s">
        <v>765</v>
      </c>
      <c r="B644" s="32" t="s">
        <v>1074</v>
      </c>
      <c r="C644" s="33" t="s">
        <v>96</v>
      </c>
      <c r="D644" s="33" t="s">
        <v>1075</v>
      </c>
      <c r="E644" s="33" t="s">
        <v>772</v>
      </c>
      <c r="F644" s="33"/>
      <c r="G644" s="34" t="s">
        <v>116</v>
      </c>
      <c r="H644" s="422">
        <v>1</v>
      </c>
      <c r="I644" s="422">
        <v>0</v>
      </c>
      <c r="J644" s="35">
        <v>15.85</v>
      </c>
      <c r="K644" s="35">
        <v>15.85</v>
      </c>
    </row>
    <row r="645" ht="38.25" customHeight="1" spans="1:11">
      <c r="A645" s="41"/>
      <c r="B645" s="41"/>
      <c r="C645" s="41"/>
      <c r="D645" s="41"/>
      <c r="E645" s="41" t="s">
        <v>752</v>
      </c>
      <c r="F645" s="419">
        <v>7.56196019526849</v>
      </c>
      <c r="G645" s="41" t="s">
        <v>753</v>
      </c>
      <c r="H645" s="419">
        <v>8.55</v>
      </c>
      <c r="I645" s="41" t="s">
        <v>754</v>
      </c>
      <c r="J645" s="419">
        <v>16.11</v>
      </c>
    </row>
    <row r="646" ht="25.5" customHeight="1" spans="1:11">
      <c r="A646" s="41"/>
      <c r="B646" s="41"/>
      <c r="C646" s="41"/>
      <c r="D646" s="41"/>
      <c r="E646" s="41" t="s">
        <v>755</v>
      </c>
      <c r="F646" s="419">
        <v>11.02</v>
      </c>
      <c r="G646" s="41"/>
      <c r="H646" s="41" t="s">
        <v>756</v>
      </c>
      <c r="I646" s="41"/>
      <c r="J646" s="419">
        <v>52.98</v>
      </c>
    </row>
    <row r="647" ht="25.5" customHeight="1" spans="1:11">
      <c r="A647" s="42"/>
      <c r="B647" s="42"/>
      <c r="C647" s="42"/>
      <c r="D647" s="42"/>
      <c r="E647" s="42"/>
      <c r="F647" s="42"/>
      <c r="G647" s="42" t="s">
        <v>757</v>
      </c>
      <c r="H647" s="420">
        <v>3.5</v>
      </c>
      <c r="I647" s="42" t="s">
        <v>758</v>
      </c>
      <c r="J647" s="45">
        <v>185.43</v>
      </c>
    </row>
    <row r="648" customHeight="1" spans="1:11">
      <c r="A648" s="421"/>
      <c r="B648" s="421"/>
      <c r="C648" s="421"/>
      <c r="D648" s="421"/>
      <c r="E648" s="421"/>
      <c r="F648" s="421"/>
      <c r="G648" s="421"/>
      <c r="H648" s="421"/>
      <c r="I648" s="421"/>
      <c r="J648" s="421"/>
    </row>
    <row r="649" spans="1:11">
      <c r="A649" s="151" t="s">
        <v>35</v>
      </c>
      <c r="B649" s="151"/>
      <c r="C649" s="151"/>
      <c r="D649" s="151" t="s">
        <v>36</v>
      </c>
      <c r="E649" s="151"/>
      <c r="F649" s="151"/>
      <c r="G649" s="151"/>
      <c r="H649" s="151"/>
      <c r="I649" s="152"/>
      <c r="J649" s="151"/>
      <c r="K649" s="415">
        <v>184404.65</v>
      </c>
    </row>
    <row r="650" spans="1:11">
      <c r="A650" s="151" t="s">
        <v>273</v>
      </c>
      <c r="B650" s="151"/>
      <c r="C650" s="151"/>
      <c r="D650" s="151" t="s">
        <v>274</v>
      </c>
      <c r="E650" s="151"/>
      <c r="F650" s="151"/>
      <c r="G650" s="151"/>
      <c r="H650" s="151"/>
      <c r="I650" s="152"/>
      <c r="J650" s="151"/>
      <c r="K650" s="415">
        <v>56089.81</v>
      </c>
    </row>
    <row r="651" customHeight="1" spans="1:11">
      <c r="A651" s="25" t="s">
        <v>275</v>
      </c>
      <c r="B651" s="24" t="s">
        <v>739</v>
      </c>
      <c r="C651" s="25" t="s">
        <v>740</v>
      </c>
      <c r="D651" s="25" t="s">
        <v>16</v>
      </c>
      <c r="E651" s="25" t="s">
        <v>741</v>
      </c>
      <c r="F651" s="25"/>
      <c r="G651" s="26" t="s">
        <v>742</v>
      </c>
      <c r="H651" s="24" t="s">
        <v>743</v>
      </c>
      <c r="I651" s="24" t="s">
        <v>744</v>
      </c>
      <c r="J651" s="24" t="s">
        <v>745</v>
      </c>
      <c r="K651" s="24" t="s">
        <v>17</v>
      </c>
    </row>
    <row r="652" customHeight="1" spans="1:11">
      <c r="A652" s="49" t="s">
        <v>746</v>
      </c>
      <c r="B652" s="48" t="s">
        <v>276</v>
      </c>
      <c r="C652" s="49" t="s">
        <v>96</v>
      </c>
      <c r="D652" s="49" t="s">
        <v>277</v>
      </c>
      <c r="E652" s="49" t="s">
        <v>1076</v>
      </c>
      <c r="F652" s="49"/>
      <c r="G652" s="50" t="s">
        <v>116</v>
      </c>
      <c r="H652" s="416">
        <v>1</v>
      </c>
      <c r="I652" s="417"/>
      <c r="J652" s="417">
        <v>10.95</v>
      </c>
      <c r="K652" s="417">
        <v>10.95</v>
      </c>
    </row>
    <row r="653" ht="25.5" spans="1:11">
      <c r="A653" s="28" t="s">
        <v>747</v>
      </c>
      <c r="B653" s="27" t="s">
        <v>777</v>
      </c>
      <c r="C653" s="28" t="s">
        <v>96</v>
      </c>
      <c r="D653" s="28" t="s">
        <v>778</v>
      </c>
      <c r="E653" s="28" t="s">
        <v>750</v>
      </c>
      <c r="F653" s="28"/>
      <c r="G653" s="29" t="s">
        <v>751</v>
      </c>
      <c r="H653" s="418">
        <v>0.009</v>
      </c>
      <c r="I653" s="418">
        <v>0</v>
      </c>
      <c r="J653" s="30">
        <v>33.53</v>
      </c>
      <c r="K653" s="30">
        <v>0.3</v>
      </c>
    </row>
    <row r="654" ht="25.5" spans="1:11">
      <c r="A654" s="28" t="s">
        <v>747</v>
      </c>
      <c r="B654" s="27" t="s">
        <v>779</v>
      </c>
      <c r="C654" s="28" t="s">
        <v>96</v>
      </c>
      <c r="D654" s="28" t="s">
        <v>780</v>
      </c>
      <c r="E654" s="28" t="s">
        <v>750</v>
      </c>
      <c r="F654" s="28"/>
      <c r="G654" s="29" t="s">
        <v>751</v>
      </c>
      <c r="H654" s="418">
        <v>0.009</v>
      </c>
      <c r="I654" s="418">
        <v>0</v>
      </c>
      <c r="J654" s="30">
        <v>40.76</v>
      </c>
      <c r="K654" s="30">
        <v>0.36</v>
      </c>
    </row>
    <row r="655" ht="51" spans="1:11">
      <c r="A655" s="33" t="s">
        <v>765</v>
      </c>
      <c r="B655" s="32" t="s">
        <v>1077</v>
      </c>
      <c r="C655" s="33" t="s">
        <v>96</v>
      </c>
      <c r="D655" s="33" t="s">
        <v>1078</v>
      </c>
      <c r="E655" s="33" t="s">
        <v>772</v>
      </c>
      <c r="F655" s="33"/>
      <c r="G655" s="34" t="s">
        <v>116</v>
      </c>
      <c r="H655" s="422">
        <v>1.027</v>
      </c>
      <c r="I655" s="422">
        <v>0</v>
      </c>
      <c r="J655" s="35">
        <v>9.93</v>
      </c>
      <c r="K655" s="35">
        <v>10.19</v>
      </c>
    </row>
    <row r="656" ht="25.5" customHeight="1" spans="1:11">
      <c r="A656" s="33" t="s">
        <v>765</v>
      </c>
      <c r="B656" s="32" t="s">
        <v>1079</v>
      </c>
      <c r="C656" s="33" t="s">
        <v>96</v>
      </c>
      <c r="D656" s="33" t="s">
        <v>1080</v>
      </c>
      <c r="E656" s="33" t="s">
        <v>772</v>
      </c>
      <c r="F656" s="33"/>
      <c r="G656" s="34" t="s">
        <v>84</v>
      </c>
      <c r="H656" s="422">
        <v>0.01</v>
      </c>
      <c r="I656" s="422">
        <v>0</v>
      </c>
      <c r="J656" s="35">
        <v>10.55</v>
      </c>
      <c r="K656" s="35">
        <v>0.1</v>
      </c>
    </row>
    <row r="657" customHeight="1" spans="1:11">
      <c r="A657" s="41"/>
      <c r="B657" s="41"/>
      <c r="C657" s="41"/>
      <c r="D657" s="41"/>
      <c r="E657" s="41" t="s">
        <v>752</v>
      </c>
      <c r="F657" s="419">
        <v>0.225309800976342</v>
      </c>
      <c r="G657" s="41" t="s">
        <v>753</v>
      </c>
      <c r="H657" s="419">
        <v>0.25</v>
      </c>
      <c r="I657" s="41" t="s">
        <v>754</v>
      </c>
      <c r="J657" s="419">
        <v>0.48</v>
      </c>
    </row>
    <row r="658" ht="25.5" customHeight="1" spans="1:11">
      <c r="A658" s="41"/>
      <c r="B658" s="41"/>
      <c r="C658" s="41"/>
      <c r="D658" s="41"/>
      <c r="E658" s="41" t="s">
        <v>755</v>
      </c>
      <c r="F658" s="419">
        <v>2.87</v>
      </c>
      <c r="G658" s="41"/>
      <c r="H658" s="41" t="s">
        <v>756</v>
      </c>
      <c r="I658" s="41"/>
      <c r="J658" s="419">
        <v>13.82</v>
      </c>
    </row>
    <row r="659" ht="26.25" spans="1:11">
      <c r="A659" s="42"/>
      <c r="B659" s="42"/>
      <c r="C659" s="42"/>
      <c r="D659" s="42"/>
      <c r="E659" s="42"/>
      <c r="F659" s="42"/>
      <c r="G659" s="42" t="s">
        <v>757</v>
      </c>
      <c r="H659" s="420">
        <v>30</v>
      </c>
      <c r="I659" s="42" t="s">
        <v>758</v>
      </c>
      <c r="J659" s="45">
        <v>414.6</v>
      </c>
    </row>
    <row r="660" ht="15.75" spans="1:11">
      <c r="A660" s="421"/>
      <c r="B660" s="421"/>
      <c r="C660" s="421"/>
      <c r="D660" s="421"/>
      <c r="E660" s="421"/>
      <c r="F660" s="421"/>
      <c r="G660" s="421"/>
      <c r="H660" s="421"/>
      <c r="I660" s="421"/>
      <c r="J660" s="421"/>
    </row>
    <row r="661" spans="1:11">
      <c r="A661" s="25" t="s">
        <v>278</v>
      </c>
      <c r="B661" s="24" t="s">
        <v>739</v>
      </c>
      <c r="C661" s="25" t="s">
        <v>740</v>
      </c>
      <c r="D661" s="25" t="s">
        <v>16</v>
      </c>
      <c r="E661" s="25" t="s">
        <v>741</v>
      </c>
      <c r="F661" s="25"/>
      <c r="G661" s="26" t="s">
        <v>742</v>
      </c>
      <c r="H661" s="24" t="s">
        <v>743</v>
      </c>
      <c r="I661" s="24" t="s">
        <v>744</v>
      </c>
      <c r="J661" s="24" t="s">
        <v>745</v>
      </c>
      <c r="K661" s="24" t="s">
        <v>17</v>
      </c>
    </row>
    <row r="662" ht="25.5" customHeight="1" spans="1:11">
      <c r="A662" s="49" t="s">
        <v>746</v>
      </c>
      <c r="B662" s="48" t="s">
        <v>279</v>
      </c>
      <c r="C662" s="49" t="s">
        <v>96</v>
      </c>
      <c r="D662" s="49" t="s">
        <v>280</v>
      </c>
      <c r="E662" s="49" t="s">
        <v>1081</v>
      </c>
      <c r="F662" s="49"/>
      <c r="G662" s="50" t="s">
        <v>116</v>
      </c>
      <c r="H662" s="416">
        <v>1</v>
      </c>
      <c r="I662" s="417"/>
      <c r="J662" s="417">
        <v>5.07</v>
      </c>
      <c r="K662" s="417">
        <v>5.07</v>
      </c>
    </row>
    <row r="663" ht="25.5" spans="1:11">
      <c r="A663" s="28" t="s">
        <v>747</v>
      </c>
      <c r="B663" s="27" t="s">
        <v>777</v>
      </c>
      <c r="C663" s="28" t="s">
        <v>96</v>
      </c>
      <c r="D663" s="28" t="s">
        <v>778</v>
      </c>
      <c r="E663" s="28" t="s">
        <v>750</v>
      </c>
      <c r="F663" s="28"/>
      <c r="G663" s="29" t="s">
        <v>751</v>
      </c>
      <c r="H663" s="418">
        <v>0.029</v>
      </c>
      <c r="I663" s="418">
        <v>0</v>
      </c>
      <c r="J663" s="30">
        <v>33.53</v>
      </c>
      <c r="K663" s="30">
        <v>0.97</v>
      </c>
    </row>
    <row r="664" customHeight="1" spans="1:11">
      <c r="A664" s="28" t="s">
        <v>747</v>
      </c>
      <c r="B664" s="27" t="s">
        <v>779</v>
      </c>
      <c r="C664" s="28" t="s">
        <v>96</v>
      </c>
      <c r="D664" s="28" t="s">
        <v>780</v>
      </c>
      <c r="E664" s="28" t="s">
        <v>750</v>
      </c>
      <c r="F664" s="28"/>
      <c r="G664" s="29" t="s">
        <v>751</v>
      </c>
      <c r="H664" s="418">
        <v>0.029</v>
      </c>
      <c r="I664" s="418">
        <v>0</v>
      </c>
      <c r="J664" s="30">
        <v>40.76</v>
      </c>
      <c r="K664" s="30">
        <v>1.18</v>
      </c>
    </row>
    <row r="665" ht="38.25" spans="1:11">
      <c r="A665" s="33" t="s">
        <v>765</v>
      </c>
      <c r="B665" s="32" t="s">
        <v>1082</v>
      </c>
      <c r="C665" s="33" t="s">
        <v>96</v>
      </c>
      <c r="D665" s="33" t="s">
        <v>1083</v>
      </c>
      <c r="E665" s="33" t="s">
        <v>772</v>
      </c>
      <c r="F665" s="33"/>
      <c r="G665" s="34" t="s">
        <v>116</v>
      </c>
      <c r="H665" s="422">
        <v>1.2434</v>
      </c>
      <c r="I665" s="422">
        <v>0</v>
      </c>
      <c r="J665" s="35">
        <v>2.28</v>
      </c>
      <c r="K665" s="35">
        <v>2.83</v>
      </c>
    </row>
    <row r="666" ht="25.5" customHeight="1" spans="1:11">
      <c r="A666" s="33" t="s">
        <v>765</v>
      </c>
      <c r="B666" s="32" t="s">
        <v>1079</v>
      </c>
      <c r="C666" s="33" t="s">
        <v>96</v>
      </c>
      <c r="D666" s="33" t="s">
        <v>1080</v>
      </c>
      <c r="E666" s="33" t="s">
        <v>772</v>
      </c>
      <c r="F666" s="33"/>
      <c r="G666" s="34" t="s">
        <v>84</v>
      </c>
      <c r="H666" s="422">
        <v>0.0094</v>
      </c>
      <c r="I666" s="422">
        <v>0</v>
      </c>
      <c r="J666" s="35">
        <v>10.55</v>
      </c>
      <c r="K666" s="35">
        <v>0.09</v>
      </c>
    </row>
    <row r="667" ht="25.5" customHeight="1" spans="1:11">
      <c r="A667" s="41"/>
      <c r="B667" s="41"/>
      <c r="C667" s="41"/>
      <c r="D667" s="41"/>
      <c r="E667" s="41" t="s">
        <v>752</v>
      </c>
      <c r="F667" s="419">
        <v>0.73695080736012</v>
      </c>
      <c r="G667" s="41" t="s">
        <v>753</v>
      </c>
      <c r="H667" s="419">
        <v>0.83</v>
      </c>
      <c r="I667" s="41" t="s">
        <v>754</v>
      </c>
      <c r="J667" s="419">
        <v>1.57</v>
      </c>
    </row>
    <row r="668" spans="1:11">
      <c r="A668" s="41"/>
      <c r="B668" s="41"/>
      <c r="C668" s="41"/>
      <c r="D668" s="41"/>
      <c r="E668" s="41" t="s">
        <v>755</v>
      </c>
      <c r="F668" s="419">
        <v>1.33</v>
      </c>
      <c r="G668" s="41"/>
      <c r="H668" s="41" t="s">
        <v>756</v>
      </c>
      <c r="I668" s="41"/>
      <c r="J668" s="419">
        <v>6.4</v>
      </c>
    </row>
    <row r="669" ht="25.5" customHeight="1" spans="1:11">
      <c r="A669" s="42"/>
      <c r="B669" s="42"/>
      <c r="C669" s="42"/>
      <c r="D669" s="42"/>
      <c r="E669" s="42"/>
      <c r="F669" s="42"/>
      <c r="G669" s="42" t="s">
        <v>757</v>
      </c>
      <c r="H669" s="420">
        <v>60</v>
      </c>
      <c r="I669" s="42" t="s">
        <v>758</v>
      </c>
      <c r="J669" s="45">
        <v>384</v>
      </c>
    </row>
    <row r="670" ht="15.75" spans="1:11">
      <c r="A670" s="421"/>
      <c r="B670" s="421"/>
      <c r="C670" s="421"/>
      <c r="D670" s="421"/>
      <c r="E670" s="421"/>
      <c r="F670" s="421"/>
      <c r="G670" s="421"/>
      <c r="H670" s="421"/>
      <c r="I670" s="421"/>
      <c r="J670" s="421"/>
    </row>
    <row r="671" spans="1:11">
      <c r="A671" s="25" t="s">
        <v>281</v>
      </c>
      <c r="B671" s="24" t="s">
        <v>739</v>
      </c>
      <c r="C671" s="25" t="s">
        <v>740</v>
      </c>
      <c r="D671" s="25" t="s">
        <v>16</v>
      </c>
      <c r="E671" s="25" t="s">
        <v>741</v>
      </c>
      <c r="F671" s="25"/>
      <c r="G671" s="26" t="s">
        <v>742</v>
      </c>
      <c r="H671" s="24" t="s">
        <v>743</v>
      </c>
      <c r="I671" s="24" t="s">
        <v>744</v>
      </c>
      <c r="J671" s="24" t="s">
        <v>745</v>
      </c>
      <c r="K671" s="24" t="s">
        <v>17</v>
      </c>
    </row>
    <row r="672" ht="38.25" spans="1:11">
      <c r="A672" s="49" t="s">
        <v>746</v>
      </c>
      <c r="B672" s="48" t="s">
        <v>282</v>
      </c>
      <c r="C672" s="49" t="s">
        <v>96</v>
      </c>
      <c r="D672" s="49" t="s">
        <v>283</v>
      </c>
      <c r="E672" s="49" t="s">
        <v>1076</v>
      </c>
      <c r="F672" s="49"/>
      <c r="G672" s="50" t="s">
        <v>116</v>
      </c>
      <c r="H672" s="416">
        <v>1</v>
      </c>
      <c r="I672" s="417"/>
      <c r="J672" s="417">
        <v>17.28</v>
      </c>
      <c r="K672" s="417">
        <v>17.28</v>
      </c>
    </row>
    <row r="673" ht="25.5" customHeight="1" spans="1:11">
      <c r="A673" s="28" t="s">
        <v>747</v>
      </c>
      <c r="B673" s="27" t="s">
        <v>777</v>
      </c>
      <c r="C673" s="28" t="s">
        <v>96</v>
      </c>
      <c r="D673" s="28" t="s">
        <v>778</v>
      </c>
      <c r="E673" s="28" t="s">
        <v>750</v>
      </c>
      <c r="F673" s="28"/>
      <c r="G673" s="29" t="s">
        <v>751</v>
      </c>
      <c r="H673" s="418">
        <v>0.013</v>
      </c>
      <c r="I673" s="418">
        <v>0</v>
      </c>
      <c r="J673" s="30">
        <v>33.53</v>
      </c>
      <c r="K673" s="30">
        <v>0.43</v>
      </c>
    </row>
    <row r="674" ht="25.5" customHeight="1" spans="1:11">
      <c r="A674" s="28" t="s">
        <v>747</v>
      </c>
      <c r="B674" s="27" t="s">
        <v>779</v>
      </c>
      <c r="C674" s="28" t="s">
        <v>96</v>
      </c>
      <c r="D674" s="28" t="s">
        <v>780</v>
      </c>
      <c r="E674" s="28" t="s">
        <v>750</v>
      </c>
      <c r="F674" s="28"/>
      <c r="G674" s="29" t="s">
        <v>751</v>
      </c>
      <c r="H674" s="418">
        <v>0.013</v>
      </c>
      <c r="I674" s="418">
        <v>0</v>
      </c>
      <c r="J674" s="30">
        <v>40.76</v>
      </c>
      <c r="K674" s="30">
        <v>0.52</v>
      </c>
    </row>
    <row r="675" ht="51" spans="1:11">
      <c r="A675" s="33" t="s">
        <v>765</v>
      </c>
      <c r="B675" s="32" t="s">
        <v>1084</v>
      </c>
      <c r="C675" s="33" t="s">
        <v>96</v>
      </c>
      <c r="D675" s="33" t="s">
        <v>1085</v>
      </c>
      <c r="E675" s="33" t="s">
        <v>772</v>
      </c>
      <c r="F675" s="33"/>
      <c r="G675" s="34" t="s">
        <v>116</v>
      </c>
      <c r="H675" s="422">
        <v>1.027</v>
      </c>
      <c r="I675" s="422">
        <v>0</v>
      </c>
      <c r="J675" s="35">
        <v>15.81</v>
      </c>
      <c r="K675" s="35">
        <v>16.23</v>
      </c>
    </row>
    <row r="676" ht="25.5" spans="1:11">
      <c r="A676" s="33" t="s">
        <v>765</v>
      </c>
      <c r="B676" s="32" t="s">
        <v>1079</v>
      </c>
      <c r="C676" s="33" t="s">
        <v>96</v>
      </c>
      <c r="D676" s="33" t="s">
        <v>1080</v>
      </c>
      <c r="E676" s="33" t="s">
        <v>772</v>
      </c>
      <c r="F676" s="33"/>
      <c r="G676" s="34" t="s">
        <v>84</v>
      </c>
      <c r="H676" s="422">
        <v>0.01</v>
      </c>
      <c r="I676" s="422">
        <v>0</v>
      </c>
      <c r="J676" s="35">
        <v>10.55</v>
      </c>
      <c r="K676" s="35">
        <v>0.1</v>
      </c>
    </row>
    <row r="677" spans="1:11">
      <c r="A677" s="41"/>
      <c r="B677" s="41"/>
      <c r="C677" s="41"/>
      <c r="D677" s="41"/>
      <c r="E677" s="41" t="s">
        <v>752</v>
      </c>
      <c r="F677" s="419">
        <v>0.323882838903492</v>
      </c>
      <c r="G677" s="41" t="s">
        <v>753</v>
      </c>
      <c r="H677" s="419">
        <v>0.37</v>
      </c>
      <c r="I677" s="41" t="s">
        <v>754</v>
      </c>
      <c r="J677" s="419">
        <v>0.69</v>
      </c>
    </row>
    <row r="678" spans="1:11">
      <c r="A678" s="41"/>
      <c r="B678" s="41"/>
      <c r="C678" s="41"/>
      <c r="D678" s="41"/>
      <c r="E678" s="41" t="s">
        <v>755</v>
      </c>
      <c r="F678" s="419">
        <v>4.53</v>
      </c>
      <c r="G678" s="41"/>
      <c r="H678" s="41" t="s">
        <v>756</v>
      </c>
      <c r="I678" s="41"/>
      <c r="J678" s="419">
        <v>21.81</v>
      </c>
    </row>
    <row r="679" ht="26.25" spans="1:11">
      <c r="A679" s="42"/>
      <c r="B679" s="42"/>
      <c r="C679" s="42"/>
      <c r="D679" s="42"/>
      <c r="E679" s="42"/>
      <c r="F679" s="42"/>
      <c r="G679" s="42" t="s">
        <v>757</v>
      </c>
      <c r="H679" s="420">
        <v>400</v>
      </c>
      <c r="I679" s="42" t="s">
        <v>758</v>
      </c>
      <c r="J679" s="45">
        <v>8724</v>
      </c>
    </row>
    <row r="680" ht="15.75" spans="1:11">
      <c r="A680" s="421"/>
      <c r="B680" s="421"/>
      <c r="C680" s="421"/>
      <c r="D680" s="421"/>
      <c r="E680" s="421"/>
      <c r="F680" s="421"/>
      <c r="G680" s="421"/>
      <c r="H680" s="421"/>
      <c r="I680" s="421"/>
      <c r="J680" s="421"/>
    </row>
    <row r="681" customHeight="1" spans="1:11">
      <c r="A681" s="25" t="s">
        <v>284</v>
      </c>
      <c r="B681" s="24" t="s">
        <v>739</v>
      </c>
      <c r="C681" s="25" t="s">
        <v>740</v>
      </c>
      <c r="D681" s="25" t="s">
        <v>16</v>
      </c>
      <c r="E681" s="25" t="s">
        <v>741</v>
      </c>
      <c r="F681" s="25"/>
      <c r="G681" s="26" t="s">
        <v>742</v>
      </c>
      <c r="H681" s="24" t="s">
        <v>743</v>
      </c>
      <c r="I681" s="24" t="s">
        <v>744</v>
      </c>
      <c r="J681" s="24" t="s">
        <v>745</v>
      </c>
      <c r="K681" s="24" t="s">
        <v>17</v>
      </c>
    </row>
    <row r="682" ht="25.5" spans="1:11">
      <c r="A682" s="49" t="s">
        <v>746</v>
      </c>
      <c r="B682" s="48" t="s">
        <v>285</v>
      </c>
      <c r="C682" s="49" t="s">
        <v>68</v>
      </c>
      <c r="D682" s="49" t="s">
        <v>286</v>
      </c>
      <c r="E682" s="49">
        <v>59</v>
      </c>
      <c r="F682" s="49"/>
      <c r="G682" s="50" t="s">
        <v>84</v>
      </c>
      <c r="H682" s="416">
        <v>1</v>
      </c>
      <c r="I682" s="417"/>
      <c r="J682" s="417">
        <v>38.81</v>
      </c>
      <c r="K682" s="417">
        <v>38.81</v>
      </c>
    </row>
    <row r="683" ht="25.5" spans="1:11">
      <c r="A683" s="28" t="s">
        <v>747</v>
      </c>
      <c r="B683" s="27" t="s">
        <v>777</v>
      </c>
      <c r="C683" s="28" t="s">
        <v>96</v>
      </c>
      <c r="D683" s="28" t="s">
        <v>778</v>
      </c>
      <c r="E683" s="28" t="s">
        <v>750</v>
      </c>
      <c r="F683" s="28"/>
      <c r="G683" s="29" t="s">
        <v>751</v>
      </c>
      <c r="H683" s="418">
        <v>0.445</v>
      </c>
      <c r="I683" s="418">
        <v>0</v>
      </c>
      <c r="J683" s="30">
        <v>33.53</v>
      </c>
      <c r="K683" s="30">
        <v>14.92</v>
      </c>
    </row>
    <row r="684" ht="25.5" spans="1:11">
      <c r="A684" s="28" t="s">
        <v>747</v>
      </c>
      <c r="B684" s="27" t="s">
        <v>779</v>
      </c>
      <c r="C684" s="28" t="s">
        <v>96</v>
      </c>
      <c r="D684" s="28" t="s">
        <v>780</v>
      </c>
      <c r="E684" s="28" t="s">
        <v>750</v>
      </c>
      <c r="F684" s="28"/>
      <c r="G684" s="29" t="s">
        <v>751</v>
      </c>
      <c r="H684" s="418">
        <v>0.445</v>
      </c>
      <c r="I684" s="418">
        <v>0</v>
      </c>
      <c r="J684" s="30">
        <v>40.76</v>
      </c>
      <c r="K684" s="30">
        <v>18.13</v>
      </c>
    </row>
    <row r="685" ht="38.25" customHeight="1" spans="1:11">
      <c r="A685" s="28" t="s">
        <v>747</v>
      </c>
      <c r="B685" s="27" t="s">
        <v>768</v>
      </c>
      <c r="C685" s="28" t="s">
        <v>96</v>
      </c>
      <c r="D685" s="28" t="s">
        <v>769</v>
      </c>
      <c r="E685" s="28" t="s">
        <v>750</v>
      </c>
      <c r="F685" s="28"/>
      <c r="G685" s="29" t="s">
        <v>751</v>
      </c>
      <c r="H685" s="418">
        <v>0.01</v>
      </c>
      <c r="I685" s="418">
        <v>0</v>
      </c>
      <c r="J685" s="30">
        <v>31.89</v>
      </c>
      <c r="K685" s="30">
        <v>0.31</v>
      </c>
    </row>
    <row r="686" ht="25.5" customHeight="1" spans="1:11">
      <c r="A686" s="33" t="s">
        <v>765</v>
      </c>
      <c r="B686" s="32" t="s">
        <v>1086</v>
      </c>
      <c r="C686" s="33" t="s">
        <v>159</v>
      </c>
      <c r="D686" s="33" t="s">
        <v>1087</v>
      </c>
      <c r="E686" s="33" t="s">
        <v>772</v>
      </c>
      <c r="F686" s="33"/>
      <c r="G686" s="34" t="s">
        <v>242</v>
      </c>
      <c r="H686" s="422">
        <v>0.38</v>
      </c>
      <c r="I686" s="422">
        <v>0</v>
      </c>
      <c r="J686" s="35">
        <v>0.66</v>
      </c>
      <c r="K686" s="35">
        <v>0.25</v>
      </c>
    </row>
    <row r="687" ht="25.5" customHeight="1" spans="1:11">
      <c r="A687" s="33" t="s">
        <v>765</v>
      </c>
      <c r="B687" s="32" t="s">
        <v>1088</v>
      </c>
      <c r="C687" s="33" t="s">
        <v>159</v>
      </c>
      <c r="D687" s="33" t="s">
        <v>1089</v>
      </c>
      <c r="E687" s="33" t="s">
        <v>772</v>
      </c>
      <c r="F687" s="33"/>
      <c r="G687" s="34" t="s">
        <v>93</v>
      </c>
      <c r="H687" s="422">
        <v>0.001</v>
      </c>
      <c r="I687" s="422">
        <v>0</v>
      </c>
      <c r="J687" s="35">
        <v>96.24</v>
      </c>
      <c r="K687" s="35">
        <v>0.09</v>
      </c>
    </row>
    <row r="688" customHeight="1" spans="1:11">
      <c r="A688" s="33" t="s">
        <v>765</v>
      </c>
      <c r="B688" s="32" t="s">
        <v>1090</v>
      </c>
      <c r="C688" s="33" t="s">
        <v>159</v>
      </c>
      <c r="D688" s="33" t="s">
        <v>1091</v>
      </c>
      <c r="E688" s="33" t="s">
        <v>772</v>
      </c>
      <c r="F688" s="33"/>
      <c r="G688" s="34" t="s">
        <v>84</v>
      </c>
      <c r="H688" s="422">
        <v>1</v>
      </c>
      <c r="I688" s="422">
        <v>0</v>
      </c>
      <c r="J688" s="35">
        <v>2.15</v>
      </c>
      <c r="K688" s="35">
        <v>2.15</v>
      </c>
    </row>
    <row r="689" spans="1:11">
      <c r="A689" s="33" t="s">
        <v>765</v>
      </c>
      <c r="B689" s="32" t="s">
        <v>1092</v>
      </c>
      <c r="C689" s="33" t="s">
        <v>159</v>
      </c>
      <c r="D689" s="33" t="s">
        <v>1093</v>
      </c>
      <c r="E689" s="33" t="s">
        <v>772</v>
      </c>
      <c r="F689" s="33"/>
      <c r="G689" s="34" t="s">
        <v>669</v>
      </c>
      <c r="H689" s="422">
        <v>2</v>
      </c>
      <c r="I689" s="422">
        <v>0</v>
      </c>
      <c r="J689" s="35">
        <v>1.48</v>
      </c>
      <c r="K689" s="35">
        <v>2.96</v>
      </c>
    </row>
    <row r="690" customHeight="1" spans="1:11">
      <c r="A690" s="41"/>
      <c r="B690" s="41"/>
      <c r="C690" s="41"/>
      <c r="D690" s="41"/>
      <c r="E690" s="41" t="s">
        <v>752</v>
      </c>
      <c r="F690" s="419">
        <v>11.4110026286143</v>
      </c>
      <c r="G690" s="41" t="s">
        <v>753</v>
      </c>
      <c r="H690" s="419">
        <v>12.9</v>
      </c>
      <c r="I690" s="41" t="s">
        <v>754</v>
      </c>
      <c r="J690" s="419">
        <v>24.31</v>
      </c>
    </row>
    <row r="691" spans="1:11">
      <c r="A691" s="41"/>
      <c r="B691" s="41"/>
      <c r="C691" s="41"/>
      <c r="D691" s="41"/>
      <c r="E691" s="41" t="s">
        <v>755</v>
      </c>
      <c r="F691" s="419">
        <v>10.19</v>
      </c>
      <c r="G691" s="41"/>
      <c r="H691" s="41" t="s">
        <v>756</v>
      </c>
      <c r="I691" s="41"/>
      <c r="J691" s="419">
        <v>49</v>
      </c>
    </row>
    <row r="692" ht="38.25" customHeight="1" spans="1:11">
      <c r="A692" s="42"/>
      <c r="B692" s="42"/>
      <c r="C692" s="42"/>
      <c r="D692" s="42"/>
      <c r="E692" s="42"/>
      <c r="F692" s="42"/>
      <c r="G692" s="42" t="s">
        <v>757</v>
      </c>
      <c r="H692" s="420">
        <v>3</v>
      </c>
      <c r="I692" s="42" t="s">
        <v>758</v>
      </c>
      <c r="J692" s="45">
        <v>147</v>
      </c>
    </row>
    <row r="693" ht="25.5" customHeight="1" spans="1:11">
      <c r="A693" s="421"/>
      <c r="B693" s="421"/>
      <c r="C693" s="421"/>
      <c r="D693" s="421"/>
      <c r="E693" s="421"/>
      <c r="F693" s="421"/>
      <c r="G693" s="421"/>
      <c r="H693" s="421"/>
      <c r="I693" s="421"/>
      <c r="J693" s="421"/>
    </row>
    <row r="694" ht="51" customHeight="1" spans="1:11">
      <c r="A694" s="25" t="s">
        <v>287</v>
      </c>
      <c r="B694" s="24" t="s">
        <v>739</v>
      </c>
      <c r="C694" s="25" t="s">
        <v>740</v>
      </c>
      <c r="D694" s="25" t="s">
        <v>16</v>
      </c>
      <c r="E694" s="25" t="s">
        <v>741</v>
      </c>
      <c r="F694" s="25"/>
      <c r="G694" s="26" t="s">
        <v>742</v>
      </c>
      <c r="H694" s="24" t="s">
        <v>743</v>
      </c>
      <c r="I694" s="24" t="s">
        <v>744</v>
      </c>
      <c r="J694" s="24" t="s">
        <v>745</v>
      </c>
      <c r="K694" s="24" t="s">
        <v>17</v>
      </c>
    </row>
    <row r="695" ht="25.5" customHeight="1" spans="1:11">
      <c r="A695" s="49" t="s">
        <v>746</v>
      </c>
      <c r="B695" s="48" t="s">
        <v>288</v>
      </c>
      <c r="C695" s="49" t="s">
        <v>96</v>
      </c>
      <c r="D695" s="49" t="s">
        <v>289</v>
      </c>
      <c r="E695" s="49" t="s">
        <v>941</v>
      </c>
      <c r="F695" s="49"/>
      <c r="G695" s="50" t="s">
        <v>84</v>
      </c>
      <c r="H695" s="416">
        <v>1</v>
      </c>
      <c r="I695" s="417"/>
      <c r="J695" s="417">
        <v>682.9</v>
      </c>
      <c r="K695" s="417">
        <v>682.9</v>
      </c>
    </row>
    <row r="696" ht="25.5" customHeight="1" spans="1:11">
      <c r="A696" s="28" t="s">
        <v>747</v>
      </c>
      <c r="B696" s="27" t="s">
        <v>945</v>
      </c>
      <c r="C696" s="28" t="s">
        <v>96</v>
      </c>
      <c r="D696" s="28" t="s">
        <v>946</v>
      </c>
      <c r="E696" s="28" t="s">
        <v>947</v>
      </c>
      <c r="F696" s="28"/>
      <c r="G696" s="29" t="s">
        <v>70</v>
      </c>
      <c r="H696" s="418">
        <v>0.585</v>
      </c>
      <c r="I696" s="418">
        <v>0</v>
      </c>
      <c r="J696" s="30">
        <v>9.41</v>
      </c>
      <c r="K696" s="30">
        <v>5.5</v>
      </c>
    </row>
    <row r="697" customHeight="1" spans="1:11">
      <c r="A697" s="28" t="s">
        <v>747</v>
      </c>
      <c r="B697" s="27" t="s">
        <v>948</v>
      </c>
      <c r="C697" s="28" t="s">
        <v>96</v>
      </c>
      <c r="D697" s="28" t="s">
        <v>949</v>
      </c>
      <c r="E697" s="28" t="s">
        <v>787</v>
      </c>
      <c r="F697" s="28"/>
      <c r="G697" s="29" t="s">
        <v>788</v>
      </c>
      <c r="H697" s="418">
        <v>0.0369</v>
      </c>
      <c r="I697" s="418">
        <v>0</v>
      </c>
      <c r="J697" s="30">
        <v>163.53</v>
      </c>
      <c r="K697" s="30">
        <v>6.03</v>
      </c>
    </row>
    <row r="698" ht="76.5" spans="1:11">
      <c r="A698" s="28" t="s">
        <v>747</v>
      </c>
      <c r="B698" s="27" t="s">
        <v>950</v>
      </c>
      <c r="C698" s="28" t="s">
        <v>96</v>
      </c>
      <c r="D698" s="28" t="s">
        <v>951</v>
      </c>
      <c r="E698" s="28" t="s">
        <v>787</v>
      </c>
      <c r="F698" s="28"/>
      <c r="G698" s="29" t="s">
        <v>791</v>
      </c>
      <c r="H698" s="418">
        <v>0.0753</v>
      </c>
      <c r="I698" s="418">
        <v>0</v>
      </c>
      <c r="J698" s="30">
        <v>78.54</v>
      </c>
      <c r="K698" s="30">
        <v>5.91</v>
      </c>
    </row>
    <row r="699" customHeight="1" spans="1:11">
      <c r="A699" s="28" t="s">
        <v>747</v>
      </c>
      <c r="B699" s="27" t="s">
        <v>952</v>
      </c>
      <c r="C699" s="28" t="s">
        <v>96</v>
      </c>
      <c r="D699" s="28" t="s">
        <v>953</v>
      </c>
      <c r="E699" s="28" t="s">
        <v>944</v>
      </c>
      <c r="F699" s="28"/>
      <c r="G699" s="29" t="s">
        <v>93</v>
      </c>
      <c r="H699" s="418">
        <v>0.0144</v>
      </c>
      <c r="I699" s="418">
        <v>0</v>
      </c>
      <c r="J699" s="30">
        <v>505.08</v>
      </c>
      <c r="K699" s="30">
        <v>7.27</v>
      </c>
    </row>
    <row r="700" ht="25.5" spans="1:11">
      <c r="A700" s="28" t="s">
        <v>747</v>
      </c>
      <c r="B700" s="27" t="s">
        <v>774</v>
      </c>
      <c r="C700" s="28" t="s">
        <v>96</v>
      </c>
      <c r="D700" s="28" t="s">
        <v>775</v>
      </c>
      <c r="E700" s="28" t="s">
        <v>750</v>
      </c>
      <c r="F700" s="28"/>
      <c r="G700" s="29" t="s">
        <v>751</v>
      </c>
      <c r="H700" s="418">
        <v>3.4972</v>
      </c>
      <c r="I700" s="418">
        <v>0</v>
      </c>
      <c r="J700" s="30">
        <v>41.06</v>
      </c>
      <c r="K700" s="30">
        <v>143.59</v>
      </c>
    </row>
    <row r="701" ht="51" customHeight="1" spans="1:11">
      <c r="A701" s="28" t="s">
        <v>747</v>
      </c>
      <c r="B701" s="27" t="s">
        <v>768</v>
      </c>
      <c r="C701" s="28" t="s">
        <v>96</v>
      </c>
      <c r="D701" s="28" t="s">
        <v>769</v>
      </c>
      <c r="E701" s="28" t="s">
        <v>750</v>
      </c>
      <c r="F701" s="28"/>
      <c r="G701" s="29" t="s">
        <v>751</v>
      </c>
      <c r="H701" s="418">
        <v>2.7478</v>
      </c>
      <c r="I701" s="418">
        <v>0</v>
      </c>
      <c r="J701" s="30">
        <v>31.89</v>
      </c>
      <c r="K701" s="30">
        <v>87.62</v>
      </c>
    </row>
    <row r="702" ht="25.5" customHeight="1" spans="1:11">
      <c r="A702" s="28" t="s">
        <v>747</v>
      </c>
      <c r="B702" s="27" t="s">
        <v>1094</v>
      </c>
      <c r="C702" s="28" t="s">
        <v>96</v>
      </c>
      <c r="D702" s="28" t="s">
        <v>1095</v>
      </c>
      <c r="E702" s="28" t="s">
        <v>944</v>
      </c>
      <c r="F702" s="28"/>
      <c r="G702" s="29" t="s">
        <v>93</v>
      </c>
      <c r="H702" s="418">
        <v>0.0798</v>
      </c>
      <c r="I702" s="418">
        <v>0</v>
      </c>
      <c r="J702" s="30">
        <v>556.81</v>
      </c>
      <c r="K702" s="30">
        <v>44.43</v>
      </c>
    </row>
    <row r="703" ht="25.5" customHeight="1" spans="1:11">
      <c r="A703" s="28" t="s">
        <v>747</v>
      </c>
      <c r="B703" s="27" t="s">
        <v>954</v>
      </c>
      <c r="C703" s="28" t="s">
        <v>96</v>
      </c>
      <c r="D703" s="28" t="s">
        <v>955</v>
      </c>
      <c r="E703" s="28" t="s">
        <v>956</v>
      </c>
      <c r="F703" s="28"/>
      <c r="G703" s="29" t="s">
        <v>93</v>
      </c>
      <c r="H703" s="418">
        <v>0.0415</v>
      </c>
      <c r="I703" s="418">
        <v>0</v>
      </c>
      <c r="J703" s="30">
        <v>1163.77</v>
      </c>
      <c r="K703" s="30">
        <v>48.29</v>
      </c>
    </row>
    <row r="704" ht="25.5" customHeight="1" spans="1:11">
      <c r="A704" s="28" t="s">
        <v>747</v>
      </c>
      <c r="B704" s="27" t="s">
        <v>957</v>
      </c>
      <c r="C704" s="28" t="s">
        <v>96</v>
      </c>
      <c r="D704" s="28" t="s">
        <v>958</v>
      </c>
      <c r="E704" s="28" t="s">
        <v>956</v>
      </c>
      <c r="F704" s="28"/>
      <c r="G704" s="29" t="s">
        <v>242</v>
      </c>
      <c r="H704" s="418">
        <v>1.6659</v>
      </c>
      <c r="I704" s="418">
        <v>0</v>
      </c>
      <c r="J704" s="30">
        <v>10.46</v>
      </c>
      <c r="K704" s="30">
        <v>17.42</v>
      </c>
    </row>
    <row r="705" ht="25.5" customHeight="1" spans="1:11">
      <c r="A705" s="28" t="s">
        <v>747</v>
      </c>
      <c r="B705" s="27" t="s">
        <v>959</v>
      </c>
      <c r="C705" s="28" t="s">
        <v>96</v>
      </c>
      <c r="D705" s="28" t="s">
        <v>960</v>
      </c>
      <c r="E705" s="28" t="s">
        <v>885</v>
      </c>
      <c r="F705" s="28"/>
      <c r="G705" s="29" t="s">
        <v>93</v>
      </c>
      <c r="H705" s="418">
        <v>0.0872</v>
      </c>
      <c r="I705" s="418">
        <v>0</v>
      </c>
      <c r="J705" s="30">
        <v>473.69</v>
      </c>
      <c r="K705" s="30">
        <v>41.3</v>
      </c>
    </row>
    <row r="706" customHeight="1" spans="1:11">
      <c r="A706" s="28" t="s">
        <v>747</v>
      </c>
      <c r="B706" s="27" t="s">
        <v>1096</v>
      </c>
      <c r="C706" s="28" t="s">
        <v>96</v>
      </c>
      <c r="D706" s="28" t="s">
        <v>1097</v>
      </c>
      <c r="E706" s="28" t="s">
        <v>963</v>
      </c>
      <c r="F706" s="28"/>
      <c r="G706" s="29" t="s">
        <v>93</v>
      </c>
      <c r="H706" s="418">
        <v>0.051</v>
      </c>
      <c r="I706" s="418">
        <v>0</v>
      </c>
      <c r="J706" s="30">
        <v>3075.68</v>
      </c>
      <c r="K706" s="30">
        <v>156.85</v>
      </c>
    </row>
    <row r="707" ht="25.5" spans="1:11">
      <c r="A707" s="33" t="s">
        <v>765</v>
      </c>
      <c r="B707" s="32" t="s">
        <v>966</v>
      </c>
      <c r="C707" s="33" t="s">
        <v>96</v>
      </c>
      <c r="D707" s="33" t="s">
        <v>967</v>
      </c>
      <c r="E707" s="33" t="s">
        <v>772</v>
      </c>
      <c r="F707" s="33"/>
      <c r="G707" s="34" t="s">
        <v>84</v>
      </c>
      <c r="H707" s="422">
        <v>14.175</v>
      </c>
      <c r="I707" s="422">
        <v>0</v>
      </c>
      <c r="J707" s="35">
        <v>2.88</v>
      </c>
      <c r="K707" s="35">
        <v>40.82</v>
      </c>
    </row>
    <row r="708" customHeight="1" spans="1:11">
      <c r="A708" s="33" t="s">
        <v>765</v>
      </c>
      <c r="B708" s="32" t="s">
        <v>968</v>
      </c>
      <c r="C708" s="33" t="s">
        <v>96</v>
      </c>
      <c r="D708" s="33" t="s">
        <v>969</v>
      </c>
      <c r="E708" s="33" t="s">
        <v>772</v>
      </c>
      <c r="F708" s="33"/>
      <c r="G708" s="34" t="s">
        <v>970</v>
      </c>
      <c r="H708" s="422">
        <v>0.006</v>
      </c>
      <c r="I708" s="422">
        <v>0</v>
      </c>
      <c r="J708" s="35">
        <v>5.64</v>
      </c>
      <c r="K708" s="35">
        <v>0.03</v>
      </c>
    </row>
    <row r="709" ht="25.5" spans="1:11">
      <c r="A709" s="33" t="s">
        <v>765</v>
      </c>
      <c r="B709" s="32" t="s">
        <v>971</v>
      </c>
      <c r="C709" s="33" t="s">
        <v>96</v>
      </c>
      <c r="D709" s="33" t="s">
        <v>972</v>
      </c>
      <c r="E709" s="33" t="s">
        <v>772</v>
      </c>
      <c r="F709" s="33"/>
      <c r="G709" s="34" t="s">
        <v>116</v>
      </c>
      <c r="H709" s="422">
        <v>0.1295</v>
      </c>
      <c r="I709" s="422">
        <v>0</v>
      </c>
      <c r="J709" s="35">
        <v>8.56</v>
      </c>
      <c r="K709" s="35">
        <v>1.1</v>
      </c>
    </row>
    <row r="710" ht="25.5" customHeight="1" spans="1:11">
      <c r="A710" s="33" t="s">
        <v>765</v>
      </c>
      <c r="B710" s="32" t="s">
        <v>973</v>
      </c>
      <c r="C710" s="33" t="s">
        <v>96</v>
      </c>
      <c r="D710" s="33" t="s">
        <v>974</v>
      </c>
      <c r="E710" s="33" t="s">
        <v>772</v>
      </c>
      <c r="F710" s="33"/>
      <c r="G710" s="34" t="s">
        <v>116</v>
      </c>
      <c r="H710" s="422">
        <v>0.154</v>
      </c>
      <c r="I710" s="422">
        <v>0</v>
      </c>
      <c r="J710" s="35">
        <v>2.99</v>
      </c>
      <c r="K710" s="35">
        <v>0.46</v>
      </c>
    </row>
    <row r="711" ht="25.5" customHeight="1" spans="1:11">
      <c r="A711" s="33" t="s">
        <v>765</v>
      </c>
      <c r="B711" s="32" t="s">
        <v>821</v>
      </c>
      <c r="C711" s="33" t="s">
        <v>96</v>
      </c>
      <c r="D711" s="33" t="s">
        <v>822</v>
      </c>
      <c r="E711" s="33" t="s">
        <v>772</v>
      </c>
      <c r="F711" s="33"/>
      <c r="G711" s="34" t="s">
        <v>242</v>
      </c>
      <c r="H711" s="422">
        <v>0.0137</v>
      </c>
      <c r="I711" s="422">
        <v>0</v>
      </c>
      <c r="J711" s="35">
        <v>19.91</v>
      </c>
      <c r="K711" s="35">
        <v>0.27</v>
      </c>
    </row>
    <row r="712" ht="25.5" customHeight="1" spans="1:11">
      <c r="A712" s="33" t="s">
        <v>765</v>
      </c>
      <c r="B712" s="32" t="s">
        <v>975</v>
      </c>
      <c r="C712" s="33" t="s">
        <v>96</v>
      </c>
      <c r="D712" s="33" t="s">
        <v>976</v>
      </c>
      <c r="E712" s="33" t="s">
        <v>772</v>
      </c>
      <c r="F712" s="33"/>
      <c r="G712" s="34" t="s">
        <v>116</v>
      </c>
      <c r="H712" s="422">
        <v>0.483</v>
      </c>
      <c r="I712" s="422">
        <v>0</v>
      </c>
      <c r="J712" s="35">
        <v>22.33</v>
      </c>
      <c r="K712" s="35">
        <v>10.78</v>
      </c>
    </row>
    <row r="713" ht="25.5" customHeight="1" spans="1:11">
      <c r="A713" s="33" t="s">
        <v>765</v>
      </c>
      <c r="B713" s="32" t="s">
        <v>977</v>
      </c>
      <c r="C713" s="33" t="s">
        <v>96</v>
      </c>
      <c r="D713" s="33" t="s">
        <v>978</v>
      </c>
      <c r="E713" s="33" t="s">
        <v>772</v>
      </c>
      <c r="F713" s="33"/>
      <c r="G713" s="34" t="s">
        <v>84</v>
      </c>
      <c r="H713" s="422">
        <v>14.059</v>
      </c>
      <c r="I713" s="422">
        <v>0</v>
      </c>
      <c r="J713" s="35">
        <v>4.64</v>
      </c>
      <c r="K713" s="35">
        <v>65.23</v>
      </c>
    </row>
    <row r="714" ht="25.5" customHeight="1" spans="1:11">
      <c r="A714" s="41"/>
      <c r="B714" s="41"/>
      <c r="C714" s="41"/>
      <c r="D714" s="41"/>
      <c r="E714" s="41" t="s">
        <v>752</v>
      </c>
      <c r="F714" s="419">
        <v>140.504130679685</v>
      </c>
      <c r="G714" s="41" t="s">
        <v>753</v>
      </c>
      <c r="H714" s="419">
        <v>158.83</v>
      </c>
      <c r="I714" s="41" t="s">
        <v>754</v>
      </c>
      <c r="J714" s="419">
        <v>299.33</v>
      </c>
    </row>
    <row r="715" customHeight="1" spans="1:11">
      <c r="A715" s="41"/>
      <c r="B715" s="41"/>
      <c r="C715" s="41"/>
      <c r="D715" s="41"/>
      <c r="E715" s="41" t="s">
        <v>755</v>
      </c>
      <c r="F715" s="419">
        <v>179.39</v>
      </c>
      <c r="G715" s="41"/>
      <c r="H715" s="41" t="s">
        <v>756</v>
      </c>
      <c r="I715" s="41"/>
      <c r="J715" s="419">
        <v>862.29</v>
      </c>
    </row>
    <row r="716" ht="26.25" spans="1:11">
      <c r="A716" s="42"/>
      <c r="B716" s="42"/>
      <c r="C716" s="42"/>
      <c r="D716" s="42"/>
      <c r="E716" s="42"/>
      <c r="F716" s="42"/>
      <c r="G716" s="42" t="s">
        <v>757</v>
      </c>
      <c r="H716" s="420">
        <v>8</v>
      </c>
      <c r="I716" s="42" t="s">
        <v>758</v>
      </c>
      <c r="J716" s="45">
        <v>6898.32</v>
      </c>
    </row>
    <row r="717" ht="15.75" spans="1:11">
      <c r="A717" s="421"/>
      <c r="B717" s="421"/>
      <c r="C717" s="421"/>
      <c r="D717" s="421"/>
      <c r="E717" s="421"/>
      <c r="F717" s="421"/>
      <c r="G717" s="421"/>
      <c r="H717" s="421"/>
      <c r="I717" s="421"/>
      <c r="J717" s="421"/>
    </row>
    <row r="718" customHeight="1" spans="1:11">
      <c r="A718" s="25" t="s">
        <v>290</v>
      </c>
      <c r="B718" s="24" t="s">
        <v>739</v>
      </c>
      <c r="C718" s="25" t="s">
        <v>740</v>
      </c>
      <c r="D718" s="25" t="s">
        <v>16</v>
      </c>
      <c r="E718" s="25" t="s">
        <v>741</v>
      </c>
      <c r="F718" s="25"/>
      <c r="G718" s="26" t="s">
        <v>742</v>
      </c>
      <c r="H718" s="24" t="s">
        <v>743</v>
      </c>
      <c r="I718" s="24" t="s">
        <v>744</v>
      </c>
      <c r="J718" s="24" t="s">
        <v>745</v>
      </c>
      <c r="K718" s="24" t="s">
        <v>17</v>
      </c>
    </row>
    <row r="719" ht="25.5" customHeight="1" spans="1:11">
      <c r="A719" s="49" t="s">
        <v>746</v>
      </c>
      <c r="B719" s="48" t="s">
        <v>291</v>
      </c>
      <c r="C719" s="49" t="s">
        <v>96</v>
      </c>
      <c r="D719" s="49" t="s">
        <v>292</v>
      </c>
      <c r="E719" s="49" t="s">
        <v>1081</v>
      </c>
      <c r="F719" s="49"/>
      <c r="G719" s="50" t="s">
        <v>84</v>
      </c>
      <c r="H719" s="416">
        <v>1</v>
      </c>
      <c r="I719" s="417"/>
      <c r="J719" s="417">
        <v>15.54</v>
      </c>
      <c r="K719" s="417">
        <v>15.54</v>
      </c>
    </row>
    <row r="720" ht="25.5" customHeight="1" spans="1:11">
      <c r="A720" s="28" t="s">
        <v>747</v>
      </c>
      <c r="B720" s="27" t="s">
        <v>777</v>
      </c>
      <c r="C720" s="28" t="s">
        <v>96</v>
      </c>
      <c r="D720" s="28" t="s">
        <v>778</v>
      </c>
      <c r="E720" s="28" t="s">
        <v>750</v>
      </c>
      <c r="F720" s="28"/>
      <c r="G720" s="29" t="s">
        <v>751</v>
      </c>
      <c r="H720" s="418">
        <v>0.162</v>
      </c>
      <c r="I720" s="418">
        <v>0</v>
      </c>
      <c r="J720" s="30">
        <v>33.53</v>
      </c>
      <c r="K720" s="30">
        <v>5.43</v>
      </c>
    </row>
    <row r="721" ht="25.5" customHeight="1" spans="1:11">
      <c r="A721" s="28" t="s">
        <v>747</v>
      </c>
      <c r="B721" s="27" t="s">
        <v>779</v>
      </c>
      <c r="C721" s="28" t="s">
        <v>96</v>
      </c>
      <c r="D721" s="28" t="s">
        <v>780</v>
      </c>
      <c r="E721" s="28" t="s">
        <v>750</v>
      </c>
      <c r="F721" s="28"/>
      <c r="G721" s="29" t="s">
        <v>751</v>
      </c>
      <c r="H721" s="418">
        <v>0.162</v>
      </c>
      <c r="I721" s="418">
        <v>0</v>
      </c>
      <c r="J721" s="30">
        <v>40.76</v>
      </c>
      <c r="K721" s="30">
        <v>6.6</v>
      </c>
    </row>
    <row r="722" ht="38.25" customHeight="1" spans="1:11">
      <c r="A722" s="33" t="s">
        <v>765</v>
      </c>
      <c r="B722" s="32" t="s">
        <v>1098</v>
      </c>
      <c r="C722" s="33" t="s">
        <v>96</v>
      </c>
      <c r="D722" s="33" t="s">
        <v>1099</v>
      </c>
      <c r="E722" s="33" t="s">
        <v>772</v>
      </c>
      <c r="F722" s="33"/>
      <c r="G722" s="34" t="s">
        <v>84</v>
      </c>
      <c r="H722" s="422">
        <v>1</v>
      </c>
      <c r="I722" s="422">
        <v>0</v>
      </c>
      <c r="J722" s="35">
        <v>3.51</v>
      </c>
      <c r="K722" s="35">
        <v>3.51</v>
      </c>
    </row>
    <row r="723" ht="25.5" customHeight="1" spans="1:11">
      <c r="A723" s="41"/>
      <c r="B723" s="41"/>
      <c r="C723" s="41"/>
      <c r="D723" s="41"/>
      <c r="E723" s="41" t="s">
        <v>752</v>
      </c>
      <c r="F723" s="419">
        <v>4.11659782200526</v>
      </c>
      <c r="G723" s="41" t="s">
        <v>753</v>
      </c>
      <c r="H723" s="419">
        <v>4.65</v>
      </c>
      <c r="I723" s="41" t="s">
        <v>754</v>
      </c>
      <c r="J723" s="419">
        <v>8.77</v>
      </c>
    </row>
    <row r="724" ht="25.5" customHeight="1" spans="1:11">
      <c r="A724" s="41"/>
      <c r="B724" s="41"/>
      <c r="C724" s="41"/>
      <c r="D724" s="41"/>
      <c r="E724" s="41" t="s">
        <v>755</v>
      </c>
      <c r="F724" s="419">
        <v>4.08</v>
      </c>
      <c r="G724" s="41"/>
      <c r="H724" s="41" t="s">
        <v>756</v>
      </c>
      <c r="I724" s="41"/>
      <c r="J724" s="419">
        <v>19.62</v>
      </c>
    </row>
    <row r="725" customHeight="1" spans="1:11">
      <c r="A725" s="42"/>
      <c r="B725" s="42"/>
      <c r="C725" s="42"/>
      <c r="D725" s="42"/>
      <c r="E725" s="42"/>
      <c r="F725" s="42"/>
      <c r="G725" s="42" t="s">
        <v>757</v>
      </c>
      <c r="H725" s="420">
        <v>8</v>
      </c>
      <c r="I725" s="42" t="s">
        <v>758</v>
      </c>
      <c r="J725" s="45">
        <v>156.96</v>
      </c>
    </row>
    <row r="726" ht="15.75" spans="1:11">
      <c r="A726" s="421"/>
      <c r="B726" s="421"/>
      <c r="C726" s="421"/>
      <c r="D726" s="421"/>
      <c r="E726" s="421"/>
      <c r="F726" s="421"/>
      <c r="G726" s="421"/>
      <c r="H726" s="421"/>
      <c r="I726" s="421"/>
      <c r="J726" s="421"/>
    </row>
    <row r="727" spans="1:11">
      <c r="A727" s="25" t="s">
        <v>293</v>
      </c>
      <c r="B727" s="24" t="s">
        <v>739</v>
      </c>
      <c r="C727" s="25" t="s">
        <v>740</v>
      </c>
      <c r="D727" s="25" t="s">
        <v>16</v>
      </c>
      <c r="E727" s="25" t="s">
        <v>741</v>
      </c>
      <c r="F727" s="25"/>
      <c r="G727" s="26" t="s">
        <v>742</v>
      </c>
      <c r="H727" s="24" t="s">
        <v>743</v>
      </c>
      <c r="I727" s="24" t="s">
        <v>744</v>
      </c>
      <c r="J727" s="24" t="s">
        <v>745</v>
      </c>
      <c r="K727" s="24" t="s">
        <v>17</v>
      </c>
    </row>
    <row r="728" customHeight="1" spans="1:11">
      <c r="A728" s="49" t="s">
        <v>746</v>
      </c>
      <c r="B728" s="48" t="s">
        <v>294</v>
      </c>
      <c r="C728" s="49" t="s">
        <v>96</v>
      </c>
      <c r="D728" s="49" t="s">
        <v>295</v>
      </c>
      <c r="E728" s="49" t="s">
        <v>1081</v>
      </c>
      <c r="F728" s="49"/>
      <c r="G728" s="50" t="s">
        <v>84</v>
      </c>
      <c r="H728" s="416">
        <v>1</v>
      </c>
      <c r="I728" s="417"/>
      <c r="J728" s="417">
        <v>23.43</v>
      </c>
      <c r="K728" s="417">
        <v>23.43</v>
      </c>
    </row>
    <row r="729" ht="38.25" customHeight="1" spans="1:11">
      <c r="A729" s="28" t="s">
        <v>747</v>
      </c>
      <c r="B729" s="27" t="s">
        <v>777</v>
      </c>
      <c r="C729" s="28" t="s">
        <v>96</v>
      </c>
      <c r="D729" s="28" t="s">
        <v>778</v>
      </c>
      <c r="E729" s="28" t="s">
        <v>750</v>
      </c>
      <c r="F729" s="28"/>
      <c r="G729" s="29" t="s">
        <v>751</v>
      </c>
      <c r="H729" s="418">
        <v>0.235</v>
      </c>
      <c r="I729" s="418">
        <v>0</v>
      </c>
      <c r="J729" s="30">
        <v>33.53</v>
      </c>
      <c r="K729" s="30">
        <v>7.87</v>
      </c>
    </row>
    <row r="730" ht="25.5" customHeight="1" spans="1:11">
      <c r="A730" s="28" t="s">
        <v>747</v>
      </c>
      <c r="B730" s="27" t="s">
        <v>779</v>
      </c>
      <c r="C730" s="28" t="s">
        <v>96</v>
      </c>
      <c r="D730" s="28" t="s">
        <v>780</v>
      </c>
      <c r="E730" s="28" t="s">
        <v>750</v>
      </c>
      <c r="F730" s="28"/>
      <c r="G730" s="29" t="s">
        <v>751</v>
      </c>
      <c r="H730" s="418">
        <v>0.235</v>
      </c>
      <c r="I730" s="418">
        <v>0</v>
      </c>
      <c r="J730" s="30">
        <v>40.76</v>
      </c>
      <c r="K730" s="30">
        <v>9.57</v>
      </c>
    </row>
    <row r="731" ht="25.5" customHeight="1" spans="1:11">
      <c r="A731" s="33" t="s">
        <v>765</v>
      </c>
      <c r="B731" s="32" t="s">
        <v>1100</v>
      </c>
      <c r="C731" s="33" t="s">
        <v>96</v>
      </c>
      <c r="D731" s="33" t="s">
        <v>1101</v>
      </c>
      <c r="E731" s="33" t="s">
        <v>772</v>
      </c>
      <c r="F731" s="33"/>
      <c r="G731" s="34" t="s">
        <v>84</v>
      </c>
      <c r="H731" s="422">
        <v>1</v>
      </c>
      <c r="I731" s="422">
        <v>0</v>
      </c>
      <c r="J731" s="35">
        <v>5.99</v>
      </c>
      <c r="K731" s="35">
        <v>5.99</v>
      </c>
    </row>
    <row r="732" ht="38.25" customHeight="1" spans="1:11">
      <c r="A732" s="41"/>
      <c r="B732" s="41"/>
      <c r="C732" s="41"/>
      <c r="D732" s="41"/>
      <c r="E732" s="41" t="s">
        <v>752</v>
      </c>
      <c r="F732" s="419">
        <v>5.97070972587308</v>
      </c>
      <c r="G732" s="41" t="s">
        <v>753</v>
      </c>
      <c r="H732" s="419">
        <v>6.75</v>
      </c>
      <c r="I732" s="41" t="s">
        <v>754</v>
      </c>
      <c r="J732" s="419">
        <v>12.72</v>
      </c>
    </row>
    <row r="733" ht="25.5" customHeight="1" spans="1:11">
      <c r="A733" s="41"/>
      <c r="B733" s="41"/>
      <c r="C733" s="41"/>
      <c r="D733" s="41"/>
      <c r="E733" s="41" t="s">
        <v>755</v>
      </c>
      <c r="F733" s="419">
        <v>6.15</v>
      </c>
      <c r="G733" s="41"/>
      <c r="H733" s="41" t="s">
        <v>756</v>
      </c>
      <c r="I733" s="41"/>
      <c r="J733" s="419">
        <v>29.58</v>
      </c>
    </row>
    <row r="734" ht="25.5" customHeight="1" spans="1:11">
      <c r="A734" s="42"/>
      <c r="B734" s="42"/>
      <c r="C734" s="42"/>
      <c r="D734" s="42"/>
      <c r="E734" s="42"/>
      <c r="F734" s="42"/>
      <c r="G734" s="42" t="s">
        <v>757</v>
      </c>
      <c r="H734" s="420">
        <v>6</v>
      </c>
      <c r="I734" s="42" t="s">
        <v>758</v>
      </c>
      <c r="J734" s="45">
        <v>177.48</v>
      </c>
    </row>
    <row r="735" customHeight="1" spans="1:11">
      <c r="A735" s="421"/>
      <c r="B735" s="421"/>
      <c r="C735" s="421"/>
      <c r="D735" s="421"/>
      <c r="E735" s="421"/>
      <c r="F735" s="421"/>
      <c r="G735" s="421"/>
      <c r="H735" s="421"/>
      <c r="I735" s="421"/>
      <c r="J735" s="421"/>
    </row>
    <row r="736" spans="1:11">
      <c r="A736" s="25" t="s">
        <v>296</v>
      </c>
      <c r="B736" s="24" t="s">
        <v>739</v>
      </c>
      <c r="C736" s="25" t="s">
        <v>740</v>
      </c>
      <c r="D736" s="25" t="s">
        <v>16</v>
      </c>
      <c r="E736" s="25" t="s">
        <v>741</v>
      </c>
      <c r="F736" s="25"/>
      <c r="G736" s="26" t="s">
        <v>742</v>
      </c>
      <c r="H736" s="24" t="s">
        <v>743</v>
      </c>
      <c r="I736" s="24" t="s">
        <v>744</v>
      </c>
      <c r="J736" s="24" t="s">
        <v>745</v>
      </c>
      <c r="K736" s="24" t="s">
        <v>17</v>
      </c>
    </row>
    <row r="737" ht="25.5" spans="1:11">
      <c r="A737" s="49" t="s">
        <v>746</v>
      </c>
      <c r="B737" s="48" t="s">
        <v>297</v>
      </c>
      <c r="C737" s="49" t="s">
        <v>96</v>
      </c>
      <c r="D737" s="49" t="s">
        <v>298</v>
      </c>
      <c r="E737" s="49" t="s">
        <v>1102</v>
      </c>
      <c r="F737" s="49"/>
      <c r="G737" s="50" t="s">
        <v>84</v>
      </c>
      <c r="H737" s="416">
        <v>1</v>
      </c>
      <c r="I737" s="417"/>
      <c r="J737" s="417">
        <v>157.84</v>
      </c>
      <c r="K737" s="417">
        <v>157.84</v>
      </c>
    </row>
    <row r="738" customHeight="1" spans="1:11">
      <c r="A738" s="28" t="s">
        <v>747</v>
      </c>
      <c r="B738" s="27" t="s">
        <v>777</v>
      </c>
      <c r="C738" s="28" t="s">
        <v>96</v>
      </c>
      <c r="D738" s="28" t="s">
        <v>778</v>
      </c>
      <c r="E738" s="28" t="s">
        <v>750</v>
      </c>
      <c r="F738" s="28"/>
      <c r="G738" s="29" t="s">
        <v>751</v>
      </c>
      <c r="H738" s="418">
        <v>1.4749705</v>
      </c>
      <c r="I738" s="418">
        <v>0</v>
      </c>
      <c r="J738" s="30">
        <v>33.53</v>
      </c>
      <c r="K738" s="30">
        <v>49.45</v>
      </c>
    </row>
    <row r="739" ht="38.25" customHeight="1" spans="1:11">
      <c r="A739" s="28" t="s">
        <v>747</v>
      </c>
      <c r="B739" s="27" t="s">
        <v>781</v>
      </c>
      <c r="C739" s="28" t="s">
        <v>96</v>
      </c>
      <c r="D739" s="28" t="s">
        <v>782</v>
      </c>
      <c r="E739" s="28" t="s">
        <v>750</v>
      </c>
      <c r="F739" s="28"/>
      <c r="G739" s="29" t="s">
        <v>751</v>
      </c>
      <c r="H739" s="418">
        <v>0</v>
      </c>
      <c r="I739" s="418">
        <v>0</v>
      </c>
      <c r="J739" s="30">
        <v>32.41</v>
      </c>
      <c r="K739" s="30">
        <v>0</v>
      </c>
    </row>
    <row r="740" ht="25.5" customHeight="1" spans="1:11">
      <c r="A740" s="28" t="s">
        <v>747</v>
      </c>
      <c r="B740" s="27" t="s">
        <v>779</v>
      </c>
      <c r="C740" s="28" t="s">
        <v>96</v>
      </c>
      <c r="D740" s="28" t="s">
        <v>780</v>
      </c>
      <c r="E740" s="28" t="s">
        <v>750</v>
      </c>
      <c r="F740" s="28"/>
      <c r="G740" s="29" t="s">
        <v>751</v>
      </c>
      <c r="H740" s="418">
        <v>1.4749705</v>
      </c>
      <c r="I740" s="418">
        <v>0</v>
      </c>
      <c r="J740" s="30">
        <v>40.76</v>
      </c>
      <c r="K740" s="30">
        <v>60.11</v>
      </c>
    </row>
    <row r="741" ht="25.5" customHeight="1" spans="1:11">
      <c r="A741" s="28" t="s">
        <v>747</v>
      </c>
      <c r="B741" s="27" t="s">
        <v>783</v>
      </c>
      <c r="C741" s="28" t="s">
        <v>96</v>
      </c>
      <c r="D741" s="28" t="s">
        <v>784</v>
      </c>
      <c r="E741" s="28" t="s">
        <v>750</v>
      </c>
      <c r="F741" s="28"/>
      <c r="G741" s="29" t="s">
        <v>751</v>
      </c>
      <c r="H741" s="418">
        <v>0</v>
      </c>
      <c r="I741" s="418">
        <v>0</v>
      </c>
      <c r="J741" s="30">
        <v>38.96</v>
      </c>
      <c r="K741" s="30">
        <v>0</v>
      </c>
    </row>
    <row r="742" spans="1:11">
      <c r="A742" s="33" t="s">
        <v>765</v>
      </c>
      <c r="B742" s="32" t="s">
        <v>1103</v>
      </c>
      <c r="C742" s="33" t="s">
        <v>96</v>
      </c>
      <c r="D742" s="33" t="s">
        <v>1104</v>
      </c>
      <c r="E742" s="33" t="s">
        <v>772</v>
      </c>
      <c r="F742" s="33"/>
      <c r="G742" s="34" t="s">
        <v>84</v>
      </c>
      <c r="H742" s="422">
        <v>1</v>
      </c>
      <c r="I742" s="422">
        <v>0</v>
      </c>
      <c r="J742" s="35">
        <v>48.28</v>
      </c>
      <c r="K742" s="35">
        <v>48.28</v>
      </c>
    </row>
    <row r="743" ht="25.5" customHeight="1" spans="1:11">
      <c r="A743" s="41"/>
      <c r="B743" s="41"/>
      <c r="C743" s="41"/>
      <c r="D743" s="41"/>
      <c r="E743" s="41" t="s">
        <v>752</v>
      </c>
      <c r="F743" s="419">
        <v>37.514081862561</v>
      </c>
      <c r="G743" s="41" t="s">
        <v>753</v>
      </c>
      <c r="H743" s="419">
        <v>42.41</v>
      </c>
      <c r="I743" s="41" t="s">
        <v>754</v>
      </c>
      <c r="J743" s="419">
        <v>79.92</v>
      </c>
    </row>
    <row r="744" ht="25.5" customHeight="1" spans="1:11">
      <c r="A744" s="41"/>
      <c r="B744" s="41"/>
      <c r="C744" s="41"/>
      <c r="D744" s="41"/>
      <c r="E744" s="41" t="s">
        <v>755</v>
      </c>
      <c r="F744" s="419">
        <v>41.46</v>
      </c>
      <c r="G744" s="41"/>
      <c r="H744" s="41" t="s">
        <v>756</v>
      </c>
      <c r="I744" s="41"/>
      <c r="J744" s="419">
        <v>199.3</v>
      </c>
    </row>
    <row r="745" customHeight="1" spans="1:11">
      <c r="A745" s="42"/>
      <c r="B745" s="42"/>
      <c r="C745" s="42"/>
      <c r="D745" s="42"/>
      <c r="E745" s="42"/>
      <c r="F745" s="42"/>
      <c r="G745" s="42" t="s">
        <v>757</v>
      </c>
      <c r="H745" s="420">
        <v>1</v>
      </c>
      <c r="I745" s="42" t="s">
        <v>758</v>
      </c>
      <c r="J745" s="45">
        <v>199.3</v>
      </c>
    </row>
    <row r="746" ht="15.75" spans="1:11">
      <c r="A746" s="421"/>
      <c r="B746" s="421"/>
      <c r="C746" s="421"/>
      <c r="D746" s="421"/>
      <c r="E746" s="421"/>
      <c r="F746" s="421"/>
      <c r="G746" s="421"/>
      <c r="H746" s="421"/>
      <c r="I746" s="421"/>
      <c r="J746" s="421"/>
    </row>
    <row r="747" customHeight="1" spans="1:11">
      <c r="A747" s="25" t="s">
        <v>299</v>
      </c>
      <c r="B747" s="24" t="s">
        <v>739</v>
      </c>
      <c r="C747" s="25" t="s">
        <v>740</v>
      </c>
      <c r="D747" s="25" t="s">
        <v>16</v>
      </c>
      <c r="E747" s="25" t="s">
        <v>741</v>
      </c>
      <c r="F747" s="25"/>
      <c r="G747" s="26" t="s">
        <v>742</v>
      </c>
      <c r="H747" s="24" t="s">
        <v>743</v>
      </c>
      <c r="I747" s="24" t="s">
        <v>744</v>
      </c>
      <c r="J747" s="24" t="s">
        <v>745</v>
      </c>
      <c r="K747" s="24" t="s">
        <v>17</v>
      </c>
    </row>
    <row r="748" ht="25.5" spans="1:11">
      <c r="A748" s="49" t="s">
        <v>746</v>
      </c>
      <c r="B748" s="48" t="s">
        <v>300</v>
      </c>
      <c r="C748" s="49" t="s">
        <v>96</v>
      </c>
      <c r="D748" s="49" t="s">
        <v>301</v>
      </c>
      <c r="E748" s="49" t="s">
        <v>1076</v>
      </c>
      <c r="F748" s="49"/>
      <c r="G748" s="50" t="s">
        <v>84</v>
      </c>
      <c r="H748" s="416">
        <v>1</v>
      </c>
      <c r="I748" s="417"/>
      <c r="J748" s="417">
        <v>12.56</v>
      </c>
      <c r="K748" s="417">
        <v>12.56</v>
      </c>
    </row>
    <row r="749" ht="25.5" spans="1:11">
      <c r="A749" s="28" t="s">
        <v>747</v>
      </c>
      <c r="B749" s="27" t="s">
        <v>777</v>
      </c>
      <c r="C749" s="28" t="s">
        <v>96</v>
      </c>
      <c r="D749" s="28" t="s">
        <v>778</v>
      </c>
      <c r="E749" s="28" t="s">
        <v>750</v>
      </c>
      <c r="F749" s="28"/>
      <c r="G749" s="29" t="s">
        <v>751</v>
      </c>
      <c r="H749" s="418">
        <v>0.046843</v>
      </c>
      <c r="I749" s="418">
        <v>0</v>
      </c>
      <c r="J749" s="30">
        <v>33.53</v>
      </c>
      <c r="K749" s="30">
        <v>1.57</v>
      </c>
    </row>
    <row r="750" ht="25.5" customHeight="1" spans="1:11">
      <c r="A750" s="28" t="s">
        <v>747</v>
      </c>
      <c r="B750" s="27" t="s">
        <v>779</v>
      </c>
      <c r="C750" s="28" t="s">
        <v>96</v>
      </c>
      <c r="D750" s="28" t="s">
        <v>780</v>
      </c>
      <c r="E750" s="28" t="s">
        <v>750</v>
      </c>
      <c r="F750" s="28"/>
      <c r="G750" s="29" t="s">
        <v>751</v>
      </c>
      <c r="H750" s="418">
        <v>0.046843</v>
      </c>
      <c r="I750" s="418">
        <v>0</v>
      </c>
      <c r="J750" s="30">
        <v>40.76</v>
      </c>
      <c r="K750" s="30">
        <v>1.9</v>
      </c>
    </row>
    <row r="751" ht="25.5" customHeight="1" spans="1:11">
      <c r="A751" s="33" t="s">
        <v>765</v>
      </c>
      <c r="B751" s="32" t="s">
        <v>1105</v>
      </c>
      <c r="C751" s="33" t="s">
        <v>96</v>
      </c>
      <c r="D751" s="33" t="s">
        <v>1106</v>
      </c>
      <c r="E751" s="33" t="s">
        <v>772</v>
      </c>
      <c r="F751" s="33"/>
      <c r="G751" s="34" t="s">
        <v>84</v>
      </c>
      <c r="H751" s="422">
        <v>1</v>
      </c>
      <c r="I751" s="422">
        <v>0</v>
      </c>
      <c r="J751" s="35">
        <v>1.45</v>
      </c>
      <c r="K751" s="35">
        <v>1.45</v>
      </c>
    </row>
    <row r="752" ht="25.5" customHeight="1" spans="1:11">
      <c r="A752" s="33" t="s">
        <v>765</v>
      </c>
      <c r="B752" s="32" t="s">
        <v>1107</v>
      </c>
      <c r="C752" s="33" t="s">
        <v>96</v>
      </c>
      <c r="D752" s="33" t="s">
        <v>1108</v>
      </c>
      <c r="E752" s="33" t="s">
        <v>772</v>
      </c>
      <c r="F752" s="33"/>
      <c r="G752" s="34" t="s">
        <v>84</v>
      </c>
      <c r="H752" s="422">
        <v>1</v>
      </c>
      <c r="I752" s="422">
        <v>0</v>
      </c>
      <c r="J752" s="35">
        <v>7.64</v>
      </c>
      <c r="K752" s="35">
        <v>7.64</v>
      </c>
    </row>
    <row r="753" ht="25.5" customHeight="1" spans="1:11">
      <c r="A753" s="41"/>
      <c r="B753" s="41"/>
      <c r="C753" s="41"/>
      <c r="D753" s="41"/>
      <c r="E753" s="41" t="s">
        <v>752</v>
      </c>
      <c r="F753" s="419">
        <v>1.1828764551258</v>
      </c>
      <c r="G753" s="41" t="s">
        <v>753</v>
      </c>
      <c r="H753" s="419">
        <v>1.34</v>
      </c>
      <c r="I753" s="41" t="s">
        <v>754</v>
      </c>
      <c r="J753" s="419">
        <v>2.52</v>
      </c>
    </row>
    <row r="754" customHeight="1" spans="1:11">
      <c r="A754" s="41"/>
      <c r="B754" s="41"/>
      <c r="C754" s="41"/>
      <c r="D754" s="41"/>
      <c r="E754" s="41" t="s">
        <v>755</v>
      </c>
      <c r="F754" s="419">
        <v>3.29</v>
      </c>
      <c r="G754" s="41"/>
      <c r="H754" s="41" t="s">
        <v>756</v>
      </c>
      <c r="I754" s="41"/>
      <c r="J754" s="419">
        <v>15.85</v>
      </c>
    </row>
    <row r="755" ht="26.25" spans="1:11">
      <c r="A755" s="42"/>
      <c r="B755" s="42"/>
      <c r="C755" s="42"/>
      <c r="D755" s="42"/>
      <c r="E755" s="42"/>
      <c r="F755" s="42"/>
      <c r="G755" s="42" t="s">
        <v>757</v>
      </c>
      <c r="H755" s="420">
        <v>13</v>
      </c>
      <c r="I755" s="42" t="s">
        <v>758</v>
      </c>
      <c r="J755" s="45">
        <v>206.05</v>
      </c>
    </row>
    <row r="756" customHeight="1" spans="1:11">
      <c r="A756" s="421"/>
      <c r="B756" s="421"/>
      <c r="C756" s="421"/>
      <c r="D756" s="421"/>
      <c r="E756" s="421"/>
      <c r="F756" s="421"/>
      <c r="G756" s="421"/>
      <c r="H756" s="421"/>
      <c r="I756" s="421"/>
      <c r="J756" s="421"/>
    </row>
    <row r="757" spans="1:11">
      <c r="A757" s="25" t="s">
        <v>302</v>
      </c>
      <c r="B757" s="24" t="s">
        <v>739</v>
      </c>
      <c r="C757" s="25" t="s">
        <v>740</v>
      </c>
      <c r="D757" s="25" t="s">
        <v>16</v>
      </c>
      <c r="E757" s="25" t="s">
        <v>741</v>
      </c>
      <c r="F757" s="25"/>
      <c r="G757" s="26" t="s">
        <v>742</v>
      </c>
      <c r="H757" s="24" t="s">
        <v>743</v>
      </c>
      <c r="I757" s="24" t="s">
        <v>744</v>
      </c>
      <c r="J757" s="24" t="s">
        <v>745</v>
      </c>
      <c r="K757" s="24" t="s">
        <v>17</v>
      </c>
    </row>
    <row r="758" ht="25.5" customHeight="1" spans="1:11">
      <c r="A758" s="49" t="s">
        <v>746</v>
      </c>
      <c r="B758" s="48" t="s">
        <v>303</v>
      </c>
      <c r="C758" s="49" t="s">
        <v>96</v>
      </c>
      <c r="D758" s="49" t="s">
        <v>304</v>
      </c>
      <c r="E758" s="49" t="s">
        <v>1081</v>
      </c>
      <c r="F758" s="49"/>
      <c r="G758" s="50" t="s">
        <v>116</v>
      </c>
      <c r="H758" s="416">
        <v>1</v>
      </c>
      <c r="I758" s="417"/>
      <c r="J758" s="417">
        <v>11.94</v>
      </c>
      <c r="K758" s="417">
        <v>11.94</v>
      </c>
    </row>
    <row r="759" ht="25.5" customHeight="1" spans="1:11">
      <c r="A759" s="28" t="s">
        <v>747</v>
      </c>
      <c r="B759" s="27" t="s">
        <v>777</v>
      </c>
      <c r="C759" s="28" t="s">
        <v>96</v>
      </c>
      <c r="D759" s="28" t="s">
        <v>778</v>
      </c>
      <c r="E759" s="28" t="s">
        <v>750</v>
      </c>
      <c r="F759" s="28"/>
      <c r="G759" s="29" t="s">
        <v>751</v>
      </c>
      <c r="H759" s="418">
        <v>0.094</v>
      </c>
      <c r="I759" s="418">
        <v>0</v>
      </c>
      <c r="J759" s="30">
        <v>33.53</v>
      </c>
      <c r="K759" s="30">
        <v>3.15</v>
      </c>
    </row>
    <row r="760" ht="38.25" customHeight="1" spans="1:11">
      <c r="A760" s="28" t="s">
        <v>747</v>
      </c>
      <c r="B760" s="27" t="s">
        <v>779</v>
      </c>
      <c r="C760" s="28" t="s">
        <v>96</v>
      </c>
      <c r="D760" s="28" t="s">
        <v>780</v>
      </c>
      <c r="E760" s="28" t="s">
        <v>750</v>
      </c>
      <c r="F760" s="28"/>
      <c r="G760" s="29" t="s">
        <v>751</v>
      </c>
      <c r="H760" s="418">
        <v>0.094</v>
      </c>
      <c r="I760" s="418">
        <v>0</v>
      </c>
      <c r="J760" s="30">
        <v>40.76</v>
      </c>
      <c r="K760" s="30">
        <v>3.83</v>
      </c>
    </row>
    <row r="761" ht="38.25" customHeight="1" spans="1:11">
      <c r="A761" s="33" t="s">
        <v>765</v>
      </c>
      <c r="B761" s="32" t="s">
        <v>1109</v>
      </c>
      <c r="C761" s="33" t="s">
        <v>96</v>
      </c>
      <c r="D761" s="33" t="s">
        <v>1110</v>
      </c>
      <c r="E761" s="33" t="s">
        <v>772</v>
      </c>
      <c r="F761" s="33"/>
      <c r="G761" s="34" t="s">
        <v>116</v>
      </c>
      <c r="H761" s="422">
        <v>1.017</v>
      </c>
      <c r="I761" s="422">
        <v>0</v>
      </c>
      <c r="J761" s="35">
        <v>4.84</v>
      </c>
      <c r="K761" s="35">
        <v>4.92</v>
      </c>
    </row>
    <row r="762" ht="38.25" customHeight="1" spans="1:11">
      <c r="A762" s="33" t="s">
        <v>765</v>
      </c>
      <c r="B762" s="32" t="s">
        <v>1022</v>
      </c>
      <c r="C762" s="33" t="s">
        <v>96</v>
      </c>
      <c r="D762" s="33" t="s">
        <v>1023</v>
      </c>
      <c r="E762" s="33" t="s">
        <v>772</v>
      </c>
      <c r="F762" s="33"/>
      <c r="G762" s="34" t="s">
        <v>242</v>
      </c>
      <c r="H762" s="422">
        <v>0.0018</v>
      </c>
      <c r="I762" s="422">
        <v>0</v>
      </c>
      <c r="J762" s="35">
        <v>25.91</v>
      </c>
      <c r="K762" s="35">
        <v>0.04</v>
      </c>
    </row>
    <row r="763" customHeight="1" spans="1:11">
      <c r="A763" s="41"/>
      <c r="B763" s="41"/>
      <c r="C763" s="41"/>
      <c r="D763" s="41"/>
      <c r="E763" s="41" t="s">
        <v>752</v>
      </c>
      <c r="F763" s="419">
        <v>2.38452872699962</v>
      </c>
      <c r="G763" s="41" t="s">
        <v>753</v>
      </c>
      <c r="H763" s="419">
        <v>2.7</v>
      </c>
      <c r="I763" s="41" t="s">
        <v>754</v>
      </c>
      <c r="J763" s="419">
        <v>5.08</v>
      </c>
    </row>
    <row r="764" customHeight="1" spans="1:11">
      <c r="A764" s="41"/>
      <c r="B764" s="41"/>
      <c r="C764" s="41"/>
      <c r="D764" s="41"/>
      <c r="E764" s="41" t="s">
        <v>755</v>
      </c>
      <c r="F764" s="419">
        <v>3.13</v>
      </c>
      <c r="G764" s="41"/>
      <c r="H764" s="41" t="s">
        <v>756</v>
      </c>
      <c r="I764" s="41"/>
      <c r="J764" s="419">
        <v>15.07</v>
      </c>
    </row>
    <row r="765" ht="26.25" spans="1:11">
      <c r="A765" s="42"/>
      <c r="B765" s="42"/>
      <c r="C765" s="42"/>
      <c r="D765" s="42"/>
      <c r="E765" s="42"/>
      <c r="F765" s="42"/>
      <c r="G765" s="42" t="s">
        <v>757</v>
      </c>
      <c r="H765" s="420">
        <v>21</v>
      </c>
      <c r="I765" s="42" t="s">
        <v>758</v>
      </c>
      <c r="J765" s="45">
        <v>316.47</v>
      </c>
    </row>
    <row r="766" ht="15.75" spans="1:11">
      <c r="A766" s="421"/>
      <c r="B766" s="421"/>
      <c r="C766" s="421"/>
      <c r="D766" s="421"/>
      <c r="E766" s="421"/>
      <c r="F766" s="421"/>
      <c r="G766" s="421"/>
      <c r="H766" s="421"/>
      <c r="I766" s="421"/>
      <c r="J766" s="421"/>
    </row>
    <row r="767" ht="38.25" customHeight="1" spans="1:11">
      <c r="A767" s="25" t="s">
        <v>305</v>
      </c>
      <c r="B767" s="24" t="s">
        <v>739</v>
      </c>
      <c r="C767" s="25" t="s">
        <v>740</v>
      </c>
      <c r="D767" s="25" t="s">
        <v>16</v>
      </c>
      <c r="E767" s="25" t="s">
        <v>741</v>
      </c>
      <c r="F767" s="25"/>
      <c r="G767" s="26" t="s">
        <v>742</v>
      </c>
      <c r="H767" s="24" t="s">
        <v>743</v>
      </c>
      <c r="I767" s="24" t="s">
        <v>744</v>
      </c>
      <c r="J767" s="24" t="s">
        <v>745</v>
      </c>
      <c r="K767" s="24" t="s">
        <v>17</v>
      </c>
    </row>
    <row r="768" ht="25.5" customHeight="1" spans="1:11">
      <c r="A768" s="49" t="s">
        <v>746</v>
      </c>
      <c r="B768" s="48" t="s">
        <v>306</v>
      </c>
      <c r="C768" s="49" t="s">
        <v>96</v>
      </c>
      <c r="D768" s="49" t="s">
        <v>307</v>
      </c>
      <c r="E768" s="49" t="s">
        <v>1081</v>
      </c>
      <c r="F768" s="49"/>
      <c r="G768" s="50" t="s">
        <v>116</v>
      </c>
      <c r="H768" s="416">
        <v>1</v>
      </c>
      <c r="I768" s="417"/>
      <c r="J768" s="417">
        <v>20.4</v>
      </c>
      <c r="K768" s="417">
        <v>20.4</v>
      </c>
    </row>
    <row r="769" ht="38.25" customHeight="1" spans="1:11">
      <c r="A769" s="28" t="s">
        <v>747</v>
      </c>
      <c r="B769" s="27" t="s">
        <v>777</v>
      </c>
      <c r="C769" s="28" t="s">
        <v>96</v>
      </c>
      <c r="D769" s="28" t="s">
        <v>778</v>
      </c>
      <c r="E769" s="28" t="s">
        <v>750</v>
      </c>
      <c r="F769" s="28"/>
      <c r="G769" s="29" t="s">
        <v>751</v>
      </c>
      <c r="H769" s="418">
        <v>0.136</v>
      </c>
      <c r="I769" s="418">
        <v>0</v>
      </c>
      <c r="J769" s="30">
        <v>33.53</v>
      </c>
      <c r="K769" s="30">
        <v>4.56</v>
      </c>
    </row>
    <row r="770" ht="25.5" spans="1:11">
      <c r="A770" s="28" t="s">
        <v>747</v>
      </c>
      <c r="B770" s="27" t="s">
        <v>779</v>
      </c>
      <c r="C770" s="28" t="s">
        <v>96</v>
      </c>
      <c r="D770" s="28" t="s">
        <v>780</v>
      </c>
      <c r="E770" s="28" t="s">
        <v>750</v>
      </c>
      <c r="F770" s="28"/>
      <c r="G770" s="29" t="s">
        <v>751</v>
      </c>
      <c r="H770" s="418">
        <v>0.136</v>
      </c>
      <c r="I770" s="418">
        <v>0</v>
      </c>
      <c r="J770" s="30">
        <v>40.76</v>
      </c>
      <c r="K770" s="30">
        <v>5.54</v>
      </c>
    </row>
    <row r="771" customHeight="1" spans="1:11">
      <c r="A771" s="33" t="s">
        <v>765</v>
      </c>
      <c r="B771" s="32" t="s">
        <v>1111</v>
      </c>
      <c r="C771" s="33" t="s">
        <v>96</v>
      </c>
      <c r="D771" s="33" t="s">
        <v>1112</v>
      </c>
      <c r="E771" s="33" t="s">
        <v>772</v>
      </c>
      <c r="F771" s="33"/>
      <c r="G771" s="34" t="s">
        <v>116</v>
      </c>
      <c r="H771" s="422">
        <v>1.017</v>
      </c>
      <c r="I771" s="422">
        <v>0</v>
      </c>
      <c r="J771" s="35">
        <v>10.08</v>
      </c>
      <c r="K771" s="35">
        <v>10.25</v>
      </c>
    </row>
    <row r="772" ht="25.5" spans="1:11">
      <c r="A772" s="33" t="s">
        <v>765</v>
      </c>
      <c r="B772" s="32" t="s">
        <v>1022</v>
      </c>
      <c r="C772" s="33" t="s">
        <v>96</v>
      </c>
      <c r="D772" s="33" t="s">
        <v>1023</v>
      </c>
      <c r="E772" s="33" t="s">
        <v>772</v>
      </c>
      <c r="F772" s="33"/>
      <c r="G772" s="34" t="s">
        <v>242</v>
      </c>
      <c r="H772" s="422">
        <v>0.0023</v>
      </c>
      <c r="I772" s="422">
        <v>0</v>
      </c>
      <c r="J772" s="35">
        <v>25.91</v>
      </c>
      <c r="K772" s="35">
        <v>0.05</v>
      </c>
    </row>
    <row r="773" spans="1:11">
      <c r="A773" s="41"/>
      <c r="B773" s="41"/>
      <c r="C773" s="41"/>
      <c r="D773" s="41"/>
      <c r="E773" s="41" t="s">
        <v>752</v>
      </c>
      <c r="F773" s="419">
        <v>3.45475028163725</v>
      </c>
      <c r="G773" s="41" t="s">
        <v>753</v>
      </c>
      <c r="H773" s="419">
        <v>3.91</v>
      </c>
      <c r="I773" s="41" t="s">
        <v>754</v>
      </c>
      <c r="J773" s="419">
        <v>7.36</v>
      </c>
    </row>
    <row r="774" spans="1:11">
      <c r="A774" s="41"/>
      <c r="B774" s="41"/>
      <c r="C774" s="41"/>
      <c r="D774" s="41"/>
      <c r="E774" s="41" t="s">
        <v>755</v>
      </c>
      <c r="F774" s="419">
        <v>5.35</v>
      </c>
      <c r="G774" s="41"/>
      <c r="H774" s="41" t="s">
        <v>756</v>
      </c>
      <c r="I774" s="41"/>
      <c r="J774" s="419">
        <v>25.75</v>
      </c>
    </row>
    <row r="775" customHeight="1" spans="1:11">
      <c r="A775" s="42"/>
      <c r="B775" s="42"/>
      <c r="C775" s="42"/>
      <c r="D775" s="42"/>
      <c r="E775" s="42"/>
      <c r="F775" s="42"/>
      <c r="G775" s="42" t="s">
        <v>757</v>
      </c>
      <c r="H775" s="420">
        <v>12</v>
      </c>
      <c r="I775" s="42" t="s">
        <v>758</v>
      </c>
      <c r="J775" s="45">
        <v>309</v>
      </c>
    </row>
    <row r="776" ht="25.5" customHeight="1" spans="1:11">
      <c r="A776" s="421"/>
      <c r="B776" s="421"/>
      <c r="C776" s="421"/>
      <c r="D776" s="421"/>
      <c r="E776" s="421"/>
      <c r="F776" s="421"/>
      <c r="G776" s="421"/>
      <c r="H776" s="421"/>
      <c r="I776" s="421"/>
      <c r="J776" s="421"/>
    </row>
    <row r="777" ht="25.5" customHeight="1" spans="1:11">
      <c r="A777" s="25" t="s">
        <v>308</v>
      </c>
      <c r="B777" s="24" t="s">
        <v>739</v>
      </c>
      <c r="C777" s="25" t="s">
        <v>740</v>
      </c>
      <c r="D777" s="25" t="s">
        <v>16</v>
      </c>
      <c r="E777" s="25" t="s">
        <v>741</v>
      </c>
      <c r="F777" s="25"/>
      <c r="G777" s="26" t="s">
        <v>742</v>
      </c>
      <c r="H777" s="24" t="s">
        <v>743</v>
      </c>
      <c r="I777" s="24" t="s">
        <v>744</v>
      </c>
      <c r="J777" s="24" t="s">
        <v>745</v>
      </c>
      <c r="K777" s="24" t="s">
        <v>17</v>
      </c>
    </row>
    <row r="778" ht="38.25" spans="1:11">
      <c r="A778" s="49" t="s">
        <v>746</v>
      </c>
      <c r="B778" s="48" t="s">
        <v>309</v>
      </c>
      <c r="C778" s="49" t="s">
        <v>96</v>
      </c>
      <c r="D778" s="49" t="s">
        <v>310</v>
      </c>
      <c r="E778" s="49" t="s">
        <v>1113</v>
      </c>
      <c r="F778" s="49"/>
      <c r="G778" s="50" t="s">
        <v>116</v>
      </c>
      <c r="H778" s="416">
        <v>1</v>
      </c>
      <c r="I778" s="417"/>
      <c r="J778" s="417">
        <v>10.07</v>
      </c>
      <c r="K778" s="417">
        <v>10.07</v>
      </c>
    </row>
    <row r="779" ht="38.25" customHeight="1" spans="1:11">
      <c r="A779" s="28" t="s">
        <v>747</v>
      </c>
      <c r="B779" s="27" t="s">
        <v>777</v>
      </c>
      <c r="C779" s="28" t="s">
        <v>96</v>
      </c>
      <c r="D779" s="28" t="s">
        <v>778</v>
      </c>
      <c r="E779" s="28" t="s">
        <v>750</v>
      </c>
      <c r="F779" s="28"/>
      <c r="G779" s="29" t="s">
        <v>751</v>
      </c>
      <c r="H779" s="418">
        <v>0.0672</v>
      </c>
      <c r="I779" s="418">
        <v>0</v>
      </c>
      <c r="J779" s="30">
        <v>33.53</v>
      </c>
      <c r="K779" s="30">
        <v>2.25</v>
      </c>
    </row>
    <row r="780" ht="25.5" customHeight="1" spans="1:11">
      <c r="A780" s="28" t="s">
        <v>747</v>
      </c>
      <c r="B780" s="27" t="s">
        <v>779</v>
      </c>
      <c r="C780" s="28" t="s">
        <v>96</v>
      </c>
      <c r="D780" s="28" t="s">
        <v>780</v>
      </c>
      <c r="E780" s="28" t="s">
        <v>750</v>
      </c>
      <c r="F780" s="28"/>
      <c r="G780" s="29" t="s">
        <v>751</v>
      </c>
      <c r="H780" s="418">
        <v>0.0672</v>
      </c>
      <c r="I780" s="418">
        <v>0</v>
      </c>
      <c r="J780" s="30">
        <v>40.76</v>
      </c>
      <c r="K780" s="30">
        <v>2.73</v>
      </c>
    </row>
    <row r="781" ht="25.5" customHeight="1" spans="1:11">
      <c r="A781" s="33" t="s">
        <v>765</v>
      </c>
      <c r="B781" s="32" t="s">
        <v>1114</v>
      </c>
      <c r="C781" s="33" t="s">
        <v>96</v>
      </c>
      <c r="D781" s="33" t="s">
        <v>1115</v>
      </c>
      <c r="E781" s="33" t="s">
        <v>772</v>
      </c>
      <c r="F781" s="33"/>
      <c r="G781" s="34" t="s">
        <v>116</v>
      </c>
      <c r="H781" s="422">
        <v>1.1</v>
      </c>
      <c r="I781" s="422">
        <v>0</v>
      </c>
      <c r="J781" s="35">
        <v>4.63</v>
      </c>
      <c r="K781" s="35">
        <v>5.09</v>
      </c>
    </row>
    <row r="782" spans="1:11">
      <c r="A782" s="41"/>
      <c r="B782" s="41"/>
      <c r="C782" s="41"/>
      <c r="D782" s="41"/>
      <c r="E782" s="41" t="s">
        <v>752</v>
      </c>
      <c r="F782" s="419">
        <v>1.70390536988359</v>
      </c>
      <c r="G782" s="41" t="s">
        <v>753</v>
      </c>
      <c r="H782" s="419">
        <v>1.93</v>
      </c>
      <c r="I782" s="41" t="s">
        <v>754</v>
      </c>
      <c r="J782" s="419">
        <v>3.63</v>
      </c>
    </row>
    <row r="783" spans="1:11">
      <c r="A783" s="41"/>
      <c r="B783" s="41"/>
      <c r="C783" s="41"/>
      <c r="D783" s="41"/>
      <c r="E783" s="41" t="s">
        <v>755</v>
      </c>
      <c r="F783" s="419">
        <v>2.64</v>
      </c>
      <c r="G783" s="41"/>
      <c r="H783" s="41" t="s">
        <v>756</v>
      </c>
      <c r="I783" s="41"/>
      <c r="J783" s="419">
        <v>12.71</v>
      </c>
    </row>
    <row r="784" customHeight="1" spans="1:11">
      <c r="A784" s="42"/>
      <c r="B784" s="42"/>
      <c r="C784" s="42"/>
      <c r="D784" s="42"/>
      <c r="E784" s="42"/>
      <c r="F784" s="42"/>
      <c r="G784" s="42" t="s">
        <v>757</v>
      </c>
      <c r="H784" s="420">
        <v>100</v>
      </c>
      <c r="I784" s="42" t="s">
        <v>758</v>
      </c>
      <c r="J784" s="45">
        <v>1271</v>
      </c>
    </row>
    <row r="785" ht="15.75" spans="1:11">
      <c r="A785" s="421"/>
      <c r="B785" s="421"/>
      <c r="C785" s="421"/>
      <c r="D785" s="421"/>
      <c r="E785" s="421"/>
      <c r="F785" s="421"/>
      <c r="G785" s="421"/>
      <c r="H785" s="421"/>
      <c r="I785" s="421"/>
      <c r="J785" s="421"/>
    </row>
    <row r="786" spans="1:11">
      <c r="A786" s="25" t="s">
        <v>311</v>
      </c>
      <c r="B786" s="24" t="s">
        <v>739</v>
      </c>
      <c r="C786" s="25" t="s">
        <v>740</v>
      </c>
      <c r="D786" s="25" t="s">
        <v>16</v>
      </c>
      <c r="E786" s="25" t="s">
        <v>741</v>
      </c>
      <c r="F786" s="25"/>
      <c r="G786" s="26" t="s">
        <v>742</v>
      </c>
      <c r="H786" s="24" t="s">
        <v>743</v>
      </c>
      <c r="I786" s="24" t="s">
        <v>744</v>
      </c>
      <c r="J786" s="24" t="s">
        <v>745</v>
      </c>
      <c r="K786" s="24" t="s">
        <v>17</v>
      </c>
    </row>
    <row r="787" ht="25.5" spans="1:11">
      <c r="A787" s="49" t="s">
        <v>746</v>
      </c>
      <c r="B787" s="48" t="s">
        <v>312</v>
      </c>
      <c r="C787" s="49" t="s">
        <v>68</v>
      </c>
      <c r="D787" s="49" t="s">
        <v>313</v>
      </c>
      <c r="E787" s="49" t="s">
        <v>1116</v>
      </c>
      <c r="F787" s="49"/>
      <c r="G787" s="50" t="s">
        <v>80</v>
      </c>
      <c r="H787" s="416">
        <v>1</v>
      </c>
      <c r="I787" s="417"/>
      <c r="J787" s="417">
        <v>65.04</v>
      </c>
      <c r="K787" s="417">
        <v>65.04</v>
      </c>
    </row>
    <row r="788" ht="38.25" customHeight="1" spans="1:11">
      <c r="A788" s="28" t="s">
        <v>747</v>
      </c>
      <c r="B788" s="27" t="s">
        <v>777</v>
      </c>
      <c r="C788" s="28" t="s">
        <v>96</v>
      </c>
      <c r="D788" s="28" t="s">
        <v>778</v>
      </c>
      <c r="E788" s="28" t="s">
        <v>750</v>
      </c>
      <c r="F788" s="28"/>
      <c r="G788" s="29" t="s">
        <v>751</v>
      </c>
      <c r="H788" s="418">
        <v>0.5</v>
      </c>
      <c r="I788" s="418">
        <v>0</v>
      </c>
      <c r="J788" s="30">
        <v>33.53</v>
      </c>
      <c r="K788" s="30">
        <v>16.76</v>
      </c>
    </row>
    <row r="789" ht="25.5" customHeight="1" spans="1:11">
      <c r="A789" s="28" t="s">
        <v>747</v>
      </c>
      <c r="B789" s="27" t="s">
        <v>779</v>
      </c>
      <c r="C789" s="28" t="s">
        <v>96</v>
      </c>
      <c r="D789" s="28" t="s">
        <v>780</v>
      </c>
      <c r="E789" s="28" t="s">
        <v>750</v>
      </c>
      <c r="F789" s="28"/>
      <c r="G789" s="29" t="s">
        <v>751</v>
      </c>
      <c r="H789" s="418">
        <v>0.5</v>
      </c>
      <c r="I789" s="418">
        <v>0</v>
      </c>
      <c r="J789" s="30">
        <v>40.76</v>
      </c>
      <c r="K789" s="30">
        <v>20.38</v>
      </c>
    </row>
    <row r="790" ht="25.5" customHeight="1" spans="1:11">
      <c r="A790" s="33" t="s">
        <v>765</v>
      </c>
      <c r="B790" s="32" t="s">
        <v>1117</v>
      </c>
      <c r="C790" s="33" t="s">
        <v>96</v>
      </c>
      <c r="D790" s="33" t="s">
        <v>1118</v>
      </c>
      <c r="E790" s="33" t="s">
        <v>772</v>
      </c>
      <c r="F790" s="33"/>
      <c r="G790" s="34" t="s">
        <v>84</v>
      </c>
      <c r="H790" s="422">
        <v>1</v>
      </c>
      <c r="I790" s="422">
        <v>0</v>
      </c>
      <c r="J790" s="35">
        <v>27.9</v>
      </c>
      <c r="K790" s="35">
        <v>27.9</v>
      </c>
    </row>
    <row r="791" spans="1:11">
      <c r="A791" s="41"/>
      <c r="B791" s="41"/>
      <c r="C791" s="41"/>
      <c r="D791" s="41"/>
      <c r="E791" s="41" t="s">
        <v>752</v>
      </c>
      <c r="F791" s="419">
        <v>12.7159218926023</v>
      </c>
      <c r="G791" s="41" t="s">
        <v>753</v>
      </c>
      <c r="H791" s="419">
        <v>14.37</v>
      </c>
      <c r="I791" s="41" t="s">
        <v>754</v>
      </c>
      <c r="J791" s="419">
        <v>27.09</v>
      </c>
    </row>
    <row r="792" spans="1:11">
      <c r="A792" s="41"/>
      <c r="B792" s="41"/>
      <c r="C792" s="41"/>
      <c r="D792" s="41"/>
      <c r="E792" s="41" t="s">
        <v>755</v>
      </c>
      <c r="F792" s="419">
        <v>17.08</v>
      </c>
      <c r="G792" s="41"/>
      <c r="H792" s="41" t="s">
        <v>756</v>
      </c>
      <c r="I792" s="41"/>
      <c r="J792" s="419">
        <v>82.12</v>
      </c>
    </row>
    <row r="793" customHeight="1" spans="1:11">
      <c r="A793" s="42"/>
      <c r="B793" s="42"/>
      <c r="C793" s="42"/>
      <c r="D793" s="42"/>
      <c r="E793" s="42"/>
      <c r="F793" s="42"/>
      <c r="G793" s="42" t="s">
        <v>757</v>
      </c>
      <c r="H793" s="420">
        <v>4</v>
      </c>
      <c r="I793" s="42" t="s">
        <v>758</v>
      </c>
      <c r="J793" s="45">
        <v>328.48</v>
      </c>
    </row>
    <row r="794" ht="15.75" spans="1:11">
      <c r="A794" s="421"/>
      <c r="B794" s="421"/>
      <c r="C794" s="421"/>
      <c r="D794" s="421"/>
      <c r="E794" s="421"/>
      <c r="F794" s="421"/>
      <c r="G794" s="421"/>
      <c r="H794" s="421"/>
      <c r="I794" s="421"/>
      <c r="J794" s="421"/>
    </row>
    <row r="795" spans="1:11">
      <c r="A795" s="25" t="s">
        <v>314</v>
      </c>
      <c r="B795" s="24" t="s">
        <v>739</v>
      </c>
      <c r="C795" s="25" t="s">
        <v>740</v>
      </c>
      <c r="D795" s="25" t="s">
        <v>16</v>
      </c>
      <c r="E795" s="25" t="s">
        <v>741</v>
      </c>
      <c r="F795" s="25"/>
      <c r="G795" s="26" t="s">
        <v>742</v>
      </c>
      <c r="H795" s="24" t="s">
        <v>743</v>
      </c>
      <c r="I795" s="24" t="s">
        <v>744</v>
      </c>
      <c r="J795" s="24" t="s">
        <v>745</v>
      </c>
      <c r="K795" s="24" t="s">
        <v>17</v>
      </c>
    </row>
    <row r="796" ht="38.25" spans="1:11">
      <c r="A796" s="49" t="s">
        <v>746</v>
      </c>
      <c r="B796" s="48" t="s">
        <v>315</v>
      </c>
      <c r="C796" s="49" t="s">
        <v>96</v>
      </c>
      <c r="D796" s="49" t="s">
        <v>316</v>
      </c>
      <c r="E796" s="49" t="s">
        <v>1081</v>
      </c>
      <c r="F796" s="49"/>
      <c r="G796" s="50" t="s">
        <v>84</v>
      </c>
      <c r="H796" s="416">
        <v>1</v>
      </c>
      <c r="I796" s="417"/>
      <c r="J796" s="417">
        <v>36.03</v>
      </c>
      <c r="K796" s="417">
        <v>36.03</v>
      </c>
    </row>
    <row r="797" ht="38.25" customHeight="1" spans="1:11">
      <c r="A797" s="28" t="s">
        <v>747</v>
      </c>
      <c r="B797" s="27" t="s">
        <v>1119</v>
      </c>
      <c r="C797" s="28" t="s">
        <v>96</v>
      </c>
      <c r="D797" s="28" t="s">
        <v>1120</v>
      </c>
      <c r="E797" s="28" t="s">
        <v>1081</v>
      </c>
      <c r="F797" s="28"/>
      <c r="G797" s="29" t="s">
        <v>84</v>
      </c>
      <c r="H797" s="418">
        <v>1</v>
      </c>
      <c r="I797" s="418">
        <v>0</v>
      </c>
      <c r="J797" s="30">
        <v>13.14</v>
      </c>
      <c r="K797" s="30">
        <v>13.14</v>
      </c>
    </row>
    <row r="798" ht="38.25" customHeight="1" spans="1:11">
      <c r="A798" s="28" t="s">
        <v>747</v>
      </c>
      <c r="B798" s="27" t="s">
        <v>1121</v>
      </c>
      <c r="C798" s="28" t="s">
        <v>96</v>
      </c>
      <c r="D798" s="28" t="s">
        <v>1122</v>
      </c>
      <c r="E798" s="28" t="s">
        <v>1081</v>
      </c>
      <c r="F798" s="28"/>
      <c r="G798" s="29" t="s">
        <v>84</v>
      </c>
      <c r="H798" s="418">
        <v>1</v>
      </c>
      <c r="I798" s="418">
        <v>0</v>
      </c>
      <c r="J798" s="30">
        <v>22.89</v>
      </c>
      <c r="K798" s="30">
        <v>22.89</v>
      </c>
    </row>
    <row r="799" ht="38.25" customHeight="1" spans="1:11">
      <c r="A799" s="41"/>
      <c r="B799" s="41"/>
      <c r="C799" s="41"/>
      <c r="D799" s="41"/>
      <c r="E799" s="41" t="s">
        <v>752</v>
      </c>
      <c r="F799" s="419">
        <v>9.1485167</v>
      </c>
      <c r="G799" s="41" t="s">
        <v>753</v>
      </c>
      <c r="H799" s="419">
        <v>10.34</v>
      </c>
      <c r="I799" s="41" t="s">
        <v>754</v>
      </c>
      <c r="J799" s="419">
        <v>19.49</v>
      </c>
    </row>
    <row r="800" spans="1:11">
      <c r="A800" s="41"/>
      <c r="B800" s="41"/>
      <c r="C800" s="41"/>
      <c r="D800" s="41"/>
      <c r="E800" s="41" t="s">
        <v>755</v>
      </c>
      <c r="F800" s="419">
        <v>9.46</v>
      </c>
      <c r="G800" s="41"/>
      <c r="H800" s="41" t="s">
        <v>756</v>
      </c>
      <c r="I800" s="41"/>
      <c r="J800" s="419">
        <v>45.49</v>
      </c>
    </row>
    <row r="801" customHeight="1" spans="1:11">
      <c r="A801" s="42"/>
      <c r="B801" s="42"/>
      <c r="C801" s="42"/>
      <c r="D801" s="42"/>
      <c r="E801" s="42"/>
      <c r="F801" s="42"/>
      <c r="G801" s="42" t="s">
        <v>757</v>
      </c>
      <c r="H801" s="420">
        <v>1</v>
      </c>
      <c r="I801" s="42" t="s">
        <v>758</v>
      </c>
      <c r="J801" s="45">
        <v>45.49</v>
      </c>
    </row>
    <row r="802" customHeight="1" spans="1:11">
      <c r="A802" s="421"/>
      <c r="B802" s="421"/>
      <c r="C802" s="421"/>
      <c r="D802" s="421"/>
      <c r="E802" s="421"/>
      <c r="F802" s="421"/>
      <c r="G802" s="421"/>
      <c r="H802" s="421"/>
      <c r="I802" s="421"/>
      <c r="J802" s="421"/>
    </row>
    <row r="803" spans="1:11">
      <c r="A803" s="25" t="s">
        <v>317</v>
      </c>
      <c r="B803" s="24" t="s">
        <v>739</v>
      </c>
      <c r="C803" s="25" t="s">
        <v>740</v>
      </c>
      <c r="D803" s="25" t="s">
        <v>16</v>
      </c>
      <c r="E803" s="25" t="s">
        <v>741</v>
      </c>
      <c r="F803" s="25"/>
      <c r="G803" s="26" t="s">
        <v>742</v>
      </c>
      <c r="H803" s="24" t="s">
        <v>743</v>
      </c>
      <c r="I803" s="24" t="s">
        <v>744</v>
      </c>
      <c r="J803" s="24" t="s">
        <v>745</v>
      </c>
      <c r="K803" s="24" t="s">
        <v>17</v>
      </c>
    </row>
    <row r="804" ht="25.5" spans="1:11">
      <c r="A804" s="49" t="s">
        <v>746</v>
      </c>
      <c r="B804" s="48" t="s">
        <v>318</v>
      </c>
      <c r="C804" s="49" t="s">
        <v>68</v>
      </c>
      <c r="D804" s="49" t="s">
        <v>319</v>
      </c>
      <c r="E804" s="49">
        <v>60</v>
      </c>
      <c r="F804" s="49"/>
      <c r="G804" s="50" t="s">
        <v>84</v>
      </c>
      <c r="H804" s="416">
        <v>1</v>
      </c>
      <c r="I804" s="417"/>
      <c r="J804" s="417">
        <v>316.55</v>
      </c>
      <c r="K804" s="417">
        <v>316.55</v>
      </c>
    </row>
    <row r="805" ht="25.5" customHeight="1" spans="1:11">
      <c r="A805" s="28" t="s">
        <v>747</v>
      </c>
      <c r="B805" s="27" t="s">
        <v>779</v>
      </c>
      <c r="C805" s="28" t="s">
        <v>96</v>
      </c>
      <c r="D805" s="28" t="s">
        <v>780</v>
      </c>
      <c r="E805" s="28" t="s">
        <v>750</v>
      </c>
      <c r="F805" s="28"/>
      <c r="G805" s="29" t="s">
        <v>751</v>
      </c>
      <c r="H805" s="418">
        <v>1.309</v>
      </c>
      <c r="I805" s="418">
        <v>0</v>
      </c>
      <c r="J805" s="30">
        <v>40.76</v>
      </c>
      <c r="K805" s="30">
        <v>53.35</v>
      </c>
    </row>
    <row r="806" ht="25.5" customHeight="1" spans="1:11">
      <c r="A806" s="28" t="s">
        <v>747</v>
      </c>
      <c r="B806" s="27" t="s">
        <v>777</v>
      </c>
      <c r="C806" s="28" t="s">
        <v>96</v>
      </c>
      <c r="D806" s="28" t="s">
        <v>778</v>
      </c>
      <c r="E806" s="28" t="s">
        <v>750</v>
      </c>
      <c r="F806" s="28"/>
      <c r="G806" s="29" t="s">
        <v>751</v>
      </c>
      <c r="H806" s="418">
        <v>1.785</v>
      </c>
      <c r="I806" s="418">
        <v>0</v>
      </c>
      <c r="J806" s="30">
        <v>33.53</v>
      </c>
      <c r="K806" s="30">
        <v>59.85</v>
      </c>
    </row>
    <row r="807" ht="25.5" customHeight="1" spans="1:11">
      <c r="A807" s="33" t="s">
        <v>765</v>
      </c>
      <c r="B807" s="32" t="s">
        <v>1123</v>
      </c>
      <c r="C807" s="33" t="s">
        <v>159</v>
      </c>
      <c r="D807" s="33" t="s">
        <v>1124</v>
      </c>
      <c r="E807" s="33" t="s">
        <v>772</v>
      </c>
      <c r="F807" s="33"/>
      <c r="G807" s="34" t="s">
        <v>116</v>
      </c>
      <c r="H807" s="422">
        <v>0.1</v>
      </c>
      <c r="I807" s="422">
        <v>0</v>
      </c>
      <c r="J807" s="35">
        <v>1.09</v>
      </c>
      <c r="K807" s="35">
        <v>0.1</v>
      </c>
    </row>
    <row r="808" ht="38.25" customHeight="1" spans="1:11">
      <c r="A808" s="33" t="s">
        <v>765</v>
      </c>
      <c r="B808" s="32" t="s">
        <v>1125</v>
      </c>
      <c r="C808" s="33" t="s">
        <v>159</v>
      </c>
      <c r="D808" s="33" t="s">
        <v>1126</v>
      </c>
      <c r="E808" s="33" t="s">
        <v>772</v>
      </c>
      <c r="F808" s="33"/>
      <c r="G808" s="34" t="s">
        <v>84</v>
      </c>
      <c r="H808" s="422">
        <v>1</v>
      </c>
      <c r="I808" s="422">
        <v>0</v>
      </c>
      <c r="J808" s="35">
        <v>73.7</v>
      </c>
      <c r="K808" s="35">
        <v>73.7</v>
      </c>
    </row>
    <row r="809" ht="25.5" spans="1:11">
      <c r="A809" s="33" t="s">
        <v>765</v>
      </c>
      <c r="B809" s="32" t="s">
        <v>1127</v>
      </c>
      <c r="C809" s="33" t="s">
        <v>159</v>
      </c>
      <c r="D809" s="33" t="s">
        <v>1128</v>
      </c>
      <c r="E809" s="33" t="s">
        <v>772</v>
      </c>
      <c r="F809" s="33"/>
      <c r="G809" s="34" t="s">
        <v>84</v>
      </c>
      <c r="H809" s="422">
        <v>1</v>
      </c>
      <c r="I809" s="422">
        <v>0</v>
      </c>
      <c r="J809" s="35">
        <v>109.34</v>
      </c>
      <c r="K809" s="35">
        <v>109.34</v>
      </c>
    </row>
    <row r="810" customHeight="1" spans="1:11">
      <c r="A810" s="33" t="s">
        <v>765</v>
      </c>
      <c r="B810" s="32" t="s">
        <v>1129</v>
      </c>
      <c r="C810" s="33" t="s">
        <v>159</v>
      </c>
      <c r="D810" s="33" t="s">
        <v>1130</v>
      </c>
      <c r="E810" s="33" t="s">
        <v>772</v>
      </c>
      <c r="F810" s="33"/>
      <c r="G810" s="34" t="s">
        <v>84</v>
      </c>
      <c r="H810" s="422">
        <v>1</v>
      </c>
      <c r="I810" s="422">
        <v>0</v>
      </c>
      <c r="J810" s="35">
        <v>18.99</v>
      </c>
      <c r="K810" s="35">
        <v>18.99</v>
      </c>
    </row>
    <row r="811" spans="1:11">
      <c r="A811" s="33" t="s">
        <v>765</v>
      </c>
      <c r="B811" s="32" t="s">
        <v>1131</v>
      </c>
      <c r="C811" s="33" t="s">
        <v>159</v>
      </c>
      <c r="D811" s="33" t="s">
        <v>1132</v>
      </c>
      <c r="E811" s="33" t="s">
        <v>772</v>
      </c>
      <c r="F811" s="33"/>
      <c r="G811" s="34" t="s">
        <v>116</v>
      </c>
      <c r="H811" s="422">
        <v>0.525</v>
      </c>
      <c r="I811" s="422">
        <v>0</v>
      </c>
      <c r="J811" s="35">
        <v>2.34</v>
      </c>
      <c r="K811" s="35">
        <v>1.22</v>
      </c>
    </row>
    <row r="812" spans="1:11">
      <c r="A812" s="41"/>
      <c r="B812" s="41"/>
      <c r="C812" s="41"/>
      <c r="D812" s="41"/>
      <c r="E812" s="41" t="s">
        <v>752</v>
      </c>
      <c r="F812" s="419">
        <v>38.5373638753286</v>
      </c>
      <c r="G812" s="41" t="s">
        <v>753</v>
      </c>
      <c r="H812" s="419">
        <v>43.56</v>
      </c>
      <c r="I812" s="41" t="s">
        <v>754</v>
      </c>
      <c r="J812" s="419">
        <v>82.1</v>
      </c>
    </row>
    <row r="813" spans="1:11">
      <c r="A813" s="41"/>
      <c r="B813" s="41"/>
      <c r="C813" s="41"/>
      <c r="D813" s="41"/>
      <c r="E813" s="41" t="s">
        <v>755</v>
      </c>
      <c r="F813" s="419">
        <v>83.15</v>
      </c>
      <c r="G813" s="41"/>
      <c r="H813" s="41" t="s">
        <v>756</v>
      </c>
      <c r="I813" s="41"/>
      <c r="J813" s="419">
        <v>399.7</v>
      </c>
    </row>
    <row r="814" ht="25.5" customHeight="1" spans="1:11">
      <c r="A814" s="42"/>
      <c r="B814" s="42"/>
      <c r="C814" s="42"/>
      <c r="D814" s="42"/>
      <c r="E814" s="42"/>
      <c r="F814" s="42"/>
      <c r="G814" s="42" t="s">
        <v>757</v>
      </c>
      <c r="H814" s="420">
        <v>1</v>
      </c>
      <c r="I814" s="42" t="s">
        <v>758</v>
      </c>
      <c r="J814" s="45">
        <v>399.7</v>
      </c>
    </row>
    <row r="815" ht="25.5" customHeight="1" spans="1:11">
      <c r="A815" s="421"/>
      <c r="B815" s="421"/>
      <c r="C815" s="421"/>
      <c r="D815" s="421"/>
      <c r="E815" s="421"/>
      <c r="F815" s="421"/>
      <c r="G815" s="421"/>
      <c r="H815" s="421"/>
      <c r="I815" s="421"/>
      <c r="J815" s="421"/>
    </row>
    <row r="816" ht="25.5" customHeight="1" spans="1:11">
      <c r="A816" s="25" t="s">
        <v>320</v>
      </c>
      <c r="B816" s="24" t="s">
        <v>739</v>
      </c>
      <c r="C816" s="25" t="s">
        <v>740</v>
      </c>
      <c r="D816" s="25" t="s">
        <v>16</v>
      </c>
      <c r="E816" s="25" t="s">
        <v>741</v>
      </c>
      <c r="F816" s="25"/>
      <c r="G816" s="26" t="s">
        <v>742</v>
      </c>
      <c r="H816" s="24" t="s">
        <v>743</v>
      </c>
      <c r="I816" s="24" t="s">
        <v>744</v>
      </c>
      <c r="J816" s="24" t="s">
        <v>745</v>
      </c>
      <c r="K816" s="24" t="s">
        <v>17</v>
      </c>
    </row>
    <row r="817" ht="38.25" spans="1:11">
      <c r="A817" s="49" t="s">
        <v>746</v>
      </c>
      <c r="B817" s="48" t="s">
        <v>321</v>
      </c>
      <c r="C817" s="49" t="s">
        <v>96</v>
      </c>
      <c r="D817" s="49" t="s">
        <v>322</v>
      </c>
      <c r="E817" s="49" t="s">
        <v>1081</v>
      </c>
      <c r="F817" s="49"/>
      <c r="G817" s="50" t="s">
        <v>84</v>
      </c>
      <c r="H817" s="416">
        <v>1</v>
      </c>
      <c r="I817" s="417"/>
      <c r="J817" s="417">
        <v>9.54</v>
      </c>
      <c r="K817" s="417">
        <v>9.54</v>
      </c>
    </row>
    <row r="818" ht="25.5" spans="1:11">
      <c r="A818" s="28" t="s">
        <v>747</v>
      </c>
      <c r="B818" s="27" t="s">
        <v>777</v>
      </c>
      <c r="C818" s="28" t="s">
        <v>96</v>
      </c>
      <c r="D818" s="28" t="s">
        <v>778</v>
      </c>
      <c r="E818" s="28" t="s">
        <v>750</v>
      </c>
      <c r="F818" s="28"/>
      <c r="G818" s="29" t="s">
        <v>751</v>
      </c>
      <c r="H818" s="418">
        <v>0.108</v>
      </c>
      <c r="I818" s="418">
        <v>0</v>
      </c>
      <c r="J818" s="30">
        <v>33.53</v>
      </c>
      <c r="K818" s="30">
        <v>3.62</v>
      </c>
    </row>
    <row r="819" ht="25.5" spans="1:11">
      <c r="A819" s="28" t="s">
        <v>747</v>
      </c>
      <c r="B819" s="27" t="s">
        <v>779</v>
      </c>
      <c r="C819" s="28" t="s">
        <v>96</v>
      </c>
      <c r="D819" s="28" t="s">
        <v>780</v>
      </c>
      <c r="E819" s="28" t="s">
        <v>750</v>
      </c>
      <c r="F819" s="28"/>
      <c r="G819" s="29" t="s">
        <v>751</v>
      </c>
      <c r="H819" s="418">
        <v>0.108</v>
      </c>
      <c r="I819" s="418">
        <v>0</v>
      </c>
      <c r="J819" s="30">
        <v>40.76</v>
      </c>
      <c r="K819" s="30">
        <v>4.4</v>
      </c>
    </row>
    <row r="820" ht="25.5" spans="1:11">
      <c r="A820" s="33" t="s">
        <v>765</v>
      </c>
      <c r="B820" s="32" t="s">
        <v>1133</v>
      </c>
      <c r="C820" s="33" t="s">
        <v>96</v>
      </c>
      <c r="D820" s="33" t="s">
        <v>1134</v>
      </c>
      <c r="E820" s="33" t="s">
        <v>772</v>
      </c>
      <c r="F820" s="33"/>
      <c r="G820" s="34" t="s">
        <v>84</v>
      </c>
      <c r="H820" s="422">
        <v>1</v>
      </c>
      <c r="I820" s="422">
        <v>0</v>
      </c>
      <c r="J820" s="35">
        <v>1.52</v>
      </c>
      <c r="K820" s="35">
        <v>1.52</v>
      </c>
    </row>
    <row r="821" customHeight="1" spans="1:11">
      <c r="A821" s="41"/>
      <c r="B821" s="41"/>
      <c r="C821" s="41"/>
      <c r="D821" s="41"/>
      <c r="E821" s="41" t="s">
        <v>752</v>
      </c>
      <c r="F821" s="419">
        <v>2.74126924521217</v>
      </c>
      <c r="G821" s="41" t="s">
        <v>753</v>
      </c>
      <c r="H821" s="419">
        <v>3.1</v>
      </c>
      <c r="I821" s="41" t="s">
        <v>754</v>
      </c>
      <c r="J821" s="419">
        <v>5.84</v>
      </c>
    </row>
    <row r="822" spans="1:11">
      <c r="A822" s="41"/>
      <c r="B822" s="41"/>
      <c r="C822" s="41"/>
      <c r="D822" s="41"/>
      <c r="E822" s="41" t="s">
        <v>755</v>
      </c>
      <c r="F822" s="419">
        <v>2.5</v>
      </c>
      <c r="G822" s="41"/>
      <c r="H822" s="41" t="s">
        <v>756</v>
      </c>
      <c r="I822" s="41"/>
      <c r="J822" s="419">
        <v>12.04</v>
      </c>
    </row>
    <row r="823" ht="26.25" spans="1:11">
      <c r="A823" s="42"/>
      <c r="B823" s="42"/>
      <c r="C823" s="42"/>
      <c r="D823" s="42"/>
      <c r="E823" s="42"/>
      <c r="F823" s="42"/>
      <c r="G823" s="42" t="s">
        <v>757</v>
      </c>
      <c r="H823" s="420">
        <v>9</v>
      </c>
      <c r="I823" s="42" t="s">
        <v>758</v>
      </c>
      <c r="J823" s="45">
        <v>108.36</v>
      </c>
    </row>
    <row r="824" ht="15.75" spans="1:11">
      <c r="A824" s="421"/>
      <c r="B824" s="421"/>
      <c r="C824" s="421"/>
      <c r="D824" s="421"/>
      <c r="E824" s="421"/>
      <c r="F824" s="421"/>
      <c r="G824" s="421"/>
      <c r="H824" s="421"/>
      <c r="I824" s="421"/>
      <c r="J824" s="421"/>
    </row>
    <row r="825" spans="1:11">
      <c r="A825" s="25" t="s">
        <v>323</v>
      </c>
      <c r="B825" s="24" t="s">
        <v>739</v>
      </c>
      <c r="C825" s="25" t="s">
        <v>740</v>
      </c>
      <c r="D825" s="25" t="s">
        <v>16</v>
      </c>
      <c r="E825" s="25" t="s">
        <v>741</v>
      </c>
      <c r="F825" s="25"/>
      <c r="G825" s="26" t="s">
        <v>742</v>
      </c>
      <c r="H825" s="24" t="s">
        <v>743</v>
      </c>
      <c r="I825" s="24" t="s">
        <v>744</v>
      </c>
      <c r="J825" s="24" t="s">
        <v>745</v>
      </c>
      <c r="K825" s="24" t="s">
        <v>17</v>
      </c>
    </row>
    <row r="826" ht="25.5" customHeight="1" spans="1:11">
      <c r="A826" s="49" t="s">
        <v>746</v>
      </c>
      <c r="B826" s="48" t="s">
        <v>324</v>
      </c>
      <c r="C826" s="49" t="s">
        <v>96</v>
      </c>
      <c r="D826" s="49" t="s">
        <v>325</v>
      </c>
      <c r="E826" s="49" t="s">
        <v>1081</v>
      </c>
      <c r="F826" s="49"/>
      <c r="G826" s="50" t="s">
        <v>84</v>
      </c>
      <c r="H826" s="416">
        <v>1</v>
      </c>
      <c r="I826" s="417"/>
      <c r="J826" s="417">
        <v>17.1</v>
      </c>
      <c r="K826" s="417">
        <v>17.1</v>
      </c>
    </row>
    <row r="827" ht="25.5" customHeight="1" spans="1:11">
      <c r="A827" s="28" t="s">
        <v>747</v>
      </c>
      <c r="B827" s="27" t="s">
        <v>777</v>
      </c>
      <c r="C827" s="28" t="s">
        <v>96</v>
      </c>
      <c r="D827" s="28" t="s">
        <v>778</v>
      </c>
      <c r="E827" s="28" t="s">
        <v>750</v>
      </c>
      <c r="F827" s="28"/>
      <c r="G827" s="29" t="s">
        <v>751</v>
      </c>
      <c r="H827" s="418">
        <v>0.186</v>
      </c>
      <c r="I827" s="418">
        <v>0</v>
      </c>
      <c r="J827" s="30">
        <v>33.53</v>
      </c>
      <c r="K827" s="30">
        <v>6.23</v>
      </c>
    </row>
    <row r="828" ht="25.5" spans="1:11">
      <c r="A828" s="28" t="s">
        <v>747</v>
      </c>
      <c r="B828" s="27" t="s">
        <v>779</v>
      </c>
      <c r="C828" s="28" t="s">
        <v>96</v>
      </c>
      <c r="D828" s="28" t="s">
        <v>780</v>
      </c>
      <c r="E828" s="28" t="s">
        <v>750</v>
      </c>
      <c r="F828" s="28"/>
      <c r="G828" s="29" t="s">
        <v>751</v>
      </c>
      <c r="H828" s="418">
        <v>0.186</v>
      </c>
      <c r="I828" s="418">
        <v>0</v>
      </c>
      <c r="J828" s="30">
        <v>40.76</v>
      </c>
      <c r="K828" s="30">
        <v>7.58</v>
      </c>
    </row>
    <row r="829" ht="25.5" spans="1:11">
      <c r="A829" s="33" t="s">
        <v>765</v>
      </c>
      <c r="B829" s="32" t="s">
        <v>1135</v>
      </c>
      <c r="C829" s="33" t="s">
        <v>96</v>
      </c>
      <c r="D829" s="33" t="s">
        <v>1136</v>
      </c>
      <c r="E829" s="33" t="s">
        <v>772</v>
      </c>
      <c r="F829" s="33"/>
      <c r="G829" s="34" t="s">
        <v>84</v>
      </c>
      <c r="H829" s="422">
        <v>1</v>
      </c>
      <c r="I829" s="422">
        <v>0</v>
      </c>
      <c r="J829" s="35">
        <v>3.29</v>
      </c>
      <c r="K829" s="35">
        <v>3.29</v>
      </c>
    </row>
    <row r="830" customHeight="1" spans="1:11">
      <c r="A830" s="41"/>
      <c r="B830" s="41"/>
      <c r="C830" s="41"/>
      <c r="D830" s="41"/>
      <c r="E830" s="41" t="s">
        <v>752</v>
      </c>
      <c r="F830" s="419">
        <v>4.72681186631618</v>
      </c>
      <c r="G830" s="41" t="s">
        <v>753</v>
      </c>
      <c r="H830" s="419">
        <v>5.34</v>
      </c>
      <c r="I830" s="41" t="s">
        <v>754</v>
      </c>
      <c r="J830" s="419">
        <v>10.07</v>
      </c>
    </row>
    <row r="831" customHeight="1" spans="1:11">
      <c r="A831" s="41"/>
      <c r="B831" s="41"/>
      <c r="C831" s="41"/>
      <c r="D831" s="41"/>
      <c r="E831" s="41" t="s">
        <v>755</v>
      </c>
      <c r="F831" s="419">
        <v>4.49</v>
      </c>
      <c r="G831" s="41"/>
      <c r="H831" s="41" t="s">
        <v>756</v>
      </c>
      <c r="I831" s="41"/>
      <c r="J831" s="419">
        <v>21.59</v>
      </c>
    </row>
    <row r="832" ht="26.25" spans="1:11">
      <c r="A832" s="42"/>
      <c r="B832" s="42"/>
      <c r="C832" s="42"/>
      <c r="D832" s="42"/>
      <c r="E832" s="42"/>
      <c r="F832" s="42"/>
      <c r="G832" s="42" t="s">
        <v>757</v>
      </c>
      <c r="H832" s="420">
        <v>4</v>
      </c>
      <c r="I832" s="42" t="s">
        <v>758</v>
      </c>
      <c r="J832" s="45">
        <v>86.36</v>
      </c>
    </row>
    <row r="833" ht="15.75" spans="1:11">
      <c r="A833" s="421"/>
      <c r="B833" s="421"/>
      <c r="C833" s="421"/>
      <c r="D833" s="421"/>
      <c r="E833" s="421"/>
      <c r="F833" s="421"/>
      <c r="G833" s="421"/>
      <c r="H833" s="421"/>
      <c r="I833" s="421"/>
      <c r="J833" s="421"/>
    </row>
    <row r="834" spans="1:11">
      <c r="A834" s="25" t="s">
        <v>326</v>
      </c>
      <c r="B834" s="24" t="s">
        <v>739</v>
      </c>
      <c r="C834" s="25" t="s">
        <v>740</v>
      </c>
      <c r="D834" s="25" t="s">
        <v>16</v>
      </c>
      <c r="E834" s="25" t="s">
        <v>741</v>
      </c>
      <c r="F834" s="25"/>
      <c r="G834" s="26" t="s">
        <v>742</v>
      </c>
      <c r="H834" s="24" t="s">
        <v>743</v>
      </c>
      <c r="I834" s="24" t="s">
        <v>744</v>
      </c>
      <c r="J834" s="24" t="s">
        <v>745</v>
      </c>
      <c r="K834" s="24" t="s">
        <v>17</v>
      </c>
    </row>
    <row r="835" ht="25.5" customHeight="1" spans="1:11">
      <c r="A835" s="49" t="s">
        <v>746</v>
      </c>
      <c r="B835" s="48" t="s">
        <v>327</v>
      </c>
      <c r="C835" s="49" t="s">
        <v>96</v>
      </c>
      <c r="D835" s="49" t="s">
        <v>328</v>
      </c>
      <c r="E835" s="49" t="s">
        <v>1081</v>
      </c>
      <c r="F835" s="49"/>
      <c r="G835" s="50" t="s">
        <v>84</v>
      </c>
      <c r="H835" s="416">
        <v>1</v>
      </c>
      <c r="I835" s="417"/>
      <c r="J835" s="417">
        <v>37.56</v>
      </c>
      <c r="K835" s="417">
        <v>37.56</v>
      </c>
    </row>
    <row r="836" ht="25.5" customHeight="1" spans="1:11">
      <c r="A836" s="28" t="s">
        <v>747</v>
      </c>
      <c r="B836" s="27" t="s">
        <v>1119</v>
      </c>
      <c r="C836" s="28" t="s">
        <v>96</v>
      </c>
      <c r="D836" s="28" t="s">
        <v>1120</v>
      </c>
      <c r="E836" s="28" t="s">
        <v>1081</v>
      </c>
      <c r="F836" s="28"/>
      <c r="G836" s="29" t="s">
        <v>84</v>
      </c>
      <c r="H836" s="418">
        <v>1</v>
      </c>
      <c r="I836" s="418">
        <v>0</v>
      </c>
      <c r="J836" s="30">
        <v>13.14</v>
      </c>
      <c r="K836" s="30">
        <v>13.14</v>
      </c>
    </row>
    <row r="837" ht="25.5" customHeight="1" spans="1:11">
      <c r="A837" s="28" t="s">
        <v>747</v>
      </c>
      <c r="B837" s="27" t="s">
        <v>1137</v>
      </c>
      <c r="C837" s="28" t="s">
        <v>96</v>
      </c>
      <c r="D837" s="28" t="s">
        <v>1138</v>
      </c>
      <c r="E837" s="28" t="s">
        <v>1081</v>
      </c>
      <c r="F837" s="28"/>
      <c r="G837" s="29" t="s">
        <v>84</v>
      </c>
      <c r="H837" s="418">
        <v>1</v>
      </c>
      <c r="I837" s="418">
        <v>0</v>
      </c>
      <c r="J837" s="30">
        <v>24.42</v>
      </c>
      <c r="K837" s="30">
        <v>24.42</v>
      </c>
    </row>
    <row r="838" spans="1:11">
      <c r="A838" s="41"/>
      <c r="B838" s="41"/>
      <c r="C838" s="41"/>
      <c r="D838" s="41"/>
      <c r="E838" s="41" t="s">
        <v>752</v>
      </c>
      <c r="F838" s="419">
        <v>9.4066842</v>
      </c>
      <c r="G838" s="41" t="s">
        <v>753</v>
      </c>
      <c r="H838" s="419">
        <v>10.63</v>
      </c>
      <c r="I838" s="41" t="s">
        <v>754</v>
      </c>
      <c r="J838" s="419">
        <v>20.04</v>
      </c>
    </row>
    <row r="839" spans="1:11">
      <c r="A839" s="41"/>
      <c r="B839" s="41"/>
      <c r="C839" s="41"/>
      <c r="D839" s="41"/>
      <c r="E839" s="41" t="s">
        <v>755</v>
      </c>
      <c r="F839" s="419">
        <v>9.86</v>
      </c>
      <c r="G839" s="41"/>
      <c r="H839" s="41" t="s">
        <v>756</v>
      </c>
      <c r="I839" s="41"/>
      <c r="J839" s="419">
        <v>47.42</v>
      </c>
    </row>
    <row r="840" customHeight="1" spans="1:11">
      <c r="A840" s="42"/>
      <c r="B840" s="42"/>
      <c r="C840" s="42"/>
      <c r="D840" s="42"/>
      <c r="E840" s="42"/>
      <c r="F840" s="42"/>
      <c r="G840" s="42" t="s">
        <v>757</v>
      </c>
      <c r="H840" s="420">
        <v>1</v>
      </c>
      <c r="I840" s="42" t="s">
        <v>758</v>
      </c>
      <c r="J840" s="45">
        <v>47.42</v>
      </c>
    </row>
    <row r="841" customHeight="1" spans="1:11">
      <c r="A841" s="421"/>
      <c r="B841" s="421"/>
      <c r="C841" s="421"/>
      <c r="D841" s="421"/>
      <c r="E841" s="421"/>
      <c r="F841" s="421"/>
      <c r="G841" s="421"/>
      <c r="H841" s="421"/>
      <c r="I841" s="421"/>
      <c r="J841" s="421"/>
    </row>
    <row r="842" spans="1:11">
      <c r="A842" s="25" t="s">
        <v>329</v>
      </c>
      <c r="B842" s="24" t="s">
        <v>739</v>
      </c>
      <c r="C842" s="25" t="s">
        <v>740</v>
      </c>
      <c r="D842" s="25" t="s">
        <v>16</v>
      </c>
      <c r="E842" s="25" t="s">
        <v>741</v>
      </c>
      <c r="F842" s="25"/>
      <c r="G842" s="26" t="s">
        <v>742</v>
      </c>
      <c r="H842" s="24" t="s">
        <v>743</v>
      </c>
      <c r="I842" s="24" t="s">
        <v>744</v>
      </c>
      <c r="J842" s="24" t="s">
        <v>745</v>
      </c>
      <c r="K842" s="24" t="s">
        <v>17</v>
      </c>
    </row>
    <row r="843" ht="25.5" spans="1:11">
      <c r="A843" s="49" t="s">
        <v>746</v>
      </c>
      <c r="B843" s="48" t="s">
        <v>330</v>
      </c>
      <c r="C843" s="49" t="s">
        <v>68</v>
      </c>
      <c r="D843" s="49" t="s">
        <v>331</v>
      </c>
      <c r="E843" s="49" t="s">
        <v>1116</v>
      </c>
      <c r="F843" s="49"/>
      <c r="G843" s="50" t="s">
        <v>84</v>
      </c>
      <c r="H843" s="416">
        <v>1</v>
      </c>
      <c r="I843" s="417"/>
      <c r="J843" s="417">
        <v>203.55</v>
      </c>
      <c r="K843" s="417">
        <v>203.55</v>
      </c>
    </row>
    <row r="844" ht="25.5" customHeight="1" spans="1:11">
      <c r="A844" s="28" t="s">
        <v>747</v>
      </c>
      <c r="B844" s="27" t="s">
        <v>779</v>
      </c>
      <c r="C844" s="28" t="s">
        <v>96</v>
      </c>
      <c r="D844" s="28" t="s">
        <v>780</v>
      </c>
      <c r="E844" s="28" t="s">
        <v>750</v>
      </c>
      <c r="F844" s="28"/>
      <c r="G844" s="29" t="s">
        <v>751</v>
      </c>
      <c r="H844" s="418">
        <v>1</v>
      </c>
      <c r="I844" s="418">
        <v>0</v>
      </c>
      <c r="J844" s="30">
        <v>40.76</v>
      </c>
      <c r="K844" s="30">
        <v>40.76</v>
      </c>
    </row>
    <row r="845" ht="25.5" customHeight="1" spans="1:11">
      <c r="A845" s="28" t="s">
        <v>747</v>
      </c>
      <c r="B845" s="27" t="s">
        <v>777</v>
      </c>
      <c r="C845" s="28" t="s">
        <v>96</v>
      </c>
      <c r="D845" s="28" t="s">
        <v>778</v>
      </c>
      <c r="E845" s="28" t="s">
        <v>750</v>
      </c>
      <c r="F845" s="28"/>
      <c r="G845" s="29" t="s">
        <v>751</v>
      </c>
      <c r="H845" s="418">
        <v>1</v>
      </c>
      <c r="I845" s="418">
        <v>0</v>
      </c>
      <c r="J845" s="30">
        <v>33.53</v>
      </c>
      <c r="K845" s="30">
        <v>33.53</v>
      </c>
    </row>
    <row r="846" ht="25.5" customHeight="1" spans="1:11">
      <c r="A846" s="33" t="s">
        <v>765</v>
      </c>
      <c r="B846" s="32" t="s">
        <v>1139</v>
      </c>
      <c r="C846" s="33" t="s">
        <v>159</v>
      </c>
      <c r="D846" s="33" t="s">
        <v>1140</v>
      </c>
      <c r="E846" s="33" t="s">
        <v>772</v>
      </c>
      <c r="F846" s="33"/>
      <c r="G846" s="34" t="s">
        <v>84</v>
      </c>
      <c r="H846" s="422">
        <v>1</v>
      </c>
      <c r="I846" s="422">
        <v>0</v>
      </c>
      <c r="J846" s="35">
        <v>18.14</v>
      </c>
      <c r="K846" s="35">
        <v>18.14</v>
      </c>
    </row>
    <row r="847" ht="25.5" customHeight="1" spans="1:11">
      <c r="A847" s="33" t="s">
        <v>765</v>
      </c>
      <c r="B847" s="32" t="s">
        <v>1141</v>
      </c>
      <c r="C847" s="33" t="s">
        <v>96</v>
      </c>
      <c r="D847" s="33" t="s">
        <v>1142</v>
      </c>
      <c r="E847" s="33" t="s">
        <v>772</v>
      </c>
      <c r="F847" s="33"/>
      <c r="G847" s="34" t="s">
        <v>84</v>
      </c>
      <c r="H847" s="422">
        <v>3</v>
      </c>
      <c r="I847" s="422">
        <v>0</v>
      </c>
      <c r="J847" s="35">
        <v>2.25</v>
      </c>
      <c r="K847" s="35">
        <v>6.75</v>
      </c>
    </row>
    <row r="848" ht="25.5" spans="1:11">
      <c r="A848" s="33" t="s">
        <v>765</v>
      </c>
      <c r="B848" s="32" t="s">
        <v>1143</v>
      </c>
      <c r="C848" s="33" t="s">
        <v>96</v>
      </c>
      <c r="D848" s="33" t="s">
        <v>1144</v>
      </c>
      <c r="E848" s="33" t="s">
        <v>772</v>
      </c>
      <c r="F848" s="33"/>
      <c r="G848" s="34" t="s">
        <v>84</v>
      </c>
      <c r="H848" s="422">
        <v>2</v>
      </c>
      <c r="I848" s="422">
        <v>0</v>
      </c>
      <c r="J848" s="35">
        <v>0.64</v>
      </c>
      <c r="K848" s="35">
        <v>1.28</v>
      </c>
    </row>
    <row r="849" ht="25.5" spans="1:11">
      <c r="A849" s="33" t="s">
        <v>765</v>
      </c>
      <c r="B849" s="32" t="s">
        <v>1145</v>
      </c>
      <c r="C849" s="33" t="s">
        <v>96</v>
      </c>
      <c r="D849" s="33" t="s">
        <v>1146</v>
      </c>
      <c r="E849" s="33" t="s">
        <v>772</v>
      </c>
      <c r="F849" s="33"/>
      <c r="G849" s="34" t="s">
        <v>84</v>
      </c>
      <c r="H849" s="422">
        <v>2</v>
      </c>
      <c r="I849" s="422">
        <v>0</v>
      </c>
      <c r="J849" s="35">
        <v>1.23</v>
      </c>
      <c r="K849" s="35">
        <v>2.46</v>
      </c>
    </row>
    <row r="850" customHeight="1" spans="1:11">
      <c r="A850" s="33" t="s">
        <v>765</v>
      </c>
      <c r="B850" s="32" t="s">
        <v>1072</v>
      </c>
      <c r="C850" s="33" t="s">
        <v>96</v>
      </c>
      <c r="D850" s="33" t="s">
        <v>1073</v>
      </c>
      <c r="E850" s="33" t="s">
        <v>772</v>
      </c>
      <c r="F850" s="33"/>
      <c r="G850" s="34" t="s">
        <v>84</v>
      </c>
      <c r="H850" s="422">
        <v>3</v>
      </c>
      <c r="I850" s="422">
        <v>0</v>
      </c>
      <c r="J850" s="35">
        <v>0.2</v>
      </c>
      <c r="K850" s="35">
        <v>0.6</v>
      </c>
    </row>
    <row r="851" customHeight="1" spans="1:11">
      <c r="A851" s="33" t="s">
        <v>765</v>
      </c>
      <c r="B851" s="32" t="s">
        <v>1082</v>
      </c>
      <c r="C851" s="33" t="s">
        <v>96</v>
      </c>
      <c r="D851" s="33" t="s">
        <v>1083</v>
      </c>
      <c r="E851" s="33" t="s">
        <v>772</v>
      </c>
      <c r="F851" s="33"/>
      <c r="G851" s="34" t="s">
        <v>116</v>
      </c>
      <c r="H851" s="422">
        <v>15</v>
      </c>
      <c r="I851" s="422">
        <v>0</v>
      </c>
      <c r="J851" s="35">
        <v>2.28</v>
      </c>
      <c r="K851" s="35">
        <v>34.2</v>
      </c>
    </row>
    <row r="852" ht="25.5" spans="1:11">
      <c r="A852" s="33" t="s">
        <v>765</v>
      </c>
      <c r="B852" s="32" t="s">
        <v>1147</v>
      </c>
      <c r="C852" s="33" t="s">
        <v>96</v>
      </c>
      <c r="D852" s="33" t="s">
        <v>1148</v>
      </c>
      <c r="E852" s="33" t="s">
        <v>772</v>
      </c>
      <c r="F852" s="33"/>
      <c r="G852" s="34" t="s">
        <v>84</v>
      </c>
      <c r="H852" s="422">
        <v>1</v>
      </c>
      <c r="I852" s="422">
        <v>0</v>
      </c>
      <c r="J852" s="35">
        <v>11.9</v>
      </c>
      <c r="K852" s="35">
        <v>11.9</v>
      </c>
    </row>
    <row r="853" ht="25.5" spans="1:11">
      <c r="A853" s="33" t="s">
        <v>765</v>
      </c>
      <c r="B853" s="32" t="s">
        <v>1149</v>
      </c>
      <c r="C853" s="33" t="s">
        <v>96</v>
      </c>
      <c r="D853" s="33" t="s">
        <v>1150</v>
      </c>
      <c r="E853" s="33" t="s">
        <v>772</v>
      </c>
      <c r="F853" s="33"/>
      <c r="G853" s="34" t="s">
        <v>84</v>
      </c>
      <c r="H853" s="422">
        <v>1</v>
      </c>
      <c r="I853" s="422">
        <v>0</v>
      </c>
      <c r="J853" s="35">
        <v>13.73</v>
      </c>
      <c r="K853" s="35">
        <v>13.73</v>
      </c>
    </row>
    <row r="854" ht="25.5" customHeight="1" spans="1:11">
      <c r="A854" s="33" t="s">
        <v>765</v>
      </c>
      <c r="B854" s="32" t="s">
        <v>1133</v>
      </c>
      <c r="C854" s="33" t="s">
        <v>96</v>
      </c>
      <c r="D854" s="33" t="s">
        <v>1134</v>
      </c>
      <c r="E854" s="33" t="s">
        <v>772</v>
      </c>
      <c r="F854" s="33"/>
      <c r="G854" s="34" t="s">
        <v>84</v>
      </c>
      <c r="H854" s="422">
        <v>2</v>
      </c>
      <c r="I854" s="422">
        <v>0</v>
      </c>
      <c r="J854" s="35">
        <v>1.52</v>
      </c>
      <c r="K854" s="35">
        <v>3.04</v>
      </c>
    </row>
    <row r="855" ht="25.5" customHeight="1" spans="1:11">
      <c r="A855" s="33" t="s">
        <v>765</v>
      </c>
      <c r="B855" s="32" t="s">
        <v>1109</v>
      </c>
      <c r="C855" s="33" t="s">
        <v>96</v>
      </c>
      <c r="D855" s="33" t="s">
        <v>1110</v>
      </c>
      <c r="E855" s="33" t="s">
        <v>772</v>
      </c>
      <c r="F855" s="33"/>
      <c r="G855" s="34" t="s">
        <v>116</v>
      </c>
      <c r="H855" s="422">
        <v>3</v>
      </c>
      <c r="I855" s="422">
        <v>0</v>
      </c>
      <c r="J855" s="35">
        <v>4.84</v>
      </c>
      <c r="K855" s="35">
        <v>14.52</v>
      </c>
    </row>
    <row r="856" ht="25.5" customHeight="1" spans="1:11">
      <c r="A856" s="33" t="s">
        <v>765</v>
      </c>
      <c r="B856" s="32" t="s">
        <v>1117</v>
      </c>
      <c r="C856" s="33" t="s">
        <v>96</v>
      </c>
      <c r="D856" s="33" t="s">
        <v>1118</v>
      </c>
      <c r="E856" s="33" t="s">
        <v>772</v>
      </c>
      <c r="F856" s="33"/>
      <c r="G856" s="34" t="s">
        <v>84</v>
      </c>
      <c r="H856" s="422">
        <v>0.004</v>
      </c>
      <c r="I856" s="422">
        <v>0</v>
      </c>
      <c r="J856" s="35">
        <v>27.9</v>
      </c>
      <c r="K856" s="35">
        <v>0.11</v>
      </c>
    </row>
    <row r="857" ht="25.5" customHeight="1" spans="1:11">
      <c r="A857" s="33" t="s">
        <v>765</v>
      </c>
      <c r="B857" s="32" t="s">
        <v>1151</v>
      </c>
      <c r="C857" s="33" t="s">
        <v>96</v>
      </c>
      <c r="D857" s="33" t="s">
        <v>1152</v>
      </c>
      <c r="E857" s="33" t="s">
        <v>772</v>
      </c>
      <c r="F857" s="33"/>
      <c r="G857" s="34" t="s">
        <v>84</v>
      </c>
      <c r="H857" s="422">
        <v>1</v>
      </c>
      <c r="I857" s="422">
        <v>0</v>
      </c>
      <c r="J857" s="35">
        <v>13.13</v>
      </c>
      <c r="K857" s="35">
        <v>13.13</v>
      </c>
    </row>
    <row r="858" ht="25.5" customHeight="1" spans="1:11">
      <c r="A858" s="33" t="s">
        <v>765</v>
      </c>
      <c r="B858" s="32" t="s">
        <v>1153</v>
      </c>
      <c r="C858" s="33" t="s">
        <v>96</v>
      </c>
      <c r="D858" s="33" t="s">
        <v>1154</v>
      </c>
      <c r="E858" s="33" t="s">
        <v>772</v>
      </c>
      <c r="F858" s="33"/>
      <c r="G858" s="34" t="s">
        <v>84</v>
      </c>
      <c r="H858" s="422">
        <v>1</v>
      </c>
      <c r="I858" s="422">
        <v>0</v>
      </c>
      <c r="J858" s="35">
        <v>1.31</v>
      </c>
      <c r="K858" s="35">
        <v>1.31</v>
      </c>
    </row>
    <row r="859" spans="1:11">
      <c r="A859" s="33" t="s">
        <v>765</v>
      </c>
      <c r="B859" s="32" t="s">
        <v>1155</v>
      </c>
      <c r="C859" s="33" t="s">
        <v>96</v>
      </c>
      <c r="D859" s="33" t="s">
        <v>1156</v>
      </c>
      <c r="E859" s="33" t="s">
        <v>772</v>
      </c>
      <c r="F859" s="33"/>
      <c r="G859" s="34" t="s">
        <v>116</v>
      </c>
      <c r="H859" s="422">
        <v>0.5</v>
      </c>
      <c r="I859" s="422">
        <v>0</v>
      </c>
      <c r="J859" s="35">
        <v>5.75</v>
      </c>
      <c r="K859" s="35">
        <v>2.87</v>
      </c>
    </row>
    <row r="860" customHeight="1" spans="1:11">
      <c r="A860" s="33" t="s">
        <v>765</v>
      </c>
      <c r="B860" s="32" t="s">
        <v>1157</v>
      </c>
      <c r="C860" s="33" t="s">
        <v>159</v>
      </c>
      <c r="D860" s="33" t="s">
        <v>1158</v>
      </c>
      <c r="E860" s="33" t="s">
        <v>772</v>
      </c>
      <c r="F860" s="33"/>
      <c r="G860" s="34" t="s">
        <v>84</v>
      </c>
      <c r="H860" s="422">
        <v>1</v>
      </c>
      <c r="I860" s="422">
        <v>0</v>
      </c>
      <c r="J860" s="35">
        <v>5.22</v>
      </c>
      <c r="K860" s="35">
        <v>5.22</v>
      </c>
    </row>
    <row r="861" customHeight="1" spans="1:11">
      <c r="A861" s="41"/>
      <c r="B861" s="41"/>
      <c r="C861" s="41"/>
      <c r="D861" s="41"/>
      <c r="E861" s="41" t="s">
        <v>752</v>
      </c>
      <c r="F861" s="419">
        <v>25.4365377</v>
      </c>
      <c r="G861" s="41" t="s">
        <v>753</v>
      </c>
      <c r="H861" s="419">
        <v>28.75</v>
      </c>
      <c r="I861" s="41" t="s">
        <v>754</v>
      </c>
      <c r="J861" s="419">
        <v>54.19</v>
      </c>
    </row>
    <row r="862" spans="1:11">
      <c r="A862" s="41"/>
      <c r="B862" s="41"/>
      <c r="C862" s="41"/>
      <c r="D862" s="41"/>
      <c r="E862" s="41" t="s">
        <v>755</v>
      </c>
      <c r="F862" s="419">
        <v>53.47</v>
      </c>
      <c r="G862" s="41"/>
      <c r="H862" s="41" t="s">
        <v>756</v>
      </c>
      <c r="I862" s="41"/>
      <c r="J862" s="419">
        <v>257.02</v>
      </c>
    </row>
    <row r="863" ht="26.25" spans="1:11">
      <c r="A863" s="42"/>
      <c r="B863" s="42"/>
      <c r="C863" s="42"/>
      <c r="D863" s="42"/>
      <c r="E863" s="42"/>
      <c r="F863" s="42"/>
      <c r="G863" s="42" t="s">
        <v>757</v>
      </c>
      <c r="H863" s="420">
        <v>124</v>
      </c>
      <c r="I863" s="42" t="s">
        <v>758</v>
      </c>
      <c r="J863" s="45">
        <v>31870.48</v>
      </c>
    </row>
    <row r="864" ht="15.75" spans="1:11">
      <c r="A864" s="421"/>
      <c r="B864" s="421"/>
      <c r="C864" s="421"/>
      <c r="D864" s="421"/>
      <c r="E864" s="421"/>
      <c r="F864" s="421"/>
      <c r="G864" s="421"/>
      <c r="H864" s="421"/>
      <c r="I864" s="421"/>
      <c r="J864" s="421"/>
    </row>
    <row r="865" ht="25.5" customHeight="1" spans="1:11">
      <c r="A865" s="25" t="s">
        <v>332</v>
      </c>
      <c r="B865" s="24" t="s">
        <v>739</v>
      </c>
      <c r="C865" s="25" t="s">
        <v>740</v>
      </c>
      <c r="D865" s="25" t="s">
        <v>16</v>
      </c>
      <c r="E865" s="25" t="s">
        <v>741</v>
      </c>
      <c r="F865" s="25"/>
      <c r="G865" s="26" t="s">
        <v>742</v>
      </c>
      <c r="H865" s="24" t="s">
        <v>743</v>
      </c>
      <c r="I865" s="24" t="s">
        <v>744</v>
      </c>
      <c r="J865" s="24" t="s">
        <v>745</v>
      </c>
      <c r="K865" s="24" t="s">
        <v>17</v>
      </c>
    </row>
    <row r="866" ht="25.5" customHeight="1" spans="1:11">
      <c r="A866" s="49" t="s">
        <v>746</v>
      </c>
      <c r="B866" s="48" t="s">
        <v>333</v>
      </c>
      <c r="C866" s="49" t="s">
        <v>96</v>
      </c>
      <c r="D866" s="49" t="s">
        <v>334</v>
      </c>
      <c r="E866" s="49" t="s">
        <v>1159</v>
      </c>
      <c r="F866" s="49"/>
      <c r="G866" s="50" t="s">
        <v>84</v>
      </c>
      <c r="H866" s="416">
        <v>1</v>
      </c>
      <c r="I866" s="417"/>
      <c r="J866" s="417">
        <v>338.14</v>
      </c>
      <c r="K866" s="417">
        <v>338.14</v>
      </c>
    </row>
    <row r="867" ht="25.5" customHeight="1" spans="1:11">
      <c r="A867" s="28" t="s">
        <v>747</v>
      </c>
      <c r="B867" s="27" t="s">
        <v>774</v>
      </c>
      <c r="C867" s="28" t="s">
        <v>96</v>
      </c>
      <c r="D867" s="28" t="s">
        <v>775</v>
      </c>
      <c r="E867" s="28" t="s">
        <v>750</v>
      </c>
      <c r="F867" s="28"/>
      <c r="G867" s="29" t="s">
        <v>751</v>
      </c>
      <c r="H867" s="418">
        <v>1.0089</v>
      </c>
      <c r="I867" s="418">
        <v>0</v>
      </c>
      <c r="J867" s="30">
        <v>41.06</v>
      </c>
      <c r="K867" s="30">
        <v>41.42</v>
      </c>
    </row>
    <row r="868" ht="25.5" spans="1:11">
      <c r="A868" s="28" t="s">
        <v>747</v>
      </c>
      <c r="B868" s="27" t="s">
        <v>768</v>
      </c>
      <c r="C868" s="28" t="s">
        <v>96</v>
      </c>
      <c r="D868" s="28" t="s">
        <v>769</v>
      </c>
      <c r="E868" s="28" t="s">
        <v>750</v>
      </c>
      <c r="F868" s="28"/>
      <c r="G868" s="29" t="s">
        <v>751</v>
      </c>
      <c r="H868" s="418">
        <v>0.7927</v>
      </c>
      <c r="I868" s="418">
        <v>0</v>
      </c>
      <c r="J868" s="30">
        <v>31.89</v>
      </c>
      <c r="K868" s="30">
        <v>25.27</v>
      </c>
    </row>
    <row r="869" ht="38.25" spans="1:11">
      <c r="A869" s="28" t="s">
        <v>747</v>
      </c>
      <c r="B869" s="27" t="s">
        <v>1094</v>
      </c>
      <c r="C869" s="28" t="s">
        <v>96</v>
      </c>
      <c r="D869" s="28" t="s">
        <v>1095</v>
      </c>
      <c r="E869" s="28" t="s">
        <v>944</v>
      </c>
      <c r="F869" s="28"/>
      <c r="G869" s="29" t="s">
        <v>93</v>
      </c>
      <c r="H869" s="418">
        <v>0.0044</v>
      </c>
      <c r="I869" s="418">
        <v>0</v>
      </c>
      <c r="J869" s="30">
        <v>556.81</v>
      </c>
      <c r="K869" s="30">
        <v>2.44</v>
      </c>
    </row>
    <row r="870" customHeight="1" spans="1:11">
      <c r="A870" s="33" t="s">
        <v>765</v>
      </c>
      <c r="B870" s="32" t="s">
        <v>1160</v>
      </c>
      <c r="C870" s="33" t="s">
        <v>96</v>
      </c>
      <c r="D870" s="33" t="s">
        <v>1161</v>
      </c>
      <c r="E870" s="33" t="s">
        <v>772</v>
      </c>
      <c r="F870" s="33"/>
      <c r="G870" s="34" t="s">
        <v>84</v>
      </c>
      <c r="H870" s="422">
        <v>1</v>
      </c>
      <c r="I870" s="422">
        <v>0</v>
      </c>
      <c r="J870" s="35">
        <v>269.01</v>
      </c>
      <c r="K870" s="35">
        <v>269.01</v>
      </c>
    </row>
    <row r="871" customHeight="1" spans="1:11">
      <c r="A871" s="41"/>
      <c r="B871" s="41"/>
      <c r="C871" s="41"/>
      <c r="D871" s="41"/>
      <c r="E871" s="41" t="s">
        <v>752</v>
      </c>
      <c r="F871" s="419">
        <v>23.052009012392</v>
      </c>
      <c r="G871" s="41" t="s">
        <v>753</v>
      </c>
      <c r="H871" s="419">
        <v>26.06</v>
      </c>
      <c r="I871" s="41" t="s">
        <v>754</v>
      </c>
      <c r="J871" s="419">
        <v>49.11</v>
      </c>
    </row>
    <row r="872" spans="1:11">
      <c r="A872" s="41"/>
      <c r="B872" s="41"/>
      <c r="C872" s="41"/>
      <c r="D872" s="41"/>
      <c r="E872" s="41" t="s">
        <v>755</v>
      </c>
      <c r="F872" s="419">
        <v>88.82</v>
      </c>
      <c r="G872" s="41"/>
      <c r="H872" s="41" t="s">
        <v>756</v>
      </c>
      <c r="I872" s="41"/>
      <c r="J872" s="419">
        <v>426.96</v>
      </c>
    </row>
    <row r="873" ht="26.25" spans="1:11">
      <c r="A873" s="42"/>
      <c r="B873" s="42"/>
      <c r="C873" s="42"/>
      <c r="D873" s="42"/>
      <c r="E873" s="42"/>
      <c r="F873" s="42"/>
      <c r="G873" s="42" t="s">
        <v>757</v>
      </c>
      <c r="H873" s="420">
        <v>8</v>
      </c>
      <c r="I873" s="42" t="s">
        <v>758</v>
      </c>
      <c r="J873" s="45">
        <v>3415.68</v>
      </c>
    </row>
    <row r="874" ht="15.75" spans="1:11">
      <c r="A874" s="421"/>
      <c r="B874" s="421"/>
      <c r="C874" s="421"/>
      <c r="D874" s="421"/>
      <c r="E874" s="421"/>
      <c r="F874" s="421"/>
      <c r="G874" s="421"/>
      <c r="H874" s="421"/>
      <c r="I874" s="421"/>
      <c r="J874" s="421"/>
    </row>
    <row r="875" ht="25.5" customHeight="1" spans="1:11">
      <c r="A875" s="25" t="s">
        <v>335</v>
      </c>
      <c r="B875" s="24" t="s">
        <v>739</v>
      </c>
      <c r="C875" s="25" t="s">
        <v>740</v>
      </c>
      <c r="D875" s="25" t="s">
        <v>16</v>
      </c>
      <c r="E875" s="25" t="s">
        <v>741</v>
      </c>
      <c r="F875" s="25"/>
      <c r="G875" s="26" t="s">
        <v>742</v>
      </c>
      <c r="H875" s="24" t="s">
        <v>743</v>
      </c>
      <c r="I875" s="24" t="s">
        <v>744</v>
      </c>
      <c r="J875" s="24" t="s">
        <v>745</v>
      </c>
      <c r="K875" s="24" t="s">
        <v>17</v>
      </c>
    </row>
    <row r="876" ht="25.5" customHeight="1" spans="1:11">
      <c r="A876" s="49" t="s">
        <v>746</v>
      </c>
      <c r="B876" s="48" t="s">
        <v>336</v>
      </c>
      <c r="C876" s="49" t="s">
        <v>96</v>
      </c>
      <c r="D876" s="49" t="s">
        <v>337</v>
      </c>
      <c r="E876" s="49" t="s">
        <v>1076</v>
      </c>
      <c r="F876" s="49"/>
      <c r="G876" s="50" t="s">
        <v>84</v>
      </c>
      <c r="H876" s="416">
        <v>1</v>
      </c>
      <c r="I876" s="417"/>
      <c r="J876" s="417">
        <v>99.66</v>
      </c>
      <c r="K876" s="417">
        <v>99.66</v>
      </c>
    </row>
    <row r="877" ht="25.5" spans="1:11">
      <c r="A877" s="28" t="s">
        <v>747</v>
      </c>
      <c r="B877" s="27" t="s">
        <v>777</v>
      </c>
      <c r="C877" s="28" t="s">
        <v>96</v>
      </c>
      <c r="D877" s="28" t="s">
        <v>778</v>
      </c>
      <c r="E877" s="28" t="s">
        <v>750</v>
      </c>
      <c r="F877" s="28"/>
      <c r="G877" s="29" t="s">
        <v>751</v>
      </c>
      <c r="H877" s="418">
        <v>0.529745</v>
      </c>
      <c r="I877" s="418">
        <v>0</v>
      </c>
      <c r="J877" s="30">
        <v>33.53</v>
      </c>
      <c r="K877" s="30">
        <v>17.76</v>
      </c>
    </row>
    <row r="878" ht="25.5" spans="1:11">
      <c r="A878" s="28" t="s">
        <v>747</v>
      </c>
      <c r="B878" s="27" t="s">
        <v>779</v>
      </c>
      <c r="C878" s="28" t="s">
        <v>96</v>
      </c>
      <c r="D878" s="28" t="s">
        <v>780</v>
      </c>
      <c r="E878" s="28" t="s">
        <v>750</v>
      </c>
      <c r="F878" s="28"/>
      <c r="G878" s="29" t="s">
        <v>751</v>
      </c>
      <c r="H878" s="418">
        <v>0.529745</v>
      </c>
      <c r="I878" s="418">
        <v>0</v>
      </c>
      <c r="J878" s="30">
        <v>40.76</v>
      </c>
      <c r="K878" s="30">
        <v>21.59</v>
      </c>
    </row>
    <row r="879" ht="38.25" spans="1:11">
      <c r="A879" s="33" t="s">
        <v>765</v>
      </c>
      <c r="B879" s="32" t="s">
        <v>1162</v>
      </c>
      <c r="C879" s="33" t="s">
        <v>96</v>
      </c>
      <c r="D879" s="33" t="s">
        <v>1163</v>
      </c>
      <c r="E879" s="33" t="s">
        <v>772</v>
      </c>
      <c r="F879" s="33"/>
      <c r="G879" s="34" t="s">
        <v>84</v>
      </c>
      <c r="H879" s="422">
        <v>3</v>
      </c>
      <c r="I879" s="422">
        <v>0</v>
      </c>
      <c r="J879" s="35">
        <v>2.21</v>
      </c>
      <c r="K879" s="35">
        <v>6.63</v>
      </c>
    </row>
    <row r="880" customHeight="1" spans="1:11">
      <c r="A880" s="33" t="s">
        <v>765</v>
      </c>
      <c r="B880" s="32" t="s">
        <v>1164</v>
      </c>
      <c r="C880" s="33" t="s">
        <v>96</v>
      </c>
      <c r="D880" s="33" t="s">
        <v>1165</v>
      </c>
      <c r="E880" s="33" t="s">
        <v>772</v>
      </c>
      <c r="F880" s="33"/>
      <c r="G880" s="34" t="s">
        <v>84</v>
      </c>
      <c r="H880" s="422">
        <v>1</v>
      </c>
      <c r="I880" s="422">
        <v>0</v>
      </c>
      <c r="J880" s="35">
        <v>53.68</v>
      </c>
      <c r="K880" s="35">
        <v>53.68</v>
      </c>
    </row>
    <row r="881" spans="1:11">
      <c r="A881" s="41"/>
      <c r="B881" s="41"/>
      <c r="C881" s="41"/>
      <c r="D881" s="41"/>
      <c r="E881" s="41" t="s">
        <v>752</v>
      </c>
      <c r="F881" s="419">
        <v>13.4669545625235</v>
      </c>
      <c r="G881" s="41" t="s">
        <v>753</v>
      </c>
      <c r="H881" s="419">
        <v>15.22</v>
      </c>
      <c r="I881" s="41" t="s">
        <v>754</v>
      </c>
      <c r="J881" s="419">
        <v>28.69</v>
      </c>
    </row>
    <row r="882" spans="1:11">
      <c r="A882" s="41"/>
      <c r="B882" s="41"/>
      <c r="C882" s="41"/>
      <c r="D882" s="41"/>
      <c r="E882" s="41" t="s">
        <v>755</v>
      </c>
      <c r="F882" s="419">
        <v>26.18</v>
      </c>
      <c r="G882" s="41"/>
      <c r="H882" s="41" t="s">
        <v>756</v>
      </c>
      <c r="I882" s="41"/>
      <c r="J882" s="419">
        <v>125.84</v>
      </c>
    </row>
    <row r="883" ht="26.25" spans="1:11">
      <c r="A883" s="42"/>
      <c r="B883" s="42"/>
      <c r="C883" s="42"/>
      <c r="D883" s="42"/>
      <c r="E883" s="42"/>
      <c r="F883" s="42"/>
      <c r="G883" s="42" t="s">
        <v>757</v>
      </c>
      <c r="H883" s="420">
        <v>1</v>
      </c>
      <c r="I883" s="42" t="s">
        <v>758</v>
      </c>
      <c r="J883" s="45">
        <v>125.84</v>
      </c>
    </row>
    <row r="884" ht="15.75" spans="1:11">
      <c r="A884" s="421"/>
      <c r="B884" s="421"/>
      <c r="C884" s="421"/>
      <c r="D884" s="421"/>
      <c r="E884" s="421"/>
      <c r="F884" s="421"/>
      <c r="G884" s="421"/>
      <c r="H884" s="421"/>
      <c r="I884" s="421"/>
      <c r="J884" s="421"/>
    </row>
    <row r="885" ht="25.5" customHeight="1" spans="1:11">
      <c r="A885" s="25" t="s">
        <v>338</v>
      </c>
      <c r="B885" s="24" t="s">
        <v>739</v>
      </c>
      <c r="C885" s="25" t="s">
        <v>740</v>
      </c>
      <c r="D885" s="25" t="s">
        <v>16</v>
      </c>
      <c r="E885" s="25" t="s">
        <v>741</v>
      </c>
      <c r="F885" s="25"/>
      <c r="G885" s="26" t="s">
        <v>742</v>
      </c>
      <c r="H885" s="24" t="s">
        <v>743</v>
      </c>
      <c r="I885" s="24" t="s">
        <v>744</v>
      </c>
      <c r="J885" s="24" t="s">
        <v>745</v>
      </c>
      <c r="K885" s="24" t="s">
        <v>17</v>
      </c>
    </row>
    <row r="886" ht="25.5" customHeight="1" spans="1:11">
      <c r="A886" s="49" t="s">
        <v>746</v>
      </c>
      <c r="B886" s="48" t="s">
        <v>339</v>
      </c>
      <c r="C886" s="49" t="s">
        <v>96</v>
      </c>
      <c r="D886" s="49" t="s">
        <v>340</v>
      </c>
      <c r="E886" s="49" t="s">
        <v>1076</v>
      </c>
      <c r="F886" s="49"/>
      <c r="G886" s="50" t="s">
        <v>84</v>
      </c>
      <c r="H886" s="416">
        <v>1</v>
      </c>
      <c r="I886" s="417"/>
      <c r="J886" s="417">
        <v>68.75</v>
      </c>
      <c r="K886" s="417">
        <v>68.75</v>
      </c>
    </row>
    <row r="887" ht="25.5" spans="1:11">
      <c r="A887" s="28" t="s">
        <v>747</v>
      </c>
      <c r="B887" s="27" t="s">
        <v>777</v>
      </c>
      <c r="C887" s="28" t="s">
        <v>96</v>
      </c>
      <c r="D887" s="28" t="s">
        <v>778</v>
      </c>
      <c r="E887" s="28" t="s">
        <v>750</v>
      </c>
      <c r="F887" s="28"/>
      <c r="G887" s="29" t="s">
        <v>751</v>
      </c>
      <c r="H887" s="418">
        <v>0.132449</v>
      </c>
      <c r="I887" s="418">
        <v>0</v>
      </c>
      <c r="J887" s="30">
        <v>33.53</v>
      </c>
      <c r="K887" s="30">
        <v>4.44</v>
      </c>
    </row>
    <row r="888" ht="25.5" spans="1:11">
      <c r="A888" s="28" t="s">
        <v>747</v>
      </c>
      <c r="B888" s="27" t="s">
        <v>779</v>
      </c>
      <c r="C888" s="28" t="s">
        <v>96</v>
      </c>
      <c r="D888" s="28" t="s">
        <v>780</v>
      </c>
      <c r="E888" s="28" t="s">
        <v>750</v>
      </c>
      <c r="F888" s="28"/>
      <c r="G888" s="29" t="s">
        <v>751</v>
      </c>
      <c r="H888" s="418">
        <v>0.132449</v>
      </c>
      <c r="I888" s="418">
        <v>0</v>
      </c>
      <c r="J888" s="30">
        <v>40.76</v>
      </c>
      <c r="K888" s="30">
        <v>5.39</v>
      </c>
    </row>
    <row r="889" customHeight="1" spans="1:11">
      <c r="A889" s="33" t="s">
        <v>765</v>
      </c>
      <c r="B889" s="32" t="s">
        <v>1166</v>
      </c>
      <c r="C889" s="33" t="s">
        <v>96</v>
      </c>
      <c r="D889" s="33" t="s">
        <v>1167</v>
      </c>
      <c r="E889" s="33" t="s">
        <v>772</v>
      </c>
      <c r="F889" s="33"/>
      <c r="G889" s="34" t="s">
        <v>84</v>
      </c>
      <c r="H889" s="422">
        <v>1</v>
      </c>
      <c r="I889" s="422">
        <v>0</v>
      </c>
      <c r="J889" s="35">
        <v>1.72</v>
      </c>
      <c r="K889" s="35">
        <v>1.72</v>
      </c>
    </row>
    <row r="890" ht="25.5" spans="1:11">
      <c r="A890" s="33" t="s">
        <v>765</v>
      </c>
      <c r="B890" s="32" t="s">
        <v>1168</v>
      </c>
      <c r="C890" s="33" t="s">
        <v>96</v>
      </c>
      <c r="D890" s="33" t="s">
        <v>1169</v>
      </c>
      <c r="E890" s="33" t="s">
        <v>772</v>
      </c>
      <c r="F890" s="33"/>
      <c r="G890" s="34" t="s">
        <v>84</v>
      </c>
      <c r="H890" s="422">
        <v>1</v>
      </c>
      <c r="I890" s="422">
        <v>0</v>
      </c>
      <c r="J890" s="35">
        <v>57.2</v>
      </c>
      <c r="K890" s="35">
        <v>57.2</v>
      </c>
    </row>
    <row r="891" spans="1:11">
      <c r="A891" s="41"/>
      <c r="B891" s="41"/>
      <c r="C891" s="41"/>
      <c r="D891" s="41"/>
      <c r="E891" s="41" t="s">
        <v>752</v>
      </c>
      <c r="F891" s="419">
        <v>3.36087119789711</v>
      </c>
      <c r="G891" s="41" t="s">
        <v>753</v>
      </c>
      <c r="H891" s="419">
        <v>3.8</v>
      </c>
      <c r="I891" s="41" t="s">
        <v>754</v>
      </c>
      <c r="J891" s="419">
        <v>7.16</v>
      </c>
    </row>
    <row r="892" spans="1:11">
      <c r="A892" s="41"/>
      <c r="B892" s="41"/>
      <c r="C892" s="41"/>
      <c r="D892" s="41"/>
      <c r="E892" s="41" t="s">
        <v>755</v>
      </c>
      <c r="F892" s="419">
        <v>18.06</v>
      </c>
      <c r="G892" s="41"/>
      <c r="H892" s="41" t="s">
        <v>756</v>
      </c>
      <c r="I892" s="41"/>
      <c r="J892" s="419">
        <v>86.81</v>
      </c>
    </row>
    <row r="893" ht="26.25" spans="1:11">
      <c r="A893" s="42"/>
      <c r="B893" s="42"/>
      <c r="C893" s="42"/>
      <c r="D893" s="42"/>
      <c r="E893" s="42"/>
      <c r="F893" s="42"/>
      <c r="G893" s="42" t="s">
        <v>757</v>
      </c>
      <c r="H893" s="420">
        <v>4</v>
      </c>
      <c r="I893" s="42" t="s">
        <v>758</v>
      </c>
      <c r="J893" s="45">
        <v>347.24</v>
      </c>
    </row>
    <row r="894" ht="25.5" customHeight="1" spans="1:11">
      <c r="A894" s="421"/>
      <c r="B894" s="421"/>
      <c r="C894" s="421"/>
      <c r="D894" s="421"/>
      <c r="E894" s="421"/>
      <c r="F894" s="421"/>
      <c r="G894" s="421"/>
      <c r="H894" s="421"/>
      <c r="I894" s="421"/>
      <c r="J894" s="421"/>
    </row>
    <row r="895" ht="25.5" customHeight="1" spans="1:11">
      <c r="A895" s="25" t="s">
        <v>341</v>
      </c>
      <c r="B895" s="24" t="s">
        <v>739</v>
      </c>
      <c r="C895" s="25" t="s">
        <v>740</v>
      </c>
      <c r="D895" s="25" t="s">
        <v>16</v>
      </c>
      <c r="E895" s="25" t="s">
        <v>741</v>
      </c>
      <c r="F895" s="25"/>
      <c r="G895" s="26" t="s">
        <v>742</v>
      </c>
      <c r="H895" s="24" t="s">
        <v>743</v>
      </c>
      <c r="I895" s="24" t="s">
        <v>744</v>
      </c>
      <c r="J895" s="24" t="s">
        <v>745</v>
      </c>
      <c r="K895" s="24" t="s">
        <v>17</v>
      </c>
    </row>
    <row r="896" ht="25.5" spans="1:11">
      <c r="A896" s="49" t="s">
        <v>746</v>
      </c>
      <c r="B896" s="48" t="s">
        <v>342</v>
      </c>
      <c r="C896" s="49" t="s">
        <v>96</v>
      </c>
      <c r="D896" s="49" t="s">
        <v>343</v>
      </c>
      <c r="E896" s="49" t="s">
        <v>1076</v>
      </c>
      <c r="F896" s="49"/>
      <c r="G896" s="50" t="s">
        <v>84</v>
      </c>
      <c r="H896" s="416">
        <v>1</v>
      </c>
      <c r="I896" s="417"/>
      <c r="J896" s="417">
        <v>87.58</v>
      </c>
      <c r="K896" s="417">
        <v>87.58</v>
      </c>
    </row>
    <row r="897" ht="25.5" spans="1:11">
      <c r="A897" s="28" t="s">
        <v>747</v>
      </c>
      <c r="B897" s="27" t="s">
        <v>777</v>
      </c>
      <c r="C897" s="28" t="s">
        <v>96</v>
      </c>
      <c r="D897" s="28" t="s">
        <v>778</v>
      </c>
      <c r="E897" s="28" t="s">
        <v>750</v>
      </c>
      <c r="F897" s="28"/>
      <c r="G897" s="29" t="s">
        <v>751</v>
      </c>
      <c r="H897" s="418">
        <v>0.381419</v>
      </c>
      <c r="I897" s="418">
        <v>0</v>
      </c>
      <c r="J897" s="30">
        <v>33.53</v>
      </c>
      <c r="K897" s="30">
        <v>12.78</v>
      </c>
    </row>
    <row r="898" customHeight="1" spans="1:11">
      <c r="A898" s="28" t="s">
        <v>747</v>
      </c>
      <c r="B898" s="27" t="s">
        <v>779</v>
      </c>
      <c r="C898" s="28" t="s">
        <v>96</v>
      </c>
      <c r="D898" s="28" t="s">
        <v>780</v>
      </c>
      <c r="E898" s="28" t="s">
        <v>750</v>
      </c>
      <c r="F898" s="28"/>
      <c r="G898" s="29" t="s">
        <v>751</v>
      </c>
      <c r="H898" s="418">
        <v>0.381419</v>
      </c>
      <c r="I898" s="418">
        <v>0</v>
      </c>
      <c r="J898" s="30">
        <v>40.76</v>
      </c>
      <c r="K898" s="30">
        <v>15.54</v>
      </c>
    </row>
    <row r="899" ht="38.25" spans="1:11">
      <c r="A899" s="33" t="s">
        <v>765</v>
      </c>
      <c r="B899" s="32" t="s">
        <v>1170</v>
      </c>
      <c r="C899" s="33" t="s">
        <v>96</v>
      </c>
      <c r="D899" s="33" t="s">
        <v>1171</v>
      </c>
      <c r="E899" s="33" t="s">
        <v>772</v>
      </c>
      <c r="F899" s="33"/>
      <c r="G899" s="34" t="s">
        <v>84</v>
      </c>
      <c r="H899" s="422">
        <v>3</v>
      </c>
      <c r="I899" s="422">
        <v>0</v>
      </c>
      <c r="J899" s="35">
        <v>1.86</v>
      </c>
      <c r="K899" s="35">
        <v>5.58</v>
      </c>
    </row>
    <row r="900" ht="25.5" spans="1:11">
      <c r="A900" s="33" t="s">
        <v>765</v>
      </c>
      <c r="B900" s="32" t="s">
        <v>1164</v>
      </c>
      <c r="C900" s="33" t="s">
        <v>96</v>
      </c>
      <c r="D900" s="33" t="s">
        <v>1165</v>
      </c>
      <c r="E900" s="33" t="s">
        <v>772</v>
      </c>
      <c r="F900" s="33"/>
      <c r="G900" s="34" t="s">
        <v>84</v>
      </c>
      <c r="H900" s="422">
        <v>1</v>
      </c>
      <c r="I900" s="422">
        <v>0</v>
      </c>
      <c r="J900" s="35">
        <v>53.68</v>
      </c>
      <c r="K900" s="35">
        <v>53.68</v>
      </c>
    </row>
    <row r="901" spans="1:11">
      <c r="A901" s="41"/>
      <c r="B901" s="41"/>
      <c r="C901" s="41"/>
      <c r="D901" s="41"/>
      <c r="E901" s="41" t="s">
        <v>752</v>
      </c>
      <c r="F901" s="419">
        <v>9.69770935035674</v>
      </c>
      <c r="G901" s="41" t="s">
        <v>753</v>
      </c>
      <c r="H901" s="419">
        <v>10.96</v>
      </c>
      <c r="I901" s="41" t="s">
        <v>754</v>
      </c>
      <c r="J901" s="419">
        <v>20.66</v>
      </c>
    </row>
    <row r="902" spans="1:11">
      <c r="A902" s="41"/>
      <c r="B902" s="41"/>
      <c r="C902" s="41"/>
      <c r="D902" s="41"/>
      <c r="E902" s="41" t="s">
        <v>755</v>
      </c>
      <c r="F902" s="419">
        <v>23</v>
      </c>
      <c r="G902" s="41"/>
      <c r="H902" s="41" t="s">
        <v>756</v>
      </c>
      <c r="I902" s="41"/>
      <c r="J902" s="419">
        <v>110.58</v>
      </c>
    </row>
    <row r="903" ht="25.5" customHeight="1" spans="1:11">
      <c r="A903" s="42"/>
      <c r="B903" s="42"/>
      <c r="C903" s="42"/>
      <c r="D903" s="42"/>
      <c r="E903" s="42"/>
      <c r="F903" s="42"/>
      <c r="G903" s="42" t="s">
        <v>757</v>
      </c>
      <c r="H903" s="420">
        <v>1</v>
      </c>
      <c r="I903" s="42" t="s">
        <v>758</v>
      </c>
      <c r="J903" s="45">
        <v>110.58</v>
      </c>
    </row>
    <row r="904" ht="25.5" customHeight="1" spans="1:11">
      <c r="A904" s="421"/>
      <c r="B904" s="421"/>
      <c r="C904" s="421"/>
      <c r="D904" s="421"/>
      <c r="E904" s="421"/>
      <c r="F904" s="421"/>
      <c r="G904" s="421"/>
      <c r="H904" s="421"/>
      <c r="I904" s="421"/>
      <c r="J904" s="421"/>
    </row>
    <row r="905" ht="25.5" customHeight="1" spans="1:11">
      <c r="A905" s="151" t="s">
        <v>344</v>
      </c>
      <c r="B905" s="151"/>
      <c r="C905" s="151"/>
      <c r="D905" s="151" t="s">
        <v>345</v>
      </c>
      <c r="E905" s="151"/>
      <c r="F905" s="151"/>
      <c r="G905" s="151"/>
      <c r="H905" s="151"/>
      <c r="I905" s="152"/>
      <c r="J905" s="151"/>
      <c r="K905" s="415">
        <v>128314.84</v>
      </c>
    </row>
    <row r="906" spans="1:11">
      <c r="A906" s="25" t="s">
        <v>346</v>
      </c>
      <c r="B906" s="24" t="s">
        <v>739</v>
      </c>
      <c r="C906" s="25" t="s">
        <v>740</v>
      </c>
      <c r="D906" s="25" t="s">
        <v>16</v>
      </c>
      <c r="E906" s="25" t="s">
        <v>741</v>
      </c>
      <c r="F906" s="25"/>
      <c r="G906" s="26" t="s">
        <v>742</v>
      </c>
      <c r="H906" s="24" t="s">
        <v>743</v>
      </c>
      <c r="I906" s="24" t="s">
        <v>744</v>
      </c>
      <c r="J906" s="24" t="s">
        <v>745</v>
      </c>
      <c r="K906" s="24" t="s">
        <v>17</v>
      </c>
    </row>
    <row r="907" customHeight="1" spans="1:11">
      <c r="A907" s="49" t="s">
        <v>746</v>
      </c>
      <c r="B907" s="48" t="s">
        <v>347</v>
      </c>
      <c r="C907" s="49" t="s">
        <v>68</v>
      </c>
      <c r="D907" s="49" t="s">
        <v>348</v>
      </c>
      <c r="E907" s="49" t="s">
        <v>1116</v>
      </c>
      <c r="F907" s="49"/>
      <c r="G907" s="50" t="s">
        <v>349</v>
      </c>
      <c r="H907" s="416">
        <v>1</v>
      </c>
      <c r="I907" s="417"/>
      <c r="J907" s="417">
        <v>265.58</v>
      </c>
      <c r="K907" s="417">
        <v>265.58</v>
      </c>
    </row>
    <row r="908" customHeight="1" spans="1:11">
      <c r="A908" s="28" t="s">
        <v>747</v>
      </c>
      <c r="B908" s="27" t="s">
        <v>777</v>
      </c>
      <c r="C908" s="28" t="s">
        <v>96</v>
      </c>
      <c r="D908" s="28" t="s">
        <v>778</v>
      </c>
      <c r="E908" s="28" t="s">
        <v>750</v>
      </c>
      <c r="F908" s="28"/>
      <c r="G908" s="29" t="s">
        <v>751</v>
      </c>
      <c r="H908" s="418">
        <v>2</v>
      </c>
      <c r="I908" s="418">
        <v>0</v>
      </c>
      <c r="J908" s="30">
        <v>33.53</v>
      </c>
      <c r="K908" s="30">
        <v>67.06</v>
      </c>
    </row>
    <row r="909" ht="25.5" spans="1:11">
      <c r="A909" s="28" t="s">
        <v>747</v>
      </c>
      <c r="B909" s="27" t="s">
        <v>779</v>
      </c>
      <c r="C909" s="28" t="s">
        <v>96</v>
      </c>
      <c r="D909" s="28" t="s">
        <v>780</v>
      </c>
      <c r="E909" s="28" t="s">
        <v>750</v>
      </c>
      <c r="F909" s="28"/>
      <c r="G909" s="29" t="s">
        <v>751</v>
      </c>
      <c r="H909" s="418">
        <v>2</v>
      </c>
      <c r="I909" s="418">
        <v>0</v>
      </c>
      <c r="J909" s="30">
        <v>40.76</v>
      </c>
      <c r="K909" s="30">
        <v>81.52</v>
      </c>
    </row>
    <row r="910" ht="25.5" spans="1:11">
      <c r="A910" s="33" t="s">
        <v>765</v>
      </c>
      <c r="B910" s="32" t="s">
        <v>1172</v>
      </c>
      <c r="C910" s="33" t="s">
        <v>68</v>
      </c>
      <c r="D910" s="33" t="s">
        <v>348</v>
      </c>
      <c r="E910" s="33" t="s">
        <v>772</v>
      </c>
      <c r="F910" s="33"/>
      <c r="G910" s="34" t="s">
        <v>242</v>
      </c>
      <c r="H910" s="422">
        <v>1</v>
      </c>
      <c r="I910" s="422">
        <v>0</v>
      </c>
      <c r="J910" s="35">
        <v>117</v>
      </c>
      <c r="K910" s="35">
        <v>117</v>
      </c>
    </row>
    <row r="911" spans="1:11">
      <c r="A911" s="41"/>
      <c r="B911" s="41"/>
      <c r="C911" s="41"/>
      <c r="D911" s="41"/>
      <c r="E911" s="41" t="s">
        <v>752</v>
      </c>
      <c r="F911" s="419">
        <v>50.8730755</v>
      </c>
      <c r="G911" s="41" t="s">
        <v>753</v>
      </c>
      <c r="H911" s="419">
        <v>57.51</v>
      </c>
      <c r="I911" s="41" t="s">
        <v>754</v>
      </c>
      <c r="J911" s="419">
        <v>108.38</v>
      </c>
    </row>
    <row r="912" ht="25.5" customHeight="1" spans="1:11">
      <c r="A912" s="41"/>
      <c r="B912" s="41"/>
      <c r="C912" s="41"/>
      <c r="D912" s="41"/>
      <c r="E912" s="41" t="s">
        <v>755</v>
      </c>
      <c r="F912" s="419">
        <v>69.76</v>
      </c>
      <c r="G912" s="41"/>
      <c r="H912" s="41" t="s">
        <v>756</v>
      </c>
      <c r="I912" s="41"/>
      <c r="J912" s="419">
        <v>335.34</v>
      </c>
    </row>
    <row r="913" ht="25.5" customHeight="1" spans="1:11">
      <c r="A913" s="42"/>
      <c r="B913" s="42"/>
      <c r="C913" s="42"/>
      <c r="D913" s="42"/>
      <c r="E913" s="42"/>
      <c r="F913" s="42"/>
      <c r="G913" s="42" t="s">
        <v>757</v>
      </c>
      <c r="H913" s="420">
        <v>19.65</v>
      </c>
      <c r="I913" s="42" t="s">
        <v>758</v>
      </c>
      <c r="J913" s="45">
        <v>6589.43</v>
      </c>
    </row>
    <row r="914" ht="25.5" customHeight="1" spans="1:11">
      <c r="A914" s="421"/>
      <c r="B914" s="421"/>
      <c r="C914" s="421"/>
      <c r="D914" s="421"/>
      <c r="E914" s="421"/>
      <c r="F914" s="421"/>
      <c r="G914" s="421"/>
      <c r="H914" s="421"/>
      <c r="I914" s="421"/>
      <c r="J914" s="421"/>
    </row>
    <row r="915" spans="1:11">
      <c r="A915" s="25" t="s">
        <v>350</v>
      </c>
      <c r="B915" s="24" t="s">
        <v>739</v>
      </c>
      <c r="C915" s="25" t="s">
        <v>740</v>
      </c>
      <c r="D915" s="25" t="s">
        <v>16</v>
      </c>
      <c r="E915" s="25" t="s">
        <v>741</v>
      </c>
      <c r="F915" s="25"/>
      <c r="G915" s="26" t="s">
        <v>742</v>
      </c>
      <c r="H915" s="24" t="s">
        <v>743</v>
      </c>
      <c r="I915" s="24" t="s">
        <v>744</v>
      </c>
      <c r="J915" s="24" t="s">
        <v>745</v>
      </c>
      <c r="K915" s="24" t="s">
        <v>17</v>
      </c>
    </row>
    <row r="916" ht="38.25" spans="1:11">
      <c r="A916" s="49" t="s">
        <v>746</v>
      </c>
      <c r="B916" s="48" t="s">
        <v>351</v>
      </c>
      <c r="C916" s="49" t="s">
        <v>68</v>
      </c>
      <c r="D916" s="49" t="s">
        <v>352</v>
      </c>
      <c r="E916" s="49">
        <v>1603</v>
      </c>
      <c r="F916" s="49"/>
      <c r="G916" s="50" t="s">
        <v>194</v>
      </c>
      <c r="H916" s="416">
        <v>1</v>
      </c>
      <c r="I916" s="417"/>
      <c r="J916" s="417">
        <v>37.81</v>
      </c>
      <c r="K916" s="417">
        <v>37.81</v>
      </c>
    </row>
    <row r="917" customHeight="1" spans="1:11">
      <c r="A917" s="28" t="s">
        <v>747</v>
      </c>
      <c r="B917" s="27" t="s">
        <v>781</v>
      </c>
      <c r="C917" s="28" t="s">
        <v>96</v>
      </c>
      <c r="D917" s="28" t="s">
        <v>782</v>
      </c>
      <c r="E917" s="28" t="s">
        <v>750</v>
      </c>
      <c r="F917" s="28"/>
      <c r="G917" s="29" t="s">
        <v>751</v>
      </c>
      <c r="H917" s="418">
        <v>0.3</v>
      </c>
      <c r="I917" s="418">
        <v>0</v>
      </c>
      <c r="J917" s="30">
        <v>32.41</v>
      </c>
      <c r="K917" s="30">
        <v>9.72</v>
      </c>
    </row>
    <row r="918" ht="25.5" spans="1:11">
      <c r="A918" s="28" t="s">
        <v>747</v>
      </c>
      <c r="B918" s="27" t="s">
        <v>779</v>
      </c>
      <c r="C918" s="28" t="s">
        <v>96</v>
      </c>
      <c r="D918" s="28" t="s">
        <v>780</v>
      </c>
      <c r="E918" s="28" t="s">
        <v>750</v>
      </c>
      <c r="F918" s="28"/>
      <c r="G918" s="29" t="s">
        <v>751</v>
      </c>
      <c r="H918" s="418">
        <v>0.3</v>
      </c>
      <c r="I918" s="418">
        <v>0</v>
      </c>
      <c r="J918" s="30">
        <v>40.76</v>
      </c>
      <c r="K918" s="30">
        <v>12.22</v>
      </c>
    </row>
    <row r="919" ht="38.25" spans="1:11">
      <c r="A919" s="33" t="s">
        <v>765</v>
      </c>
      <c r="B919" s="32" t="s">
        <v>1072</v>
      </c>
      <c r="C919" s="33" t="s">
        <v>96</v>
      </c>
      <c r="D919" s="33" t="s">
        <v>1073</v>
      </c>
      <c r="E919" s="33" t="s">
        <v>772</v>
      </c>
      <c r="F919" s="33"/>
      <c r="G919" s="34" t="s">
        <v>84</v>
      </c>
      <c r="H919" s="422">
        <v>1</v>
      </c>
      <c r="I919" s="422">
        <v>0</v>
      </c>
      <c r="J919" s="35">
        <v>0.2</v>
      </c>
      <c r="K919" s="35">
        <v>0.2</v>
      </c>
    </row>
    <row r="920" ht="25.5" spans="1:11">
      <c r="A920" s="33" t="s">
        <v>765</v>
      </c>
      <c r="B920" s="32" t="s">
        <v>1173</v>
      </c>
      <c r="C920" s="33" t="s">
        <v>68</v>
      </c>
      <c r="D920" s="33" t="s">
        <v>1174</v>
      </c>
      <c r="E920" s="33" t="s">
        <v>772</v>
      </c>
      <c r="F920" s="33"/>
      <c r="G920" s="34" t="s">
        <v>116</v>
      </c>
      <c r="H920" s="422">
        <v>1</v>
      </c>
      <c r="I920" s="422">
        <v>0</v>
      </c>
      <c r="J920" s="35">
        <v>15.67</v>
      </c>
      <c r="K920" s="35">
        <v>15.67</v>
      </c>
    </row>
    <row r="921" spans="1:11">
      <c r="A921" s="41"/>
      <c r="B921" s="41"/>
      <c r="C921" s="41"/>
      <c r="D921" s="41"/>
      <c r="E921" s="41" t="s">
        <v>752</v>
      </c>
      <c r="F921" s="419">
        <v>7.5666541494555</v>
      </c>
      <c r="G921" s="41" t="s">
        <v>753</v>
      </c>
      <c r="H921" s="419">
        <v>8.55</v>
      </c>
      <c r="I921" s="41" t="s">
        <v>754</v>
      </c>
      <c r="J921" s="419">
        <v>16.12</v>
      </c>
    </row>
    <row r="922" ht="25.5" customHeight="1" spans="1:11">
      <c r="A922" s="41"/>
      <c r="B922" s="41"/>
      <c r="C922" s="41"/>
      <c r="D922" s="41"/>
      <c r="E922" s="41" t="s">
        <v>755</v>
      </c>
      <c r="F922" s="419">
        <v>9.93</v>
      </c>
      <c r="G922" s="41"/>
      <c r="H922" s="41" t="s">
        <v>756</v>
      </c>
      <c r="I922" s="41"/>
      <c r="J922" s="419">
        <v>47.74</v>
      </c>
    </row>
    <row r="923" ht="25.5" customHeight="1" spans="1:11">
      <c r="A923" s="42"/>
      <c r="B923" s="42"/>
      <c r="C923" s="42"/>
      <c r="D923" s="42"/>
      <c r="E923" s="42"/>
      <c r="F923" s="42"/>
      <c r="G923" s="42" t="s">
        <v>757</v>
      </c>
      <c r="H923" s="420">
        <v>790</v>
      </c>
      <c r="I923" s="42" t="s">
        <v>758</v>
      </c>
      <c r="J923" s="45">
        <v>37714.6</v>
      </c>
    </row>
    <row r="924" ht="15.75" spans="1:11">
      <c r="A924" s="421"/>
      <c r="B924" s="421"/>
      <c r="C924" s="421"/>
      <c r="D924" s="421"/>
      <c r="E924" s="421"/>
      <c r="F924" s="421"/>
      <c r="G924" s="421"/>
      <c r="H924" s="421"/>
      <c r="I924" s="421"/>
      <c r="J924" s="421"/>
    </row>
    <row r="925" spans="1:11">
      <c r="A925" s="25" t="s">
        <v>353</v>
      </c>
      <c r="B925" s="24" t="s">
        <v>739</v>
      </c>
      <c r="C925" s="25" t="s">
        <v>740</v>
      </c>
      <c r="D925" s="25" t="s">
        <v>16</v>
      </c>
      <c r="E925" s="25" t="s">
        <v>741</v>
      </c>
      <c r="F925" s="25"/>
      <c r="G925" s="26" t="s">
        <v>742</v>
      </c>
      <c r="H925" s="24" t="s">
        <v>743</v>
      </c>
      <c r="I925" s="24" t="s">
        <v>744</v>
      </c>
      <c r="J925" s="24" t="s">
        <v>745</v>
      </c>
      <c r="K925" s="24" t="s">
        <v>17</v>
      </c>
    </row>
    <row r="926" customHeight="1" spans="1:11">
      <c r="A926" s="49" t="s">
        <v>746</v>
      </c>
      <c r="B926" s="48" t="s">
        <v>354</v>
      </c>
      <c r="C926" s="49" t="s">
        <v>68</v>
      </c>
      <c r="D926" s="49" t="s">
        <v>355</v>
      </c>
      <c r="E926" s="49">
        <v>78</v>
      </c>
      <c r="F926" s="49"/>
      <c r="G926" s="50" t="s">
        <v>116</v>
      </c>
      <c r="H926" s="416">
        <v>1</v>
      </c>
      <c r="I926" s="417"/>
      <c r="J926" s="417">
        <v>41.99</v>
      </c>
      <c r="K926" s="417">
        <v>41.99</v>
      </c>
    </row>
    <row r="927" ht="25.5" spans="1:11">
      <c r="A927" s="28" t="s">
        <v>747</v>
      </c>
      <c r="B927" s="27" t="s">
        <v>777</v>
      </c>
      <c r="C927" s="28" t="s">
        <v>96</v>
      </c>
      <c r="D927" s="28" t="s">
        <v>778</v>
      </c>
      <c r="E927" s="28" t="s">
        <v>750</v>
      </c>
      <c r="F927" s="28"/>
      <c r="G927" s="29" t="s">
        <v>751</v>
      </c>
      <c r="H927" s="418">
        <v>0.035</v>
      </c>
      <c r="I927" s="418">
        <v>0</v>
      </c>
      <c r="J927" s="30">
        <v>33.53</v>
      </c>
      <c r="K927" s="30">
        <v>1.17</v>
      </c>
    </row>
    <row r="928" ht="25.5" spans="1:11">
      <c r="A928" s="28" t="s">
        <v>747</v>
      </c>
      <c r="B928" s="27" t="s">
        <v>779</v>
      </c>
      <c r="C928" s="28" t="s">
        <v>96</v>
      </c>
      <c r="D928" s="28" t="s">
        <v>780</v>
      </c>
      <c r="E928" s="28" t="s">
        <v>750</v>
      </c>
      <c r="F928" s="28"/>
      <c r="G928" s="29" t="s">
        <v>751</v>
      </c>
      <c r="H928" s="418">
        <v>0.035</v>
      </c>
      <c r="I928" s="418">
        <v>0</v>
      </c>
      <c r="J928" s="30">
        <v>40.76</v>
      </c>
      <c r="K928" s="30">
        <v>1.42</v>
      </c>
    </row>
    <row r="929" spans="1:11">
      <c r="A929" s="33" t="s">
        <v>765</v>
      </c>
      <c r="B929" s="32" t="s">
        <v>1175</v>
      </c>
      <c r="C929" s="33" t="s">
        <v>159</v>
      </c>
      <c r="D929" s="33" t="s">
        <v>1176</v>
      </c>
      <c r="E929" s="33" t="s">
        <v>772</v>
      </c>
      <c r="F929" s="33"/>
      <c r="G929" s="34" t="s">
        <v>116</v>
      </c>
      <c r="H929" s="422">
        <v>1</v>
      </c>
      <c r="I929" s="422">
        <v>0</v>
      </c>
      <c r="J929" s="35">
        <v>39.4</v>
      </c>
      <c r="K929" s="35">
        <v>39.4</v>
      </c>
    </row>
    <row r="930" ht="51" customHeight="1" spans="1:11">
      <c r="A930" s="41"/>
      <c r="B930" s="41"/>
      <c r="C930" s="41"/>
      <c r="D930" s="41"/>
      <c r="E930" s="41" t="s">
        <v>752</v>
      </c>
      <c r="F930" s="419">
        <v>0.887157341344348</v>
      </c>
      <c r="G930" s="41" t="s">
        <v>753</v>
      </c>
      <c r="H930" s="419">
        <v>1</v>
      </c>
      <c r="I930" s="41" t="s">
        <v>754</v>
      </c>
      <c r="J930" s="419">
        <v>1.89</v>
      </c>
    </row>
    <row r="931" ht="25.5" customHeight="1" spans="1:11">
      <c r="A931" s="41"/>
      <c r="B931" s="41"/>
      <c r="C931" s="41"/>
      <c r="D931" s="41"/>
      <c r="E931" s="41" t="s">
        <v>755</v>
      </c>
      <c r="F931" s="419">
        <v>11.03</v>
      </c>
      <c r="G931" s="41"/>
      <c r="H931" s="41" t="s">
        <v>756</v>
      </c>
      <c r="I931" s="41"/>
      <c r="J931" s="419">
        <v>53.02</v>
      </c>
    </row>
    <row r="932" ht="25.5" customHeight="1" spans="1:11">
      <c r="A932" s="42"/>
      <c r="B932" s="42"/>
      <c r="C932" s="42"/>
      <c r="D932" s="42"/>
      <c r="E932" s="42"/>
      <c r="F932" s="42"/>
      <c r="G932" s="42" t="s">
        <v>757</v>
      </c>
      <c r="H932" s="420">
        <v>8</v>
      </c>
      <c r="I932" s="42" t="s">
        <v>758</v>
      </c>
      <c r="J932" s="45">
        <v>424.16</v>
      </c>
    </row>
    <row r="933" ht="15.75" spans="1:11">
      <c r="A933" s="421"/>
      <c r="B933" s="421"/>
      <c r="C933" s="421"/>
      <c r="D933" s="421"/>
      <c r="E933" s="421"/>
      <c r="F933" s="421"/>
      <c r="G933" s="421"/>
      <c r="H933" s="421"/>
      <c r="I933" s="421"/>
      <c r="J933" s="421"/>
    </row>
    <row r="934" spans="1:11">
      <c r="A934" s="25" t="s">
        <v>356</v>
      </c>
      <c r="B934" s="24" t="s">
        <v>739</v>
      </c>
      <c r="C934" s="25" t="s">
        <v>740</v>
      </c>
      <c r="D934" s="25" t="s">
        <v>16</v>
      </c>
      <c r="E934" s="25" t="s">
        <v>741</v>
      </c>
      <c r="F934" s="25"/>
      <c r="G934" s="26" t="s">
        <v>742</v>
      </c>
      <c r="H934" s="24" t="s">
        <v>743</v>
      </c>
      <c r="I934" s="24" t="s">
        <v>744</v>
      </c>
      <c r="J934" s="24" t="s">
        <v>745</v>
      </c>
      <c r="K934" s="24" t="s">
        <v>17</v>
      </c>
    </row>
    <row r="935" customHeight="1" spans="1:11">
      <c r="A935" s="49" t="s">
        <v>746</v>
      </c>
      <c r="B935" s="48" t="s">
        <v>357</v>
      </c>
      <c r="C935" s="49" t="s">
        <v>68</v>
      </c>
      <c r="D935" s="49" t="s">
        <v>358</v>
      </c>
      <c r="E935" s="49">
        <v>78</v>
      </c>
      <c r="F935" s="49"/>
      <c r="G935" s="50" t="s">
        <v>116</v>
      </c>
      <c r="H935" s="416">
        <v>1</v>
      </c>
      <c r="I935" s="417"/>
      <c r="J935" s="417">
        <v>58.72</v>
      </c>
      <c r="K935" s="417">
        <v>58.72</v>
      </c>
    </row>
    <row r="936" ht="25.5" spans="1:11">
      <c r="A936" s="28" t="s">
        <v>747</v>
      </c>
      <c r="B936" s="27" t="s">
        <v>779</v>
      </c>
      <c r="C936" s="28" t="s">
        <v>96</v>
      </c>
      <c r="D936" s="28" t="s">
        <v>780</v>
      </c>
      <c r="E936" s="28" t="s">
        <v>750</v>
      </c>
      <c r="F936" s="28"/>
      <c r="G936" s="29" t="s">
        <v>751</v>
      </c>
      <c r="H936" s="418">
        <v>0.035</v>
      </c>
      <c r="I936" s="418">
        <v>0</v>
      </c>
      <c r="J936" s="30">
        <v>40.76</v>
      </c>
      <c r="K936" s="30">
        <v>1.42</v>
      </c>
    </row>
    <row r="937" ht="25.5" spans="1:11">
      <c r="A937" s="28" t="s">
        <v>747</v>
      </c>
      <c r="B937" s="27" t="s">
        <v>777</v>
      </c>
      <c r="C937" s="28" t="s">
        <v>96</v>
      </c>
      <c r="D937" s="28" t="s">
        <v>778</v>
      </c>
      <c r="E937" s="28" t="s">
        <v>750</v>
      </c>
      <c r="F937" s="28"/>
      <c r="G937" s="29" t="s">
        <v>751</v>
      </c>
      <c r="H937" s="418">
        <v>0.035</v>
      </c>
      <c r="I937" s="418">
        <v>0</v>
      </c>
      <c r="J937" s="30">
        <v>33.53</v>
      </c>
      <c r="K937" s="30">
        <v>1.17</v>
      </c>
    </row>
    <row r="938" spans="1:11">
      <c r="A938" s="33" t="s">
        <v>765</v>
      </c>
      <c r="B938" s="32" t="s">
        <v>1177</v>
      </c>
      <c r="C938" s="33" t="s">
        <v>159</v>
      </c>
      <c r="D938" s="33" t="s">
        <v>1178</v>
      </c>
      <c r="E938" s="33" t="s">
        <v>772</v>
      </c>
      <c r="F938" s="33"/>
      <c r="G938" s="34" t="s">
        <v>116</v>
      </c>
      <c r="H938" s="422">
        <v>1</v>
      </c>
      <c r="I938" s="422">
        <v>0</v>
      </c>
      <c r="J938" s="35">
        <v>56.13</v>
      </c>
      <c r="K938" s="35">
        <v>56.13</v>
      </c>
    </row>
    <row r="939" ht="25.5" customHeight="1" spans="1:11">
      <c r="A939" s="41"/>
      <c r="B939" s="41"/>
      <c r="C939" s="41"/>
      <c r="D939" s="41"/>
      <c r="E939" s="41" t="s">
        <v>752</v>
      </c>
      <c r="F939" s="419">
        <v>0.887157341344348</v>
      </c>
      <c r="G939" s="41" t="s">
        <v>753</v>
      </c>
      <c r="H939" s="419">
        <v>1</v>
      </c>
      <c r="I939" s="41" t="s">
        <v>754</v>
      </c>
      <c r="J939" s="419">
        <v>1.89</v>
      </c>
    </row>
    <row r="940" ht="25.5" customHeight="1" spans="1:11">
      <c r="A940" s="41"/>
      <c r="B940" s="41"/>
      <c r="C940" s="41"/>
      <c r="D940" s="41"/>
      <c r="E940" s="41" t="s">
        <v>755</v>
      </c>
      <c r="F940" s="419">
        <v>15.42</v>
      </c>
      <c r="G940" s="41"/>
      <c r="H940" s="41" t="s">
        <v>756</v>
      </c>
      <c r="I940" s="41"/>
      <c r="J940" s="419">
        <v>74.14</v>
      </c>
    </row>
    <row r="941" ht="25.5" customHeight="1" spans="1:11">
      <c r="A941" s="42"/>
      <c r="B941" s="42"/>
      <c r="C941" s="42"/>
      <c r="D941" s="42"/>
      <c r="E941" s="42"/>
      <c r="F941" s="42"/>
      <c r="G941" s="42" t="s">
        <v>757</v>
      </c>
      <c r="H941" s="420">
        <v>16</v>
      </c>
      <c r="I941" s="42" t="s">
        <v>758</v>
      </c>
      <c r="J941" s="45">
        <v>1186.24</v>
      </c>
    </row>
    <row r="942" ht="15.75" spans="1:11">
      <c r="A942" s="421"/>
      <c r="B942" s="421"/>
      <c r="C942" s="421"/>
      <c r="D942" s="421"/>
      <c r="E942" s="421"/>
      <c r="F942" s="421"/>
      <c r="G942" s="421"/>
      <c r="H942" s="421"/>
      <c r="I942" s="421"/>
      <c r="J942" s="421"/>
    </row>
    <row r="943" spans="1:11">
      <c r="A943" s="25" t="s">
        <v>359</v>
      </c>
      <c r="B943" s="24" t="s">
        <v>739</v>
      </c>
      <c r="C943" s="25" t="s">
        <v>740</v>
      </c>
      <c r="D943" s="25" t="s">
        <v>16</v>
      </c>
      <c r="E943" s="25" t="s">
        <v>741</v>
      </c>
      <c r="F943" s="25"/>
      <c r="G943" s="26" t="s">
        <v>742</v>
      </c>
      <c r="H943" s="24" t="s">
        <v>743</v>
      </c>
      <c r="I943" s="24" t="s">
        <v>744</v>
      </c>
      <c r="J943" s="24" t="s">
        <v>745</v>
      </c>
      <c r="K943" s="24" t="s">
        <v>17</v>
      </c>
    </row>
    <row r="944" customHeight="1" spans="1:11">
      <c r="A944" s="49" t="s">
        <v>746</v>
      </c>
      <c r="B944" s="48" t="s">
        <v>360</v>
      </c>
      <c r="C944" s="49" t="s">
        <v>68</v>
      </c>
      <c r="D944" s="49" t="s">
        <v>361</v>
      </c>
      <c r="E944" s="49">
        <v>78</v>
      </c>
      <c r="F944" s="49"/>
      <c r="G944" s="50" t="s">
        <v>84</v>
      </c>
      <c r="H944" s="416">
        <v>1</v>
      </c>
      <c r="I944" s="417"/>
      <c r="J944" s="417">
        <v>567.63</v>
      </c>
      <c r="K944" s="417">
        <v>567.63</v>
      </c>
    </row>
    <row r="945" ht="25.5" spans="1:11">
      <c r="A945" s="28" t="s">
        <v>747</v>
      </c>
      <c r="B945" s="27" t="s">
        <v>779</v>
      </c>
      <c r="C945" s="28" t="s">
        <v>96</v>
      </c>
      <c r="D945" s="28" t="s">
        <v>780</v>
      </c>
      <c r="E945" s="28" t="s">
        <v>750</v>
      </c>
      <c r="F945" s="28"/>
      <c r="G945" s="29" t="s">
        <v>751</v>
      </c>
      <c r="H945" s="418">
        <v>0.851</v>
      </c>
      <c r="I945" s="418">
        <v>0</v>
      </c>
      <c r="J945" s="30">
        <v>40.76</v>
      </c>
      <c r="K945" s="30">
        <v>34.68</v>
      </c>
    </row>
    <row r="946" ht="25.5" spans="1:11">
      <c r="A946" s="28" t="s">
        <v>747</v>
      </c>
      <c r="B946" s="27" t="s">
        <v>777</v>
      </c>
      <c r="C946" s="28" t="s">
        <v>96</v>
      </c>
      <c r="D946" s="28" t="s">
        <v>778</v>
      </c>
      <c r="E946" s="28" t="s">
        <v>750</v>
      </c>
      <c r="F946" s="28"/>
      <c r="G946" s="29" t="s">
        <v>751</v>
      </c>
      <c r="H946" s="418">
        <v>0.851</v>
      </c>
      <c r="I946" s="418">
        <v>0</v>
      </c>
      <c r="J946" s="30">
        <v>33.53</v>
      </c>
      <c r="K946" s="30">
        <v>28.53</v>
      </c>
    </row>
    <row r="947" ht="25.5" spans="1:11">
      <c r="A947" s="33" t="s">
        <v>765</v>
      </c>
      <c r="B947" s="32" t="s">
        <v>1179</v>
      </c>
      <c r="C947" s="33" t="s">
        <v>159</v>
      </c>
      <c r="D947" s="33" t="s">
        <v>1180</v>
      </c>
      <c r="E947" s="33" t="s">
        <v>772</v>
      </c>
      <c r="F947" s="33"/>
      <c r="G947" s="34" t="s">
        <v>84</v>
      </c>
      <c r="H947" s="422">
        <v>1</v>
      </c>
      <c r="I947" s="422">
        <v>0</v>
      </c>
      <c r="J947" s="35">
        <v>504.42</v>
      </c>
      <c r="K947" s="35">
        <v>504.42</v>
      </c>
    </row>
    <row r="948" ht="25.5" customHeight="1" spans="1:11">
      <c r="A948" s="41"/>
      <c r="B948" s="41"/>
      <c r="C948" s="41"/>
      <c r="D948" s="41"/>
      <c r="E948" s="41" t="s">
        <v>752</v>
      </c>
      <c r="F948" s="419">
        <v>21.6438227562899</v>
      </c>
      <c r="G948" s="41" t="s">
        <v>753</v>
      </c>
      <c r="H948" s="419">
        <v>24.47</v>
      </c>
      <c r="I948" s="41" t="s">
        <v>754</v>
      </c>
      <c r="J948" s="419">
        <v>46.11</v>
      </c>
    </row>
    <row r="949" ht="25.5" customHeight="1" spans="1:11">
      <c r="A949" s="41"/>
      <c r="B949" s="41"/>
      <c r="C949" s="41"/>
      <c r="D949" s="41"/>
      <c r="E949" s="41" t="s">
        <v>755</v>
      </c>
      <c r="F949" s="419">
        <v>149.11</v>
      </c>
      <c r="G949" s="41"/>
      <c r="H949" s="41" t="s">
        <v>756</v>
      </c>
      <c r="I949" s="41"/>
      <c r="J949" s="419">
        <v>716.74</v>
      </c>
    </row>
    <row r="950" ht="25.5" customHeight="1" spans="1:11">
      <c r="A950" s="42"/>
      <c r="B950" s="42"/>
      <c r="C950" s="42"/>
      <c r="D950" s="42"/>
      <c r="E950" s="42"/>
      <c r="F950" s="42"/>
      <c r="G950" s="42" t="s">
        <v>757</v>
      </c>
      <c r="H950" s="420">
        <v>3</v>
      </c>
      <c r="I950" s="42" t="s">
        <v>758</v>
      </c>
      <c r="J950" s="45">
        <v>2150.22</v>
      </c>
    </row>
    <row r="951" ht="15.75" spans="1:11">
      <c r="A951" s="421"/>
      <c r="B951" s="421"/>
      <c r="C951" s="421"/>
      <c r="D951" s="421"/>
      <c r="E951" s="421"/>
      <c r="F951" s="421"/>
      <c r="G951" s="421"/>
      <c r="H951" s="421"/>
      <c r="I951" s="421"/>
      <c r="J951" s="421"/>
    </row>
    <row r="952" spans="1:11">
      <c r="A952" s="25" t="s">
        <v>362</v>
      </c>
      <c r="B952" s="24" t="s">
        <v>739</v>
      </c>
      <c r="C952" s="25" t="s">
        <v>740</v>
      </c>
      <c r="D952" s="25" t="s">
        <v>16</v>
      </c>
      <c r="E952" s="25" t="s">
        <v>741</v>
      </c>
      <c r="F952" s="25"/>
      <c r="G952" s="26" t="s">
        <v>742</v>
      </c>
      <c r="H952" s="24" t="s">
        <v>743</v>
      </c>
      <c r="I952" s="24" t="s">
        <v>744</v>
      </c>
      <c r="J952" s="24" t="s">
        <v>745</v>
      </c>
      <c r="K952" s="24" t="s">
        <v>17</v>
      </c>
    </row>
    <row r="953" customHeight="1" spans="1:11">
      <c r="A953" s="49" t="s">
        <v>746</v>
      </c>
      <c r="B953" s="48" t="s">
        <v>363</v>
      </c>
      <c r="C953" s="49" t="s">
        <v>96</v>
      </c>
      <c r="D953" s="49" t="s">
        <v>364</v>
      </c>
      <c r="E953" s="49" t="s">
        <v>941</v>
      </c>
      <c r="F953" s="49"/>
      <c r="G953" s="50" t="s">
        <v>84</v>
      </c>
      <c r="H953" s="416">
        <v>1</v>
      </c>
      <c r="I953" s="417"/>
      <c r="J953" s="417">
        <v>73.94</v>
      </c>
      <c r="K953" s="417">
        <v>73.94</v>
      </c>
    </row>
    <row r="954" ht="38.25" spans="1:11">
      <c r="A954" s="28" t="s">
        <v>747</v>
      </c>
      <c r="B954" s="27" t="s">
        <v>1181</v>
      </c>
      <c r="C954" s="28" t="s">
        <v>96</v>
      </c>
      <c r="D954" s="28" t="s">
        <v>1182</v>
      </c>
      <c r="E954" s="28" t="s">
        <v>947</v>
      </c>
      <c r="F954" s="28"/>
      <c r="G954" s="29" t="s">
        <v>93</v>
      </c>
      <c r="H954" s="418">
        <v>0.0141</v>
      </c>
      <c r="I954" s="418">
        <v>0</v>
      </c>
      <c r="J954" s="30">
        <v>302.07</v>
      </c>
      <c r="K954" s="30">
        <v>4.25</v>
      </c>
    </row>
    <row r="955" ht="25.5" spans="1:11">
      <c r="A955" s="28" t="s">
        <v>747</v>
      </c>
      <c r="B955" s="27" t="s">
        <v>774</v>
      </c>
      <c r="C955" s="28" t="s">
        <v>96</v>
      </c>
      <c r="D955" s="28" t="s">
        <v>775</v>
      </c>
      <c r="E955" s="28" t="s">
        <v>750</v>
      </c>
      <c r="F955" s="28"/>
      <c r="G955" s="29" t="s">
        <v>751</v>
      </c>
      <c r="H955" s="418">
        <v>0.1384</v>
      </c>
      <c r="I955" s="418">
        <v>0</v>
      </c>
      <c r="J955" s="30">
        <v>41.06</v>
      </c>
      <c r="K955" s="30">
        <v>5.68</v>
      </c>
    </row>
    <row r="956" ht="25.5" spans="1:11">
      <c r="A956" s="28" t="s">
        <v>747</v>
      </c>
      <c r="B956" s="27" t="s">
        <v>768</v>
      </c>
      <c r="C956" s="28" t="s">
        <v>96</v>
      </c>
      <c r="D956" s="28" t="s">
        <v>769</v>
      </c>
      <c r="E956" s="28" t="s">
        <v>750</v>
      </c>
      <c r="F956" s="28"/>
      <c r="G956" s="29" t="s">
        <v>751</v>
      </c>
      <c r="H956" s="418">
        <v>0.1088</v>
      </c>
      <c r="I956" s="418">
        <v>0</v>
      </c>
      <c r="J956" s="30">
        <v>31.89</v>
      </c>
      <c r="K956" s="30">
        <v>3.46</v>
      </c>
    </row>
    <row r="957" ht="25.5" customHeight="1" spans="1:11">
      <c r="A957" s="33" t="s">
        <v>765</v>
      </c>
      <c r="B957" s="32" t="s">
        <v>1183</v>
      </c>
      <c r="C957" s="33" t="s">
        <v>96</v>
      </c>
      <c r="D957" s="33" t="s">
        <v>1184</v>
      </c>
      <c r="E957" s="33" t="s">
        <v>772</v>
      </c>
      <c r="F957" s="33"/>
      <c r="G957" s="34" t="s">
        <v>84</v>
      </c>
      <c r="H957" s="422">
        <v>1</v>
      </c>
      <c r="I957" s="422">
        <v>0</v>
      </c>
      <c r="J957" s="35">
        <v>60.55</v>
      </c>
      <c r="K957" s="35">
        <v>60.55</v>
      </c>
    </row>
    <row r="958" ht="25.5" customHeight="1" spans="1:11">
      <c r="A958" s="41"/>
      <c r="B958" s="41"/>
      <c r="C958" s="41"/>
      <c r="D958" s="41"/>
      <c r="E958" s="41" t="s">
        <v>752</v>
      </c>
      <c r="F958" s="419">
        <v>4.01802478407811</v>
      </c>
      <c r="G958" s="41" t="s">
        <v>753</v>
      </c>
      <c r="H958" s="419">
        <v>4.54</v>
      </c>
      <c r="I958" s="41" t="s">
        <v>754</v>
      </c>
      <c r="J958" s="419">
        <v>8.56</v>
      </c>
    </row>
    <row r="959" ht="25.5" customHeight="1" spans="1:11">
      <c r="A959" s="41"/>
      <c r="B959" s="41"/>
      <c r="C959" s="41"/>
      <c r="D959" s="41"/>
      <c r="E959" s="41" t="s">
        <v>755</v>
      </c>
      <c r="F959" s="419">
        <v>19.42</v>
      </c>
      <c r="G959" s="41"/>
      <c r="H959" s="41" t="s">
        <v>756</v>
      </c>
      <c r="I959" s="41"/>
      <c r="J959" s="419">
        <v>93.36</v>
      </c>
    </row>
    <row r="960" ht="26.25" spans="1:11">
      <c r="A960" s="42"/>
      <c r="B960" s="42"/>
      <c r="C960" s="42"/>
      <c r="D960" s="42"/>
      <c r="E960" s="42"/>
      <c r="F960" s="42"/>
      <c r="G960" s="42" t="s">
        <v>757</v>
      </c>
      <c r="H960" s="420">
        <v>22</v>
      </c>
      <c r="I960" s="42" t="s">
        <v>758</v>
      </c>
      <c r="J960" s="45">
        <v>2053.92</v>
      </c>
    </row>
    <row r="961" ht="15.75" spans="1:11">
      <c r="A961" s="421"/>
      <c r="B961" s="421"/>
      <c r="C961" s="421"/>
      <c r="D961" s="421"/>
      <c r="E961" s="421"/>
      <c r="F961" s="421"/>
      <c r="G961" s="421"/>
      <c r="H961" s="421"/>
      <c r="I961" s="421"/>
      <c r="J961" s="421"/>
    </row>
    <row r="962" customHeight="1" spans="1:11">
      <c r="A962" s="25" t="s">
        <v>365</v>
      </c>
      <c r="B962" s="24" t="s">
        <v>739</v>
      </c>
      <c r="C962" s="25" t="s">
        <v>740</v>
      </c>
      <c r="D962" s="25" t="s">
        <v>16</v>
      </c>
      <c r="E962" s="25" t="s">
        <v>741</v>
      </c>
      <c r="F962" s="25"/>
      <c r="G962" s="26" t="s">
        <v>742</v>
      </c>
      <c r="H962" s="24" t="s">
        <v>743</v>
      </c>
      <c r="I962" s="24" t="s">
        <v>744</v>
      </c>
      <c r="J962" s="24" t="s">
        <v>745</v>
      </c>
      <c r="K962" s="24" t="s">
        <v>17</v>
      </c>
    </row>
    <row r="963" ht="25.5" spans="1:11">
      <c r="A963" s="49" t="s">
        <v>746</v>
      </c>
      <c r="B963" s="48" t="s">
        <v>366</v>
      </c>
      <c r="C963" s="49" t="s">
        <v>68</v>
      </c>
      <c r="D963" s="49" t="s">
        <v>367</v>
      </c>
      <c r="E963" s="49">
        <v>61</v>
      </c>
      <c r="F963" s="49"/>
      <c r="G963" s="50" t="s">
        <v>84</v>
      </c>
      <c r="H963" s="416">
        <v>1</v>
      </c>
      <c r="I963" s="417"/>
      <c r="J963" s="417">
        <v>79.22</v>
      </c>
      <c r="K963" s="417">
        <v>79.22</v>
      </c>
    </row>
    <row r="964" ht="25.5" spans="1:11">
      <c r="A964" s="28" t="s">
        <v>747</v>
      </c>
      <c r="B964" s="27" t="s">
        <v>779</v>
      </c>
      <c r="C964" s="28" t="s">
        <v>96</v>
      </c>
      <c r="D964" s="28" t="s">
        <v>780</v>
      </c>
      <c r="E964" s="28" t="s">
        <v>750</v>
      </c>
      <c r="F964" s="28"/>
      <c r="G964" s="29" t="s">
        <v>751</v>
      </c>
      <c r="H964" s="418">
        <v>0.457</v>
      </c>
      <c r="I964" s="418">
        <v>0</v>
      </c>
      <c r="J964" s="30">
        <v>40.76</v>
      </c>
      <c r="K964" s="30">
        <v>18.62</v>
      </c>
    </row>
    <row r="965" ht="25.5" spans="1:11">
      <c r="A965" s="28" t="s">
        <v>747</v>
      </c>
      <c r="B965" s="27" t="s">
        <v>777</v>
      </c>
      <c r="C965" s="28" t="s">
        <v>96</v>
      </c>
      <c r="D965" s="28" t="s">
        <v>778</v>
      </c>
      <c r="E965" s="28" t="s">
        <v>750</v>
      </c>
      <c r="F965" s="28"/>
      <c r="G965" s="29" t="s">
        <v>751</v>
      </c>
      <c r="H965" s="418">
        <v>0.457</v>
      </c>
      <c r="I965" s="418">
        <v>0</v>
      </c>
      <c r="J965" s="30">
        <v>33.53</v>
      </c>
      <c r="K965" s="30">
        <v>15.32</v>
      </c>
    </row>
    <row r="966" ht="25.5" customHeight="1" spans="1:11">
      <c r="A966" s="33" t="s">
        <v>765</v>
      </c>
      <c r="B966" s="32" t="s">
        <v>1185</v>
      </c>
      <c r="C966" s="33" t="s">
        <v>159</v>
      </c>
      <c r="D966" s="33" t="s">
        <v>1186</v>
      </c>
      <c r="E966" s="33" t="s">
        <v>772</v>
      </c>
      <c r="F966" s="33"/>
      <c r="G966" s="34" t="s">
        <v>84</v>
      </c>
      <c r="H966" s="422">
        <v>1</v>
      </c>
      <c r="I966" s="422">
        <v>0</v>
      </c>
      <c r="J966" s="35">
        <v>45.28</v>
      </c>
      <c r="K966" s="35">
        <v>45.28</v>
      </c>
    </row>
    <row r="967" ht="25.5" customHeight="1" spans="1:11">
      <c r="A967" s="41"/>
      <c r="B967" s="41"/>
      <c r="C967" s="41"/>
      <c r="D967" s="41"/>
      <c r="E967" s="41" t="s">
        <v>752</v>
      </c>
      <c r="F967" s="419">
        <v>11.6222305670297</v>
      </c>
      <c r="G967" s="41" t="s">
        <v>753</v>
      </c>
      <c r="H967" s="419">
        <v>13.14</v>
      </c>
      <c r="I967" s="41" t="s">
        <v>754</v>
      </c>
      <c r="J967" s="419">
        <v>24.76</v>
      </c>
    </row>
    <row r="968" ht="25.5" customHeight="1" spans="1:11">
      <c r="A968" s="41"/>
      <c r="B968" s="41"/>
      <c r="C968" s="41"/>
      <c r="D968" s="41"/>
      <c r="E968" s="41" t="s">
        <v>755</v>
      </c>
      <c r="F968" s="419">
        <v>20.81</v>
      </c>
      <c r="G968" s="41"/>
      <c r="H968" s="41" t="s">
        <v>756</v>
      </c>
      <c r="I968" s="41"/>
      <c r="J968" s="419">
        <v>100.03</v>
      </c>
    </row>
    <row r="969" ht="26.25" spans="1:11">
      <c r="A969" s="42"/>
      <c r="B969" s="42"/>
      <c r="C969" s="42"/>
      <c r="D969" s="42"/>
      <c r="E969" s="42"/>
      <c r="F969" s="42"/>
      <c r="G969" s="42" t="s">
        <v>757</v>
      </c>
      <c r="H969" s="420">
        <v>22</v>
      </c>
      <c r="I969" s="42" t="s">
        <v>758</v>
      </c>
      <c r="J969" s="45">
        <v>2200.66</v>
      </c>
    </row>
    <row r="970" ht="15.75" spans="1:11">
      <c r="A970" s="421"/>
      <c r="B970" s="421"/>
      <c r="C970" s="421"/>
      <c r="D970" s="421"/>
      <c r="E970" s="421"/>
      <c r="F970" s="421"/>
      <c r="G970" s="421"/>
      <c r="H970" s="421"/>
      <c r="I970" s="421"/>
      <c r="J970" s="421"/>
    </row>
    <row r="971" customHeight="1" spans="1:11">
      <c r="A971" s="25" t="s">
        <v>368</v>
      </c>
      <c r="B971" s="24" t="s">
        <v>739</v>
      </c>
      <c r="C971" s="25" t="s">
        <v>740</v>
      </c>
      <c r="D971" s="25" t="s">
        <v>16</v>
      </c>
      <c r="E971" s="25" t="s">
        <v>741</v>
      </c>
      <c r="F971" s="25"/>
      <c r="G971" s="26" t="s">
        <v>742</v>
      </c>
      <c r="H971" s="24" t="s">
        <v>743</v>
      </c>
      <c r="I971" s="24" t="s">
        <v>744</v>
      </c>
      <c r="J971" s="24" t="s">
        <v>745</v>
      </c>
      <c r="K971" s="24" t="s">
        <v>17</v>
      </c>
    </row>
    <row r="972" ht="25.5" spans="1:11">
      <c r="A972" s="49" t="s">
        <v>746</v>
      </c>
      <c r="B972" s="48" t="s">
        <v>369</v>
      </c>
      <c r="C972" s="49" t="s">
        <v>68</v>
      </c>
      <c r="D972" s="49" t="s">
        <v>370</v>
      </c>
      <c r="E972" s="49">
        <v>78</v>
      </c>
      <c r="F972" s="49"/>
      <c r="G972" s="50" t="s">
        <v>84</v>
      </c>
      <c r="H972" s="416">
        <v>1</v>
      </c>
      <c r="I972" s="417"/>
      <c r="J972" s="417">
        <v>47.85</v>
      </c>
      <c r="K972" s="417">
        <v>47.85</v>
      </c>
    </row>
    <row r="973" ht="25.5" spans="1:11">
      <c r="A973" s="28" t="s">
        <v>747</v>
      </c>
      <c r="B973" s="27" t="s">
        <v>779</v>
      </c>
      <c r="C973" s="28" t="s">
        <v>96</v>
      </c>
      <c r="D973" s="28" t="s">
        <v>780</v>
      </c>
      <c r="E973" s="28" t="s">
        <v>750</v>
      </c>
      <c r="F973" s="28"/>
      <c r="G973" s="29" t="s">
        <v>751</v>
      </c>
      <c r="H973" s="418">
        <v>0.128</v>
      </c>
      <c r="I973" s="418">
        <v>0</v>
      </c>
      <c r="J973" s="30">
        <v>40.76</v>
      </c>
      <c r="K973" s="30">
        <v>5.21</v>
      </c>
    </row>
    <row r="974" ht="25.5" spans="1:11">
      <c r="A974" s="28" t="s">
        <v>747</v>
      </c>
      <c r="B974" s="27" t="s">
        <v>777</v>
      </c>
      <c r="C974" s="28" t="s">
        <v>96</v>
      </c>
      <c r="D974" s="28" t="s">
        <v>778</v>
      </c>
      <c r="E974" s="28" t="s">
        <v>750</v>
      </c>
      <c r="F974" s="28"/>
      <c r="G974" s="29" t="s">
        <v>751</v>
      </c>
      <c r="H974" s="418">
        <v>0.128</v>
      </c>
      <c r="I974" s="418">
        <v>0</v>
      </c>
      <c r="J974" s="30">
        <v>33.53</v>
      </c>
      <c r="K974" s="30">
        <v>4.29</v>
      </c>
    </row>
    <row r="975" ht="25.5" customHeight="1" spans="1:11">
      <c r="A975" s="33" t="s">
        <v>765</v>
      </c>
      <c r="B975" s="32" t="s">
        <v>1187</v>
      </c>
      <c r="C975" s="33" t="s">
        <v>159</v>
      </c>
      <c r="D975" s="33" t="s">
        <v>1188</v>
      </c>
      <c r="E975" s="33" t="s">
        <v>772</v>
      </c>
      <c r="F975" s="33"/>
      <c r="G975" s="34" t="s">
        <v>84</v>
      </c>
      <c r="H975" s="422">
        <v>1</v>
      </c>
      <c r="I975" s="422">
        <v>0</v>
      </c>
      <c r="J975" s="35">
        <v>38.35</v>
      </c>
      <c r="K975" s="35">
        <v>38.35</v>
      </c>
    </row>
    <row r="976" ht="25.5" customHeight="1" spans="1:11">
      <c r="A976" s="41"/>
      <c r="B976" s="41"/>
      <c r="C976" s="41"/>
      <c r="D976" s="41"/>
      <c r="E976" s="41" t="s">
        <v>752</v>
      </c>
      <c r="F976" s="419">
        <v>3.25291025159594</v>
      </c>
      <c r="G976" s="41" t="s">
        <v>753</v>
      </c>
      <c r="H976" s="419">
        <v>3.68</v>
      </c>
      <c r="I976" s="41" t="s">
        <v>754</v>
      </c>
      <c r="J976" s="419">
        <v>6.93</v>
      </c>
    </row>
    <row r="977" ht="25.5" customHeight="1" spans="1:11">
      <c r="A977" s="41"/>
      <c r="B977" s="41"/>
      <c r="C977" s="41"/>
      <c r="D977" s="41"/>
      <c r="E977" s="41" t="s">
        <v>755</v>
      </c>
      <c r="F977" s="419">
        <v>12.57</v>
      </c>
      <c r="G977" s="41"/>
      <c r="H977" s="41" t="s">
        <v>756</v>
      </c>
      <c r="I977" s="41"/>
      <c r="J977" s="419">
        <v>60.42</v>
      </c>
    </row>
    <row r="978" ht="26.25" spans="1:11">
      <c r="A978" s="42"/>
      <c r="B978" s="42"/>
      <c r="C978" s="42"/>
      <c r="D978" s="42"/>
      <c r="E978" s="42"/>
      <c r="F978" s="42"/>
      <c r="G978" s="42" t="s">
        <v>757</v>
      </c>
      <c r="H978" s="420">
        <v>22</v>
      </c>
      <c r="I978" s="42" t="s">
        <v>758</v>
      </c>
      <c r="J978" s="45">
        <v>1329.24</v>
      </c>
    </row>
    <row r="979" ht="15.75" spans="1:11">
      <c r="A979" s="421"/>
      <c r="B979" s="421"/>
      <c r="C979" s="421"/>
      <c r="D979" s="421"/>
      <c r="E979" s="421"/>
      <c r="F979" s="421"/>
      <c r="G979" s="421"/>
      <c r="H979" s="421"/>
      <c r="I979" s="421"/>
      <c r="J979" s="421"/>
    </row>
    <row r="980" customHeight="1" spans="1:11">
      <c r="A980" s="25" t="s">
        <v>371</v>
      </c>
      <c r="B980" s="24" t="s">
        <v>739</v>
      </c>
      <c r="C980" s="25" t="s">
        <v>740</v>
      </c>
      <c r="D980" s="25" t="s">
        <v>16</v>
      </c>
      <c r="E980" s="25" t="s">
        <v>741</v>
      </c>
      <c r="F980" s="25"/>
      <c r="G980" s="26" t="s">
        <v>742</v>
      </c>
      <c r="H980" s="24" t="s">
        <v>743</v>
      </c>
      <c r="I980" s="24" t="s">
        <v>744</v>
      </c>
      <c r="J980" s="24" t="s">
        <v>745</v>
      </c>
      <c r="K980" s="24" t="s">
        <v>17</v>
      </c>
    </row>
    <row r="981" customHeight="1" spans="1:11">
      <c r="A981" s="49" t="s">
        <v>746</v>
      </c>
      <c r="B981" s="48" t="s">
        <v>372</v>
      </c>
      <c r="C981" s="49" t="s">
        <v>68</v>
      </c>
      <c r="D981" s="49" t="s">
        <v>373</v>
      </c>
      <c r="E981" s="49" t="s">
        <v>1116</v>
      </c>
      <c r="F981" s="49"/>
      <c r="G981" s="50" t="s">
        <v>80</v>
      </c>
      <c r="H981" s="416">
        <v>1</v>
      </c>
      <c r="I981" s="417"/>
      <c r="J981" s="417">
        <v>8.94</v>
      </c>
      <c r="K981" s="417">
        <v>8.94</v>
      </c>
    </row>
    <row r="982" ht="25.5" spans="1:11">
      <c r="A982" s="28" t="s">
        <v>747</v>
      </c>
      <c r="B982" s="27" t="s">
        <v>779</v>
      </c>
      <c r="C982" s="28" t="s">
        <v>96</v>
      </c>
      <c r="D982" s="28" t="s">
        <v>780</v>
      </c>
      <c r="E982" s="28" t="s">
        <v>750</v>
      </c>
      <c r="F982" s="28"/>
      <c r="G982" s="29" t="s">
        <v>751</v>
      </c>
      <c r="H982" s="418">
        <v>0.08</v>
      </c>
      <c r="I982" s="418">
        <v>0</v>
      </c>
      <c r="J982" s="30">
        <v>40.76</v>
      </c>
      <c r="K982" s="30">
        <v>3.26</v>
      </c>
    </row>
    <row r="983" ht="25.5" spans="1:11">
      <c r="A983" s="28" t="s">
        <v>747</v>
      </c>
      <c r="B983" s="27" t="s">
        <v>777</v>
      </c>
      <c r="C983" s="28" t="s">
        <v>96</v>
      </c>
      <c r="D983" s="28" t="s">
        <v>778</v>
      </c>
      <c r="E983" s="28" t="s">
        <v>750</v>
      </c>
      <c r="F983" s="28"/>
      <c r="G983" s="29" t="s">
        <v>751</v>
      </c>
      <c r="H983" s="418">
        <v>0.08</v>
      </c>
      <c r="I983" s="418">
        <v>0</v>
      </c>
      <c r="J983" s="30">
        <v>33.53</v>
      </c>
      <c r="K983" s="30">
        <v>2.68</v>
      </c>
    </row>
    <row r="984" ht="25.5" customHeight="1" spans="1:11">
      <c r="A984" s="33" t="s">
        <v>765</v>
      </c>
      <c r="B984" s="32" t="s">
        <v>1189</v>
      </c>
      <c r="C984" s="33" t="s">
        <v>68</v>
      </c>
      <c r="D984" s="33" t="s">
        <v>1190</v>
      </c>
      <c r="E984" s="33" t="s">
        <v>772</v>
      </c>
      <c r="F984" s="33"/>
      <c r="G984" s="34" t="s">
        <v>84</v>
      </c>
      <c r="H984" s="422">
        <v>1</v>
      </c>
      <c r="I984" s="422">
        <v>0</v>
      </c>
      <c r="J984" s="35">
        <v>3</v>
      </c>
      <c r="K984" s="35">
        <v>3</v>
      </c>
    </row>
    <row r="985" ht="25.5" customHeight="1" spans="1:11">
      <c r="A985" s="41"/>
      <c r="B985" s="41"/>
      <c r="C985" s="41"/>
      <c r="D985" s="41"/>
      <c r="E985" s="41" t="s">
        <v>752</v>
      </c>
      <c r="F985" s="419">
        <v>2.02778820878708</v>
      </c>
      <c r="G985" s="41" t="s">
        <v>753</v>
      </c>
      <c r="H985" s="419">
        <v>2.29</v>
      </c>
      <c r="I985" s="41" t="s">
        <v>754</v>
      </c>
      <c r="J985" s="419">
        <v>4.32</v>
      </c>
    </row>
    <row r="986" ht="25.5" customHeight="1" spans="1:11">
      <c r="A986" s="41"/>
      <c r="B986" s="41"/>
      <c r="C986" s="41"/>
      <c r="D986" s="41"/>
      <c r="E986" s="41" t="s">
        <v>755</v>
      </c>
      <c r="F986" s="419">
        <v>2.34</v>
      </c>
      <c r="G986" s="41"/>
      <c r="H986" s="41" t="s">
        <v>756</v>
      </c>
      <c r="I986" s="41"/>
      <c r="J986" s="419">
        <v>11.28</v>
      </c>
    </row>
    <row r="987" ht="25.5" customHeight="1" spans="1:11">
      <c r="A987" s="42"/>
      <c r="B987" s="42"/>
      <c r="C987" s="42"/>
      <c r="D987" s="42"/>
      <c r="E987" s="42"/>
      <c r="F987" s="42"/>
      <c r="G987" s="42" t="s">
        <v>757</v>
      </c>
      <c r="H987" s="420">
        <v>1580</v>
      </c>
      <c r="I987" s="42" t="s">
        <v>758</v>
      </c>
      <c r="J987" s="45">
        <v>17822.4</v>
      </c>
    </row>
    <row r="988" ht="15.75" spans="1:11">
      <c r="A988" s="421"/>
      <c r="B988" s="421"/>
      <c r="C988" s="421"/>
      <c r="D988" s="421"/>
      <c r="E988" s="421"/>
      <c r="F988" s="421"/>
      <c r="G988" s="421"/>
      <c r="H988" s="421"/>
      <c r="I988" s="421"/>
      <c r="J988" s="421"/>
    </row>
    <row r="989" ht="38.25" customHeight="1" spans="1:11">
      <c r="A989" s="25" t="s">
        <v>374</v>
      </c>
      <c r="B989" s="24" t="s">
        <v>739</v>
      </c>
      <c r="C989" s="25" t="s">
        <v>740</v>
      </c>
      <c r="D989" s="25" t="s">
        <v>16</v>
      </c>
      <c r="E989" s="25" t="s">
        <v>741</v>
      </c>
      <c r="F989" s="25"/>
      <c r="G989" s="26" t="s">
        <v>742</v>
      </c>
      <c r="H989" s="24" t="s">
        <v>743</v>
      </c>
      <c r="I989" s="24" t="s">
        <v>744</v>
      </c>
      <c r="J989" s="24" t="s">
        <v>745</v>
      </c>
      <c r="K989" s="24" t="s">
        <v>17</v>
      </c>
    </row>
    <row r="990" customHeight="1" spans="1:11">
      <c r="A990" s="49" t="s">
        <v>746</v>
      </c>
      <c r="B990" s="48" t="s">
        <v>375</v>
      </c>
      <c r="C990" s="49" t="s">
        <v>96</v>
      </c>
      <c r="D990" s="49" t="s">
        <v>376</v>
      </c>
      <c r="E990" s="49" t="s">
        <v>1191</v>
      </c>
      <c r="F990" s="49"/>
      <c r="G990" s="50" t="s">
        <v>84</v>
      </c>
      <c r="H990" s="416">
        <v>1</v>
      </c>
      <c r="I990" s="417"/>
      <c r="J990" s="417">
        <v>29.71</v>
      </c>
      <c r="K990" s="417">
        <v>29.71</v>
      </c>
    </row>
    <row r="991" customHeight="1" spans="1:11">
      <c r="A991" s="28" t="s">
        <v>747</v>
      </c>
      <c r="B991" s="27" t="s">
        <v>777</v>
      </c>
      <c r="C991" s="28" t="s">
        <v>96</v>
      </c>
      <c r="D991" s="28" t="s">
        <v>778</v>
      </c>
      <c r="E991" s="28" t="s">
        <v>750</v>
      </c>
      <c r="F991" s="28"/>
      <c r="G991" s="29" t="s">
        <v>751</v>
      </c>
      <c r="H991" s="418">
        <v>0.1863</v>
      </c>
      <c r="I991" s="418">
        <v>0</v>
      </c>
      <c r="J991" s="30">
        <v>33.53</v>
      </c>
      <c r="K991" s="30">
        <v>6.24</v>
      </c>
    </row>
    <row r="992" ht="25.5" spans="1:11">
      <c r="A992" s="28" t="s">
        <v>747</v>
      </c>
      <c r="B992" s="27" t="s">
        <v>779</v>
      </c>
      <c r="C992" s="28" t="s">
        <v>96</v>
      </c>
      <c r="D992" s="28" t="s">
        <v>780</v>
      </c>
      <c r="E992" s="28" t="s">
        <v>750</v>
      </c>
      <c r="F992" s="28"/>
      <c r="G992" s="29" t="s">
        <v>751</v>
      </c>
      <c r="H992" s="418">
        <v>0.1863</v>
      </c>
      <c r="I992" s="418">
        <v>0</v>
      </c>
      <c r="J992" s="30">
        <v>40.76</v>
      </c>
      <c r="K992" s="30">
        <v>7.59</v>
      </c>
    </row>
    <row r="993" ht="25.5" spans="1:11">
      <c r="A993" s="33" t="s">
        <v>765</v>
      </c>
      <c r="B993" s="32" t="s">
        <v>1192</v>
      </c>
      <c r="C993" s="33" t="s">
        <v>96</v>
      </c>
      <c r="D993" s="33" t="s">
        <v>1193</v>
      </c>
      <c r="E993" s="33" t="s">
        <v>772</v>
      </c>
      <c r="F993" s="33"/>
      <c r="G993" s="34" t="s">
        <v>84</v>
      </c>
      <c r="H993" s="422">
        <v>1</v>
      </c>
      <c r="I993" s="422">
        <v>0</v>
      </c>
      <c r="J993" s="35">
        <v>15.88</v>
      </c>
      <c r="K993" s="35">
        <v>15.88</v>
      </c>
    </row>
    <row r="994" spans="1:11">
      <c r="A994" s="41"/>
      <c r="B994" s="41"/>
      <c r="C994" s="41"/>
      <c r="D994" s="41"/>
      <c r="E994" s="41" t="s">
        <v>752</v>
      </c>
      <c r="F994" s="419">
        <v>4.7361997746902</v>
      </c>
      <c r="G994" s="41" t="s">
        <v>753</v>
      </c>
      <c r="H994" s="419">
        <v>5.35</v>
      </c>
      <c r="I994" s="41" t="s">
        <v>754</v>
      </c>
      <c r="J994" s="419">
        <v>10.09</v>
      </c>
    </row>
    <row r="995" ht="25.5" customHeight="1" spans="1:11">
      <c r="A995" s="41"/>
      <c r="B995" s="41"/>
      <c r="C995" s="41"/>
      <c r="D995" s="41"/>
      <c r="E995" s="41" t="s">
        <v>755</v>
      </c>
      <c r="F995" s="419">
        <v>7.8</v>
      </c>
      <c r="G995" s="41"/>
      <c r="H995" s="41" t="s">
        <v>756</v>
      </c>
      <c r="I995" s="41"/>
      <c r="J995" s="419">
        <v>37.51</v>
      </c>
    </row>
    <row r="996" ht="25.5" customHeight="1" spans="1:11">
      <c r="A996" s="42"/>
      <c r="B996" s="42"/>
      <c r="C996" s="42"/>
      <c r="D996" s="42"/>
      <c r="E996" s="42"/>
      <c r="F996" s="42"/>
      <c r="G996" s="42" t="s">
        <v>757</v>
      </c>
      <c r="H996" s="420">
        <v>3</v>
      </c>
      <c r="I996" s="42" t="s">
        <v>758</v>
      </c>
      <c r="J996" s="45">
        <v>112.53</v>
      </c>
    </row>
    <row r="997" ht="25.5" customHeight="1" spans="1:11">
      <c r="A997" s="421"/>
      <c r="B997" s="421"/>
      <c r="C997" s="421"/>
      <c r="D997" s="421"/>
      <c r="E997" s="421"/>
      <c r="F997" s="421"/>
      <c r="G997" s="421"/>
      <c r="H997" s="421"/>
      <c r="I997" s="421"/>
      <c r="J997" s="421"/>
    </row>
    <row r="998" spans="1:11">
      <c r="A998" s="25" t="s">
        <v>377</v>
      </c>
      <c r="B998" s="24" t="s">
        <v>739</v>
      </c>
      <c r="C998" s="25" t="s">
        <v>740</v>
      </c>
      <c r="D998" s="25" t="s">
        <v>16</v>
      </c>
      <c r="E998" s="25" t="s">
        <v>741</v>
      </c>
      <c r="F998" s="25"/>
      <c r="G998" s="26" t="s">
        <v>742</v>
      </c>
      <c r="H998" s="24" t="s">
        <v>743</v>
      </c>
      <c r="I998" s="24" t="s">
        <v>744</v>
      </c>
      <c r="J998" s="24" t="s">
        <v>745</v>
      </c>
      <c r="K998" s="24" t="s">
        <v>17</v>
      </c>
    </row>
    <row r="999" ht="25.5" spans="1:11">
      <c r="A999" s="49" t="s">
        <v>746</v>
      </c>
      <c r="B999" s="48" t="s">
        <v>372</v>
      </c>
      <c r="C999" s="49" t="s">
        <v>68</v>
      </c>
      <c r="D999" s="49" t="s">
        <v>373</v>
      </c>
      <c r="E999" s="49" t="s">
        <v>1116</v>
      </c>
      <c r="F999" s="49"/>
      <c r="G999" s="50" t="s">
        <v>80</v>
      </c>
      <c r="H999" s="416">
        <v>1</v>
      </c>
      <c r="I999" s="417"/>
      <c r="J999" s="417">
        <v>8.94</v>
      </c>
      <c r="K999" s="417">
        <v>8.94</v>
      </c>
    </row>
    <row r="1000" customHeight="1" spans="1:11">
      <c r="A1000" s="28" t="s">
        <v>747</v>
      </c>
      <c r="B1000" s="27" t="s">
        <v>779</v>
      </c>
      <c r="C1000" s="28" t="s">
        <v>96</v>
      </c>
      <c r="D1000" s="28" t="s">
        <v>780</v>
      </c>
      <c r="E1000" s="28" t="s">
        <v>750</v>
      </c>
      <c r="F1000" s="28"/>
      <c r="G1000" s="29" t="s">
        <v>751</v>
      </c>
      <c r="H1000" s="418">
        <v>0.08</v>
      </c>
      <c r="I1000" s="418">
        <v>0</v>
      </c>
      <c r="J1000" s="30">
        <v>40.76</v>
      </c>
      <c r="K1000" s="30">
        <v>3.26</v>
      </c>
    </row>
    <row r="1001" ht="25.5" spans="1:11">
      <c r="A1001" s="28" t="s">
        <v>747</v>
      </c>
      <c r="B1001" s="27" t="s">
        <v>777</v>
      </c>
      <c r="C1001" s="28" t="s">
        <v>96</v>
      </c>
      <c r="D1001" s="28" t="s">
        <v>778</v>
      </c>
      <c r="E1001" s="28" t="s">
        <v>750</v>
      </c>
      <c r="F1001" s="28"/>
      <c r="G1001" s="29" t="s">
        <v>751</v>
      </c>
      <c r="H1001" s="418">
        <v>0.08</v>
      </c>
      <c r="I1001" s="418">
        <v>0</v>
      </c>
      <c r="J1001" s="30">
        <v>33.53</v>
      </c>
      <c r="K1001" s="30">
        <v>2.68</v>
      </c>
    </row>
    <row r="1002" ht="25.5" spans="1:11">
      <c r="A1002" s="33" t="s">
        <v>765</v>
      </c>
      <c r="B1002" s="32" t="s">
        <v>1189</v>
      </c>
      <c r="C1002" s="33" t="s">
        <v>68</v>
      </c>
      <c r="D1002" s="33" t="s">
        <v>1190</v>
      </c>
      <c r="E1002" s="33" t="s">
        <v>772</v>
      </c>
      <c r="F1002" s="33"/>
      <c r="G1002" s="34" t="s">
        <v>84</v>
      </c>
      <c r="H1002" s="422">
        <v>1</v>
      </c>
      <c r="I1002" s="422">
        <v>0</v>
      </c>
      <c r="J1002" s="35">
        <v>3</v>
      </c>
      <c r="K1002" s="35">
        <v>3</v>
      </c>
    </row>
    <row r="1003" spans="1:11">
      <c r="A1003" s="41"/>
      <c r="B1003" s="41"/>
      <c r="C1003" s="41"/>
      <c r="D1003" s="41"/>
      <c r="E1003" s="41" t="s">
        <v>752</v>
      </c>
      <c r="F1003" s="419">
        <v>2.02778820878708</v>
      </c>
      <c r="G1003" s="41" t="s">
        <v>753</v>
      </c>
      <c r="H1003" s="419">
        <v>2.29</v>
      </c>
      <c r="I1003" s="41" t="s">
        <v>754</v>
      </c>
      <c r="J1003" s="419">
        <v>4.32</v>
      </c>
    </row>
    <row r="1004" ht="25.5" customHeight="1" spans="1:11">
      <c r="A1004" s="41"/>
      <c r="B1004" s="41"/>
      <c r="C1004" s="41"/>
      <c r="D1004" s="41"/>
      <c r="E1004" s="41" t="s">
        <v>755</v>
      </c>
      <c r="F1004" s="419">
        <v>2.34</v>
      </c>
      <c r="G1004" s="41"/>
      <c r="H1004" s="41" t="s">
        <v>756</v>
      </c>
      <c r="I1004" s="41"/>
      <c r="J1004" s="419">
        <v>11.28</v>
      </c>
    </row>
    <row r="1005" ht="25.5" customHeight="1" spans="1:11">
      <c r="A1005" s="42"/>
      <c r="B1005" s="42"/>
      <c r="C1005" s="42"/>
      <c r="D1005" s="42"/>
      <c r="E1005" s="42"/>
      <c r="F1005" s="42"/>
      <c r="G1005" s="42" t="s">
        <v>757</v>
      </c>
      <c r="H1005" s="420">
        <v>42</v>
      </c>
      <c r="I1005" s="42" t="s">
        <v>758</v>
      </c>
      <c r="J1005" s="45">
        <v>473.76</v>
      </c>
    </row>
    <row r="1006" ht="25.5" customHeight="1" spans="1:11">
      <c r="A1006" s="421"/>
      <c r="B1006" s="421"/>
      <c r="C1006" s="421"/>
      <c r="D1006" s="421"/>
      <c r="E1006" s="421"/>
      <c r="F1006" s="421"/>
      <c r="G1006" s="421"/>
      <c r="H1006" s="421"/>
      <c r="I1006" s="421"/>
      <c r="J1006" s="421"/>
    </row>
    <row r="1007" spans="1:11">
      <c r="A1007" s="25" t="s">
        <v>378</v>
      </c>
      <c r="B1007" s="24" t="s">
        <v>739</v>
      </c>
      <c r="C1007" s="25" t="s">
        <v>740</v>
      </c>
      <c r="D1007" s="25" t="s">
        <v>16</v>
      </c>
      <c r="E1007" s="25" t="s">
        <v>741</v>
      </c>
      <c r="F1007" s="25"/>
      <c r="G1007" s="26" t="s">
        <v>742</v>
      </c>
      <c r="H1007" s="24" t="s">
        <v>743</v>
      </c>
      <c r="I1007" s="24" t="s">
        <v>744</v>
      </c>
      <c r="J1007" s="24" t="s">
        <v>745</v>
      </c>
      <c r="K1007" s="24" t="s">
        <v>17</v>
      </c>
    </row>
    <row r="1008" ht="25.5" spans="1:11">
      <c r="A1008" s="49" t="s">
        <v>746</v>
      </c>
      <c r="B1008" s="48" t="s">
        <v>379</v>
      </c>
      <c r="C1008" s="49" t="s">
        <v>96</v>
      </c>
      <c r="D1008" s="49" t="s">
        <v>380</v>
      </c>
      <c r="E1008" s="49" t="s">
        <v>1191</v>
      </c>
      <c r="F1008" s="49"/>
      <c r="G1008" s="50" t="s">
        <v>116</v>
      </c>
      <c r="H1008" s="416">
        <v>1</v>
      </c>
      <c r="I1008" s="417"/>
      <c r="J1008" s="417">
        <v>58.99</v>
      </c>
      <c r="K1008" s="417">
        <v>58.99</v>
      </c>
    </row>
    <row r="1009" customHeight="1" spans="1:11">
      <c r="A1009" s="28" t="s">
        <v>747</v>
      </c>
      <c r="B1009" s="27" t="s">
        <v>777</v>
      </c>
      <c r="C1009" s="28" t="s">
        <v>96</v>
      </c>
      <c r="D1009" s="28" t="s">
        <v>778</v>
      </c>
      <c r="E1009" s="28" t="s">
        <v>750</v>
      </c>
      <c r="F1009" s="28"/>
      <c r="G1009" s="29" t="s">
        <v>751</v>
      </c>
      <c r="H1009" s="418">
        <v>0.0331</v>
      </c>
      <c r="I1009" s="418">
        <v>0</v>
      </c>
      <c r="J1009" s="30">
        <v>33.53</v>
      </c>
      <c r="K1009" s="30">
        <v>1.1</v>
      </c>
    </row>
    <row r="1010" ht="25.5" spans="1:11">
      <c r="A1010" s="28" t="s">
        <v>747</v>
      </c>
      <c r="B1010" s="27" t="s">
        <v>779</v>
      </c>
      <c r="C1010" s="28" t="s">
        <v>96</v>
      </c>
      <c r="D1010" s="28" t="s">
        <v>780</v>
      </c>
      <c r="E1010" s="28" t="s">
        <v>750</v>
      </c>
      <c r="F1010" s="28"/>
      <c r="G1010" s="29" t="s">
        <v>751</v>
      </c>
      <c r="H1010" s="418">
        <v>0.0331</v>
      </c>
      <c r="I1010" s="418">
        <v>0</v>
      </c>
      <c r="J1010" s="30">
        <v>40.76</v>
      </c>
      <c r="K1010" s="30">
        <v>1.34</v>
      </c>
    </row>
    <row r="1011" customHeight="1" spans="1:11">
      <c r="A1011" s="33" t="s">
        <v>765</v>
      </c>
      <c r="B1011" s="32" t="s">
        <v>1194</v>
      </c>
      <c r="C1011" s="33" t="s">
        <v>96</v>
      </c>
      <c r="D1011" s="33" t="s">
        <v>1195</v>
      </c>
      <c r="E1011" s="33" t="s">
        <v>772</v>
      </c>
      <c r="F1011" s="33"/>
      <c r="G1011" s="34" t="s">
        <v>116</v>
      </c>
      <c r="H1011" s="422">
        <v>1.05</v>
      </c>
      <c r="I1011" s="422">
        <v>0</v>
      </c>
      <c r="J1011" s="35">
        <v>53.86</v>
      </c>
      <c r="K1011" s="35">
        <v>56.55</v>
      </c>
    </row>
    <row r="1012" spans="1:11">
      <c r="A1012" s="41"/>
      <c r="B1012" s="41"/>
      <c r="C1012" s="41"/>
      <c r="D1012" s="41"/>
      <c r="E1012" s="41" t="s">
        <v>752</v>
      </c>
      <c r="F1012" s="419">
        <v>0.83552384528727</v>
      </c>
      <c r="G1012" s="41" t="s">
        <v>753</v>
      </c>
      <c r="H1012" s="419">
        <v>0.94</v>
      </c>
      <c r="I1012" s="41" t="s">
        <v>754</v>
      </c>
      <c r="J1012" s="419">
        <v>1.78</v>
      </c>
    </row>
    <row r="1013" spans="1:11">
      <c r="A1013" s="41"/>
      <c r="B1013" s="41"/>
      <c r="C1013" s="41"/>
      <c r="D1013" s="41"/>
      <c r="E1013" s="41" t="s">
        <v>755</v>
      </c>
      <c r="F1013" s="419">
        <v>15.49</v>
      </c>
      <c r="G1013" s="41"/>
      <c r="H1013" s="41" t="s">
        <v>756</v>
      </c>
      <c r="I1013" s="41"/>
      <c r="J1013" s="419">
        <v>74.48</v>
      </c>
    </row>
    <row r="1014" ht="25.5" customHeight="1" spans="1:11">
      <c r="A1014" s="42"/>
      <c r="B1014" s="42"/>
      <c r="C1014" s="42"/>
      <c r="D1014" s="42"/>
      <c r="E1014" s="42"/>
      <c r="F1014" s="42"/>
      <c r="G1014" s="42" t="s">
        <v>757</v>
      </c>
      <c r="H1014" s="420">
        <v>370</v>
      </c>
      <c r="I1014" s="42" t="s">
        <v>758</v>
      </c>
      <c r="J1014" s="45">
        <v>27557.6</v>
      </c>
    </row>
    <row r="1015" ht="25.5" customHeight="1" spans="1:11">
      <c r="A1015" s="421"/>
      <c r="B1015" s="421"/>
      <c r="C1015" s="421"/>
      <c r="D1015" s="421"/>
      <c r="E1015" s="421"/>
      <c r="F1015" s="421"/>
      <c r="G1015" s="421"/>
      <c r="H1015" s="421"/>
      <c r="I1015" s="421"/>
      <c r="J1015" s="421"/>
    </row>
    <row r="1016" ht="25.5" customHeight="1" spans="1:11">
      <c r="A1016" s="25" t="s">
        <v>381</v>
      </c>
      <c r="B1016" s="24" t="s">
        <v>739</v>
      </c>
      <c r="C1016" s="25" t="s">
        <v>740</v>
      </c>
      <c r="D1016" s="25" t="s">
        <v>16</v>
      </c>
      <c r="E1016" s="25" t="s">
        <v>741</v>
      </c>
      <c r="F1016" s="25"/>
      <c r="G1016" s="26" t="s">
        <v>742</v>
      </c>
      <c r="H1016" s="24" t="s">
        <v>743</v>
      </c>
      <c r="I1016" s="24" t="s">
        <v>744</v>
      </c>
      <c r="J1016" s="24" t="s">
        <v>745</v>
      </c>
      <c r="K1016" s="24" t="s">
        <v>17</v>
      </c>
    </row>
    <row r="1017" ht="25.5" customHeight="1" spans="1:11">
      <c r="A1017" s="49" t="s">
        <v>746</v>
      </c>
      <c r="B1017" s="48" t="s">
        <v>382</v>
      </c>
      <c r="C1017" s="49" t="s">
        <v>68</v>
      </c>
      <c r="D1017" s="49" t="s">
        <v>383</v>
      </c>
      <c r="E1017" s="49">
        <v>1603</v>
      </c>
      <c r="F1017" s="49"/>
      <c r="G1017" s="50" t="s">
        <v>80</v>
      </c>
      <c r="H1017" s="416">
        <v>1</v>
      </c>
      <c r="I1017" s="417"/>
      <c r="J1017" s="417">
        <v>27.83</v>
      </c>
      <c r="K1017" s="417">
        <v>27.83</v>
      </c>
    </row>
    <row r="1018" ht="25.5" spans="1:11">
      <c r="A1018" s="28" t="s">
        <v>747</v>
      </c>
      <c r="B1018" s="27" t="s">
        <v>777</v>
      </c>
      <c r="C1018" s="28" t="s">
        <v>96</v>
      </c>
      <c r="D1018" s="28" t="s">
        <v>778</v>
      </c>
      <c r="E1018" s="28" t="s">
        <v>750</v>
      </c>
      <c r="F1018" s="28"/>
      <c r="G1018" s="29" t="s">
        <v>751</v>
      </c>
      <c r="H1018" s="418">
        <v>0.15</v>
      </c>
      <c r="I1018" s="418">
        <v>0</v>
      </c>
      <c r="J1018" s="30">
        <v>33.53</v>
      </c>
      <c r="K1018" s="30">
        <v>5.02</v>
      </c>
    </row>
    <row r="1019" ht="25.5" spans="1:11">
      <c r="A1019" s="28" t="s">
        <v>747</v>
      </c>
      <c r="B1019" s="27" t="s">
        <v>779</v>
      </c>
      <c r="C1019" s="28" t="s">
        <v>96</v>
      </c>
      <c r="D1019" s="28" t="s">
        <v>780</v>
      </c>
      <c r="E1019" s="28" t="s">
        <v>750</v>
      </c>
      <c r="F1019" s="28"/>
      <c r="G1019" s="29" t="s">
        <v>751</v>
      </c>
      <c r="H1019" s="418">
        <v>0.15</v>
      </c>
      <c r="I1019" s="418">
        <v>0</v>
      </c>
      <c r="J1019" s="30">
        <v>40.76</v>
      </c>
      <c r="K1019" s="30">
        <v>6.11</v>
      </c>
    </row>
    <row r="1020" customHeight="1" spans="1:11">
      <c r="A1020" s="33" t="s">
        <v>765</v>
      </c>
      <c r="B1020" s="32" t="s">
        <v>1196</v>
      </c>
      <c r="C1020" s="33" t="s">
        <v>68</v>
      </c>
      <c r="D1020" s="33" t="s">
        <v>1197</v>
      </c>
      <c r="E1020" s="33" t="s">
        <v>772</v>
      </c>
      <c r="F1020" s="33"/>
      <c r="G1020" s="34" t="s">
        <v>156</v>
      </c>
      <c r="H1020" s="422">
        <v>1</v>
      </c>
      <c r="I1020" s="422">
        <v>0</v>
      </c>
      <c r="J1020" s="35">
        <v>16.7</v>
      </c>
      <c r="K1020" s="35">
        <v>16.7</v>
      </c>
    </row>
    <row r="1021" spans="1:11">
      <c r="A1021" s="41"/>
      <c r="B1021" s="41"/>
      <c r="C1021" s="41"/>
      <c r="D1021" s="41"/>
      <c r="E1021" s="41" t="s">
        <v>752</v>
      </c>
      <c r="F1021" s="419">
        <v>3.81149079984979</v>
      </c>
      <c r="G1021" s="41" t="s">
        <v>753</v>
      </c>
      <c r="H1021" s="419">
        <v>4.31</v>
      </c>
      <c r="I1021" s="41" t="s">
        <v>754</v>
      </c>
      <c r="J1021" s="419">
        <v>8.12</v>
      </c>
    </row>
    <row r="1022" spans="1:11">
      <c r="A1022" s="41"/>
      <c r="B1022" s="41"/>
      <c r="C1022" s="41"/>
      <c r="D1022" s="41"/>
      <c r="E1022" s="41" t="s">
        <v>755</v>
      </c>
      <c r="F1022" s="419">
        <v>7.31</v>
      </c>
      <c r="G1022" s="41"/>
      <c r="H1022" s="41" t="s">
        <v>756</v>
      </c>
      <c r="I1022" s="41"/>
      <c r="J1022" s="419">
        <v>35.14</v>
      </c>
    </row>
    <row r="1023" ht="26.25" spans="1:11">
      <c r="A1023" s="42"/>
      <c r="B1023" s="42"/>
      <c r="C1023" s="42"/>
      <c r="D1023" s="42"/>
      <c r="E1023" s="42"/>
      <c r="F1023" s="42"/>
      <c r="G1023" s="42" t="s">
        <v>757</v>
      </c>
      <c r="H1023" s="420">
        <v>22</v>
      </c>
      <c r="I1023" s="42" t="s">
        <v>758</v>
      </c>
      <c r="J1023" s="45">
        <v>773.08</v>
      </c>
    </row>
    <row r="1024" ht="25.5" customHeight="1" spans="1:11">
      <c r="A1024" s="421"/>
      <c r="B1024" s="421"/>
      <c r="C1024" s="421"/>
      <c r="D1024" s="421"/>
      <c r="E1024" s="421"/>
      <c r="F1024" s="421"/>
      <c r="G1024" s="421"/>
      <c r="H1024" s="421"/>
      <c r="I1024" s="421"/>
      <c r="J1024" s="421"/>
    </row>
    <row r="1025" ht="25.5" customHeight="1" spans="1:11">
      <c r="A1025" s="25" t="s">
        <v>384</v>
      </c>
      <c r="B1025" s="24" t="s">
        <v>739</v>
      </c>
      <c r="C1025" s="25" t="s">
        <v>740</v>
      </c>
      <c r="D1025" s="25" t="s">
        <v>16</v>
      </c>
      <c r="E1025" s="25" t="s">
        <v>741</v>
      </c>
      <c r="F1025" s="25"/>
      <c r="G1025" s="26" t="s">
        <v>742</v>
      </c>
      <c r="H1025" s="24" t="s">
        <v>743</v>
      </c>
      <c r="I1025" s="24" t="s">
        <v>744</v>
      </c>
      <c r="J1025" s="24" t="s">
        <v>745</v>
      </c>
      <c r="K1025" s="24" t="s">
        <v>17</v>
      </c>
    </row>
    <row r="1026" ht="25.5" customHeight="1" spans="1:11">
      <c r="A1026" s="49" t="s">
        <v>746</v>
      </c>
      <c r="B1026" s="48" t="s">
        <v>385</v>
      </c>
      <c r="C1026" s="49" t="s">
        <v>96</v>
      </c>
      <c r="D1026" s="49" t="s">
        <v>386</v>
      </c>
      <c r="E1026" s="49" t="s">
        <v>1198</v>
      </c>
      <c r="F1026" s="49"/>
      <c r="G1026" s="50" t="s">
        <v>116</v>
      </c>
      <c r="H1026" s="416">
        <v>1</v>
      </c>
      <c r="I1026" s="417"/>
      <c r="J1026" s="417">
        <v>33.3</v>
      </c>
      <c r="K1026" s="417">
        <v>33.3</v>
      </c>
    </row>
    <row r="1027" ht="25.5" spans="1:11">
      <c r="A1027" s="28" t="s">
        <v>747</v>
      </c>
      <c r="B1027" s="27" t="s">
        <v>777</v>
      </c>
      <c r="C1027" s="28" t="s">
        <v>96</v>
      </c>
      <c r="D1027" s="28" t="s">
        <v>778</v>
      </c>
      <c r="E1027" s="28" t="s">
        <v>750</v>
      </c>
      <c r="F1027" s="28"/>
      <c r="G1027" s="29" t="s">
        <v>751</v>
      </c>
      <c r="H1027" s="418">
        <v>0.203</v>
      </c>
      <c r="I1027" s="418">
        <v>0</v>
      </c>
      <c r="J1027" s="30">
        <v>33.53</v>
      </c>
      <c r="K1027" s="30">
        <v>6.8</v>
      </c>
    </row>
    <row r="1028" ht="25.5" spans="1:11">
      <c r="A1028" s="28" t="s">
        <v>747</v>
      </c>
      <c r="B1028" s="27" t="s">
        <v>779</v>
      </c>
      <c r="C1028" s="28" t="s">
        <v>96</v>
      </c>
      <c r="D1028" s="28" t="s">
        <v>780</v>
      </c>
      <c r="E1028" s="28" t="s">
        <v>750</v>
      </c>
      <c r="F1028" s="28"/>
      <c r="G1028" s="29" t="s">
        <v>751</v>
      </c>
      <c r="H1028" s="418">
        <v>0.203</v>
      </c>
      <c r="I1028" s="418">
        <v>0</v>
      </c>
      <c r="J1028" s="30">
        <v>40.76</v>
      </c>
      <c r="K1028" s="30">
        <v>8.27</v>
      </c>
    </row>
    <row r="1029" customHeight="1" spans="1:11">
      <c r="A1029" s="28" t="s">
        <v>747</v>
      </c>
      <c r="B1029" s="27" t="s">
        <v>1199</v>
      </c>
      <c r="C1029" s="28" t="s">
        <v>96</v>
      </c>
      <c r="D1029" s="28" t="s">
        <v>1200</v>
      </c>
      <c r="E1029" s="28" t="s">
        <v>776</v>
      </c>
      <c r="F1029" s="28"/>
      <c r="G1029" s="29" t="s">
        <v>116</v>
      </c>
      <c r="H1029" s="418">
        <v>1</v>
      </c>
      <c r="I1029" s="418">
        <v>0</v>
      </c>
      <c r="J1029" s="30">
        <v>13.63</v>
      </c>
      <c r="K1029" s="30">
        <v>13.63</v>
      </c>
    </row>
    <row r="1030" ht="25.5" spans="1:11">
      <c r="A1030" s="33" t="s">
        <v>765</v>
      </c>
      <c r="B1030" s="32" t="s">
        <v>1201</v>
      </c>
      <c r="C1030" s="33" t="s">
        <v>96</v>
      </c>
      <c r="D1030" s="33" t="s">
        <v>1202</v>
      </c>
      <c r="E1030" s="33" t="s">
        <v>772</v>
      </c>
      <c r="F1030" s="33"/>
      <c r="G1030" s="34" t="s">
        <v>116</v>
      </c>
      <c r="H1030" s="422">
        <v>1.0538</v>
      </c>
      <c r="I1030" s="422">
        <v>0</v>
      </c>
      <c r="J1030" s="35">
        <v>4.37</v>
      </c>
      <c r="K1030" s="35">
        <v>4.6</v>
      </c>
    </row>
    <row r="1031" spans="1:11">
      <c r="A1031" s="41"/>
      <c r="B1031" s="41"/>
      <c r="C1031" s="41"/>
      <c r="D1031" s="41"/>
      <c r="E1031" s="41" t="s">
        <v>752</v>
      </c>
      <c r="F1031" s="419">
        <v>8.60871197897109</v>
      </c>
      <c r="G1031" s="41" t="s">
        <v>753</v>
      </c>
      <c r="H1031" s="419">
        <v>9.73</v>
      </c>
      <c r="I1031" s="41" t="s">
        <v>754</v>
      </c>
      <c r="J1031" s="419">
        <v>18.34</v>
      </c>
    </row>
    <row r="1032" spans="1:11">
      <c r="A1032" s="41"/>
      <c r="B1032" s="41"/>
      <c r="C1032" s="41"/>
      <c r="D1032" s="41"/>
      <c r="E1032" s="41" t="s">
        <v>755</v>
      </c>
      <c r="F1032" s="419">
        <v>8.74</v>
      </c>
      <c r="G1032" s="41"/>
      <c r="H1032" s="41" t="s">
        <v>756</v>
      </c>
      <c r="I1032" s="41"/>
      <c r="J1032" s="419">
        <v>42.04</v>
      </c>
    </row>
    <row r="1033" ht="25.5" customHeight="1" spans="1:11">
      <c r="A1033" s="42"/>
      <c r="B1033" s="42"/>
      <c r="C1033" s="42"/>
      <c r="D1033" s="42"/>
      <c r="E1033" s="42"/>
      <c r="F1033" s="42"/>
      <c r="G1033" s="42" t="s">
        <v>757</v>
      </c>
      <c r="H1033" s="420">
        <v>22</v>
      </c>
      <c r="I1033" s="42" t="s">
        <v>758</v>
      </c>
      <c r="J1033" s="45">
        <v>924.88</v>
      </c>
    </row>
    <row r="1034" ht="25.5" customHeight="1" spans="1:11">
      <c r="A1034" s="421"/>
      <c r="B1034" s="421"/>
      <c r="C1034" s="421"/>
      <c r="D1034" s="421"/>
      <c r="E1034" s="421"/>
      <c r="F1034" s="421"/>
      <c r="G1034" s="421"/>
      <c r="H1034" s="421"/>
      <c r="I1034" s="421"/>
      <c r="J1034" s="421"/>
    </row>
    <row r="1035" ht="25.5" customHeight="1" spans="1:11">
      <c r="A1035" s="25" t="s">
        <v>387</v>
      </c>
      <c r="B1035" s="24" t="s">
        <v>739</v>
      </c>
      <c r="C1035" s="25" t="s">
        <v>740</v>
      </c>
      <c r="D1035" s="25" t="s">
        <v>16</v>
      </c>
      <c r="E1035" s="25" t="s">
        <v>741</v>
      </c>
      <c r="F1035" s="25"/>
      <c r="G1035" s="26" t="s">
        <v>742</v>
      </c>
      <c r="H1035" s="24" t="s">
        <v>743</v>
      </c>
      <c r="I1035" s="24" t="s">
        <v>744</v>
      </c>
      <c r="J1035" s="24" t="s">
        <v>745</v>
      </c>
      <c r="K1035" s="24" t="s">
        <v>17</v>
      </c>
    </row>
    <row r="1036" ht="51" spans="1:11">
      <c r="A1036" s="49" t="s">
        <v>746</v>
      </c>
      <c r="B1036" s="48" t="s">
        <v>388</v>
      </c>
      <c r="C1036" s="49" t="s">
        <v>96</v>
      </c>
      <c r="D1036" s="49" t="s">
        <v>389</v>
      </c>
      <c r="E1036" s="49" t="s">
        <v>776</v>
      </c>
      <c r="F1036" s="49"/>
      <c r="G1036" s="50" t="s">
        <v>116</v>
      </c>
      <c r="H1036" s="416">
        <v>1</v>
      </c>
      <c r="I1036" s="417"/>
      <c r="J1036" s="417">
        <v>15.79</v>
      </c>
      <c r="K1036" s="417">
        <v>15.79</v>
      </c>
    </row>
    <row r="1037" ht="25.5" spans="1:11">
      <c r="A1037" s="28" t="s">
        <v>747</v>
      </c>
      <c r="B1037" s="27" t="s">
        <v>777</v>
      </c>
      <c r="C1037" s="28" t="s">
        <v>96</v>
      </c>
      <c r="D1037" s="28" t="s">
        <v>778</v>
      </c>
      <c r="E1037" s="28" t="s">
        <v>750</v>
      </c>
      <c r="F1037" s="28"/>
      <c r="G1037" s="29" t="s">
        <v>751</v>
      </c>
      <c r="H1037" s="418">
        <v>0.0442</v>
      </c>
      <c r="I1037" s="418">
        <v>0</v>
      </c>
      <c r="J1037" s="30">
        <v>33.53</v>
      </c>
      <c r="K1037" s="30">
        <v>1.48</v>
      </c>
    </row>
    <row r="1038" customHeight="1" spans="1:11">
      <c r="A1038" s="28" t="s">
        <v>747</v>
      </c>
      <c r="B1038" s="27" t="s">
        <v>779</v>
      </c>
      <c r="C1038" s="28" t="s">
        <v>96</v>
      </c>
      <c r="D1038" s="28" t="s">
        <v>780</v>
      </c>
      <c r="E1038" s="28" t="s">
        <v>750</v>
      </c>
      <c r="F1038" s="28"/>
      <c r="G1038" s="29" t="s">
        <v>751</v>
      </c>
      <c r="H1038" s="418">
        <v>0.1946</v>
      </c>
      <c r="I1038" s="418">
        <v>0</v>
      </c>
      <c r="J1038" s="30">
        <v>40.76</v>
      </c>
      <c r="K1038" s="30">
        <v>7.93</v>
      </c>
    </row>
    <row r="1039" ht="38.25" spans="1:11">
      <c r="A1039" s="33" t="s">
        <v>765</v>
      </c>
      <c r="B1039" s="32" t="s">
        <v>1203</v>
      </c>
      <c r="C1039" s="33" t="s">
        <v>96</v>
      </c>
      <c r="D1039" s="33" t="s">
        <v>1204</v>
      </c>
      <c r="E1039" s="33" t="s">
        <v>772</v>
      </c>
      <c r="F1039" s="33"/>
      <c r="G1039" s="34" t="s">
        <v>84</v>
      </c>
      <c r="H1039" s="422">
        <v>1.25</v>
      </c>
      <c r="I1039" s="422">
        <v>0</v>
      </c>
      <c r="J1039" s="35">
        <v>4.28</v>
      </c>
      <c r="K1039" s="35">
        <v>5.35</v>
      </c>
    </row>
    <row r="1040" ht="38.25" spans="1:11">
      <c r="A1040" s="33" t="s">
        <v>765</v>
      </c>
      <c r="B1040" s="32" t="s">
        <v>1205</v>
      </c>
      <c r="C1040" s="33" t="s">
        <v>96</v>
      </c>
      <c r="D1040" s="33" t="s">
        <v>1206</v>
      </c>
      <c r="E1040" s="33" t="s">
        <v>772</v>
      </c>
      <c r="F1040" s="33"/>
      <c r="G1040" s="34" t="s">
        <v>84</v>
      </c>
      <c r="H1040" s="422">
        <v>1.3125</v>
      </c>
      <c r="I1040" s="422">
        <v>0</v>
      </c>
      <c r="J1040" s="35">
        <v>0.79</v>
      </c>
      <c r="K1040" s="35">
        <v>1.03</v>
      </c>
    </row>
    <row r="1041" spans="1:11">
      <c r="A1041" s="41"/>
      <c r="B1041" s="41"/>
      <c r="C1041" s="41"/>
      <c r="D1041" s="41"/>
      <c r="E1041" s="41" t="s">
        <v>752</v>
      </c>
      <c r="F1041" s="419">
        <v>3.28576793090499</v>
      </c>
      <c r="G1041" s="41" t="s">
        <v>753</v>
      </c>
      <c r="H1041" s="419">
        <v>3.71</v>
      </c>
      <c r="I1041" s="41" t="s">
        <v>754</v>
      </c>
      <c r="J1041" s="419">
        <v>7</v>
      </c>
    </row>
    <row r="1042" ht="25.5" customHeight="1" spans="1:11">
      <c r="A1042" s="41"/>
      <c r="B1042" s="41"/>
      <c r="C1042" s="41"/>
      <c r="D1042" s="41"/>
      <c r="E1042" s="41" t="s">
        <v>755</v>
      </c>
      <c r="F1042" s="419">
        <v>4.14</v>
      </c>
      <c r="G1042" s="41"/>
      <c r="H1042" s="41" t="s">
        <v>756</v>
      </c>
      <c r="I1042" s="41"/>
      <c r="J1042" s="419">
        <v>19.93</v>
      </c>
    </row>
    <row r="1043" ht="25.5" customHeight="1" spans="1:11">
      <c r="A1043" s="42"/>
      <c r="B1043" s="42"/>
      <c r="C1043" s="42"/>
      <c r="D1043" s="42"/>
      <c r="E1043" s="42"/>
      <c r="F1043" s="42"/>
      <c r="G1043" s="42" t="s">
        <v>757</v>
      </c>
      <c r="H1043" s="420">
        <v>22</v>
      </c>
      <c r="I1043" s="42" t="s">
        <v>758</v>
      </c>
      <c r="J1043" s="45">
        <v>438.46</v>
      </c>
    </row>
    <row r="1044" ht="25.5" customHeight="1" spans="1:11">
      <c r="A1044" s="421"/>
      <c r="B1044" s="421"/>
      <c r="C1044" s="421"/>
      <c r="D1044" s="421"/>
      <c r="E1044" s="421"/>
      <c r="F1044" s="421"/>
      <c r="G1044" s="421"/>
      <c r="H1044" s="421"/>
      <c r="I1044" s="421"/>
      <c r="J1044" s="421"/>
    </row>
    <row r="1045" spans="1:11">
      <c r="A1045" s="25" t="s">
        <v>390</v>
      </c>
      <c r="B1045" s="24" t="s">
        <v>739</v>
      </c>
      <c r="C1045" s="25" t="s">
        <v>740</v>
      </c>
      <c r="D1045" s="25" t="s">
        <v>16</v>
      </c>
      <c r="E1045" s="25" t="s">
        <v>741</v>
      </c>
      <c r="F1045" s="25"/>
      <c r="G1045" s="26" t="s">
        <v>742</v>
      </c>
      <c r="H1045" s="24" t="s">
        <v>743</v>
      </c>
      <c r="I1045" s="24" t="s">
        <v>744</v>
      </c>
      <c r="J1045" s="24" t="s">
        <v>745</v>
      </c>
      <c r="K1045" s="24" t="s">
        <v>17</v>
      </c>
    </row>
    <row r="1046" ht="25.5" spans="1:11">
      <c r="A1046" s="49" t="s">
        <v>746</v>
      </c>
      <c r="B1046" s="48" t="s">
        <v>391</v>
      </c>
      <c r="C1046" s="49" t="s">
        <v>96</v>
      </c>
      <c r="D1046" s="49" t="s">
        <v>392</v>
      </c>
      <c r="E1046" s="49" t="s">
        <v>1191</v>
      </c>
      <c r="F1046" s="49"/>
      <c r="G1046" s="50" t="s">
        <v>84</v>
      </c>
      <c r="H1046" s="416">
        <v>1</v>
      </c>
      <c r="I1046" s="417"/>
      <c r="J1046" s="417">
        <v>77.48</v>
      </c>
      <c r="K1046" s="417">
        <v>77.48</v>
      </c>
    </row>
    <row r="1047" customHeight="1" spans="1:11">
      <c r="A1047" s="28" t="s">
        <v>747</v>
      </c>
      <c r="B1047" s="27" t="s">
        <v>777</v>
      </c>
      <c r="C1047" s="28" t="s">
        <v>96</v>
      </c>
      <c r="D1047" s="28" t="s">
        <v>778</v>
      </c>
      <c r="E1047" s="28" t="s">
        <v>750</v>
      </c>
      <c r="F1047" s="28"/>
      <c r="G1047" s="29" t="s">
        <v>751</v>
      </c>
      <c r="H1047" s="418">
        <v>0.2484</v>
      </c>
      <c r="I1047" s="418">
        <v>0</v>
      </c>
      <c r="J1047" s="30">
        <v>33.53</v>
      </c>
      <c r="K1047" s="30">
        <v>8.32</v>
      </c>
    </row>
    <row r="1048" ht="25.5" spans="1:11">
      <c r="A1048" s="28" t="s">
        <v>747</v>
      </c>
      <c r="B1048" s="27" t="s">
        <v>779</v>
      </c>
      <c r="C1048" s="28" t="s">
        <v>96</v>
      </c>
      <c r="D1048" s="28" t="s">
        <v>780</v>
      </c>
      <c r="E1048" s="28" t="s">
        <v>750</v>
      </c>
      <c r="F1048" s="28"/>
      <c r="G1048" s="29" t="s">
        <v>751</v>
      </c>
      <c r="H1048" s="418">
        <v>0.2484</v>
      </c>
      <c r="I1048" s="418">
        <v>0</v>
      </c>
      <c r="J1048" s="30">
        <v>40.76</v>
      </c>
      <c r="K1048" s="30">
        <v>10.12</v>
      </c>
    </row>
    <row r="1049" ht="38.25" spans="1:11">
      <c r="A1049" s="33" t="s">
        <v>765</v>
      </c>
      <c r="B1049" s="32" t="s">
        <v>1207</v>
      </c>
      <c r="C1049" s="33" t="s">
        <v>96</v>
      </c>
      <c r="D1049" s="33" t="s">
        <v>1208</v>
      </c>
      <c r="E1049" s="33" t="s">
        <v>772</v>
      </c>
      <c r="F1049" s="33"/>
      <c r="G1049" s="34" t="s">
        <v>84</v>
      </c>
      <c r="H1049" s="422">
        <v>1</v>
      </c>
      <c r="I1049" s="422">
        <v>0</v>
      </c>
      <c r="J1049" s="35">
        <v>59.04</v>
      </c>
      <c r="K1049" s="35">
        <v>59.04</v>
      </c>
    </row>
    <row r="1050" spans="1:11">
      <c r="A1050" s="41"/>
      <c r="B1050" s="41"/>
      <c r="C1050" s="41"/>
      <c r="D1050" s="41"/>
      <c r="E1050" s="41" t="s">
        <v>752</v>
      </c>
      <c r="F1050" s="419">
        <v>6.3133683815246</v>
      </c>
      <c r="G1050" s="41" t="s">
        <v>753</v>
      </c>
      <c r="H1050" s="419">
        <v>7.14</v>
      </c>
      <c r="I1050" s="41" t="s">
        <v>754</v>
      </c>
      <c r="J1050" s="419">
        <v>13.45</v>
      </c>
    </row>
    <row r="1051" ht="38.25" customHeight="1" spans="1:11">
      <c r="A1051" s="41"/>
      <c r="B1051" s="41"/>
      <c r="C1051" s="41"/>
      <c r="D1051" s="41"/>
      <c r="E1051" s="41" t="s">
        <v>755</v>
      </c>
      <c r="F1051" s="419">
        <v>20.35</v>
      </c>
      <c r="G1051" s="41"/>
      <c r="H1051" s="41" t="s">
        <v>756</v>
      </c>
      <c r="I1051" s="41"/>
      <c r="J1051" s="419">
        <v>97.83</v>
      </c>
    </row>
    <row r="1052" ht="25.5" customHeight="1" spans="1:11">
      <c r="A1052" s="42"/>
      <c r="B1052" s="42"/>
      <c r="C1052" s="42"/>
      <c r="D1052" s="42"/>
      <c r="E1052" s="42"/>
      <c r="F1052" s="42"/>
      <c r="G1052" s="42" t="s">
        <v>757</v>
      </c>
      <c r="H1052" s="420">
        <v>22</v>
      </c>
      <c r="I1052" s="42" t="s">
        <v>758</v>
      </c>
      <c r="J1052" s="45">
        <v>2152.26</v>
      </c>
    </row>
    <row r="1053" ht="25.5" customHeight="1" spans="1:11">
      <c r="A1053" s="421"/>
      <c r="B1053" s="421"/>
      <c r="C1053" s="421"/>
      <c r="D1053" s="421"/>
      <c r="E1053" s="421"/>
      <c r="F1053" s="421"/>
      <c r="G1053" s="421"/>
      <c r="H1053" s="421"/>
      <c r="I1053" s="421"/>
      <c r="J1053" s="421"/>
    </row>
    <row r="1054" spans="1:11">
      <c r="A1054" s="25" t="s">
        <v>393</v>
      </c>
      <c r="B1054" s="24" t="s">
        <v>739</v>
      </c>
      <c r="C1054" s="25" t="s">
        <v>740</v>
      </c>
      <c r="D1054" s="25" t="s">
        <v>16</v>
      </c>
      <c r="E1054" s="25" t="s">
        <v>741</v>
      </c>
      <c r="F1054" s="25"/>
      <c r="G1054" s="26" t="s">
        <v>742</v>
      </c>
      <c r="H1054" s="24" t="s">
        <v>743</v>
      </c>
      <c r="I1054" s="24" t="s">
        <v>744</v>
      </c>
      <c r="J1054" s="24" t="s">
        <v>745</v>
      </c>
      <c r="K1054" s="24" t="s">
        <v>17</v>
      </c>
    </row>
    <row r="1055" ht="38.25" spans="1:11">
      <c r="A1055" s="49" t="s">
        <v>746</v>
      </c>
      <c r="B1055" s="48" t="s">
        <v>394</v>
      </c>
      <c r="C1055" s="49" t="s">
        <v>68</v>
      </c>
      <c r="D1055" s="49" t="s">
        <v>395</v>
      </c>
      <c r="E1055" s="49">
        <v>1603</v>
      </c>
      <c r="F1055" s="49"/>
      <c r="G1055" s="50" t="s">
        <v>80</v>
      </c>
      <c r="H1055" s="416">
        <v>1</v>
      </c>
      <c r="I1055" s="417"/>
      <c r="J1055" s="417">
        <v>17.45</v>
      </c>
      <c r="K1055" s="417">
        <v>17.45</v>
      </c>
    </row>
    <row r="1056" customHeight="1" spans="1:11">
      <c r="A1056" s="28" t="s">
        <v>747</v>
      </c>
      <c r="B1056" s="27" t="s">
        <v>777</v>
      </c>
      <c r="C1056" s="28" t="s">
        <v>96</v>
      </c>
      <c r="D1056" s="28" t="s">
        <v>778</v>
      </c>
      <c r="E1056" s="28" t="s">
        <v>750</v>
      </c>
      <c r="F1056" s="28"/>
      <c r="G1056" s="29" t="s">
        <v>751</v>
      </c>
      <c r="H1056" s="418">
        <v>0.2</v>
      </c>
      <c r="I1056" s="418">
        <v>0</v>
      </c>
      <c r="J1056" s="30">
        <v>33.53</v>
      </c>
      <c r="K1056" s="30">
        <v>6.7</v>
      </c>
    </row>
    <row r="1057" customHeight="1" spans="1:11">
      <c r="A1057" s="28" t="s">
        <v>747</v>
      </c>
      <c r="B1057" s="27" t="s">
        <v>779</v>
      </c>
      <c r="C1057" s="28" t="s">
        <v>96</v>
      </c>
      <c r="D1057" s="28" t="s">
        <v>780</v>
      </c>
      <c r="E1057" s="28" t="s">
        <v>750</v>
      </c>
      <c r="F1057" s="28"/>
      <c r="G1057" s="29" t="s">
        <v>751</v>
      </c>
      <c r="H1057" s="418">
        <v>0.2</v>
      </c>
      <c r="I1057" s="418">
        <v>0</v>
      </c>
      <c r="J1057" s="30">
        <v>40.76</v>
      </c>
      <c r="K1057" s="30">
        <v>8.15</v>
      </c>
    </row>
    <row r="1058" ht="38.25" spans="1:11">
      <c r="A1058" s="33" t="s">
        <v>765</v>
      </c>
      <c r="B1058" s="32" t="s">
        <v>1072</v>
      </c>
      <c r="C1058" s="33" t="s">
        <v>96</v>
      </c>
      <c r="D1058" s="33" t="s">
        <v>1073</v>
      </c>
      <c r="E1058" s="33" t="s">
        <v>772</v>
      </c>
      <c r="F1058" s="33"/>
      <c r="G1058" s="34" t="s">
        <v>84</v>
      </c>
      <c r="H1058" s="422">
        <v>1</v>
      </c>
      <c r="I1058" s="422">
        <v>0</v>
      </c>
      <c r="J1058" s="35">
        <v>0.2</v>
      </c>
      <c r="K1058" s="35">
        <v>0.2</v>
      </c>
    </row>
    <row r="1059" spans="1:11">
      <c r="A1059" s="33" t="s">
        <v>765</v>
      </c>
      <c r="B1059" s="32" t="s">
        <v>1209</v>
      </c>
      <c r="C1059" s="33" t="s">
        <v>68</v>
      </c>
      <c r="D1059" s="33" t="s">
        <v>1210</v>
      </c>
      <c r="E1059" s="33" t="s">
        <v>772</v>
      </c>
      <c r="F1059" s="33"/>
      <c r="G1059" s="34" t="s">
        <v>156</v>
      </c>
      <c r="H1059" s="422">
        <v>0.003333</v>
      </c>
      <c r="I1059" s="422">
        <v>0</v>
      </c>
      <c r="J1059" s="35">
        <v>61.09</v>
      </c>
      <c r="K1059" s="35">
        <v>0.2</v>
      </c>
    </row>
    <row r="1060" ht="38.25" customHeight="1" spans="1:11">
      <c r="A1060" s="33" t="s">
        <v>765</v>
      </c>
      <c r="B1060" s="32" t="s">
        <v>1211</v>
      </c>
      <c r="C1060" s="33" t="s">
        <v>68</v>
      </c>
      <c r="D1060" s="33" t="s">
        <v>1212</v>
      </c>
      <c r="E1060" s="33" t="s">
        <v>772</v>
      </c>
      <c r="F1060" s="33"/>
      <c r="G1060" s="34" t="s">
        <v>156</v>
      </c>
      <c r="H1060" s="422">
        <v>1</v>
      </c>
      <c r="I1060" s="422">
        <v>0</v>
      </c>
      <c r="J1060" s="35">
        <v>2.2</v>
      </c>
      <c r="K1060" s="35">
        <v>2.2</v>
      </c>
    </row>
    <row r="1061" customHeight="1" spans="1:11">
      <c r="A1061" s="41"/>
      <c r="B1061" s="41"/>
      <c r="C1061" s="41"/>
      <c r="D1061" s="41"/>
      <c r="E1061" s="41" t="s">
        <v>752</v>
      </c>
      <c r="F1061" s="419">
        <v>5.08355238452873</v>
      </c>
      <c r="G1061" s="41" t="s">
        <v>753</v>
      </c>
      <c r="H1061" s="419">
        <v>5.75</v>
      </c>
      <c r="I1061" s="41" t="s">
        <v>754</v>
      </c>
      <c r="J1061" s="419">
        <v>10.83</v>
      </c>
    </row>
    <row r="1062" ht="25.5" customHeight="1" spans="1:11">
      <c r="A1062" s="41"/>
      <c r="B1062" s="41"/>
      <c r="C1062" s="41"/>
      <c r="D1062" s="41"/>
      <c r="E1062" s="41" t="s">
        <v>755</v>
      </c>
      <c r="F1062" s="419">
        <v>4.58</v>
      </c>
      <c r="G1062" s="41"/>
      <c r="H1062" s="41" t="s">
        <v>756</v>
      </c>
      <c r="I1062" s="41"/>
      <c r="J1062" s="419">
        <v>22.03</v>
      </c>
    </row>
    <row r="1063" ht="26.25" spans="1:11">
      <c r="A1063" s="42"/>
      <c r="B1063" s="42"/>
      <c r="C1063" s="42"/>
      <c r="D1063" s="42"/>
      <c r="E1063" s="42"/>
      <c r="F1063" s="42"/>
      <c r="G1063" s="42" t="s">
        <v>757</v>
      </c>
      <c r="H1063" s="420">
        <v>112</v>
      </c>
      <c r="I1063" s="42" t="s">
        <v>758</v>
      </c>
      <c r="J1063" s="45">
        <v>2467.36</v>
      </c>
    </row>
    <row r="1064" ht="15.75" spans="1:11">
      <c r="A1064" s="421"/>
      <c r="B1064" s="421"/>
      <c r="C1064" s="421"/>
      <c r="D1064" s="421"/>
      <c r="E1064" s="421"/>
      <c r="F1064" s="421"/>
      <c r="G1064" s="421"/>
      <c r="H1064" s="421"/>
      <c r="I1064" s="421"/>
      <c r="J1064" s="421"/>
    </row>
    <row r="1065" spans="1:11">
      <c r="A1065" s="25" t="s">
        <v>396</v>
      </c>
      <c r="B1065" s="24" t="s">
        <v>739</v>
      </c>
      <c r="C1065" s="25" t="s">
        <v>740</v>
      </c>
      <c r="D1065" s="25" t="s">
        <v>16</v>
      </c>
      <c r="E1065" s="25" t="s">
        <v>741</v>
      </c>
      <c r="F1065" s="25"/>
      <c r="G1065" s="26" t="s">
        <v>742</v>
      </c>
      <c r="H1065" s="24" t="s">
        <v>743</v>
      </c>
      <c r="I1065" s="24" t="s">
        <v>744</v>
      </c>
      <c r="J1065" s="24" t="s">
        <v>745</v>
      </c>
      <c r="K1065" s="24" t="s">
        <v>17</v>
      </c>
    </row>
    <row r="1066" customHeight="1" spans="1:11">
      <c r="A1066" s="49" t="s">
        <v>746</v>
      </c>
      <c r="B1066" s="48" t="s">
        <v>397</v>
      </c>
      <c r="C1066" s="49" t="s">
        <v>68</v>
      </c>
      <c r="D1066" s="49" t="s">
        <v>398</v>
      </c>
      <c r="E1066" s="49" t="s">
        <v>1191</v>
      </c>
      <c r="F1066" s="49"/>
      <c r="G1066" s="50" t="s">
        <v>84</v>
      </c>
      <c r="H1066" s="416">
        <v>1</v>
      </c>
      <c r="I1066" s="417"/>
      <c r="J1066" s="417">
        <v>75.82</v>
      </c>
      <c r="K1066" s="417">
        <v>75.82</v>
      </c>
    </row>
    <row r="1067" ht="25.5" spans="1:11">
      <c r="A1067" s="28" t="s">
        <v>747</v>
      </c>
      <c r="B1067" s="27" t="s">
        <v>779</v>
      </c>
      <c r="C1067" s="28" t="s">
        <v>96</v>
      </c>
      <c r="D1067" s="28" t="s">
        <v>780</v>
      </c>
      <c r="E1067" s="28" t="s">
        <v>750</v>
      </c>
      <c r="F1067" s="28"/>
      <c r="G1067" s="29" t="s">
        <v>751</v>
      </c>
      <c r="H1067" s="418">
        <v>0.6211</v>
      </c>
      <c r="I1067" s="418">
        <v>0</v>
      </c>
      <c r="J1067" s="30">
        <v>40.76</v>
      </c>
      <c r="K1067" s="30">
        <v>25.31</v>
      </c>
    </row>
    <row r="1068" ht="25.5" spans="1:11">
      <c r="A1068" s="28" t="s">
        <v>747</v>
      </c>
      <c r="B1068" s="27" t="s">
        <v>777</v>
      </c>
      <c r="C1068" s="28" t="s">
        <v>96</v>
      </c>
      <c r="D1068" s="28" t="s">
        <v>778</v>
      </c>
      <c r="E1068" s="28" t="s">
        <v>750</v>
      </c>
      <c r="F1068" s="28"/>
      <c r="G1068" s="29" t="s">
        <v>751</v>
      </c>
      <c r="H1068" s="418">
        <v>0.6211</v>
      </c>
      <c r="I1068" s="418">
        <v>0</v>
      </c>
      <c r="J1068" s="30">
        <v>33.53</v>
      </c>
      <c r="K1068" s="30">
        <v>20.82</v>
      </c>
    </row>
    <row r="1069" ht="25.5" spans="1:11">
      <c r="A1069" s="33" t="s">
        <v>765</v>
      </c>
      <c r="B1069" s="32" t="s">
        <v>1213</v>
      </c>
      <c r="C1069" s="33" t="s">
        <v>159</v>
      </c>
      <c r="D1069" s="33" t="s">
        <v>1214</v>
      </c>
      <c r="E1069" s="33" t="s">
        <v>772</v>
      </c>
      <c r="F1069" s="33"/>
      <c r="G1069" s="34" t="s">
        <v>84</v>
      </c>
      <c r="H1069" s="422">
        <v>1</v>
      </c>
      <c r="I1069" s="422">
        <v>0</v>
      </c>
      <c r="J1069" s="35">
        <v>29.69</v>
      </c>
      <c r="K1069" s="35">
        <v>29.69</v>
      </c>
    </row>
    <row r="1070" spans="1:11">
      <c r="A1070" s="41"/>
      <c r="B1070" s="41"/>
      <c r="C1070" s="41"/>
      <c r="D1070" s="41"/>
      <c r="E1070" s="41" t="s">
        <v>752</v>
      </c>
      <c r="F1070" s="419">
        <v>15.795155839279</v>
      </c>
      <c r="G1070" s="41" t="s">
        <v>753</v>
      </c>
      <c r="H1070" s="419">
        <v>17.85</v>
      </c>
      <c r="I1070" s="41" t="s">
        <v>754</v>
      </c>
      <c r="J1070" s="419">
        <v>33.65</v>
      </c>
    </row>
    <row r="1071" ht="25.5" customHeight="1" spans="1:11">
      <c r="A1071" s="41"/>
      <c r="B1071" s="41"/>
      <c r="C1071" s="41"/>
      <c r="D1071" s="41"/>
      <c r="E1071" s="41" t="s">
        <v>755</v>
      </c>
      <c r="F1071" s="419">
        <v>19.91</v>
      </c>
      <c r="G1071" s="41"/>
      <c r="H1071" s="41" t="s">
        <v>756</v>
      </c>
      <c r="I1071" s="41"/>
      <c r="J1071" s="419">
        <v>95.73</v>
      </c>
    </row>
    <row r="1072" ht="25.5" customHeight="1" spans="1:11">
      <c r="A1072" s="42"/>
      <c r="B1072" s="42"/>
      <c r="C1072" s="42"/>
      <c r="D1072" s="42"/>
      <c r="E1072" s="42"/>
      <c r="F1072" s="42"/>
      <c r="G1072" s="42" t="s">
        <v>757</v>
      </c>
      <c r="H1072" s="420">
        <v>30</v>
      </c>
      <c r="I1072" s="42" t="s">
        <v>758</v>
      </c>
      <c r="J1072" s="45">
        <v>2871.9</v>
      </c>
    </row>
    <row r="1073" ht="15.75" spans="1:11">
      <c r="A1073" s="421"/>
      <c r="B1073" s="421"/>
      <c r="C1073" s="421"/>
      <c r="D1073" s="421"/>
      <c r="E1073" s="421"/>
      <c r="F1073" s="421"/>
      <c r="G1073" s="421"/>
      <c r="H1073" s="421"/>
      <c r="I1073" s="421"/>
      <c r="J1073" s="421"/>
    </row>
    <row r="1074" spans="1:11">
      <c r="A1074" s="25" t="s">
        <v>399</v>
      </c>
      <c r="B1074" s="24" t="s">
        <v>739</v>
      </c>
      <c r="C1074" s="25" t="s">
        <v>740</v>
      </c>
      <c r="D1074" s="25" t="s">
        <v>16</v>
      </c>
      <c r="E1074" s="25" t="s">
        <v>741</v>
      </c>
      <c r="F1074" s="25"/>
      <c r="G1074" s="26" t="s">
        <v>742</v>
      </c>
      <c r="H1074" s="24" t="s">
        <v>743</v>
      </c>
      <c r="I1074" s="24" t="s">
        <v>744</v>
      </c>
      <c r="J1074" s="24" t="s">
        <v>745</v>
      </c>
      <c r="K1074" s="24" t="s">
        <v>17</v>
      </c>
    </row>
    <row r="1075" customHeight="1" spans="1:11">
      <c r="A1075" s="49" t="s">
        <v>746</v>
      </c>
      <c r="B1075" s="48" t="s">
        <v>400</v>
      </c>
      <c r="C1075" s="49" t="s">
        <v>68</v>
      </c>
      <c r="D1075" s="49" t="s">
        <v>401</v>
      </c>
      <c r="E1075" s="49" t="s">
        <v>1116</v>
      </c>
      <c r="F1075" s="49"/>
      <c r="G1075" s="50" t="s">
        <v>84</v>
      </c>
      <c r="H1075" s="416">
        <v>1</v>
      </c>
      <c r="I1075" s="417"/>
      <c r="J1075" s="417">
        <v>13.52</v>
      </c>
      <c r="K1075" s="417">
        <v>13.52</v>
      </c>
    </row>
    <row r="1076" ht="25.5" spans="1:11">
      <c r="A1076" s="28" t="s">
        <v>747</v>
      </c>
      <c r="B1076" s="27" t="s">
        <v>777</v>
      </c>
      <c r="C1076" s="28" t="s">
        <v>96</v>
      </c>
      <c r="D1076" s="28" t="s">
        <v>778</v>
      </c>
      <c r="E1076" s="28" t="s">
        <v>750</v>
      </c>
      <c r="F1076" s="28"/>
      <c r="G1076" s="29" t="s">
        <v>751</v>
      </c>
      <c r="H1076" s="418">
        <v>0.1</v>
      </c>
      <c r="I1076" s="418">
        <v>0</v>
      </c>
      <c r="J1076" s="30">
        <v>33.53</v>
      </c>
      <c r="K1076" s="30">
        <v>3.35</v>
      </c>
    </row>
    <row r="1077" ht="25.5" spans="1:11">
      <c r="A1077" s="28" t="s">
        <v>747</v>
      </c>
      <c r="B1077" s="27" t="s">
        <v>779</v>
      </c>
      <c r="C1077" s="28" t="s">
        <v>96</v>
      </c>
      <c r="D1077" s="28" t="s">
        <v>780</v>
      </c>
      <c r="E1077" s="28" t="s">
        <v>750</v>
      </c>
      <c r="F1077" s="28"/>
      <c r="G1077" s="29" t="s">
        <v>751</v>
      </c>
      <c r="H1077" s="418">
        <v>0.1</v>
      </c>
      <c r="I1077" s="418">
        <v>0</v>
      </c>
      <c r="J1077" s="30">
        <v>40.76</v>
      </c>
      <c r="K1077" s="30">
        <v>4.07</v>
      </c>
    </row>
    <row r="1078" ht="25.5" spans="1:11">
      <c r="A1078" s="33" t="s">
        <v>765</v>
      </c>
      <c r="B1078" s="32" t="s">
        <v>1215</v>
      </c>
      <c r="C1078" s="33" t="s">
        <v>68</v>
      </c>
      <c r="D1078" s="33" t="s">
        <v>401</v>
      </c>
      <c r="E1078" s="33" t="s">
        <v>772</v>
      </c>
      <c r="F1078" s="33"/>
      <c r="G1078" s="34" t="s">
        <v>84</v>
      </c>
      <c r="H1078" s="422">
        <v>1</v>
      </c>
      <c r="I1078" s="422">
        <v>0</v>
      </c>
      <c r="J1078" s="35">
        <v>6.1</v>
      </c>
      <c r="K1078" s="35">
        <v>6.1</v>
      </c>
    </row>
    <row r="1079" spans="1:11">
      <c r="A1079" s="41"/>
      <c r="B1079" s="41"/>
      <c r="C1079" s="41"/>
      <c r="D1079" s="41"/>
      <c r="E1079" s="41" t="s">
        <v>752</v>
      </c>
      <c r="F1079" s="419">
        <v>2.53942921517086</v>
      </c>
      <c r="G1079" s="41" t="s">
        <v>753</v>
      </c>
      <c r="H1079" s="419">
        <v>2.87</v>
      </c>
      <c r="I1079" s="41" t="s">
        <v>754</v>
      </c>
      <c r="J1079" s="419">
        <v>5.41</v>
      </c>
    </row>
    <row r="1080" spans="1:11">
      <c r="A1080" s="41"/>
      <c r="B1080" s="41"/>
      <c r="C1080" s="41"/>
      <c r="D1080" s="41"/>
      <c r="E1080" s="41" t="s">
        <v>755</v>
      </c>
      <c r="F1080" s="419">
        <v>3.55</v>
      </c>
      <c r="G1080" s="41"/>
      <c r="H1080" s="41" t="s">
        <v>756</v>
      </c>
      <c r="I1080" s="41"/>
      <c r="J1080" s="419">
        <v>17.07</v>
      </c>
    </row>
    <row r="1081" ht="26.25" spans="1:11">
      <c r="A1081" s="42"/>
      <c r="B1081" s="42"/>
      <c r="C1081" s="42"/>
      <c r="D1081" s="42"/>
      <c r="E1081" s="42"/>
      <c r="F1081" s="42"/>
      <c r="G1081" s="42" t="s">
        <v>757</v>
      </c>
      <c r="H1081" s="420">
        <v>678</v>
      </c>
      <c r="I1081" s="42" t="s">
        <v>758</v>
      </c>
      <c r="J1081" s="45">
        <v>11573.46</v>
      </c>
    </row>
    <row r="1082" ht="25.5" customHeight="1" spans="1:11">
      <c r="A1082" s="421"/>
      <c r="B1082" s="421"/>
      <c r="C1082" s="421"/>
      <c r="D1082" s="421"/>
      <c r="E1082" s="421"/>
      <c r="F1082" s="421"/>
      <c r="G1082" s="421"/>
      <c r="H1082" s="421"/>
      <c r="I1082" s="421"/>
      <c r="J1082" s="421"/>
    </row>
    <row r="1083" ht="25.5" customHeight="1" spans="1:11">
      <c r="A1083" s="25" t="s">
        <v>402</v>
      </c>
      <c r="B1083" s="24" t="s">
        <v>739</v>
      </c>
      <c r="C1083" s="25" t="s">
        <v>740</v>
      </c>
      <c r="D1083" s="25" t="s">
        <v>16</v>
      </c>
      <c r="E1083" s="25" t="s">
        <v>741</v>
      </c>
      <c r="F1083" s="25"/>
      <c r="G1083" s="26" t="s">
        <v>742</v>
      </c>
      <c r="H1083" s="24" t="s">
        <v>743</v>
      </c>
      <c r="I1083" s="24" t="s">
        <v>744</v>
      </c>
      <c r="J1083" s="24" t="s">
        <v>745</v>
      </c>
      <c r="K1083" s="24" t="s">
        <v>17</v>
      </c>
    </row>
    <row r="1084" ht="25.5" customHeight="1" spans="1:11">
      <c r="A1084" s="49" t="s">
        <v>746</v>
      </c>
      <c r="B1084" s="48" t="s">
        <v>403</v>
      </c>
      <c r="C1084" s="49" t="s">
        <v>68</v>
      </c>
      <c r="D1084" s="49" t="s">
        <v>404</v>
      </c>
      <c r="E1084" s="49">
        <v>78</v>
      </c>
      <c r="F1084" s="49"/>
      <c r="G1084" s="50" t="s">
        <v>84</v>
      </c>
      <c r="H1084" s="416">
        <v>1</v>
      </c>
      <c r="I1084" s="417"/>
      <c r="J1084" s="417">
        <v>89.19</v>
      </c>
      <c r="K1084" s="417">
        <v>89.19</v>
      </c>
    </row>
    <row r="1085" customHeight="1" spans="1:11">
      <c r="A1085" s="28" t="s">
        <v>747</v>
      </c>
      <c r="B1085" s="27" t="s">
        <v>779</v>
      </c>
      <c r="C1085" s="28" t="s">
        <v>96</v>
      </c>
      <c r="D1085" s="28" t="s">
        <v>780</v>
      </c>
      <c r="E1085" s="28" t="s">
        <v>750</v>
      </c>
      <c r="F1085" s="28"/>
      <c r="G1085" s="29" t="s">
        <v>751</v>
      </c>
      <c r="H1085" s="418">
        <v>0.235</v>
      </c>
      <c r="I1085" s="418">
        <v>0</v>
      </c>
      <c r="J1085" s="30">
        <v>40.76</v>
      </c>
      <c r="K1085" s="30">
        <v>9.57</v>
      </c>
    </row>
    <row r="1086" ht="25.5" spans="1:11">
      <c r="A1086" s="28" t="s">
        <v>747</v>
      </c>
      <c r="B1086" s="27" t="s">
        <v>777</v>
      </c>
      <c r="C1086" s="28" t="s">
        <v>96</v>
      </c>
      <c r="D1086" s="28" t="s">
        <v>778</v>
      </c>
      <c r="E1086" s="28" t="s">
        <v>750</v>
      </c>
      <c r="F1086" s="28"/>
      <c r="G1086" s="29" t="s">
        <v>751</v>
      </c>
      <c r="H1086" s="418">
        <v>0.235</v>
      </c>
      <c r="I1086" s="418">
        <v>0</v>
      </c>
      <c r="J1086" s="30">
        <v>33.53</v>
      </c>
      <c r="K1086" s="30">
        <v>7.87</v>
      </c>
    </row>
    <row r="1087" spans="1:11">
      <c r="A1087" s="33" t="s">
        <v>765</v>
      </c>
      <c r="B1087" s="32" t="s">
        <v>1216</v>
      </c>
      <c r="C1087" s="33" t="s">
        <v>159</v>
      </c>
      <c r="D1087" s="33" t="s">
        <v>1217</v>
      </c>
      <c r="E1087" s="33" t="s">
        <v>772</v>
      </c>
      <c r="F1087" s="33"/>
      <c r="G1087" s="34" t="s">
        <v>84</v>
      </c>
      <c r="H1087" s="422">
        <v>1</v>
      </c>
      <c r="I1087" s="422">
        <v>0</v>
      </c>
      <c r="J1087" s="35">
        <v>71.75</v>
      </c>
      <c r="K1087" s="35">
        <v>71.75</v>
      </c>
    </row>
    <row r="1088" spans="1:11">
      <c r="A1088" s="41"/>
      <c r="B1088" s="41"/>
      <c r="C1088" s="41"/>
      <c r="D1088" s="41"/>
      <c r="E1088" s="41" t="s">
        <v>752</v>
      </c>
      <c r="F1088" s="419">
        <v>5.97070972587308</v>
      </c>
      <c r="G1088" s="41" t="s">
        <v>753</v>
      </c>
      <c r="H1088" s="419">
        <v>6.75</v>
      </c>
      <c r="I1088" s="41" t="s">
        <v>754</v>
      </c>
      <c r="J1088" s="419">
        <v>12.72</v>
      </c>
    </row>
    <row r="1089" customHeight="1" spans="1:11">
      <c r="A1089" s="41"/>
      <c r="B1089" s="41"/>
      <c r="C1089" s="41"/>
      <c r="D1089" s="41"/>
      <c r="E1089" s="41" t="s">
        <v>755</v>
      </c>
      <c r="F1089" s="419">
        <v>23.43</v>
      </c>
      <c r="G1089" s="41"/>
      <c r="H1089" s="41" t="s">
        <v>756</v>
      </c>
      <c r="I1089" s="41"/>
      <c r="J1089" s="419">
        <v>112.62</v>
      </c>
    </row>
    <row r="1090" ht="26.25" spans="1:11">
      <c r="A1090" s="42"/>
      <c r="B1090" s="42"/>
      <c r="C1090" s="42"/>
      <c r="D1090" s="42"/>
      <c r="E1090" s="42"/>
      <c r="F1090" s="42"/>
      <c r="G1090" s="42" t="s">
        <v>757</v>
      </c>
      <c r="H1090" s="420">
        <v>22</v>
      </c>
      <c r="I1090" s="42" t="s">
        <v>758</v>
      </c>
      <c r="J1090" s="45">
        <v>2477.64</v>
      </c>
    </row>
    <row r="1091" ht="15.75" spans="1:11">
      <c r="A1091" s="421"/>
      <c r="B1091" s="421"/>
      <c r="C1091" s="421"/>
      <c r="D1091" s="421"/>
      <c r="E1091" s="421"/>
      <c r="F1091" s="421"/>
      <c r="G1091" s="421"/>
      <c r="H1091" s="421"/>
      <c r="I1091" s="421"/>
      <c r="J1091" s="421"/>
    </row>
    <row r="1092" spans="1:11">
      <c r="A1092" s="25" t="s">
        <v>405</v>
      </c>
      <c r="B1092" s="24" t="s">
        <v>739</v>
      </c>
      <c r="C1092" s="25" t="s">
        <v>740</v>
      </c>
      <c r="D1092" s="25" t="s">
        <v>16</v>
      </c>
      <c r="E1092" s="25" t="s">
        <v>741</v>
      </c>
      <c r="F1092" s="25"/>
      <c r="G1092" s="26" t="s">
        <v>742</v>
      </c>
      <c r="H1092" s="24" t="s">
        <v>743</v>
      </c>
      <c r="I1092" s="24" t="s">
        <v>744</v>
      </c>
      <c r="J1092" s="24" t="s">
        <v>745</v>
      </c>
      <c r="K1092" s="24" t="s">
        <v>17</v>
      </c>
    </row>
    <row r="1093" ht="25.5" spans="1:11">
      <c r="A1093" s="49" t="s">
        <v>746</v>
      </c>
      <c r="B1093" s="48" t="s">
        <v>406</v>
      </c>
      <c r="C1093" s="49" t="s">
        <v>68</v>
      </c>
      <c r="D1093" s="49" t="s">
        <v>407</v>
      </c>
      <c r="E1093" s="49" t="s">
        <v>1116</v>
      </c>
      <c r="F1093" s="49"/>
      <c r="G1093" s="50" t="s">
        <v>80</v>
      </c>
      <c r="H1093" s="416">
        <v>1</v>
      </c>
      <c r="I1093" s="417"/>
      <c r="J1093" s="417">
        <v>19.83</v>
      </c>
      <c r="K1093" s="417">
        <v>19.83</v>
      </c>
    </row>
    <row r="1094" ht="25.5" spans="1:11">
      <c r="A1094" s="28" t="s">
        <v>747</v>
      </c>
      <c r="B1094" s="27" t="s">
        <v>777</v>
      </c>
      <c r="C1094" s="28" t="s">
        <v>96</v>
      </c>
      <c r="D1094" s="28" t="s">
        <v>778</v>
      </c>
      <c r="E1094" s="28" t="s">
        <v>750</v>
      </c>
      <c r="F1094" s="28"/>
      <c r="G1094" s="29" t="s">
        <v>751</v>
      </c>
      <c r="H1094" s="418">
        <v>0.15</v>
      </c>
      <c r="I1094" s="418">
        <v>0</v>
      </c>
      <c r="J1094" s="30">
        <v>33.53</v>
      </c>
      <c r="K1094" s="30">
        <v>5.02</v>
      </c>
    </row>
    <row r="1095" customHeight="1" spans="1:11">
      <c r="A1095" s="28" t="s">
        <v>747</v>
      </c>
      <c r="B1095" s="27" t="s">
        <v>779</v>
      </c>
      <c r="C1095" s="28" t="s">
        <v>96</v>
      </c>
      <c r="D1095" s="28" t="s">
        <v>780</v>
      </c>
      <c r="E1095" s="28" t="s">
        <v>750</v>
      </c>
      <c r="F1095" s="28"/>
      <c r="G1095" s="29" t="s">
        <v>751</v>
      </c>
      <c r="H1095" s="418">
        <v>0.15</v>
      </c>
      <c r="I1095" s="418">
        <v>0</v>
      </c>
      <c r="J1095" s="30">
        <v>40.76</v>
      </c>
      <c r="K1095" s="30">
        <v>6.11</v>
      </c>
    </row>
    <row r="1096" spans="1:11">
      <c r="A1096" s="33" t="s">
        <v>765</v>
      </c>
      <c r="B1096" s="32" t="s">
        <v>1218</v>
      </c>
      <c r="C1096" s="33" t="s">
        <v>68</v>
      </c>
      <c r="D1096" s="33" t="s">
        <v>1219</v>
      </c>
      <c r="E1096" s="33" t="s">
        <v>772</v>
      </c>
      <c r="F1096" s="33"/>
      <c r="G1096" s="34" t="s">
        <v>84</v>
      </c>
      <c r="H1096" s="422">
        <v>1</v>
      </c>
      <c r="I1096" s="422">
        <v>0</v>
      </c>
      <c r="J1096" s="35">
        <v>8.7</v>
      </c>
      <c r="K1096" s="35">
        <v>8.7</v>
      </c>
    </row>
    <row r="1097" customHeight="1" spans="1:11">
      <c r="A1097" s="41"/>
      <c r="B1097" s="41"/>
      <c r="C1097" s="41"/>
      <c r="D1097" s="41"/>
      <c r="E1097" s="41" t="s">
        <v>752</v>
      </c>
      <c r="F1097" s="419">
        <v>3.81149079984979</v>
      </c>
      <c r="G1097" s="41" t="s">
        <v>753</v>
      </c>
      <c r="H1097" s="419">
        <v>4.31</v>
      </c>
      <c r="I1097" s="41" t="s">
        <v>754</v>
      </c>
      <c r="J1097" s="419">
        <v>8.12</v>
      </c>
    </row>
    <row r="1098" spans="1:11">
      <c r="A1098" s="41"/>
      <c r="B1098" s="41"/>
      <c r="C1098" s="41"/>
      <c r="D1098" s="41"/>
      <c r="E1098" s="41" t="s">
        <v>755</v>
      </c>
      <c r="F1098" s="419">
        <v>5.2</v>
      </c>
      <c r="G1098" s="41"/>
      <c r="H1098" s="41" t="s">
        <v>756</v>
      </c>
      <c r="I1098" s="41"/>
      <c r="J1098" s="419">
        <v>25.03</v>
      </c>
    </row>
    <row r="1099" ht="38.25" customHeight="1" spans="1:11">
      <c r="A1099" s="42"/>
      <c r="B1099" s="42"/>
      <c r="C1099" s="42"/>
      <c r="D1099" s="42"/>
      <c r="E1099" s="42"/>
      <c r="F1099" s="42"/>
      <c r="G1099" s="42" t="s">
        <v>757</v>
      </c>
      <c r="H1099" s="420">
        <v>70</v>
      </c>
      <c r="I1099" s="42" t="s">
        <v>758</v>
      </c>
      <c r="J1099" s="45">
        <v>1752.1</v>
      </c>
    </row>
    <row r="1100" ht="25.5" customHeight="1" spans="1:11">
      <c r="A1100" s="421"/>
      <c r="B1100" s="421"/>
      <c r="C1100" s="421"/>
      <c r="D1100" s="421"/>
      <c r="E1100" s="421"/>
      <c r="F1100" s="421"/>
      <c r="G1100" s="421"/>
      <c r="H1100" s="421"/>
      <c r="I1100" s="421"/>
      <c r="J1100" s="421"/>
    </row>
    <row r="1101" ht="25.5" customHeight="1" spans="1:11">
      <c r="A1101" s="25" t="s">
        <v>408</v>
      </c>
      <c r="B1101" s="24" t="s">
        <v>739</v>
      </c>
      <c r="C1101" s="25" t="s">
        <v>740</v>
      </c>
      <c r="D1101" s="25" t="s">
        <v>16</v>
      </c>
      <c r="E1101" s="25" t="s">
        <v>741</v>
      </c>
      <c r="F1101" s="25"/>
      <c r="G1101" s="26" t="s">
        <v>742</v>
      </c>
      <c r="H1101" s="24" t="s">
        <v>743</v>
      </c>
      <c r="I1101" s="24" t="s">
        <v>744</v>
      </c>
      <c r="J1101" s="24" t="s">
        <v>745</v>
      </c>
      <c r="K1101" s="24" t="s">
        <v>17</v>
      </c>
    </row>
    <row r="1102" ht="38.25" customHeight="1" spans="1:11">
      <c r="A1102" s="49" t="s">
        <v>746</v>
      </c>
      <c r="B1102" s="48" t="s">
        <v>306</v>
      </c>
      <c r="C1102" s="49" t="s">
        <v>96</v>
      </c>
      <c r="D1102" s="49" t="s">
        <v>307</v>
      </c>
      <c r="E1102" s="49" t="s">
        <v>1081</v>
      </c>
      <c r="F1102" s="49"/>
      <c r="G1102" s="50" t="s">
        <v>116</v>
      </c>
      <c r="H1102" s="416">
        <v>1</v>
      </c>
      <c r="I1102" s="417"/>
      <c r="J1102" s="417">
        <v>20.4</v>
      </c>
      <c r="K1102" s="417">
        <v>20.4</v>
      </c>
    </row>
    <row r="1103" ht="25.5" spans="1:11">
      <c r="A1103" s="28" t="s">
        <v>747</v>
      </c>
      <c r="B1103" s="27" t="s">
        <v>777</v>
      </c>
      <c r="C1103" s="28" t="s">
        <v>96</v>
      </c>
      <c r="D1103" s="28" t="s">
        <v>778</v>
      </c>
      <c r="E1103" s="28" t="s">
        <v>750</v>
      </c>
      <c r="F1103" s="28"/>
      <c r="G1103" s="29" t="s">
        <v>751</v>
      </c>
      <c r="H1103" s="418">
        <v>0.136</v>
      </c>
      <c r="I1103" s="418">
        <v>0</v>
      </c>
      <c r="J1103" s="30">
        <v>33.53</v>
      </c>
      <c r="K1103" s="30">
        <v>4.56</v>
      </c>
    </row>
    <row r="1104" ht="25.5" spans="1:11">
      <c r="A1104" s="28" t="s">
        <v>747</v>
      </c>
      <c r="B1104" s="27" t="s">
        <v>779</v>
      </c>
      <c r="C1104" s="28" t="s">
        <v>96</v>
      </c>
      <c r="D1104" s="28" t="s">
        <v>780</v>
      </c>
      <c r="E1104" s="28" t="s">
        <v>750</v>
      </c>
      <c r="F1104" s="28"/>
      <c r="G1104" s="29" t="s">
        <v>751</v>
      </c>
      <c r="H1104" s="418">
        <v>0.136</v>
      </c>
      <c r="I1104" s="418">
        <v>0</v>
      </c>
      <c r="J1104" s="30">
        <v>40.76</v>
      </c>
      <c r="K1104" s="30">
        <v>5.54</v>
      </c>
    </row>
    <row r="1105" customHeight="1" spans="1:11">
      <c r="A1105" s="33" t="s">
        <v>765</v>
      </c>
      <c r="B1105" s="32" t="s">
        <v>1111</v>
      </c>
      <c r="C1105" s="33" t="s">
        <v>96</v>
      </c>
      <c r="D1105" s="33" t="s">
        <v>1112</v>
      </c>
      <c r="E1105" s="33" t="s">
        <v>772</v>
      </c>
      <c r="F1105" s="33"/>
      <c r="G1105" s="34" t="s">
        <v>116</v>
      </c>
      <c r="H1105" s="422">
        <v>1.017</v>
      </c>
      <c r="I1105" s="422">
        <v>0</v>
      </c>
      <c r="J1105" s="35">
        <v>10.08</v>
      </c>
      <c r="K1105" s="35">
        <v>10.25</v>
      </c>
    </row>
    <row r="1106" ht="25.5" spans="1:11">
      <c r="A1106" s="33" t="s">
        <v>765</v>
      </c>
      <c r="B1106" s="32" t="s">
        <v>1022</v>
      </c>
      <c r="C1106" s="33" t="s">
        <v>96</v>
      </c>
      <c r="D1106" s="33" t="s">
        <v>1023</v>
      </c>
      <c r="E1106" s="33" t="s">
        <v>772</v>
      </c>
      <c r="F1106" s="33"/>
      <c r="G1106" s="34" t="s">
        <v>242</v>
      </c>
      <c r="H1106" s="422">
        <v>0.0023</v>
      </c>
      <c r="I1106" s="422">
        <v>0</v>
      </c>
      <c r="J1106" s="35">
        <v>25.91</v>
      </c>
      <c r="K1106" s="35">
        <v>0.05</v>
      </c>
    </row>
    <row r="1107" customHeight="1" spans="1:11">
      <c r="A1107" s="41"/>
      <c r="B1107" s="41"/>
      <c r="C1107" s="41"/>
      <c r="D1107" s="41"/>
      <c r="E1107" s="41" t="s">
        <v>752</v>
      </c>
      <c r="F1107" s="419">
        <v>3.45475028163725</v>
      </c>
      <c r="G1107" s="41" t="s">
        <v>753</v>
      </c>
      <c r="H1107" s="419">
        <v>3.91</v>
      </c>
      <c r="I1107" s="41" t="s">
        <v>754</v>
      </c>
      <c r="J1107" s="419">
        <v>7.36</v>
      </c>
    </row>
    <row r="1108" spans="1:11">
      <c r="A1108" s="41"/>
      <c r="B1108" s="41"/>
      <c r="C1108" s="41"/>
      <c r="D1108" s="41"/>
      <c r="E1108" s="41" t="s">
        <v>755</v>
      </c>
      <c r="F1108" s="419">
        <v>5.35</v>
      </c>
      <c r="G1108" s="41"/>
      <c r="H1108" s="41" t="s">
        <v>756</v>
      </c>
      <c r="I1108" s="41"/>
      <c r="J1108" s="419">
        <v>25.75</v>
      </c>
    </row>
    <row r="1109" ht="26.25" spans="1:11">
      <c r="A1109" s="42"/>
      <c r="B1109" s="42"/>
      <c r="C1109" s="42"/>
      <c r="D1109" s="42"/>
      <c r="E1109" s="42"/>
      <c r="F1109" s="42"/>
      <c r="G1109" s="42" t="s">
        <v>757</v>
      </c>
      <c r="H1109" s="420">
        <v>20</v>
      </c>
      <c r="I1109" s="42" t="s">
        <v>758</v>
      </c>
      <c r="J1109" s="45">
        <v>515</v>
      </c>
    </row>
    <row r="1110" ht="25.5" customHeight="1" spans="1:11">
      <c r="A1110" s="421"/>
      <c r="B1110" s="421"/>
      <c r="C1110" s="421"/>
      <c r="D1110" s="421"/>
      <c r="E1110" s="421"/>
      <c r="F1110" s="421"/>
      <c r="G1110" s="421"/>
      <c r="H1110" s="421"/>
      <c r="I1110" s="421"/>
      <c r="J1110" s="421"/>
    </row>
    <row r="1111" ht="25.5" customHeight="1" spans="1:11">
      <c r="A1111" s="25" t="s">
        <v>409</v>
      </c>
      <c r="B1111" s="24" t="s">
        <v>739</v>
      </c>
      <c r="C1111" s="25" t="s">
        <v>740</v>
      </c>
      <c r="D1111" s="25" t="s">
        <v>16</v>
      </c>
      <c r="E1111" s="25" t="s">
        <v>741</v>
      </c>
      <c r="F1111" s="25"/>
      <c r="G1111" s="26" t="s">
        <v>742</v>
      </c>
      <c r="H1111" s="24" t="s">
        <v>743</v>
      </c>
      <c r="I1111" s="24" t="s">
        <v>744</v>
      </c>
      <c r="J1111" s="24" t="s">
        <v>745</v>
      </c>
      <c r="K1111" s="24" t="s">
        <v>17</v>
      </c>
    </row>
    <row r="1112" ht="25.5" customHeight="1" spans="1:11">
      <c r="A1112" s="49" t="s">
        <v>746</v>
      </c>
      <c r="B1112" s="48" t="s">
        <v>410</v>
      </c>
      <c r="C1112" s="49" t="s">
        <v>68</v>
      </c>
      <c r="D1112" s="49" t="s">
        <v>411</v>
      </c>
      <c r="E1112" s="49">
        <v>61</v>
      </c>
      <c r="F1112" s="49"/>
      <c r="G1112" s="50" t="s">
        <v>84</v>
      </c>
      <c r="H1112" s="416">
        <v>1</v>
      </c>
      <c r="I1112" s="417"/>
      <c r="J1112" s="417">
        <v>51.93</v>
      </c>
      <c r="K1112" s="417">
        <v>51.93</v>
      </c>
    </row>
    <row r="1113" ht="25.5" customHeight="1" spans="1:11">
      <c r="A1113" s="28" t="s">
        <v>747</v>
      </c>
      <c r="B1113" s="27" t="s">
        <v>779</v>
      </c>
      <c r="C1113" s="28" t="s">
        <v>96</v>
      </c>
      <c r="D1113" s="28" t="s">
        <v>780</v>
      </c>
      <c r="E1113" s="28" t="s">
        <v>750</v>
      </c>
      <c r="F1113" s="28"/>
      <c r="G1113" s="29" t="s">
        <v>751</v>
      </c>
      <c r="H1113" s="418">
        <v>0.619</v>
      </c>
      <c r="I1113" s="418">
        <v>0</v>
      </c>
      <c r="J1113" s="30">
        <v>40.76</v>
      </c>
      <c r="K1113" s="30">
        <v>25.23</v>
      </c>
    </row>
    <row r="1114" ht="25.5" spans="1:11">
      <c r="A1114" s="28" t="s">
        <v>747</v>
      </c>
      <c r="B1114" s="27" t="s">
        <v>777</v>
      </c>
      <c r="C1114" s="28" t="s">
        <v>96</v>
      </c>
      <c r="D1114" s="28" t="s">
        <v>778</v>
      </c>
      <c r="E1114" s="28" t="s">
        <v>750</v>
      </c>
      <c r="F1114" s="28"/>
      <c r="G1114" s="29" t="s">
        <v>751</v>
      </c>
      <c r="H1114" s="418">
        <v>0.619</v>
      </c>
      <c r="I1114" s="418">
        <v>0</v>
      </c>
      <c r="J1114" s="30">
        <v>33.53</v>
      </c>
      <c r="K1114" s="30">
        <v>20.75</v>
      </c>
    </row>
    <row r="1115" customHeight="1" spans="1:11">
      <c r="A1115" s="33" t="s">
        <v>765</v>
      </c>
      <c r="B1115" s="32" t="s">
        <v>1220</v>
      </c>
      <c r="C1115" s="33" t="s">
        <v>159</v>
      </c>
      <c r="D1115" s="33" t="s">
        <v>1221</v>
      </c>
      <c r="E1115" s="33" t="s">
        <v>772</v>
      </c>
      <c r="F1115" s="33"/>
      <c r="G1115" s="34" t="s">
        <v>84</v>
      </c>
      <c r="H1115" s="422">
        <v>1</v>
      </c>
      <c r="I1115" s="422">
        <v>0</v>
      </c>
      <c r="J1115" s="35">
        <v>5.95</v>
      </c>
      <c r="K1115" s="35">
        <v>5.95</v>
      </c>
    </row>
    <row r="1116" spans="1:11">
      <c r="A1116" s="41"/>
      <c r="B1116" s="41"/>
      <c r="C1116" s="41"/>
      <c r="D1116" s="41"/>
      <c r="E1116" s="41" t="s">
        <v>752</v>
      </c>
      <c r="F1116" s="419">
        <v>15.7388283890349</v>
      </c>
      <c r="G1116" s="41" t="s">
        <v>753</v>
      </c>
      <c r="H1116" s="419">
        <v>17.79</v>
      </c>
      <c r="I1116" s="41" t="s">
        <v>754</v>
      </c>
      <c r="J1116" s="419">
        <v>33.53</v>
      </c>
    </row>
    <row r="1117" customHeight="1" spans="1:11">
      <c r="A1117" s="41"/>
      <c r="B1117" s="41"/>
      <c r="C1117" s="41"/>
      <c r="D1117" s="41"/>
      <c r="E1117" s="41" t="s">
        <v>755</v>
      </c>
      <c r="F1117" s="419">
        <v>13.64</v>
      </c>
      <c r="G1117" s="41"/>
      <c r="H1117" s="41" t="s">
        <v>756</v>
      </c>
      <c r="I1117" s="41"/>
      <c r="J1117" s="419">
        <v>65.57</v>
      </c>
    </row>
    <row r="1118" ht="26.25" spans="1:11">
      <c r="A1118" s="42"/>
      <c r="B1118" s="42"/>
      <c r="C1118" s="42"/>
      <c r="D1118" s="42"/>
      <c r="E1118" s="42"/>
      <c r="F1118" s="42"/>
      <c r="G1118" s="42" t="s">
        <v>757</v>
      </c>
      <c r="H1118" s="420">
        <v>42</v>
      </c>
      <c r="I1118" s="42" t="s">
        <v>758</v>
      </c>
      <c r="J1118" s="45">
        <v>2753.94</v>
      </c>
    </row>
    <row r="1119" ht="38.25" customHeight="1" spans="1:11">
      <c r="A1119" s="421"/>
      <c r="B1119" s="421"/>
      <c r="C1119" s="421"/>
      <c r="D1119" s="421"/>
      <c r="E1119" s="421"/>
      <c r="F1119" s="421"/>
      <c r="G1119" s="421"/>
      <c r="H1119" s="421"/>
      <c r="I1119" s="421"/>
      <c r="J1119" s="421"/>
    </row>
    <row r="1120" ht="25.5" customHeight="1" spans="1:11">
      <c r="A1120" s="151" t="s">
        <v>37</v>
      </c>
      <c r="B1120" s="151"/>
      <c r="C1120" s="151"/>
      <c r="D1120" s="151" t="s">
        <v>38</v>
      </c>
      <c r="E1120" s="151"/>
      <c r="F1120" s="151"/>
      <c r="G1120" s="151"/>
      <c r="H1120" s="151"/>
      <c r="I1120" s="152"/>
      <c r="J1120" s="151"/>
      <c r="K1120" s="415">
        <v>415192.86</v>
      </c>
    </row>
    <row r="1121" ht="25.5" customHeight="1" spans="1:11">
      <c r="A1121" s="151" t="s">
        <v>412</v>
      </c>
      <c r="B1121" s="151"/>
      <c r="C1121" s="151"/>
      <c r="D1121" s="151" t="s">
        <v>413</v>
      </c>
      <c r="E1121" s="151"/>
      <c r="F1121" s="151"/>
      <c r="G1121" s="151"/>
      <c r="H1121" s="151"/>
      <c r="I1121" s="152"/>
      <c r="J1121" s="151"/>
      <c r="K1121" s="415">
        <v>127201.87</v>
      </c>
    </row>
    <row r="1122" ht="25.5" customHeight="1" spans="1:11">
      <c r="A1122" s="25" t="s">
        <v>414</v>
      </c>
      <c r="B1122" s="24" t="s">
        <v>739</v>
      </c>
      <c r="C1122" s="25" t="s">
        <v>740</v>
      </c>
      <c r="D1122" s="25" t="s">
        <v>16</v>
      </c>
      <c r="E1122" s="25" t="s">
        <v>741</v>
      </c>
      <c r="F1122" s="25"/>
      <c r="G1122" s="26" t="s">
        <v>742</v>
      </c>
      <c r="H1122" s="24" t="s">
        <v>743</v>
      </c>
      <c r="I1122" s="24" t="s">
        <v>744</v>
      </c>
      <c r="J1122" s="24" t="s">
        <v>745</v>
      </c>
      <c r="K1122" s="24" t="s">
        <v>17</v>
      </c>
    </row>
    <row r="1123" ht="25.5" customHeight="1" spans="1:11">
      <c r="A1123" s="49" t="s">
        <v>746</v>
      </c>
      <c r="B1123" s="48" t="s">
        <v>415</v>
      </c>
      <c r="C1123" s="49" t="s">
        <v>68</v>
      </c>
      <c r="D1123" s="49" t="s">
        <v>416</v>
      </c>
      <c r="E1123" s="49">
        <v>50</v>
      </c>
      <c r="F1123" s="49"/>
      <c r="G1123" s="50" t="s">
        <v>84</v>
      </c>
      <c r="H1123" s="416">
        <v>1</v>
      </c>
      <c r="I1123" s="417"/>
      <c r="J1123" s="417">
        <v>965.32</v>
      </c>
      <c r="K1123" s="417">
        <v>965.32</v>
      </c>
    </row>
    <row r="1124" ht="25.5" spans="1:11">
      <c r="A1124" s="28" t="s">
        <v>747</v>
      </c>
      <c r="B1124" s="27" t="s">
        <v>774</v>
      </c>
      <c r="C1124" s="28" t="s">
        <v>96</v>
      </c>
      <c r="D1124" s="28" t="s">
        <v>775</v>
      </c>
      <c r="E1124" s="28" t="s">
        <v>750</v>
      </c>
      <c r="F1124" s="28"/>
      <c r="G1124" s="29" t="s">
        <v>751</v>
      </c>
      <c r="H1124" s="418">
        <v>1.349</v>
      </c>
      <c r="I1124" s="418">
        <v>0</v>
      </c>
      <c r="J1124" s="30">
        <v>41.06</v>
      </c>
      <c r="K1124" s="30">
        <v>55.38</v>
      </c>
    </row>
    <row r="1125" ht="25.5" spans="1:11">
      <c r="A1125" s="28" t="s">
        <v>747</v>
      </c>
      <c r="B1125" s="27" t="s">
        <v>783</v>
      </c>
      <c r="C1125" s="28" t="s">
        <v>96</v>
      </c>
      <c r="D1125" s="28" t="s">
        <v>784</v>
      </c>
      <c r="E1125" s="28" t="s">
        <v>750</v>
      </c>
      <c r="F1125" s="28"/>
      <c r="G1125" s="29" t="s">
        <v>751</v>
      </c>
      <c r="H1125" s="418">
        <v>1.215</v>
      </c>
      <c r="I1125" s="418">
        <v>0</v>
      </c>
      <c r="J1125" s="30">
        <v>38.96</v>
      </c>
      <c r="K1125" s="30">
        <v>47.33</v>
      </c>
    </row>
    <row r="1126" ht="25.5" spans="1:11">
      <c r="A1126" s="28" t="s">
        <v>747</v>
      </c>
      <c r="B1126" s="27" t="s">
        <v>781</v>
      </c>
      <c r="C1126" s="28" t="s">
        <v>96</v>
      </c>
      <c r="D1126" s="28" t="s">
        <v>782</v>
      </c>
      <c r="E1126" s="28" t="s">
        <v>750</v>
      </c>
      <c r="F1126" s="28"/>
      <c r="G1126" s="29" t="s">
        <v>751</v>
      </c>
      <c r="H1126" s="418">
        <v>1.215</v>
      </c>
      <c r="I1126" s="418">
        <v>0</v>
      </c>
      <c r="J1126" s="30">
        <v>32.41</v>
      </c>
      <c r="K1126" s="30">
        <v>39.37</v>
      </c>
    </row>
    <row r="1127" customHeight="1" spans="1:11">
      <c r="A1127" s="33" t="s">
        <v>765</v>
      </c>
      <c r="B1127" s="32" t="s">
        <v>1222</v>
      </c>
      <c r="C1127" s="33" t="s">
        <v>159</v>
      </c>
      <c r="D1127" s="33" t="s">
        <v>1223</v>
      </c>
      <c r="E1127" s="33" t="s">
        <v>772</v>
      </c>
      <c r="F1127" s="33"/>
      <c r="G1127" s="34" t="s">
        <v>84</v>
      </c>
      <c r="H1127" s="422">
        <v>1</v>
      </c>
      <c r="I1127" s="422">
        <v>0</v>
      </c>
      <c r="J1127" s="35">
        <v>176.17</v>
      </c>
      <c r="K1127" s="35">
        <v>176.17</v>
      </c>
    </row>
    <row r="1128" spans="1:11">
      <c r="A1128" s="33" t="s">
        <v>765</v>
      </c>
      <c r="B1128" s="32" t="s">
        <v>1224</v>
      </c>
      <c r="C1128" s="33" t="s">
        <v>159</v>
      </c>
      <c r="D1128" s="33" t="s">
        <v>1225</v>
      </c>
      <c r="E1128" s="33" t="s">
        <v>772</v>
      </c>
      <c r="F1128" s="33"/>
      <c r="G1128" s="34" t="s">
        <v>116</v>
      </c>
      <c r="H1128" s="422">
        <v>2.86</v>
      </c>
      <c r="I1128" s="422">
        <v>0</v>
      </c>
      <c r="J1128" s="35">
        <v>1.59</v>
      </c>
      <c r="K1128" s="35">
        <v>4.54</v>
      </c>
    </row>
    <row r="1129" customHeight="1" spans="1:11">
      <c r="A1129" s="33" t="s">
        <v>765</v>
      </c>
      <c r="B1129" s="32" t="s">
        <v>1226</v>
      </c>
      <c r="C1129" s="33" t="s">
        <v>159</v>
      </c>
      <c r="D1129" s="33" t="s">
        <v>1227</v>
      </c>
      <c r="E1129" s="33" t="s">
        <v>772</v>
      </c>
      <c r="F1129" s="33"/>
      <c r="G1129" s="34" t="s">
        <v>84</v>
      </c>
      <c r="H1129" s="422">
        <v>1</v>
      </c>
      <c r="I1129" s="422">
        <v>0</v>
      </c>
      <c r="J1129" s="35">
        <v>287.02</v>
      </c>
      <c r="K1129" s="35">
        <v>287.02</v>
      </c>
    </row>
    <row r="1130" spans="1:11">
      <c r="A1130" s="33" t="s">
        <v>765</v>
      </c>
      <c r="B1130" s="32" t="s">
        <v>1228</v>
      </c>
      <c r="C1130" s="33" t="s">
        <v>159</v>
      </c>
      <c r="D1130" s="33" t="s">
        <v>1229</v>
      </c>
      <c r="E1130" s="33" t="s">
        <v>772</v>
      </c>
      <c r="F1130" s="33"/>
      <c r="G1130" s="34" t="s">
        <v>93</v>
      </c>
      <c r="H1130" s="422">
        <v>0.029</v>
      </c>
      <c r="I1130" s="422">
        <v>0</v>
      </c>
      <c r="J1130" s="35">
        <v>119.37</v>
      </c>
      <c r="K1130" s="35">
        <v>3.46</v>
      </c>
    </row>
    <row r="1131" ht="38.25" customHeight="1" spans="1:11">
      <c r="A1131" s="33" t="s">
        <v>765</v>
      </c>
      <c r="B1131" s="32" t="s">
        <v>1230</v>
      </c>
      <c r="C1131" s="33" t="s">
        <v>159</v>
      </c>
      <c r="D1131" s="33" t="s">
        <v>1231</v>
      </c>
      <c r="E1131" s="33" t="s">
        <v>772</v>
      </c>
      <c r="F1131" s="33"/>
      <c r="G1131" s="34" t="s">
        <v>93</v>
      </c>
      <c r="H1131" s="422">
        <v>0.029</v>
      </c>
      <c r="I1131" s="422">
        <v>0</v>
      </c>
      <c r="J1131" s="35">
        <v>120</v>
      </c>
      <c r="K1131" s="35">
        <v>3.48</v>
      </c>
    </row>
    <row r="1132" ht="25.5" customHeight="1" spans="1:11">
      <c r="A1132" s="33" t="s">
        <v>765</v>
      </c>
      <c r="B1132" s="32" t="s">
        <v>1232</v>
      </c>
      <c r="C1132" s="33" t="s">
        <v>159</v>
      </c>
      <c r="D1132" s="33" t="s">
        <v>1233</v>
      </c>
      <c r="E1132" s="33" t="s">
        <v>772</v>
      </c>
      <c r="F1132" s="33"/>
      <c r="G1132" s="34" t="s">
        <v>242</v>
      </c>
      <c r="H1132" s="422">
        <v>4.62</v>
      </c>
      <c r="I1132" s="422">
        <v>0</v>
      </c>
      <c r="J1132" s="35">
        <v>0.73</v>
      </c>
      <c r="K1132" s="35">
        <v>3.37</v>
      </c>
    </row>
    <row r="1133" ht="25.5" customHeight="1" spans="1:11">
      <c r="A1133" s="33" t="s">
        <v>765</v>
      </c>
      <c r="B1133" s="32" t="s">
        <v>926</v>
      </c>
      <c r="C1133" s="33" t="s">
        <v>96</v>
      </c>
      <c r="D1133" s="33" t="s">
        <v>927</v>
      </c>
      <c r="E1133" s="33" t="s">
        <v>772</v>
      </c>
      <c r="F1133" s="33"/>
      <c r="G1133" s="34" t="s">
        <v>93</v>
      </c>
      <c r="H1133" s="422">
        <v>0.023</v>
      </c>
      <c r="I1133" s="422">
        <v>0</v>
      </c>
      <c r="J1133" s="35">
        <v>105</v>
      </c>
      <c r="K1133" s="35">
        <v>2.41</v>
      </c>
    </row>
    <row r="1134" ht="25.5" customHeight="1" spans="1:11">
      <c r="A1134" s="33" t="s">
        <v>765</v>
      </c>
      <c r="B1134" s="32" t="s">
        <v>1234</v>
      </c>
      <c r="C1134" s="33" t="s">
        <v>96</v>
      </c>
      <c r="D1134" s="33" t="s">
        <v>1235</v>
      </c>
      <c r="E1134" s="33" t="s">
        <v>772</v>
      </c>
      <c r="F1134" s="33"/>
      <c r="G1134" s="34" t="s">
        <v>84</v>
      </c>
      <c r="H1134" s="422">
        <v>9.1</v>
      </c>
      <c r="I1134" s="422">
        <v>0</v>
      </c>
      <c r="J1134" s="35">
        <v>2.6</v>
      </c>
      <c r="K1134" s="35">
        <v>23.66</v>
      </c>
    </row>
    <row r="1135" ht="25.5" customHeight="1" spans="1:11">
      <c r="A1135" s="33" t="s">
        <v>765</v>
      </c>
      <c r="B1135" s="32" t="s">
        <v>1236</v>
      </c>
      <c r="C1135" s="33" t="s">
        <v>96</v>
      </c>
      <c r="D1135" s="33" t="s">
        <v>1237</v>
      </c>
      <c r="E1135" s="33" t="s">
        <v>772</v>
      </c>
      <c r="F1135" s="33"/>
      <c r="G1135" s="34" t="s">
        <v>242</v>
      </c>
      <c r="H1135" s="422">
        <v>2.52</v>
      </c>
      <c r="I1135" s="422">
        <v>0</v>
      </c>
      <c r="J1135" s="35">
        <v>1.6</v>
      </c>
      <c r="K1135" s="35">
        <v>4.03</v>
      </c>
    </row>
    <row r="1136" spans="1:11">
      <c r="A1136" s="33" t="s">
        <v>765</v>
      </c>
      <c r="B1136" s="32" t="s">
        <v>928</v>
      </c>
      <c r="C1136" s="33" t="s">
        <v>96</v>
      </c>
      <c r="D1136" s="33" t="s">
        <v>929</v>
      </c>
      <c r="E1136" s="33" t="s">
        <v>772</v>
      </c>
      <c r="F1136" s="33"/>
      <c r="G1136" s="34" t="s">
        <v>242</v>
      </c>
      <c r="H1136" s="422">
        <v>1.876</v>
      </c>
      <c r="I1136" s="422">
        <v>0</v>
      </c>
      <c r="J1136" s="35">
        <v>0.66</v>
      </c>
      <c r="K1136" s="35">
        <v>1.23</v>
      </c>
    </row>
    <row r="1137" ht="25.5" spans="1:11">
      <c r="A1137" s="33" t="s">
        <v>765</v>
      </c>
      <c r="B1137" s="32" t="s">
        <v>1238</v>
      </c>
      <c r="C1137" s="33" t="s">
        <v>96</v>
      </c>
      <c r="D1137" s="33" t="s">
        <v>1239</v>
      </c>
      <c r="E1137" s="33" t="s">
        <v>772</v>
      </c>
      <c r="F1137" s="33"/>
      <c r="G1137" s="34" t="s">
        <v>84</v>
      </c>
      <c r="H1137" s="422">
        <v>1</v>
      </c>
      <c r="I1137" s="422">
        <v>0</v>
      </c>
      <c r="J1137" s="35">
        <v>66.79</v>
      </c>
      <c r="K1137" s="35">
        <v>66.79</v>
      </c>
    </row>
    <row r="1138" ht="25.5" spans="1:11">
      <c r="A1138" s="33" t="s">
        <v>765</v>
      </c>
      <c r="B1138" s="32" t="s">
        <v>1240</v>
      </c>
      <c r="C1138" s="33" t="s">
        <v>96</v>
      </c>
      <c r="D1138" s="33" t="s">
        <v>1241</v>
      </c>
      <c r="E1138" s="33" t="s">
        <v>772</v>
      </c>
      <c r="F1138" s="33"/>
      <c r="G1138" s="34" t="s">
        <v>84</v>
      </c>
      <c r="H1138" s="422">
        <v>1</v>
      </c>
      <c r="I1138" s="422">
        <v>0</v>
      </c>
      <c r="J1138" s="35">
        <v>56.08</v>
      </c>
      <c r="K1138" s="35">
        <v>56.08</v>
      </c>
    </row>
    <row r="1139" ht="38.25" spans="1:11">
      <c r="A1139" s="33" t="s">
        <v>765</v>
      </c>
      <c r="B1139" s="32" t="s">
        <v>1242</v>
      </c>
      <c r="C1139" s="33" t="s">
        <v>96</v>
      </c>
      <c r="D1139" s="33" t="s">
        <v>1243</v>
      </c>
      <c r="E1139" s="33" t="s">
        <v>772</v>
      </c>
      <c r="F1139" s="33"/>
      <c r="G1139" s="34" t="s">
        <v>84</v>
      </c>
      <c r="H1139" s="422">
        <v>1</v>
      </c>
      <c r="I1139" s="422">
        <v>0</v>
      </c>
      <c r="J1139" s="35">
        <v>191</v>
      </c>
      <c r="K1139" s="35">
        <v>191</v>
      </c>
    </row>
    <row r="1140" spans="1:11">
      <c r="A1140" s="41"/>
      <c r="B1140" s="41"/>
      <c r="C1140" s="41"/>
      <c r="D1140" s="41"/>
      <c r="E1140" s="41" t="s">
        <v>752</v>
      </c>
      <c r="F1140" s="419">
        <v>49.6667292527225</v>
      </c>
      <c r="G1140" s="41" t="s">
        <v>753</v>
      </c>
      <c r="H1140" s="419">
        <v>56.14</v>
      </c>
      <c r="I1140" s="41" t="s">
        <v>754</v>
      </c>
      <c r="J1140" s="419">
        <v>105.81</v>
      </c>
    </row>
    <row r="1141" customHeight="1" spans="1:11">
      <c r="A1141" s="41"/>
      <c r="B1141" s="41"/>
      <c r="C1141" s="41"/>
      <c r="D1141" s="41"/>
      <c r="E1141" s="41" t="s">
        <v>755</v>
      </c>
      <c r="F1141" s="419">
        <v>253.58</v>
      </c>
      <c r="G1141" s="41"/>
      <c r="H1141" s="41" t="s">
        <v>756</v>
      </c>
      <c r="I1141" s="41"/>
      <c r="J1141" s="419">
        <v>1218.9</v>
      </c>
    </row>
    <row r="1142" ht="26.25" spans="1:11">
      <c r="A1142" s="42"/>
      <c r="B1142" s="42"/>
      <c r="C1142" s="42"/>
      <c r="D1142" s="42"/>
      <c r="E1142" s="42"/>
      <c r="F1142" s="42"/>
      <c r="G1142" s="42" t="s">
        <v>757</v>
      </c>
      <c r="H1142" s="420">
        <v>1</v>
      </c>
      <c r="I1142" s="42" t="s">
        <v>758</v>
      </c>
      <c r="J1142" s="45">
        <v>1218.9</v>
      </c>
    </row>
    <row r="1143" ht="15.75" spans="1:11">
      <c r="A1143" s="421"/>
      <c r="B1143" s="421"/>
      <c r="C1143" s="421"/>
      <c r="D1143" s="421"/>
      <c r="E1143" s="421"/>
      <c r="F1143" s="421"/>
      <c r="G1143" s="421"/>
      <c r="H1143" s="421"/>
      <c r="I1143" s="421"/>
      <c r="J1143" s="421"/>
    </row>
    <row r="1144" customHeight="1" spans="1:11">
      <c r="A1144" s="25" t="s">
        <v>417</v>
      </c>
      <c r="B1144" s="24" t="s">
        <v>739</v>
      </c>
      <c r="C1144" s="25" t="s">
        <v>740</v>
      </c>
      <c r="D1144" s="25" t="s">
        <v>16</v>
      </c>
      <c r="E1144" s="25" t="s">
        <v>741</v>
      </c>
      <c r="F1144" s="25"/>
      <c r="G1144" s="26" t="s">
        <v>742</v>
      </c>
      <c r="H1144" s="24" t="s">
        <v>743</v>
      </c>
      <c r="I1144" s="24" t="s">
        <v>744</v>
      </c>
      <c r="J1144" s="24" t="s">
        <v>745</v>
      </c>
      <c r="K1144" s="24" t="s">
        <v>17</v>
      </c>
    </row>
    <row r="1145" ht="25.5" spans="1:11">
      <c r="A1145" s="49" t="s">
        <v>746</v>
      </c>
      <c r="B1145" s="48" t="s">
        <v>418</v>
      </c>
      <c r="C1145" s="49" t="s">
        <v>68</v>
      </c>
      <c r="D1145" s="49" t="s">
        <v>419</v>
      </c>
      <c r="E1145" s="49">
        <v>55</v>
      </c>
      <c r="F1145" s="49"/>
      <c r="G1145" s="50" t="s">
        <v>84</v>
      </c>
      <c r="H1145" s="416">
        <v>1</v>
      </c>
      <c r="I1145" s="417"/>
      <c r="J1145" s="417">
        <v>203.76</v>
      </c>
      <c r="K1145" s="417">
        <v>203.76</v>
      </c>
    </row>
    <row r="1146" ht="25.5" customHeight="1" spans="1:11">
      <c r="A1146" s="28" t="s">
        <v>747</v>
      </c>
      <c r="B1146" s="27" t="s">
        <v>781</v>
      </c>
      <c r="C1146" s="28" t="s">
        <v>96</v>
      </c>
      <c r="D1146" s="28" t="s">
        <v>782</v>
      </c>
      <c r="E1146" s="28" t="s">
        <v>750</v>
      </c>
      <c r="F1146" s="28"/>
      <c r="G1146" s="29" t="s">
        <v>751</v>
      </c>
      <c r="H1146" s="418">
        <v>0.48</v>
      </c>
      <c r="I1146" s="418">
        <v>0</v>
      </c>
      <c r="J1146" s="30">
        <v>32.41</v>
      </c>
      <c r="K1146" s="30">
        <v>15.55</v>
      </c>
    </row>
    <row r="1147" ht="25.5" customHeight="1" spans="1:11">
      <c r="A1147" s="33" t="s">
        <v>765</v>
      </c>
      <c r="B1147" s="32" t="s">
        <v>1244</v>
      </c>
      <c r="C1147" s="33" t="s">
        <v>159</v>
      </c>
      <c r="D1147" s="33" t="s">
        <v>1245</v>
      </c>
      <c r="E1147" s="33" t="s">
        <v>772</v>
      </c>
      <c r="F1147" s="33"/>
      <c r="G1147" s="34" t="s">
        <v>84</v>
      </c>
      <c r="H1147" s="422">
        <v>2</v>
      </c>
      <c r="I1147" s="422">
        <v>0</v>
      </c>
      <c r="J1147" s="35">
        <v>1.36</v>
      </c>
      <c r="K1147" s="35">
        <v>2.72</v>
      </c>
    </row>
    <row r="1148" spans="1:11">
      <c r="A1148" s="33" t="s">
        <v>765</v>
      </c>
      <c r="B1148" s="32" t="s">
        <v>1246</v>
      </c>
      <c r="C1148" s="33" t="s">
        <v>159</v>
      </c>
      <c r="D1148" s="33" t="s">
        <v>1247</v>
      </c>
      <c r="E1148" s="33" t="s">
        <v>772</v>
      </c>
      <c r="F1148" s="33"/>
      <c r="G1148" s="34" t="s">
        <v>84</v>
      </c>
      <c r="H1148" s="422">
        <v>1</v>
      </c>
      <c r="I1148" s="422">
        <v>0</v>
      </c>
      <c r="J1148" s="35">
        <v>11.99</v>
      </c>
      <c r="K1148" s="35">
        <v>11.99</v>
      </c>
    </row>
    <row r="1149" ht="25.5" customHeight="1" spans="1:11">
      <c r="A1149" s="33" t="s">
        <v>765</v>
      </c>
      <c r="B1149" s="32" t="s">
        <v>1248</v>
      </c>
      <c r="C1149" s="33" t="s">
        <v>159</v>
      </c>
      <c r="D1149" s="33" t="s">
        <v>1249</v>
      </c>
      <c r="E1149" s="33" t="s">
        <v>772</v>
      </c>
      <c r="F1149" s="33"/>
      <c r="G1149" s="34" t="s">
        <v>84</v>
      </c>
      <c r="H1149" s="422">
        <v>1</v>
      </c>
      <c r="I1149" s="422">
        <v>0</v>
      </c>
      <c r="J1149" s="35">
        <v>173.5</v>
      </c>
      <c r="K1149" s="35">
        <v>173.5</v>
      </c>
    </row>
    <row r="1150" ht="25.5" customHeight="1" spans="1:11">
      <c r="A1150" s="41"/>
      <c r="B1150" s="41"/>
      <c r="C1150" s="41"/>
      <c r="D1150" s="41"/>
      <c r="E1150" s="41" t="s">
        <v>752</v>
      </c>
      <c r="F1150" s="419">
        <v>5.18681937664288</v>
      </c>
      <c r="G1150" s="41" t="s">
        <v>753</v>
      </c>
      <c r="H1150" s="419">
        <v>5.86</v>
      </c>
      <c r="I1150" s="41" t="s">
        <v>754</v>
      </c>
      <c r="J1150" s="419">
        <v>11.05</v>
      </c>
    </row>
    <row r="1151" ht="25.5" customHeight="1" spans="1:11">
      <c r="A1151" s="41"/>
      <c r="B1151" s="41"/>
      <c r="C1151" s="41"/>
      <c r="D1151" s="41"/>
      <c r="E1151" s="41" t="s">
        <v>755</v>
      </c>
      <c r="F1151" s="419">
        <v>53.52</v>
      </c>
      <c r="G1151" s="41"/>
      <c r="H1151" s="41" t="s">
        <v>756</v>
      </c>
      <c r="I1151" s="41"/>
      <c r="J1151" s="419">
        <v>257.28</v>
      </c>
    </row>
    <row r="1152" ht="26.25" spans="1:11">
      <c r="A1152" s="42"/>
      <c r="B1152" s="42"/>
      <c r="C1152" s="42"/>
      <c r="D1152" s="42"/>
      <c r="E1152" s="42"/>
      <c r="F1152" s="42"/>
      <c r="G1152" s="42" t="s">
        <v>757</v>
      </c>
      <c r="H1152" s="420">
        <v>36</v>
      </c>
      <c r="I1152" s="42" t="s">
        <v>758</v>
      </c>
      <c r="J1152" s="45">
        <v>9262.08</v>
      </c>
    </row>
    <row r="1153" ht="15.75" spans="1:11">
      <c r="A1153" s="421"/>
      <c r="B1153" s="421"/>
      <c r="C1153" s="421"/>
      <c r="D1153" s="421"/>
      <c r="E1153" s="421"/>
      <c r="F1153" s="421"/>
      <c r="G1153" s="421"/>
      <c r="H1153" s="421"/>
      <c r="I1153" s="421"/>
      <c r="J1153" s="421"/>
    </row>
    <row r="1154" spans="1:11">
      <c r="A1154" s="25" t="s">
        <v>420</v>
      </c>
      <c r="B1154" s="24" t="s">
        <v>739</v>
      </c>
      <c r="C1154" s="25" t="s">
        <v>740</v>
      </c>
      <c r="D1154" s="25" t="s">
        <v>16</v>
      </c>
      <c r="E1154" s="25" t="s">
        <v>741</v>
      </c>
      <c r="F1154" s="25"/>
      <c r="G1154" s="26" t="s">
        <v>742</v>
      </c>
      <c r="H1154" s="24" t="s">
        <v>743</v>
      </c>
      <c r="I1154" s="24" t="s">
        <v>744</v>
      </c>
      <c r="J1154" s="24" t="s">
        <v>745</v>
      </c>
      <c r="K1154" s="24" t="s">
        <v>17</v>
      </c>
    </row>
    <row r="1155" ht="38.25" spans="1:11">
      <c r="A1155" s="49" t="s">
        <v>746</v>
      </c>
      <c r="B1155" s="48" t="s">
        <v>421</v>
      </c>
      <c r="C1155" s="49" t="s">
        <v>96</v>
      </c>
      <c r="D1155" s="49" t="s">
        <v>422</v>
      </c>
      <c r="E1155" s="49" t="s">
        <v>1250</v>
      </c>
      <c r="F1155" s="49"/>
      <c r="G1155" s="50" t="s">
        <v>84</v>
      </c>
      <c r="H1155" s="416">
        <v>1</v>
      </c>
      <c r="I1155" s="417"/>
      <c r="J1155" s="417">
        <v>889.22</v>
      </c>
      <c r="K1155" s="417">
        <v>889.22</v>
      </c>
    </row>
    <row r="1156" customHeight="1" spans="1:11">
      <c r="A1156" s="28" t="s">
        <v>747</v>
      </c>
      <c r="B1156" s="27" t="s">
        <v>781</v>
      </c>
      <c r="C1156" s="28" t="s">
        <v>96</v>
      </c>
      <c r="D1156" s="28" t="s">
        <v>782</v>
      </c>
      <c r="E1156" s="28" t="s">
        <v>750</v>
      </c>
      <c r="F1156" s="28"/>
      <c r="G1156" s="29" t="s">
        <v>751</v>
      </c>
      <c r="H1156" s="418">
        <v>0.4574</v>
      </c>
      <c r="I1156" s="418">
        <v>0</v>
      </c>
      <c r="J1156" s="30">
        <v>32.41</v>
      </c>
      <c r="K1156" s="30">
        <v>14.82</v>
      </c>
    </row>
    <row r="1157" ht="25.5" spans="1:11">
      <c r="A1157" s="28" t="s">
        <v>747</v>
      </c>
      <c r="B1157" s="27" t="s">
        <v>783</v>
      </c>
      <c r="C1157" s="28" t="s">
        <v>96</v>
      </c>
      <c r="D1157" s="28" t="s">
        <v>784</v>
      </c>
      <c r="E1157" s="28" t="s">
        <v>750</v>
      </c>
      <c r="F1157" s="28"/>
      <c r="G1157" s="29" t="s">
        <v>751</v>
      </c>
      <c r="H1157" s="418">
        <v>0.4574</v>
      </c>
      <c r="I1157" s="418">
        <v>0</v>
      </c>
      <c r="J1157" s="30">
        <v>38.96</v>
      </c>
      <c r="K1157" s="30">
        <v>17.82</v>
      </c>
    </row>
    <row r="1158" ht="38.25" spans="1:11">
      <c r="A1158" s="33" t="s">
        <v>765</v>
      </c>
      <c r="B1158" s="32" t="s">
        <v>1205</v>
      </c>
      <c r="C1158" s="33" t="s">
        <v>96</v>
      </c>
      <c r="D1158" s="33" t="s">
        <v>1206</v>
      </c>
      <c r="E1158" s="33" t="s">
        <v>772</v>
      </c>
      <c r="F1158" s="33"/>
      <c r="G1158" s="34" t="s">
        <v>84</v>
      </c>
      <c r="H1158" s="422">
        <v>2</v>
      </c>
      <c r="I1158" s="422">
        <v>0</v>
      </c>
      <c r="J1158" s="35">
        <v>0.79</v>
      </c>
      <c r="K1158" s="35">
        <v>1.58</v>
      </c>
    </row>
    <row r="1159" customHeight="1" spans="1:11">
      <c r="A1159" s="33" t="s">
        <v>765</v>
      </c>
      <c r="B1159" s="32" t="s">
        <v>1251</v>
      </c>
      <c r="C1159" s="33" t="s">
        <v>96</v>
      </c>
      <c r="D1159" s="33" t="s">
        <v>1252</v>
      </c>
      <c r="E1159" s="33" t="s">
        <v>772</v>
      </c>
      <c r="F1159" s="33"/>
      <c r="G1159" s="34" t="s">
        <v>84</v>
      </c>
      <c r="H1159" s="422">
        <v>1</v>
      </c>
      <c r="I1159" s="422">
        <v>0</v>
      </c>
      <c r="J1159" s="35">
        <v>855</v>
      </c>
      <c r="K1159" s="35">
        <v>855</v>
      </c>
    </row>
    <row r="1160" spans="1:11">
      <c r="A1160" s="41"/>
      <c r="B1160" s="41"/>
      <c r="C1160" s="41"/>
      <c r="D1160" s="41"/>
      <c r="E1160" s="41" t="s">
        <v>752</v>
      </c>
      <c r="F1160" s="419">
        <v>11.2936537739392</v>
      </c>
      <c r="G1160" s="41" t="s">
        <v>753</v>
      </c>
      <c r="H1160" s="419">
        <v>12.77</v>
      </c>
      <c r="I1160" s="41" t="s">
        <v>754</v>
      </c>
      <c r="J1160" s="419">
        <v>24.06</v>
      </c>
    </row>
    <row r="1161" ht="25.5" customHeight="1" spans="1:11">
      <c r="A1161" s="41"/>
      <c r="B1161" s="41"/>
      <c r="C1161" s="41"/>
      <c r="D1161" s="41"/>
      <c r="E1161" s="41" t="s">
        <v>755</v>
      </c>
      <c r="F1161" s="419">
        <v>233.59</v>
      </c>
      <c r="G1161" s="41"/>
      <c r="H1161" s="41" t="s">
        <v>756</v>
      </c>
      <c r="I1161" s="41"/>
      <c r="J1161" s="419">
        <v>1122.81</v>
      </c>
    </row>
    <row r="1162" ht="25.5" customHeight="1" spans="1:11">
      <c r="A1162" s="42"/>
      <c r="B1162" s="42"/>
      <c r="C1162" s="42"/>
      <c r="D1162" s="42"/>
      <c r="E1162" s="42"/>
      <c r="F1162" s="42"/>
      <c r="G1162" s="42" t="s">
        <v>757</v>
      </c>
      <c r="H1162" s="420">
        <v>2</v>
      </c>
      <c r="I1162" s="42" t="s">
        <v>758</v>
      </c>
      <c r="J1162" s="45">
        <v>2245.62</v>
      </c>
    </row>
    <row r="1163" ht="38.25" customHeight="1" spans="1:11">
      <c r="A1163" s="421"/>
      <c r="B1163" s="421"/>
      <c r="C1163" s="421"/>
      <c r="D1163" s="421"/>
      <c r="E1163" s="421"/>
      <c r="F1163" s="421"/>
      <c r="G1163" s="421"/>
      <c r="H1163" s="421"/>
      <c r="I1163" s="421"/>
      <c r="J1163" s="421"/>
    </row>
    <row r="1164" ht="25.5" customHeight="1" spans="1:11">
      <c r="A1164" s="25" t="s">
        <v>423</v>
      </c>
      <c r="B1164" s="24" t="s">
        <v>739</v>
      </c>
      <c r="C1164" s="25" t="s">
        <v>740</v>
      </c>
      <c r="D1164" s="25" t="s">
        <v>16</v>
      </c>
      <c r="E1164" s="25" t="s">
        <v>741</v>
      </c>
      <c r="F1164" s="25"/>
      <c r="G1164" s="26" t="s">
        <v>742</v>
      </c>
      <c r="H1164" s="24" t="s">
        <v>743</v>
      </c>
      <c r="I1164" s="24" t="s">
        <v>744</v>
      </c>
      <c r="J1164" s="24" t="s">
        <v>745</v>
      </c>
      <c r="K1164" s="24" t="s">
        <v>17</v>
      </c>
    </row>
    <row r="1165" ht="25.5" customHeight="1" spans="1:11">
      <c r="A1165" s="49" t="s">
        <v>746</v>
      </c>
      <c r="B1165" s="48" t="s">
        <v>424</v>
      </c>
      <c r="C1165" s="49" t="s">
        <v>68</v>
      </c>
      <c r="D1165" s="49" t="s">
        <v>425</v>
      </c>
      <c r="E1165" s="49" t="s">
        <v>1253</v>
      </c>
      <c r="F1165" s="49"/>
      <c r="G1165" s="50" t="s">
        <v>84</v>
      </c>
      <c r="H1165" s="416">
        <v>1</v>
      </c>
      <c r="I1165" s="417"/>
      <c r="J1165" s="417">
        <v>17.99</v>
      </c>
      <c r="K1165" s="417">
        <v>17.99</v>
      </c>
    </row>
    <row r="1166" ht="25.5" spans="1:11">
      <c r="A1166" s="28" t="s">
        <v>747</v>
      </c>
      <c r="B1166" s="27" t="s">
        <v>781</v>
      </c>
      <c r="C1166" s="28" t="s">
        <v>96</v>
      </c>
      <c r="D1166" s="28" t="s">
        <v>782</v>
      </c>
      <c r="E1166" s="28" t="s">
        <v>750</v>
      </c>
      <c r="F1166" s="28"/>
      <c r="G1166" s="29" t="s">
        <v>751</v>
      </c>
      <c r="H1166" s="418">
        <v>0.15</v>
      </c>
      <c r="I1166" s="418">
        <v>0</v>
      </c>
      <c r="J1166" s="30">
        <v>32.41</v>
      </c>
      <c r="K1166" s="30">
        <v>4.86</v>
      </c>
    </row>
    <row r="1167" ht="25.5" spans="1:11">
      <c r="A1167" s="28" t="s">
        <v>747</v>
      </c>
      <c r="B1167" s="27" t="s">
        <v>783</v>
      </c>
      <c r="C1167" s="28" t="s">
        <v>96</v>
      </c>
      <c r="D1167" s="28" t="s">
        <v>784</v>
      </c>
      <c r="E1167" s="28" t="s">
        <v>750</v>
      </c>
      <c r="F1167" s="28"/>
      <c r="G1167" s="29" t="s">
        <v>751</v>
      </c>
      <c r="H1167" s="418">
        <v>0.15</v>
      </c>
      <c r="I1167" s="418">
        <v>0</v>
      </c>
      <c r="J1167" s="30">
        <v>38.96</v>
      </c>
      <c r="K1167" s="30">
        <v>5.84</v>
      </c>
    </row>
    <row r="1168" ht="38.25" spans="1:11">
      <c r="A1168" s="33" t="s">
        <v>765</v>
      </c>
      <c r="B1168" s="32" t="s">
        <v>1254</v>
      </c>
      <c r="C1168" s="33" t="s">
        <v>96</v>
      </c>
      <c r="D1168" s="33" t="s">
        <v>1255</v>
      </c>
      <c r="E1168" s="33" t="s">
        <v>772</v>
      </c>
      <c r="F1168" s="33"/>
      <c r="G1168" s="34" t="s">
        <v>84</v>
      </c>
      <c r="H1168" s="422">
        <v>1</v>
      </c>
      <c r="I1168" s="422">
        <v>0</v>
      </c>
      <c r="J1168" s="35">
        <v>0.93</v>
      </c>
      <c r="K1168" s="35">
        <v>0.93</v>
      </c>
    </row>
    <row r="1169" ht="38.25" spans="1:11">
      <c r="A1169" s="33" t="s">
        <v>765</v>
      </c>
      <c r="B1169" s="32" t="s">
        <v>1256</v>
      </c>
      <c r="C1169" s="33" t="s">
        <v>96</v>
      </c>
      <c r="D1169" s="33" t="s">
        <v>1257</v>
      </c>
      <c r="E1169" s="33" t="s">
        <v>772</v>
      </c>
      <c r="F1169" s="33"/>
      <c r="G1169" s="34" t="s">
        <v>84</v>
      </c>
      <c r="H1169" s="422">
        <v>1</v>
      </c>
      <c r="I1169" s="422">
        <v>0</v>
      </c>
      <c r="J1169" s="35">
        <v>6.36</v>
      </c>
      <c r="K1169" s="35">
        <v>6.36</v>
      </c>
    </row>
    <row r="1170" customHeight="1" spans="1:11">
      <c r="A1170" s="41"/>
      <c r="B1170" s="41"/>
      <c r="C1170" s="41"/>
      <c r="D1170" s="41"/>
      <c r="E1170" s="41" t="s">
        <v>752</v>
      </c>
      <c r="F1170" s="419">
        <v>3.69883589936162</v>
      </c>
      <c r="G1170" s="41" t="s">
        <v>753</v>
      </c>
      <c r="H1170" s="419">
        <v>4.18</v>
      </c>
      <c r="I1170" s="41" t="s">
        <v>754</v>
      </c>
      <c r="J1170" s="419">
        <v>7.88</v>
      </c>
    </row>
    <row r="1171" customHeight="1" spans="1:11">
      <c r="A1171" s="41"/>
      <c r="B1171" s="41"/>
      <c r="C1171" s="41"/>
      <c r="D1171" s="41"/>
      <c r="E1171" s="41" t="s">
        <v>755</v>
      </c>
      <c r="F1171" s="419">
        <v>4.72</v>
      </c>
      <c r="G1171" s="41"/>
      <c r="H1171" s="41" t="s">
        <v>756</v>
      </c>
      <c r="I1171" s="41"/>
      <c r="J1171" s="419">
        <v>22.71</v>
      </c>
    </row>
    <row r="1172" ht="26.25" spans="1:11">
      <c r="A1172" s="42"/>
      <c r="B1172" s="42"/>
      <c r="C1172" s="42"/>
      <c r="D1172" s="42"/>
      <c r="E1172" s="42"/>
      <c r="F1172" s="42"/>
      <c r="G1172" s="42" t="s">
        <v>757</v>
      </c>
      <c r="H1172" s="420">
        <v>61</v>
      </c>
      <c r="I1172" s="42" t="s">
        <v>758</v>
      </c>
      <c r="J1172" s="45">
        <v>1385.31</v>
      </c>
    </row>
    <row r="1173" ht="15.75" spans="1:11">
      <c r="A1173" s="421"/>
      <c r="B1173" s="421"/>
      <c r="C1173" s="421"/>
      <c r="D1173" s="421"/>
      <c r="E1173" s="421"/>
      <c r="F1173" s="421"/>
      <c r="G1173" s="421"/>
      <c r="H1173" s="421"/>
      <c r="I1173" s="421"/>
      <c r="J1173" s="421"/>
    </row>
    <row r="1174" spans="1:11">
      <c r="A1174" s="25" t="s">
        <v>426</v>
      </c>
      <c r="B1174" s="24" t="s">
        <v>739</v>
      </c>
      <c r="C1174" s="25" t="s">
        <v>740</v>
      </c>
      <c r="D1174" s="25" t="s">
        <v>16</v>
      </c>
      <c r="E1174" s="25" t="s">
        <v>741</v>
      </c>
      <c r="F1174" s="25"/>
      <c r="G1174" s="26" t="s">
        <v>742</v>
      </c>
      <c r="H1174" s="24" t="s">
        <v>743</v>
      </c>
      <c r="I1174" s="24" t="s">
        <v>744</v>
      </c>
      <c r="J1174" s="24" t="s">
        <v>745</v>
      </c>
      <c r="K1174" s="24" t="s">
        <v>17</v>
      </c>
    </row>
    <row r="1175" ht="25.5" customHeight="1" spans="1:11">
      <c r="A1175" s="49" t="s">
        <v>746</v>
      </c>
      <c r="B1175" s="48" t="s">
        <v>427</v>
      </c>
      <c r="C1175" s="49" t="s">
        <v>68</v>
      </c>
      <c r="D1175" s="49" t="s">
        <v>428</v>
      </c>
      <c r="E1175" s="49" t="s">
        <v>1116</v>
      </c>
      <c r="F1175" s="49"/>
      <c r="G1175" s="50" t="s">
        <v>80</v>
      </c>
      <c r="H1175" s="416">
        <v>1</v>
      </c>
      <c r="I1175" s="417"/>
      <c r="J1175" s="417">
        <v>47.87</v>
      </c>
      <c r="K1175" s="417">
        <v>47.87</v>
      </c>
    </row>
    <row r="1176" ht="25.5" customHeight="1" spans="1:11">
      <c r="A1176" s="28" t="s">
        <v>747</v>
      </c>
      <c r="B1176" s="27" t="s">
        <v>781</v>
      </c>
      <c r="C1176" s="28" t="s">
        <v>96</v>
      </c>
      <c r="D1176" s="28" t="s">
        <v>782</v>
      </c>
      <c r="E1176" s="28" t="s">
        <v>750</v>
      </c>
      <c r="F1176" s="28"/>
      <c r="G1176" s="29" t="s">
        <v>751</v>
      </c>
      <c r="H1176" s="418">
        <v>0.4</v>
      </c>
      <c r="I1176" s="418">
        <v>0</v>
      </c>
      <c r="J1176" s="30">
        <v>32.41</v>
      </c>
      <c r="K1176" s="30">
        <v>12.96</v>
      </c>
    </row>
    <row r="1177" ht="25.5" customHeight="1" spans="1:11">
      <c r="A1177" s="28" t="s">
        <v>747</v>
      </c>
      <c r="B1177" s="27" t="s">
        <v>783</v>
      </c>
      <c r="C1177" s="28" t="s">
        <v>96</v>
      </c>
      <c r="D1177" s="28" t="s">
        <v>784</v>
      </c>
      <c r="E1177" s="28" t="s">
        <v>750</v>
      </c>
      <c r="F1177" s="28"/>
      <c r="G1177" s="29" t="s">
        <v>751</v>
      </c>
      <c r="H1177" s="418">
        <v>0.4</v>
      </c>
      <c r="I1177" s="418">
        <v>0</v>
      </c>
      <c r="J1177" s="30">
        <v>38.96</v>
      </c>
      <c r="K1177" s="30">
        <v>15.58</v>
      </c>
    </row>
    <row r="1178" spans="1:11">
      <c r="A1178" s="33" t="s">
        <v>765</v>
      </c>
      <c r="B1178" s="32" t="s">
        <v>1258</v>
      </c>
      <c r="C1178" s="33" t="s">
        <v>96</v>
      </c>
      <c r="D1178" s="33" t="s">
        <v>1259</v>
      </c>
      <c r="E1178" s="33" t="s">
        <v>772</v>
      </c>
      <c r="F1178" s="33"/>
      <c r="G1178" s="34" t="s">
        <v>116</v>
      </c>
      <c r="H1178" s="422">
        <v>0.6</v>
      </c>
      <c r="I1178" s="422">
        <v>0</v>
      </c>
      <c r="J1178" s="35">
        <v>3.4</v>
      </c>
      <c r="K1178" s="35">
        <v>2.04</v>
      </c>
    </row>
    <row r="1179" ht="25.5" spans="1:11">
      <c r="A1179" s="33" t="s">
        <v>765</v>
      </c>
      <c r="B1179" s="32" t="s">
        <v>1260</v>
      </c>
      <c r="C1179" s="33" t="s">
        <v>96</v>
      </c>
      <c r="D1179" s="33" t="s">
        <v>1261</v>
      </c>
      <c r="E1179" s="33" t="s">
        <v>772</v>
      </c>
      <c r="F1179" s="33"/>
      <c r="G1179" s="34" t="s">
        <v>84</v>
      </c>
      <c r="H1179" s="422">
        <v>4</v>
      </c>
      <c r="I1179" s="422">
        <v>0</v>
      </c>
      <c r="J1179" s="35">
        <v>1.6</v>
      </c>
      <c r="K1179" s="35">
        <v>6.4</v>
      </c>
    </row>
    <row r="1180" spans="1:11">
      <c r="A1180" s="33" t="s">
        <v>765</v>
      </c>
      <c r="B1180" s="32" t="s">
        <v>1262</v>
      </c>
      <c r="C1180" s="33" t="s">
        <v>192</v>
      </c>
      <c r="D1180" s="33" t="s">
        <v>1263</v>
      </c>
      <c r="E1180" s="33" t="s">
        <v>772</v>
      </c>
      <c r="F1180" s="33"/>
      <c r="G1180" s="34" t="s">
        <v>156</v>
      </c>
      <c r="H1180" s="422">
        <v>4</v>
      </c>
      <c r="I1180" s="422">
        <v>0</v>
      </c>
      <c r="J1180" s="35">
        <v>0.06</v>
      </c>
      <c r="K1180" s="35">
        <v>0.24</v>
      </c>
    </row>
    <row r="1181" customHeight="1" spans="1:11">
      <c r="A1181" s="33" t="s">
        <v>765</v>
      </c>
      <c r="B1181" s="32" t="s">
        <v>1264</v>
      </c>
      <c r="C1181" s="33" t="s">
        <v>159</v>
      </c>
      <c r="D1181" s="33" t="s">
        <v>1265</v>
      </c>
      <c r="E1181" s="33" t="s">
        <v>772</v>
      </c>
      <c r="F1181" s="33"/>
      <c r="G1181" s="34" t="s">
        <v>84</v>
      </c>
      <c r="H1181" s="422">
        <v>1</v>
      </c>
      <c r="I1181" s="422">
        <v>0</v>
      </c>
      <c r="J1181" s="35">
        <v>2.43</v>
      </c>
      <c r="K1181" s="35">
        <v>2.43</v>
      </c>
    </row>
    <row r="1182" customHeight="1" spans="1:11">
      <c r="A1182" s="33" t="s">
        <v>765</v>
      </c>
      <c r="B1182" s="32" t="s">
        <v>1256</v>
      </c>
      <c r="C1182" s="33" t="s">
        <v>96</v>
      </c>
      <c r="D1182" s="33" t="s">
        <v>1257</v>
      </c>
      <c r="E1182" s="33" t="s">
        <v>772</v>
      </c>
      <c r="F1182" s="33"/>
      <c r="G1182" s="34" t="s">
        <v>84</v>
      </c>
      <c r="H1182" s="422">
        <v>1</v>
      </c>
      <c r="I1182" s="422">
        <v>0</v>
      </c>
      <c r="J1182" s="35">
        <v>6.36</v>
      </c>
      <c r="K1182" s="35">
        <v>6.36</v>
      </c>
    </row>
    <row r="1183" ht="38.25" spans="1:11">
      <c r="A1183" s="33" t="s">
        <v>765</v>
      </c>
      <c r="B1183" s="32" t="s">
        <v>1254</v>
      </c>
      <c r="C1183" s="33" t="s">
        <v>96</v>
      </c>
      <c r="D1183" s="33" t="s">
        <v>1255</v>
      </c>
      <c r="E1183" s="33" t="s">
        <v>772</v>
      </c>
      <c r="F1183" s="33"/>
      <c r="G1183" s="34" t="s">
        <v>84</v>
      </c>
      <c r="H1183" s="422">
        <v>2</v>
      </c>
      <c r="I1183" s="422">
        <v>0</v>
      </c>
      <c r="J1183" s="35">
        <v>0.93</v>
      </c>
      <c r="K1183" s="35">
        <v>1.86</v>
      </c>
    </row>
    <row r="1184" spans="1:11">
      <c r="A1184" s="41"/>
      <c r="B1184" s="41"/>
      <c r="C1184" s="41"/>
      <c r="D1184" s="41"/>
      <c r="E1184" s="41" t="s">
        <v>752</v>
      </c>
      <c r="F1184" s="419">
        <v>9.87607960946301</v>
      </c>
      <c r="G1184" s="41" t="s">
        <v>753</v>
      </c>
      <c r="H1184" s="419">
        <v>11.16</v>
      </c>
      <c r="I1184" s="41" t="s">
        <v>754</v>
      </c>
      <c r="J1184" s="419">
        <v>21.04</v>
      </c>
    </row>
    <row r="1185" spans="1:11">
      <c r="A1185" s="41"/>
      <c r="B1185" s="41"/>
      <c r="C1185" s="41"/>
      <c r="D1185" s="41"/>
      <c r="E1185" s="41" t="s">
        <v>755</v>
      </c>
      <c r="F1185" s="419">
        <v>12.57</v>
      </c>
      <c r="G1185" s="41"/>
      <c r="H1185" s="41" t="s">
        <v>756</v>
      </c>
      <c r="I1185" s="41"/>
      <c r="J1185" s="419">
        <v>60.44</v>
      </c>
    </row>
    <row r="1186" ht="25.5" customHeight="1" spans="1:11">
      <c r="A1186" s="42"/>
      <c r="B1186" s="42"/>
      <c r="C1186" s="42"/>
      <c r="D1186" s="42"/>
      <c r="E1186" s="42"/>
      <c r="F1186" s="42"/>
      <c r="G1186" s="42" t="s">
        <v>757</v>
      </c>
      <c r="H1186" s="420">
        <v>59</v>
      </c>
      <c r="I1186" s="42" t="s">
        <v>758</v>
      </c>
      <c r="J1186" s="45">
        <v>3565.96</v>
      </c>
    </row>
    <row r="1187" ht="25.5" customHeight="1" spans="1:11">
      <c r="A1187" s="421"/>
      <c r="B1187" s="421"/>
      <c r="C1187" s="421"/>
      <c r="D1187" s="421"/>
      <c r="E1187" s="421"/>
      <c r="F1187" s="421"/>
      <c r="G1187" s="421"/>
      <c r="H1187" s="421"/>
      <c r="I1187" s="421"/>
      <c r="J1187" s="421"/>
    </row>
    <row r="1188" ht="25.5" customHeight="1" spans="1:11">
      <c r="A1188" s="25" t="s">
        <v>429</v>
      </c>
      <c r="B1188" s="24" t="s">
        <v>739</v>
      </c>
      <c r="C1188" s="25" t="s">
        <v>740</v>
      </c>
      <c r="D1188" s="25" t="s">
        <v>16</v>
      </c>
      <c r="E1188" s="25" t="s">
        <v>741</v>
      </c>
      <c r="F1188" s="25"/>
      <c r="G1188" s="26" t="s">
        <v>742</v>
      </c>
      <c r="H1188" s="24" t="s">
        <v>743</v>
      </c>
      <c r="I1188" s="24" t="s">
        <v>744</v>
      </c>
      <c r="J1188" s="24" t="s">
        <v>745</v>
      </c>
      <c r="K1188" s="24" t="s">
        <v>17</v>
      </c>
    </row>
    <row r="1189" ht="51" spans="1:11">
      <c r="A1189" s="49" t="s">
        <v>746</v>
      </c>
      <c r="B1189" s="48" t="s">
        <v>430</v>
      </c>
      <c r="C1189" s="49" t="s">
        <v>68</v>
      </c>
      <c r="D1189" s="49" t="s">
        <v>431</v>
      </c>
      <c r="E1189" s="49" t="s">
        <v>1253</v>
      </c>
      <c r="F1189" s="49"/>
      <c r="G1189" s="50" t="s">
        <v>80</v>
      </c>
      <c r="H1189" s="416">
        <v>1</v>
      </c>
      <c r="I1189" s="417"/>
      <c r="J1189" s="417">
        <v>2695.54</v>
      </c>
      <c r="K1189" s="417">
        <v>2695.54</v>
      </c>
    </row>
    <row r="1190" ht="25.5" spans="1:11">
      <c r="A1190" s="28" t="s">
        <v>747</v>
      </c>
      <c r="B1190" s="27" t="s">
        <v>781</v>
      </c>
      <c r="C1190" s="28" t="s">
        <v>96</v>
      </c>
      <c r="D1190" s="28" t="s">
        <v>782</v>
      </c>
      <c r="E1190" s="28" t="s">
        <v>750</v>
      </c>
      <c r="F1190" s="28"/>
      <c r="G1190" s="29" t="s">
        <v>751</v>
      </c>
      <c r="H1190" s="418">
        <v>6</v>
      </c>
      <c r="I1190" s="418">
        <v>0</v>
      </c>
      <c r="J1190" s="30">
        <v>32.41</v>
      </c>
      <c r="K1190" s="30">
        <v>194.46</v>
      </c>
    </row>
    <row r="1191" ht="25.5" spans="1:11">
      <c r="A1191" s="28" t="s">
        <v>747</v>
      </c>
      <c r="B1191" s="27" t="s">
        <v>783</v>
      </c>
      <c r="C1191" s="28" t="s">
        <v>96</v>
      </c>
      <c r="D1191" s="28" t="s">
        <v>784</v>
      </c>
      <c r="E1191" s="28" t="s">
        <v>750</v>
      </c>
      <c r="F1191" s="28"/>
      <c r="G1191" s="29" t="s">
        <v>751</v>
      </c>
      <c r="H1191" s="418">
        <v>6</v>
      </c>
      <c r="I1191" s="418">
        <v>0</v>
      </c>
      <c r="J1191" s="30">
        <v>38.96</v>
      </c>
      <c r="K1191" s="30">
        <v>233.76</v>
      </c>
    </row>
    <row r="1192" customHeight="1" spans="1:11">
      <c r="A1192" s="33" t="s">
        <v>765</v>
      </c>
      <c r="B1192" s="32" t="s">
        <v>1266</v>
      </c>
      <c r="C1192" s="33" t="s">
        <v>96</v>
      </c>
      <c r="D1192" s="33" t="s">
        <v>1267</v>
      </c>
      <c r="E1192" s="33" t="s">
        <v>772</v>
      </c>
      <c r="F1192" s="33"/>
      <c r="G1192" s="34" t="s">
        <v>84</v>
      </c>
      <c r="H1192" s="422">
        <v>1</v>
      </c>
      <c r="I1192" s="422">
        <v>0</v>
      </c>
      <c r="J1192" s="35">
        <v>74.74</v>
      </c>
      <c r="K1192" s="35">
        <v>74.74</v>
      </c>
    </row>
    <row r="1193" customHeight="1" spans="1:11">
      <c r="A1193" s="33" t="s">
        <v>765</v>
      </c>
      <c r="B1193" s="32" t="s">
        <v>1268</v>
      </c>
      <c r="C1193" s="33" t="s">
        <v>96</v>
      </c>
      <c r="D1193" s="33" t="s">
        <v>1269</v>
      </c>
      <c r="E1193" s="33" t="s">
        <v>772</v>
      </c>
      <c r="F1193" s="33"/>
      <c r="G1193" s="34" t="s">
        <v>84</v>
      </c>
      <c r="H1193" s="422">
        <v>1</v>
      </c>
      <c r="I1193" s="422">
        <v>0</v>
      </c>
      <c r="J1193" s="35">
        <v>256.01</v>
      </c>
      <c r="K1193" s="35">
        <v>256.01</v>
      </c>
    </row>
    <row r="1194" ht="38.25" spans="1:11">
      <c r="A1194" s="33" t="s">
        <v>765</v>
      </c>
      <c r="B1194" s="32" t="s">
        <v>1270</v>
      </c>
      <c r="C1194" s="33" t="s">
        <v>96</v>
      </c>
      <c r="D1194" s="33" t="s">
        <v>1271</v>
      </c>
      <c r="E1194" s="33" t="s">
        <v>772</v>
      </c>
      <c r="F1194" s="33"/>
      <c r="G1194" s="34" t="s">
        <v>84</v>
      </c>
      <c r="H1194" s="422">
        <v>1</v>
      </c>
      <c r="I1194" s="422">
        <v>0</v>
      </c>
      <c r="J1194" s="35">
        <v>20.76</v>
      </c>
      <c r="K1194" s="35">
        <v>20.76</v>
      </c>
    </row>
    <row r="1195" ht="63.75" spans="1:11">
      <c r="A1195" s="33" t="s">
        <v>765</v>
      </c>
      <c r="B1195" s="32" t="s">
        <v>1272</v>
      </c>
      <c r="C1195" s="33" t="s">
        <v>96</v>
      </c>
      <c r="D1195" s="33" t="s">
        <v>1273</v>
      </c>
      <c r="E1195" s="33" t="s">
        <v>772</v>
      </c>
      <c r="F1195" s="33"/>
      <c r="G1195" s="34" t="s">
        <v>84</v>
      </c>
      <c r="H1195" s="422">
        <v>1</v>
      </c>
      <c r="I1195" s="422">
        <v>0</v>
      </c>
      <c r="J1195" s="35">
        <v>457.59</v>
      </c>
      <c r="K1195" s="35">
        <v>457.59</v>
      </c>
    </row>
    <row r="1196" ht="51" spans="1:11">
      <c r="A1196" s="33" t="s">
        <v>765</v>
      </c>
      <c r="B1196" s="32" t="s">
        <v>1274</v>
      </c>
      <c r="C1196" s="33" t="s">
        <v>96</v>
      </c>
      <c r="D1196" s="33" t="s">
        <v>1275</v>
      </c>
      <c r="E1196" s="33" t="s">
        <v>772</v>
      </c>
      <c r="F1196" s="33"/>
      <c r="G1196" s="34" t="s">
        <v>84</v>
      </c>
      <c r="H1196" s="422">
        <v>1</v>
      </c>
      <c r="I1196" s="422">
        <v>0</v>
      </c>
      <c r="J1196" s="35">
        <v>218</v>
      </c>
      <c r="K1196" s="35">
        <v>218</v>
      </c>
    </row>
    <row r="1197" ht="25.5" customHeight="1" spans="1:11">
      <c r="A1197" s="33" t="s">
        <v>765</v>
      </c>
      <c r="B1197" s="32" t="s">
        <v>1240</v>
      </c>
      <c r="C1197" s="33" t="s">
        <v>96</v>
      </c>
      <c r="D1197" s="33" t="s">
        <v>1241</v>
      </c>
      <c r="E1197" s="33" t="s">
        <v>772</v>
      </c>
      <c r="F1197" s="33"/>
      <c r="G1197" s="34" t="s">
        <v>84</v>
      </c>
      <c r="H1197" s="422">
        <v>1</v>
      </c>
      <c r="I1197" s="422">
        <v>0</v>
      </c>
      <c r="J1197" s="35">
        <v>56.08</v>
      </c>
      <c r="K1197" s="35">
        <v>56.08</v>
      </c>
    </row>
    <row r="1198" ht="25.5" customHeight="1" spans="1:11">
      <c r="A1198" s="33" t="s">
        <v>765</v>
      </c>
      <c r="B1198" s="32" t="s">
        <v>1276</v>
      </c>
      <c r="C1198" s="33" t="s">
        <v>96</v>
      </c>
      <c r="D1198" s="33" t="s">
        <v>1277</v>
      </c>
      <c r="E1198" s="33" t="s">
        <v>772</v>
      </c>
      <c r="F1198" s="33"/>
      <c r="G1198" s="34" t="s">
        <v>84</v>
      </c>
      <c r="H1198" s="422">
        <v>2</v>
      </c>
      <c r="I1198" s="422">
        <v>0</v>
      </c>
      <c r="J1198" s="35">
        <v>592.07</v>
      </c>
      <c r="K1198" s="35">
        <v>1184.14</v>
      </c>
    </row>
    <row r="1199" ht="25.5" customHeight="1" spans="1:11">
      <c r="A1199" s="41"/>
      <c r="B1199" s="41"/>
      <c r="C1199" s="41"/>
      <c r="D1199" s="41"/>
      <c r="E1199" s="41" t="s">
        <v>752</v>
      </c>
      <c r="F1199" s="419">
        <v>148.2256853</v>
      </c>
      <c r="G1199" s="41" t="s">
        <v>753</v>
      </c>
      <c r="H1199" s="419">
        <v>167.55</v>
      </c>
      <c r="I1199" s="41" t="s">
        <v>754</v>
      </c>
      <c r="J1199" s="419">
        <v>315.78</v>
      </c>
    </row>
    <row r="1200" spans="1:11">
      <c r="A1200" s="41"/>
      <c r="B1200" s="41"/>
      <c r="C1200" s="41"/>
      <c r="D1200" s="41"/>
      <c r="E1200" s="41" t="s">
        <v>755</v>
      </c>
      <c r="F1200" s="419">
        <v>708.11</v>
      </c>
      <c r="G1200" s="41"/>
      <c r="H1200" s="41" t="s">
        <v>756</v>
      </c>
      <c r="I1200" s="41"/>
      <c r="J1200" s="419">
        <v>3403.65</v>
      </c>
    </row>
    <row r="1201" ht="26.25" spans="1:11">
      <c r="A1201" s="42"/>
      <c r="B1201" s="42"/>
      <c r="C1201" s="42"/>
      <c r="D1201" s="42"/>
      <c r="E1201" s="42"/>
      <c r="F1201" s="42"/>
      <c r="G1201" s="42" t="s">
        <v>757</v>
      </c>
      <c r="H1201" s="420">
        <v>10</v>
      </c>
      <c r="I1201" s="42" t="s">
        <v>758</v>
      </c>
      <c r="J1201" s="45">
        <v>34036.5</v>
      </c>
    </row>
    <row r="1202" ht="15.75" spans="1:11">
      <c r="A1202" s="421"/>
      <c r="B1202" s="421"/>
      <c r="C1202" s="421"/>
      <c r="D1202" s="421"/>
      <c r="E1202" s="421"/>
      <c r="F1202" s="421"/>
      <c r="G1202" s="421"/>
      <c r="H1202" s="421"/>
      <c r="I1202" s="421"/>
      <c r="J1202" s="421"/>
    </row>
    <row r="1203" customHeight="1" spans="1:11">
      <c r="A1203" s="25" t="s">
        <v>432</v>
      </c>
      <c r="B1203" s="24" t="s">
        <v>739</v>
      </c>
      <c r="C1203" s="25" t="s">
        <v>740</v>
      </c>
      <c r="D1203" s="25" t="s">
        <v>16</v>
      </c>
      <c r="E1203" s="25" t="s">
        <v>741</v>
      </c>
      <c r="F1203" s="25"/>
      <c r="G1203" s="26" t="s">
        <v>742</v>
      </c>
      <c r="H1203" s="24" t="s">
        <v>743</v>
      </c>
      <c r="I1203" s="24" t="s">
        <v>744</v>
      </c>
      <c r="J1203" s="24" t="s">
        <v>745</v>
      </c>
      <c r="K1203" s="24" t="s">
        <v>17</v>
      </c>
    </row>
    <row r="1204" customHeight="1" spans="1:11">
      <c r="A1204" s="49" t="s">
        <v>746</v>
      </c>
      <c r="B1204" s="48" t="s">
        <v>433</v>
      </c>
      <c r="C1204" s="49" t="s">
        <v>68</v>
      </c>
      <c r="D1204" s="49" t="s">
        <v>434</v>
      </c>
      <c r="E1204" s="49" t="s">
        <v>1253</v>
      </c>
      <c r="F1204" s="49"/>
      <c r="G1204" s="50" t="s">
        <v>80</v>
      </c>
      <c r="H1204" s="416">
        <v>1</v>
      </c>
      <c r="I1204" s="417"/>
      <c r="J1204" s="417">
        <v>1778.85</v>
      </c>
      <c r="K1204" s="417">
        <v>1778.85</v>
      </c>
    </row>
    <row r="1205" ht="25.5" spans="1:11">
      <c r="A1205" s="28" t="s">
        <v>747</v>
      </c>
      <c r="B1205" s="27" t="s">
        <v>1278</v>
      </c>
      <c r="C1205" s="28" t="s">
        <v>96</v>
      </c>
      <c r="D1205" s="28" t="s">
        <v>1279</v>
      </c>
      <c r="E1205" s="28" t="s">
        <v>1250</v>
      </c>
      <c r="F1205" s="28"/>
      <c r="G1205" s="29" t="s">
        <v>84</v>
      </c>
      <c r="H1205" s="418">
        <v>1</v>
      </c>
      <c r="I1205" s="418">
        <v>0</v>
      </c>
      <c r="J1205" s="30">
        <v>454.14</v>
      </c>
      <c r="K1205" s="30">
        <v>454.14</v>
      </c>
    </row>
    <row r="1206" ht="25.5" spans="1:11">
      <c r="A1206" s="28" t="s">
        <v>747</v>
      </c>
      <c r="B1206" s="27" t="s">
        <v>781</v>
      </c>
      <c r="C1206" s="28" t="s">
        <v>96</v>
      </c>
      <c r="D1206" s="28" t="s">
        <v>782</v>
      </c>
      <c r="E1206" s="28" t="s">
        <v>750</v>
      </c>
      <c r="F1206" s="28"/>
      <c r="G1206" s="29" t="s">
        <v>751</v>
      </c>
      <c r="H1206" s="418">
        <v>1.5</v>
      </c>
      <c r="I1206" s="418">
        <v>0</v>
      </c>
      <c r="J1206" s="30">
        <v>32.41</v>
      </c>
      <c r="K1206" s="30">
        <v>48.61</v>
      </c>
    </row>
    <row r="1207" ht="25.5" spans="1:11">
      <c r="A1207" s="28" t="s">
        <v>747</v>
      </c>
      <c r="B1207" s="27" t="s">
        <v>783</v>
      </c>
      <c r="C1207" s="28" t="s">
        <v>96</v>
      </c>
      <c r="D1207" s="28" t="s">
        <v>784</v>
      </c>
      <c r="E1207" s="28" t="s">
        <v>750</v>
      </c>
      <c r="F1207" s="28"/>
      <c r="G1207" s="29" t="s">
        <v>751</v>
      </c>
      <c r="H1207" s="418">
        <v>1.5</v>
      </c>
      <c r="I1207" s="418">
        <v>0</v>
      </c>
      <c r="J1207" s="30">
        <v>38.96</v>
      </c>
      <c r="K1207" s="30">
        <v>58.44</v>
      </c>
    </row>
    <row r="1208" ht="25.5" customHeight="1" spans="1:11">
      <c r="A1208" s="33" t="s">
        <v>765</v>
      </c>
      <c r="B1208" s="32" t="s">
        <v>1266</v>
      </c>
      <c r="C1208" s="33" t="s">
        <v>96</v>
      </c>
      <c r="D1208" s="33" t="s">
        <v>1267</v>
      </c>
      <c r="E1208" s="33" t="s">
        <v>772</v>
      </c>
      <c r="F1208" s="33"/>
      <c r="G1208" s="34" t="s">
        <v>84</v>
      </c>
      <c r="H1208" s="422">
        <v>1</v>
      </c>
      <c r="I1208" s="422">
        <v>0</v>
      </c>
      <c r="J1208" s="35">
        <v>74.74</v>
      </c>
      <c r="K1208" s="35">
        <v>74.74</v>
      </c>
    </row>
    <row r="1209" ht="25.5" customHeight="1" spans="1:11">
      <c r="A1209" s="33" t="s">
        <v>765</v>
      </c>
      <c r="B1209" s="32" t="s">
        <v>1268</v>
      </c>
      <c r="C1209" s="33" t="s">
        <v>96</v>
      </c>
      <c r="D1209" s="33" t="s">
        <v>1269</v>
      </c>
      <c r="E1209" s="33" t="s">
        <v>772</v>
      </c>
      <c r="F1209" s="33"/>
      <c r="G1209" s="34" t="s">
        <v>84</v>
      </c>
      <c r="H1209" s="422">
        <v>1</v>
      </c>
      <c r="I1209" s="422">
        <v>0</v>
      </c>
      <c r="J1209" s="35">
        <v>256.01</v>
      </c>
      <c r="K1209" s="35">
        <v>256.01</v>
      </c>
    </row>
    <row r="1210" ht="25.5" customHeight="1" spans="1:11">
      <c r="A1210" s="33" t="s">
        <v>765</v>
      </c>
      <c r="B1210" s="32" t="s">
        <v>1270</v>
      </c>
      <c r="C1210" s="33" t="s">
        <v>96</v>
      </c>
      <c r="D1210" s="33" t="s">
        <v>1271</v>
      </c>
      <c r="E1210" s="33" t="s">
        <v>772</v>
      </c>
      <c r="F1210" s="33"/>
      <c r="G1210" s="34" t="s">
        <v>84</v>
      </c>
      <c r="H1210" s="422">
        <v>1</v>
      </c>
      <c r="I1210" s="422">
        <v>0</v>
      </c>
      <c r="J1210" s="35">
        <v>20.76</v>
      </c>
      <c r="K1210" s="35">
        <v>20.76</v>
      </c>
    </row>
    <row r="1211" ht="51" spans="1:11">
      <c r="A1211" s="33" t="s">
        <v>765</v>
      </c>
      <c r="B1211" s="32" t="s">
        <v>1274</v>
      </c>
      <c r="C1211" s="33" t="s">
        <v>96</v>
      </c>
      <c r="D1211" s="33" t="s">
        <v>1275</v>
      </c>
      <c r="E1211" s="33" t="s">
        <v>772</v>
      </c>
      <c r="F1211" s="33"/>
      <c r="G1211" s="34" t="s">
        <v>84</v>
      </c>
      <c r="H1211" s="422">
        <v>1</v>
      </c>
      <c r="I1211" s="422">
        <v>0</v>
      </c>
      <c r="J1211" s="35">
        <v>218</v>
      </c>
      <c r="K1211" s="35">
        <v>218</v>
      </c>
    </row>
    <row r="1212" customHeight="1" spans="1:11">
      <c r="A1212" s="33" t="s">
        <v>765</v>
      </c>
      <c r="B1212" s="32" t="s">
        <v>1240</v>
      </c>
      <c r="C1212" s="33" t="s">
        <v>96</v>
      </c>
      <c r="D1212" s="33" t="s">
        <v>1241</v>
      </c>
      <c r="E1212" s="33" t="s">
        <v>772</v>
      </c>
      <c r="F1212" s="33"/>
      <c r="G1212" s="34" t="s">
        <v>84</v>
      </c>
      <c r="H1212" s="422">
        <v>1</v>
      </c>
      <c r="I1212" s="422">
        <v>0</v>
      </c>
      <c r="J1212" s="35">
        <v>56.08</v>
      </c>
      <c r="K1212" s="35">
        <v>56.08</v>
      </c>
    </row>
    <row r="1213" ht="51" spans="1:11">
      <c r="A1213" s="33" t="s">
        <v>765</v>
      </c>
      <c r="B1213" s="32" t="s">
        <v>1276</v>
      </c>
      <c r="C1213" s="33" t="s">
        <v>96</v>
      </c>
      <c r="D1213" s="33" t="s">
        <v>1277</v>
      </c>
      <c r="E1213" s="33" t="s">
        <v>772</v>
      </c>
      <c r="F1213" s="33"/>
      <c r="G1213" s="34" t="s">
        <v>84</v>
      </c>
      <c r="H1213" s="422">
        <v>1</v>
      </c>
      <c r="I1213" s="422">
        <v>0</v>
      </c>
      <c r="J1213" s="35">
        <v>592.07</v>
      </c>
      <c r="K1213" s="35">
        <v>592.07</v>
      </c>
    </row>
    <row r="1214" spans="1:11">
      <c r="A1214" s="41"/>
      <c r="B1214" s="41"/>
      <c r="C1214" s="41"/>
      <c r="D1214" s="41"/>
      <c r="E1214" s="41" t="s">
        <v>752</v>
      </c>
      <c r="F1214" s="419">
        <v>63.8941043935411</v>
      </c>
      <c r="G1214" s="41" t="s">
        <v>753</v>
      </c>
      <c r="H1214" s="419">
        <v>72.23</v>
      </c>
      <c r="I1214" s="41" t="s">
        <v>754</v>
      </c>
      <c r="J1214" s="419">
        <v>136.12</v>
      </c>
    </row>
    <row r="1215" customHeight="1" spans="1:11">
      <c r="A1215" s="41"/>
      <c r="B1215" s="41"/>
      <c r="C1215" s="41"/>
      <c r="D1215" s="41"/>
      <c r="E1215" s="41" t="s">
        <v>755</v>
      </c>
      <c r="F1215" s="419">
        <v>467.3</v>
      </c>
      <c r="G1215" s="41"/>
      <c r="H1215" s="41" t="s">
        <v>756</v>
      </c>
      <c r="I1215" s="41"/>
      <c r="J1215" s="419">
        <v>2246.15</v>
      </c>
    </row>
    <row r="1216" ht="26.25" spans="1:11">
      <c r="A1216" s="42"/>
      <c r="B1216" s="42"/>
      <c r="C1216" s="42"/>
      <c r="D1216" s="42"/>
      <c r="E1216" s="42"/>
      <c r="F1216" s="42"/>
      <c r="G1216" s="42" t="s">
        <v>757</v>
      </c>
      <c r="H1216" s="420">
        <v>1</v>
      </c>
      <c r="I1216" s="42" t="s">
        <v>758</v>
      </c>
      <c r="J1216" s="45">
        <v>2246.15</v>
      </c>
    </row>
    <row r="1217" ht="51" customHeight="1" spans="1:11">
      <c r="A1217" s="421"/>
      <c r="B1217" s="421"/>
      <c r="C1217" s="421"/>
      <c r="D1217" s="421"/>
      <c r="E1217" s="421"/>
      <c r="F1217" s="421"/>
      <c r="G1217" s="421"/>
      <c r="H1217" s="421"/>
      <c r="I1217" s="421"/>
      <c r="J1217" s="421"/>
    </row>
    <row r="1218" ht="25.5" customHeight="1" spans="1:11">
      <c r="A1218" s="25" t="s">
        <v>435</v>
      </c>
      <c r="B1218" s="24" t="s">
        <v>739</v>
      </c>
      <c r="C1218" s="25" t="s">
        <v>740</v>
      </c>
      <c r="D1218" s="25" t="s">
        <v>16</v>
      </c>
      <c r="E1218" s="25" t="s">
        <v>741</v>
      </c>
      <c r="F1218" s="25"/>
      <c r="G1218" s="26" t="s">
        <v>742</v>
      </c>
      <c r="H1218" s="24" t="s">
        <v>743</v>
      </c>
      <c r="I1218" s="24" t="s">
        <v>744</v>
      </c>
      <c r="J1218" s="24" t="s">
        <v>745</v>
      </c>
      <c r="K1218" s="24" t="s">
        <v>17</v>
      </c>
    </row>
    <row r="1219" ht="25.5" customHeight="1" spans="1:11">
      <c r="A1219" s="49" t="s">
        <v>746</v>
      </c>
      <c r="B1219" s="48" t="s">
        <v>436</v>
      </c>
      <c r="C1219" s="49" t="s">
        <v>96</v>
      </c>
      <c r="D1219" s="49" t="s">
        <v>437</v>
      </c>
      <c r="E1219" s="49" t="s">
        <v>1250</v>
      </c>
      <c r="F1219" s="49"/>
      <c r="G1219" s="50" t="s">
        <v>84</v>
      </c>
      <c r="H1219" s="416">
        <v>1</v>
      </c>
      <c r="I1219" s="417"/>
      <c r="J1219" s="417">
        <v>3560.82</v>
      </c>
      <c r="K1219" s="417">
        <v>3560.82</v>
      </c>
    </row>
    <row r="1220" ht="25.5" customHeight="1" spans="1:11">
      <c r="A1220" s="28" t="s">
        <v>747</v>
      </c>
      <c r="B1220" s="27" t="s">
        <v>781</v>
      </c>
      <c r="C1220" s="28" t="s">
        <v>96</v>
      </c>
      <c r="D1220" s="28" t="s">
        <v>782</v>
      </c>
      <c r="E1220" s="28" t="s">
        <v>750</v>
      </c>
      <c r="F1220" s="28"/>
      <c r="G1220" s="29" t="s">
        <v>751</v>
      </c>
      <c r="H1220" s="418">
        <v>4.4385</v>
      </c>
      <c r="I1220" s="418">
        <v>0</v>
      </c>
      <c r="J1220" s="30">
        <v>32.41</v>
      </c>
      <c r="K1220" s="30">
        <v>143.85</v>
      </c>
    </row>
    <row r="1221" ht="25.5" customHeight="1" spans="1:11">
      <c r="A1221" s="28" t="s">
        <v>747</v>
      </c>
      <c r="B1221" s="27" t="s">
        <v>783</v>
      </c>
      <c r="C1221" s="28" t="s">
        <v>96</v>
      </c>
      <c r="D1221" s="28" t="s">
        <v>784</v>
      </c>
      <c r="E1221" s="28" t="s">
        <v>750</v>
      </c>
      <c r="F1221" s="28"/>
      <c r="G1221" s="29" t="s">
        <v>751</v>
      </c>
      <c r="H1221" s="418">
        <v>4.4385</v>
      </c>
      <c r="I1221" s="418">
        <v>0</v>
      </c>
      <c r="J1221" s="30">
        <v>38.96</v>
      </c>
      <c r="K1221" s="30">
        <v>172.92</v>
      </c>
    </row>
    <row r="1222" spans="1:11">
      <c r="A1222" s="33" t="s">
        <v>765</v>
      </c>
      <c r="B1222" s="32" t="s">
        <v>1280</v>
      </c>
      <c r="C1222" s="33" t="s">
        <v>96</v>
      </c>
      <c r="D1222" s="33" t="s">
        <v>1281</v>
      </c>
      <c r="E1222" s="33" t="s">
        <v>772</v>
      </c>
      <c r="F1222" s="33"/>
      <c r="G1222" s="34" t="s">
        <v>84</v>
      </c>
      <c r="H1222" s="422">
        <v>0.1661</v>
      </c>
      <c r="I1222" s="422">
        <v>0</v>
      </c>
      <c r="J1222" s="35">
        <v>13.09</v>
      </c>
      <c r="K1222" s="35">
        <v>2.17</v>
      </c>
    </row>
    <row r="1223" ht="25.5" spans="1:11">
      <c r="A1223" s="33" t="s">
        <v>765</v>
      </c>
      <c r="B1223" s="32" t="s">
        <v>1282</v>
      </c>
      <c r="C1223" s="33" t="s">
        <v>96</v>
      </c>
      <c r="D1223" s="33" t="s">
        <v>1283</v>
      </c>
      <c r="E1223" s="33" t="s">
        <v>772</v>
      </c>
      <c r="F1223" s="33"/>
      <c r="G1223" s="34" t="s">
        <v>970</v>
      </c>
      <c r="H1223" s="422">
        <v>0.0394</v>
      </c>
      <c r="I1223" s="422">
        <v>0</v>
      </c>
      <c r="J1223" s="35">
        <v>53.91</v>
      </c>
      <c r="K1223" s="35">
        <v>2.12</v>
      </c>
    </row>
    <row r="1224" customHeight="1" spans="1:11">
      <c r="A1224" s="33" t="s">
        <v>765</v>
      </c>
      <c r="B1224" s="32" t="s">
        <v>1284</v>
      </c>
      <c r="C1224" s="33" t="s">
        <v>96</v>
      </c>
      <c r="D1224" s="33" t="s">
        <v>1285</v>
      </c>
      <c r="E1224" s="33" t="s">
        <v>772</v>
      </c>
      <c r="F1224" s="33"/>
      <c r="G1224" s="34" t="s">
        <v>84</v>
      </c>
      <c r="H1224" s="422">
        <v>1</v>
      </c>
      <c r="I1224" s="422">
        <v>0</v>
      </c>
      <c r="J1224" s="35">
        <v>3239.76</v>
      </c>
      <c r="K1224" s="35">
        <v>3239.76</v>
      </c>
    </row>
    <row r="1225" spans="1:11">
      <c r="A1225" s="41"/>
      <c r="B1225" s="41"/>
      <c r="C1225" s="41"/>
      <c r="D1225" s="41"/>
      <c r="E1225" s="41" t="s">
        <v>752</v>
      </c>
      <c r="F1225" s="419">
        <v>109.6460758543</v>
      </c>
      <c r="G1225" s="41" t="s">
        <v>753</v>
      </c>
      <c r="H1225" s="419">
        <v>123.94</v>
      </c>
      <c r="I1225" s="41" t="s">
        <v>754</v>
      </c>
      <c r="J1225" s="419">
        <v>233.59</v>
      </c>
    </row>
    <row r="1226" spans="1:11">
      <c r="A1226" s="41"/>
      <c r="B1226" s="41"/>
      <c r="C1226" s="41"/>
      <c r="D1226" s="41"/>
      <c r="E1226" s="41" t="s">
        <v>755</v>
      </c>
      <c r="F1226" s="419">
        <v>935.42</v>
      </c>
      <c r="G1226" s="41"/>
      <c r="H1226" s="41" t="s">
        <v>756</v>
      </c>
      <c r="I1226" s="41"/>
      <c r="J1226" s="419">
        <v>4496.24</v>
      </c>
    </row>
    <row r="1227" ht="26.25" spans="1:11">
      <c r="A1227" s="42"/>
      <c r="B1227" s="42"/>
      <c r="C1227" s="42"/>
      <c r="D1227" s="42"/>
      <c r="E1227" s="42"/>
      <c r="F1227" s="42"/>
      <c r="G1227" s="42" t="s">
        <v>757</v>
      </c>
      <c r="H1227" s="420">
        <v>1</v>
      </c>
      <c r="I1227" s="42" t="s">
        <v>758</v>
      </c>
      <c r="J1227" s="45">
        <v>4496.24</v>
      </c>
    </row>
    <row r="1228" ht="15.75" spans="1:11">
      <c r="A1228" s="421"/>
      <c r="B1228" s="421"/>
      <c r="C1228" s="421"/>
      <c r="D1228" s="421"/>
      <c r="E1228" s="421"/>
      <c r="F1228" s="421"/>
      <c r="G1228" s="421"/>
      <c r="H1228" s="421"/>
      <c r="I1228" s="421"/>
      <c r="J1228" s="421"/>
    </row>
    <row r="1229" ht="51" customHeight="1" spans="1:11">
      <c r="A1229" s="25" t="s">
        <v>438</v>
      </c>
      <c r="B1229" s="24" t="s">
        <v>739</v>
      </c>
      <c r="C1229" s="25" t="s">
        <v>740</v>
      </c>
      <c r="D1229" s="25" t="s">
        <v>16</v>
      </c>
      <c r="E1229" s="25" t="s">
        <v>741</v>
      </c>
      <c r="F1229" s="25"/>
      <c r="G1229" s="26" t="s">
        <v>742</v>
      </c>
      <c r="H1229" s="24" t="s">
        <v>743</v>
      </c>
      <c r="I1229" s="24" t="s">
        <v>744</v>
      </c>
      <c r="J1229" s="24" t="s">
        <v>745</v>
      </c>
      <c r="K1229" s="24" t="s">
        <v>17</v>
      </c>
    </row>
    <row r="1230" ht="25.5" customHeight="1" spans="1:11">
      <c r="A1230" s="49" t="s">
        <v>746</v>
      </c>
      <c r="B1230" s="48" t="s">
        <v>439</v>
      </c>
      <c r="C1230" s="49" t="s">
        <v>96</v>
      </c>
      <c r="D1230" s="49" t="s">
        <v>440</v>
      </c>
      <c r="E1230" s="49" t="s">
        <v>1250</v>
      </c>
      <c r="F1230" s="49"/>
      <c r="G1230" s="50" t="s">
        <v>84</v>
      </c>
      <c r="H1230" s="416">
        <v>1</v>
      </c>
      <c r="I1230" s="417"/>
      <c r="J1230" s="417">
        <v>174.2</v>
      </c>
      <c r="K1230" s="417">
        <v>174.2</v>
      </c>
    </row>
    <row r="1231" ht="25.5" customHeight="1" spans="1:11">
      <c r="A1231" s="28" t="s">
        <v>747</v>
      </c>
      <c r="B1231" s="27" t="s">
        <v>781</v>
      </c>
      <c r="C1231" s="28" t="s">
        <v>96</v>
      </c>
      <c r="D1231" s="28" t="s">
        <v>782</v>
      </c>
      <c r="E1231" s="28" t="s">
        <v>750</v>
      </c>
      <c r="F1231" s="28"/>
      <c r="G1231" s="29" t="s">
        <v>751</v>
      </c>
      <c r="H1231" s="418">
        <v>1.104</v>
      </c>
      <c r="I1231" s="418">
        <v>0</v>
      </c>
      <c r="J1231" s="30">
        <v>32.41</v>
      </c>
      <c r="K1231" s="30">
        <v>35.78</v>
      </c>
    </row>
    <row r="1232" ht="25.5" spans="1:11">
      <c r="A1232" s="28" t="s">
        <v>747</v>
      </c>
      <c r="B1232" s="27" t="s">
        <v>783</v>
      </c>
      <c r="C1232" s="28" t="s">
        <v>96</v>
      </c>
      <c r="D1232" s="28" t="s">
        <v>784</v>
      </c>
      <c r="E1232" s="28" t="s">
        <v>750</v>
      </c>
      <c r="F1232" s="28"/>
      <c r="G1232" s="29" t="s">
        <v>751</v>
      </c>
      <c r="H1232" s="418">
        <v>1.104</v>
      </c>
      <c r="I1232" s="418">
        <v>0</v>
      </c>
      <c r="J1232" s="30">
        <v>38.96</v>
      </c>
      <c r="K1232" s="30">
        <v>43.01</v>
      </c>
    </row>
    <row r="1233" spans="1:11">
      <c r="A1233" s="33" t="s">
        <v>765</v>
      </c>
      <c r="B1233" s="32" t="s">
        <v>1280</v>
      </c>
      <c r="C1233" s="33" t="s">
        <v>96</v>
      </c>
      <c r="D1233" s="33" t="s">
        <v>1281</v>
      </c>
      <c r="E1233" s="33" t="s">
        <v>772</v>
      </c>
      <c r="F1233" s="33"/>
      <c r="G1233" s="34" t="s">
        <v>84</v>
      </c>
      <c r="H1233" s="422">
        <v>0.03</v>
      </c>
      <c r="I1233" s="422">
        <v>0</v>
      </c>
      <c r="J1233" s="35">
        <v>13.09</v>
      </c>
      <c r="K1233" s="35">
        <v>0.39</v>
      </c>
    </row>
    <row r="1234" ht="25.5" spans="1:11">
      <c r="A1234" s="33" t="s">
        <v>765</v>
      </c>
      <c r="B1234" s="32" t="s">
        <v>1286</v>
      </c>
      <c r="C1234" s="33" t="s">
        <v>96</v>
      </c>
      <c r="D1234" s="33" t="s">
        <v>1287</v>
      </c>
      <c r="E1234" s="33" t="s">
        <v>772</v>
      </c>
      <c r="F1234" s="33"/>
      <c r="G1234" s="34" t="s">
        <v>84</v>
      </c>
      <c r="H1234" s="422">
        <v>1</v>
      </c>
      <c r="I1234" s="422">
        <v>0</v>
      </c>
      <c r="J1234" s="35">
        <v>94.65</v>
      </c>
      <c r="K1234" s="35">
        <v>94.65</v>
      </c>
    </row>
    <row r="1235" customHeight="1" spans="1:11">
      <c r="A1235" s="33" t="s">
        <v>765</v>
      </c>
      <c r="B1235" s="32" t="s">
        <v>1282</v>
      </c>
      <c r="C1235" s="33" t="s">
        <v>96</v>
      </c>
      <c r="D1235" s="33" t="s">
        <v>1283</v>
      </c>
      <c r="E1235" s="33" t="s">
        <v>772</v>
      </c>
      <c r="F1235" s="33"/>
      <c r="G1235" s="34" t="s">
        <v>970</v>
      </c>
      <c r="H1235" s="422">
        <v>0.007</v>
      </c>
      <c r="I1235" s="422">
        <v>0</v>
      </c>
      <c r="J1235" s="35">
        <v>53.91</v>
      </c>
      <c r="K1235" s="35">
        <v>0.37</v>
      </c>
    </row>
    <row r="1236" customHeight="1" spans="1:11">
      <c r="A1236" s="41"/>
      <c r="B1236" s="41"/>
      <c r="C1236" s="41"/>
      <c r="D1236" s="41"/>
      <c r="E1236" s="41" t="s">
        <v>752</v>
      </c>
      <c r="F1236" s="419">
        <v>27.2671798723244</v>
      </c>
      <c r="G1236" s="41" t="s">
        <v>753</v>
      </c>
      <c r="H1236" s="419">
        <v>30.82</v>
      </c>
      <c r="I1236" s="41" t="s">
        <v>754</v>
      </c>
      <c r="J1236" s="419">
        <v>58.09</v>
      </c>
    </row>
    <row r="1237" spans="1:11">
      <c r="A1237" s="41"/>
      <c r="B1237" s="41"/>
      <c r="C1237" s="41"/>
      <c r="D1237" s="41"/>
      <c r="E1237" s="41" t="s">
        <v>755</v>
      </c>
      <c r="F1237" s="419">
        <v>45.76</v>
      </c>
      <c r="G1237" s="41"/>
      <c r="H1237" s="41" t="s">
        <v>756</v>
      </c>
      <c r="I1237" s="41"/>
      <c r="J1237" s="419">
        <v>219.96</v>
      </c>
    </row>
    <row r="1238" ht="26.25" spans="1:11">
      <c r="A1238" s="42"/>
      <c r="B1238" s="42"/>
      <c r="C1238" s="42"/>
      <c r="D1238" s="42"/>
      <c r="E1238" s="42"/>
      <c r="F1238" s="42"/>
      <c r="G1238" s="42" t="s">
        <v>757</v>
      </c>
      <c r="H1238" s="420">
        <v>25</v>
      </c>
      <c r="I1238" s="42" t="s">
        <v>758</v>
      </c>
      <c r="J1238" s="45">
        <v>5499</v>
      </c>
    </row>
    <row r="1239" ht="25.5" customHeight="1" spans="1:11">
      <c r="A1239" s="421"/>
      <c r="B1239" s="421"/>
      <c r="C1239" s="421"/>
      <c r="D1239" s="421"/>
      <c r="E1239" s="421"/>
      <c r="F1239" s="421"/>
      <c r="G1239" s="421"/>
      <c r="H1239" s="421"/>
      <c r="I1239" s="421"/>
      <c r="J1239" s="421"/>
    </row>
    <row r="1240" ht="25.5" customHeight="1" spans="1:11">
      <c r="A1240" s="25" t="s">
        <v>441</v>
      </c>
      <c r="B1240" s="24" t="s">
        <v>739</v>
      </c>
      <c r="C1240" s="25" t="s">
        <v>740</v>
      </c>
      <c r="D1240" s="25" t="s">
        <v>16</v>
      </c>
      <c r="E1240" s="25" t="s">
        <v>741</v>
      </c>
      <c r="F1240" s="25"/>
      <c r="G1240" s="26" t="s">
        <v>742</v>
      </c>
      <c r="H1240" s="24" t="s">
        <v>743</v>
      </c>
      <c r="I1240" s="24" t="s">
        <v>744</v>
      </c>
      <c r="J1240" s="24" t="s">
        <v>745</v>
      </c>
      <c r="K1240" s="24" t="s">
        <v>17</v>
      </c>
    </row>
    <row r="1241" ht="25.5" customHeight="1" spans="1:11">
      <c r="A1241" s="49" t="s">
        <v>746</v>
      </c>
      <c r="B1241" s="48" t="s">
        <v>442</v>
      </c>
      <c r="C1241" s="49" t="s">
        <v>96</v>
      </c>
      <c r="D1241" s="49" t="s">
        <v>443</v>
      </c>
      <c r="E1241" s="49" t="s">
        <v>1250</v>
      </c>
      <c r="F1241" s="49"/>
      <c r="G1241" s="50" t="s">
        <v>84</v>
      </c>
      <c r="H1241" s="416">
        <v>1</v>
      </c>
      <c r="I1241" s="417"/>
      <c r="J1241" s="417">
        <v>120.07</v>
      </c>
      <c r="K1241" s="417">
        <v>120.07</v>
      </c>
    </row>
    <row r="1242" ht="25.5" customHeight="1" spans="1:11">
      <c r="A1242" s="28" t="s">
        <v>747</v>
      </c>
      <c r="B1242" s="27" t="s">
        <v>781</v>
      </c>
      <c r="C1242" s="28" t="s">
        <v>96</v>
      </c>
      <c r="D1242" s="28" t="s">
        <v>782</v>
      </c>
      <c r="E1242" s="28" t="s">
        <v>750</v>
      </c>
      <c r="F1242" s="28"/>
      <c r="G1242" s="29" t="s">
        <v>751</v>
      </c>
      <c r="H1242" s="418">
        <v>0.736</v>
      </c>
      <c r="I1242" s="418">
        <v>0</v>
      </c>
      <c r="J1242" s="30">
        <v>32.41</v>
      </c>
      <c r="K1242" s="30">
        <v>23.85</v>
      </c>
    </row>
    <row r="1243" ht="25.5" customHeight="1" spans="1:11">
      <c r="A1243" s="28" t="s">
        <v>747</v>
      </c>
      <c r="B1243" s="27" t="s">
        <v>783</v>
      </c>
      <c r="C1243" s="28" t="s">
        <v>96</v>
      </c>
      <c r="D1243" s="28" t="s">
        <v>784</v>
      </c>
      <c r="E1243" s="28" t="s">
        <v>750</v>
      </c>
      <c r="F1243" s="28"/>
      <c r="G1243" s="29" t="s">
        <v>751</v>
      </c>
      <c r="H1243" s="418">
        <v>0.736</v>
      </c>
      <c r="I1243" s="418">
        <v>0</v>
      </c>
      <c r="J1243" s="30">
        <v>38.96</v>
      </c>
      <c r="K1243" s="30">
        <v>28.67</v>
      </c>
    </row>
    <row r="1244" spans="1:11">
      <c r="A1244" s="33" t="s">
        <v>765</v>
      </c>
      <c r="B1244" s="32" t="s">
        <v>1280</v>
      </c>
      <c r="C1244" s="33" t="s">
        <v>96</v>
      </c>
      <c r="D1244" s="33" t="s">
        <v>1281</v>
      </c>
      <c r="E1244" s="33" t="s">
        <v>772</v>
      </c>
      <c r="F1244" s="33"/>
      <c r="G1244" s="34" t="s">
        <v>84</v>
      </c>
      <c r="H1244" s="422">
        <v>0.03</v>
      </c>
      <c r="I1244" s="422">
        <v>0</v>
      </c>
      <c r="J1244" s="35">
        <v>13.09</v>
      </c>
      <c r="K1244" s="35">
        <v>0.39</v>
      </c>
    </row>
    <row r="1245" ht="25.5" spans="1:11">
      <c r="A1245" s="33" t="s">
        <v>765</v>
      </c>
      <c r="B1245" s="32" t="s">
        <v>1238</v>
      </c>
      <c r="C1245" s="33" t="s">
        <v>96</v>
      </c>
      <c r="D1245" s="33" t="s">
        <v>1239</v>
      </c>
      <c r="E1245" s="33" t="s">
        <v>772</v>
      </c>
      <c r="F1245" s="33"/>
      <c r="G1245" s="34" t="s">
        <v>84</v>
      </c>
      <c r="H1245" s="422">
        <v>1</v>
      </c>
      <c r="I1245" s="422">
        <v>0</v>
      </c>
      <c r="J1245" s="35">
        <v>66.79</v>
      </c>
      <c r="K1245" s="35">
        <v>66.79</v>
      </c>
    </row>
    <row r="1246" customHeight="1" spans="1:11">
      <c r="A1246" s="33" t="s">
        <v>765</v>
      </c>
      <c r="B1246" s="32" t="s">
        <v>1282</v>
      </c>
      <c r="C1246" s="33" t="s">
        <v>96</v>
      </c>
      <c r="D1246" s="33" t="s">
        <v>1283</v>
      </c>
      <c r="E1246" s="33" t="s">
        <v>772</v>
      </c>
      <c r="F1246" s="33"/>
      <c r="G1246" s="34" t="s">
        <v>970</v>
      </c>
      <c r="H1246" s="422">
        <v>0.007</v>
      </c>
      <c r="I1246" s="422">
        <v>0</v>
      </c>
      <c r="J1246" s="35">
        <v>53.91</v>
      </c>
      <c r="K1246" s="35">
        <v>0.37</v>
      </c>
    </row>
    <row r="1247" spans="1:11">
      <c r="A1247" s="41"/>
      <c r="B1247" s="41"/>
      <c r="C1247" s="41"/>
      <c r="D1247" s="41"/>
      <c r="E1247" s="41" t="s">
        <v>752</v>
      </c>
      <c r="F1247" s="419">
        <v>18.1749906120916</v>
      </c>
      <c r="G1247" s="41" t="s">
        <v>753</v>
      </c>
      <c r="H1247" s="419">
        <v>20.55</v>
      </c>
      <c r="I1247" s="41" t="s">
        <v>754</v>
      </c>
      <c r="J1247" s="419">
        <v>38.72</v>
      </c>
    </row>
    <row r="1248" spans="1:11">
      <c r="A1248" s="41"/>
      <c r="B1248" s="41"/>
      <c r="C1248" s="41"/>
      <c r="D1248" s="41"/>
      <c r="E1248" s="41" t="s">
        <v>755</v>
      </c>
      <c r="F1248" s="419">
        <v>31.54</v>
      </c>
      <c r="G1248" s="41"/>
      <c r="H1248" s="41" t="s">
        <v>756</v>
      </c>
      <c r="I1248" s="41"/>
      <c r="J1248" s="419">
        <v>151.61</v>
      </c>
    </row>
    <row r="1249" ht="26.25" spans="1:11">
      <c r="A1249" s="42"/>
      <c r="B1249" s="42"/>
      <c r="C1249" s="42"/>
      <c r="D1249" s="42"/>
      <c r="E1249" s="42"/>
      <c r="F1249" s="42"/>
      <c r="G1249" s="42" t="s">
        <v>757</v>
      </c>
      <c r="H1249" s="420">
        <v>89</v>
      </c>
      <c r="I1249" s="42" t="s">
        <v>758</v>
      </c>
      <c r="J1249" s="45">
        <v>13493.29</v>
      </c>
    </row>
    <row r="1250" ht="25.5" customHeight="1" spans="1:11">
      <c r="A1250" s="421"/>
      <c r="B1250" s="421"/>
      <c r="C1250" s="421"/>
      <c r="D1250" s="421"/>
      <c r="E1250" s="421"/>
      <c r="F1250" s="421"/>
      <c r="G1250" s="421"/>
      <c r="H1250" s="421"/>
      <c r="I1250" s="421"/>
      <c r="J1250" s="421"/>
    </row>
    <row r="1251" ht="25.5" customHeight="1" spans="1:11">
      <c r="A1251" s="25" t="s">
        <v>444</v>
      </c>
      <c r="B1251" s="24" t="s">
        <v>739</v>
      </c>
      <c r="C1251" s="25" t="s">
        <v>740</v>
      </c>
      <c r="D1251" s="25" t="s">
        <v>16</v>
      </c>
      <c r="E1251" s="25" t="s">
        <v>741</v>
      </c>
      <c r="F1251" s="25"/>
      <c r="G1251" s="26" t="s">
        <v>742</v>
      </c>
      <c r="H1251" s="24" t="s">
        <v>743</v>
      </c>
      <c r="I1251" s="24" t="s">
        <v>744</v>
      </c>
      <c r="J1251" s="24" t="s">
        <v>745</v>
      </c>
      <c r="K1251" s="24" t="s">
        <v>17</v>
      </c>
    </row>
    <row r="1252" ht="25.5" customHeight="1" spans="1:11">
      <c r="A1252" s="49" t="s">
        <v>746</v>
      </c>
      <c r="B1252" s="48" t="s">
        <v>445</v>
      </c>
      <c r="C1252" s="49" t="s">
        <v>96</v>
      </c>
      <c r="D1252" s="49" t="s">
        <v>446</v>
      </c>
      <c r="E1252" s="49" t="s">
        <v>1250</v>
      </c>
      <c r="F1252" s="49"/>
      <c r="G1252" s="50" t="s">
        <v>84</v>
      </c>
      <c r="H1252" s="416">
        <v>1</v>
      </c>
      <c r="I1252" s="417"/>
      <c r="J1252" s="417">
        <v>237.45</v>
      </c>
      <c r="K1252" s="417">
        <v>237.45</v>
      </c>
    </row>
    <row r="1253" ht="25.5" spans="1:11">
      <c r="A1253" s="28" t="s">
        <v>747</v>
      </c>
      <c r="B1253" s="27" t="s">
        <v>781</v>
      </c>
      <c r="C1253" s="28" t="s">
        <v>96</v>
      </c>
      <c r="D1253" s="28" t="s">
        <v>782</v>
      </c>
      <c r="E1253" s="28" t="s">
        <v>750</v>
      </c>
      <c r="F1253" s="28"/>
      <c r="G1253" s="29" t="s">
        <v>751</v>
      </c>
      <c r="H1253" s="418">
        <v>1.471</v>
      </c>
      <c r="I1253" s="418">
        <v>0</v>
      </c>
      <c r="J1253" s="30">
        <v>32.41</v>
      </c>
      <c r="K1253" s="30">
        <v>47.67</v>
      </c>
    </row>
    <row r="1254" ht="25.5" spans="1:11">
      <c r="A1254" s="28" t="s">
        <v>747</v>
      </c>
      <c r="B1254" s="27" t="s">
        <v>783</v>
      </c>
      <c r="C1254" s="28" t="s">
        <v>96</v>
      </c>
      <c r="D1254" s="28" t="s">
        <v>784</v>
      </c>
      <c r="E1254" s="28" t="s">
        <v>750</v>
      </c>
      <c r="F1254" s="28"/>
      <c r="G1254" s="29" t="s">
        <v>751</v>
      </c>
      <c r="H1254" s="418">
        <v>1.471</v>
      </c>
      <c r="I1254" s="418">
        <v>0</v>
      </c>
      <c r="J1254" s="30">
        <v>38.96</v>
      </c>
      <c r="K1254" s="30">
        <v>57.31</v>
      </c>
    </row>
    <row r="1255" customHeight="1" spans="1:11">
      <c r="A1255" s="33" t="s">
        <v>765</v>
      </c>
      <c r="B1255" s="32" t="s">
        <v>1280</v>
      </c>
      <c r="C1255" s="33" t="s">
        <v>96</v>
      </c>
      <c r="D1255" s="33" t="s">
        <v>1281</v>
      </c>
      <c r="E1255" s="33" t="s">
        <v>772</v>
      </c>
      <c r="F1255" s="33"/>
      <c r="G1255" s="34" t="s">
        <v>84</v>
      </c>
      <c r="H1255" s="422">
        <v>0.045</v>
      </c>
      <c r="I1255" s="422">
        <v>0</v>
      </c>
      <c r="J1255" s="35">
        <v>13.09</v>
      </c>
      <c r="K1255" s="35">
        <v>0.58</v>
      </c>
    </row>
    <row r="1256" spans="1:11">
      <c r="A1256" s="33" t="s">
        <v>765</v>
      </c>
      <c r="B1256" s="32" t="s">
        <v>1288</v>
      </c>
      <c r="C1256" s="33" t="s">
        <v>96</v>
      </c>
      <c r="D1256" s="33" t="s">
        <v>1289</v>
      </c>
      <c r="E1256" s="33" t="s">
        <v>772</v>
      </c>
      <c r="F1256" s="33"/>
      <c r="G1256" s="34" t="s">
        <v>84</v>
      </c>
      <c r="H1256" s="422">
        <v>1</v>
      </c>
      <c r="I1256" s="422">
        <v>0</v>
      </c>
      <c r="J1256" s="35">
        <v>131.3</v>
      </c>
      <c r="K1256" s="35">
        <v>131.3</v>
      </c>
    </row>
    <row r="1257" ht="25.5" spans="1:11">
      <c r="A1257" s="33" t="s">
        <v>765</v>
      </c>
      <c r="B1257" s="32" t="s">
        <v>1282</v>
      </c>
      <c r="C1257" s="33" t="s">
        <v>96</v>
      </c>
      <c r="D1257" s="33" t="s">
        <v>1283</v>
      </c>
      <c r="E1257" s="33" t="s">
        <v>772</v>
      </c>
      <c r="F1257" s="33"/>
      <c r="G1257" s="34" t="s">
        <v>970</v>
      </c>
      <c r="H1257" s="422">
        <v>0.011</v>
      </c>
      <c r="I1257" s="422">
        <v>0</v>
      </c>
      <c r="J1257" s="35">
        <v>53.91</v>
      </c>
      <c r="K1257" s="35">
        <v>0.59</v>
      </c>
    </row>
    <row r="1258" spans="1:11">
      <c r="A1258" s="41"/>
      <c r="B1258" s="41"/>
      <c r="C1258" s="41"/>
      <c r="D1258" s="41"/>
      <c r="E1258" s="41" t="s">
        <v>752</v>
      </c>
      <c r="F1258" s="419">
        <v>36.3358993616222</v>
      </c>
      <c r="G1258" s="41" t="s">
        <v>753</v>
      </c>
      <c r="H1258" s="419">
        <v>41.07</v>
      </c>
      <c r="I1258" s="41" t="s">
        <v>754</v>
      </c>
      <c r="J1258" s="419">
        <v>77.41</v>
      </c>
    </row>
    <row r="1259" ht="38.25" customHeight="1" spans="1:11">
      <c r="A1259" s="41"/>
      <c r="B1259" s="41"/>
      <c r="C1259" s="41"/>
      <c r="D1259" s="41"/>
      <c r="E1259" s="41" t="s">
        <v>755</v>
      </c>
      <c r="F1259" s="419">
        <v>62.37</v>
      </c>
      <c r="G1259" s="41"/>
      <c r="H1259" s="41" t="s">
        <v>756</v>
      </c>
      <c r="I1259" s="41"/>
      <c r="J1259" s="419">
        <v>299.82</v>
      </c>
    </row>
    <row r="1260" ht="25.5" customHeight="1" spans="1:11">
      <c r="A1260" s="42"/>
      <c r="B1260" s="42"/>
      <c r="C1260" s="42"/>
      <c r="D1260" s="42"/>
      <c r="E1260" s="42"/>
      <c r="F1260" s="42"/>
      <c r="G1260" s="42" t="s">
        <v>757</v>
      </c>
      <c r="H1260" s="420">
        <v>12</v>
      </c>
      <c r="I1260" s="42" t="s">
        <v>758</v>
      </c>
      <c r="J1260" s="45">
        <v>3597.84</v>
      </c>
    </row>
    <row r="1261" ht="25.5" customHeight="1" spans="1:11">
      <c r="A1261" s="421"/>
      <c r="B1261" s="421"/>
      <c r="C1261" s="421"/>
      <c r="D1261" s="421"/>
      <c r="E1261" s="421"/>
      <c r="F1261" s="421"/>
      <c r="G1261" s="421"/>
      <c r="H1261" s="421"/>
      <c r="I1261" s="421"/>
      <c r="J1261" s="421"/>
    </row>
    <row r="1262" spans="1:11">
      <c r="A1262" s="25" t="s">
        <v>447</v>
      </c>
      <c r="B1262" s="24" t="s">
        <v>739</v>
      </c>
      <c r="C1262" s="25" t="s">
        <v>740</v>
      </c>
      <c r="D1262" s="25" t="s">
        <v>16</v>
      </c>
      <c r="E1262" s="25" t="s">
        <v>741</v>
      </c>
      <c r="F1262" s="25"/>
      <c r="G1262" s="26" t="s">
        <v>742</v>
      </c>
      <c r="H1262" s="24" t="s">
        <v>743</v>
      </c>
      <c r="I1262" s="24" t="s">
        <v>744</v>
      </c>
      <c r="J1262" s="24" t="s">
        <v>745</v>
      </c>
      <c r="K1262" s="24" t="s">
        <v>17</v>
      </c>
    </row>
    <row r="1263" ht="51" spans="1:11">
      <c r="A1263" s="49" t="s">
        <v>746</v>
      </c>
      <c r="B1263" s="48" t="s">
        <v>448</v>
      </c>
      <c r="C1263" s="49" t="s">
        <v>96</v>
      </c>
      <c r="D1263" s="49" t="s">
        <v>449</v>
      </c>
      <c r="E1263" s="49" t="s">
        <v>1250</v>
      </c>
      <c r="F1263" s="49"/>
      <c r="G1263" s="50" t="s">
        <v>116</v>
      </c>
      <c r="H1263" s="416">
        <v>1</v>
      </c>
      <c r="I1263" s="417"/>
      <c r="J1263" s="417">
        <v>112.41</v>
      </c>
      <c r="K1263" s="417">
        <v>112.41</v>
      </c>
    </row>
    <row r="1264" ht="25.5" spans="1:11">
      <c r="A1264" s="28" t="s">
        <v>747</v>
      </c>
      <c r="B1264" s="27" t="s">
        <v>781</v>
      </c>
      <c r="C1264" s="28" t="s">
        <v>96</v>
      </c>
      <c r="D1264" s="28" t="s">
        <v>782</v>
      </c>
      <c r="E1264" s="28" t="s">
        <v>750</v>
      </c>
      <c r="F1264" s="28"/>
      <c r="G1264" s="29" t="s">
        <v>751</v>
      </c>
      <c r="H1264" s="418">
        <v>0.245</v>
      </c>
      <c r="I1264" s="418">
        <v>0</v>
      </c>
      <c r="J1264" s="30">
        <v>32.41</v>
      </c>
      <c r="K1264" s="30">
        <v>7.94</v>
      </c>
    </row>
    <row r="1265" ht="25.5" spans="1:11">
      <c r="A1265" s="28" t="s">
        <v>747</v>
      </c>
      <c r="B1265" s="27" t="s">
        <v>783</v>
      </c>
      <c r="C1265" s="28" t="s">
        <v>96</v>
      </c>
      <c r="D1265" s="28" t="s">
        <v>784</v>
      </c>
      <c r="E1265" s="28" t="s">
        <v>750</v>
      </c>
      <c r="F1265" s="28"/>
      <c r="G1265" s="29" t="s">
        <v>751</v>
      </c>
      <c r="H1265" s="418">
        <v>0.245</v>
      </c>
      <c r="I1265" s="418">
        <v>0</v>
      </c>
      <c r="J1265" s="30">
        <v>38.96</v>
      </c>
      <c r="K1265" s="30">
        <v>9.54</v>
      </c>
    </row>
    <row r="1266" customHeight="1" spans="1:11">
      <c r="A1266" s="33" t="s">
        <v>765</v>
      </c>
      <c r="B1266" s="32" t="s">
        <v>1290</v>
      </c>
      <c r="C1266" s="33" t="s">
        <v>96</v>
      </c>
      <c r="D1266" s="33" t="s">
        <v>1291</v>
      </c>
      <c r="E1266" s="33" t="s">
        <v>772</v>
      </c>
      <c r="F1266" s="33"/>
      <c r="G1266" s="34" t="s">
        <v>116</v>
      </c>
      <c r="H1266" s="422">
        <v>1.039</v>
      </c>
      <c r="I1266" s="422">
        <v>0</v>
      </c>
      <c r="J1266" s="35">
        <v>91.37</v>
      </c>
      <c r="K1266" s="35">
        <v>94.93</v>
      </c>
    </row>
    <row r="1267" spans="1:11">
      <c r="A1267" s="41"/>
      <c r="B1267" s="41"/>
      <c r="C1267" s="41"/>
      <c r="D1267" s="41"/>
      <c r="E1267" s="41" t="s">
        <v>752</v>
      </c>
      <c r="F1267" s="419">
        <v>6.04581299286519</v>
      </c>
      <c r="G1267" s="41" t="s">
        <v>753</v>
      </c>
      <c r="H1267" s="419">
        <v>6.83</v>
      </c>
      <c r="I1267" s="41" t="s">
        <v>754</v>
      </c>
      <c r="J1267" s="419">
        <v>12.88</v>
      </c>
    </row>
    <row r="1268" spans="1:11">
      <c r="A1268" s="41"/>
      <c r="B1268" s="41"/>
      <c r="C1268" s="41"/>
      <c r="D1268" s="41"/>
      <c r="E1268" s="41" t="s">
        <v>755</v>
      </c>
      <c r="F1268" s="419">
        <v>29.53</v>
      </c>
      <c r="G1268" s="41"/>
      <c r="H1268" s="41" t="s">
        <v>756</v>
      </c>
      <c r="I1268" s="41"/>
      <c r="J1268" s="419">
        <v>141.94</v>
      </c>
    </row>
    <row r="1269" ht="26.25" spans="1:11">
      <c r="A1269" s="42"/>
      <c r="B1269" s="42"/>
      <c r="C1269" s="42"/>
      <c r="D1269" s="42"/>
      <c r="E1269" s="42"/>
      <c r="F1269" s="42"/>
      <c r="G1269" s="42" t="s">
        <v>757</v>
      </c>
      <c r="H1269" s="420">
        <v>267</v>
      </c>
      <c r="I1269" s="42" t="s">
        <v>758</v>
      </c>
      <c r="J1269" s="45">
        <v>37897.98</v>
      </c>
    </row>
    <row r="1270" ht="38.25" customHeight="1" spans="1:11">
      <c r="A1270" s="421"/>
      <c r="B1270" s="421"/>
      <c r="C1270" s="421"/>
      <c r="D1270" s="421"/>
      <c r="E1270" s="421"/>
      <c r="F1270" s="421"/>
      <c r="G1270" s="421"/>
      <c r="H1270" s="421"/>
      <c r="I1270" s="421"/>
      <c r="J1270" s="421"/>
    </row>
    <row r="1271" ht="25.5" customHeight="1" spans="1:11">
      <c r="A1271" s="25" t="s">
        <v>450</v>
      </c>
      <c r="B1271" s="24" t="s">
        <v>739</v>
      </c>
      <c r="C1271" s="25" t="s">
        <v>740</v>
      </c>
      <c r="D1271" s="25" t="s">
        <v>16</v>
      </c>
      <c r="E1271" s="25" t="s">
        <v>741</v>
      </c>
      <c r="F1271" s="25"/>
      <c r="G1271" s="26" t="s">
        <v>742</v>
      </c>
      <c r="H1271" s="24" t="s">
        <v>743</v>
      </c>
      <c r="I1271" s="24" t="s">
        <v>744</v>
      </c>
      <c r="J1271" s="24" t="s">
        <v>745</v>
      </c>
      <c r="K1271" s="24" t="s">
        <v>17</v>
      </c>
    </row>
    <row r="1272" ht="25.5" customHeight="1" spans="1:11">
      <c r="A1272" s="49" t="s">
        <v>746</v>
      </c>
      <c r="B1272" s="48" t="s">
        <v>451</v>
      </c>
      <c r="C1272" s="49" t="s">
        <v>68</v>
      </c>
      <c r="D1272" s="49" t="s">
        <v>452</v>
      </c>
      <c r="E1272" s="49">
        <v>32.1</v>
      </c>
      <c r="F1272" s="49"/>
      <c r="G1272" s="50" t="s">
        <v>84</v>
      </c>
      <c r="H1272" s="416">
        <v>1</v>
      </c>
      <c r="I1272" s="417"/>
      <c r="J1272" s="417">
        <v>653.92</v>
      </c>
      <c r="K1272" s="417">
        <v>653.92</v>
      </c>
    </row>
    <row r="1273" ht="25.5" spans="1:11">
      <c r="A1273" s="28" t="s">
        <v>747</v>
      </c>
      <c r="B1273" s="27" t="s">
        <v>781</v>
      </c>
      <c r="C1273" s="28" t="s">
        <v>96</v>
      </c>
      <c r="D1273" s="28" t="s">
        <v>782</v>
      </c>
      <c r="E1273" s="28" t="s">
        <v>750</v>
      </c>
      <c r="F1273" s="28"/>
      <c r="G1273" s="29" t="s">
        <v>751</v>
      </c>
      <c r="H1273" s="418">
        <v>0.15</v>
      </c>
      <c r="I1273" s="418">
        <v>0</v>
      </c>
      <c r="J1273" s="30">
        <v>32.41</v>
      </c>
      <c r="K1273" s="30">
        <v>4.86</v>
      </c>
    </row>
    <row r="1274" ht="25.5" spans="1:11">
      <c r="A1274" s="33" t="s">
        <v>765</v>
      </c>
      <c r="B1274" s="32" t="s">
        <v>1292</v>
      </c>
      <c r="C1274" s="33" t="s">
        <v>68</v>
      </c>
      <c r="D1274" s="33" t="s">
        <v>1293</v>
      </c>
      <c r="E1274" s="33" t="s">
        <v>772</v>
      </c>
      <c r="F1274" s="33"/>
      <c r="G1274" s="34" t="s">
        <v>1294</v>
      </c>
      <c r="H1274" s="422">
        <v>1</v>
      </c>
      <c r="I1274" s="422">
        <v>0</v>
      </c>
      <c r="J1274" s="35">
        <v>649.06</v>
      </c>
      <c r="K1274" s="35">
        <v>649.06</v>
      </c>
    </row>
    <row r="1275" spans="1:11">
      <c r="A1275" s="41"/>
      <c r="B1275" s="41"/>
      <c r="C1275" s="41"/>
      <c r="D1275" s="41"/>
      <c r="E1275" s="41" t="s">
        <v>752</v>
      </c>
      <c r="F1275" s="419">
        <v>1.61941419451746</v>
      </c>
      <c r="G1275" s="41" t="s">
        <v>753</v>
      </c>
      <c r="H1275" s="419">
        <v>1.83</v>
      </c>
      <c r="I1275" s="41" t="s">
        <v>754</v>
      </c>
      <c r="J1275" s="419">
        <v>3.45</v>
      </c>
    </row>
    <row r="1276" spans="1:11">
      <c r="A1276" s="41"/>
      <c r="B1276" s="41"/>
      <c r="C1276" s="41"/>
      <c r="D1276" s="41"/>
      <c r="E1276" s="41" t="s">
        <v>755</v>
      </c>
      <c r="F1276" s="419">
        <v>171.78</v>
      </c>
      <c r="G1276" s="41"/>
      <c r="H1276" s="41" t="s">
        <v>756</v>
      </c>
      <c r="I1276" s="41"/>
      <c r="J1276" s="419">
        <v>825.7</v>
      </c>
    </row>
    <row r="1277" customHeight="1" spans="1:11">
      <c r="A1277" s="42"/>
      <c r="B1277" s="42"/>
      <c r="C1277" s="42"/>
      <c r="D1277" s="42"/>
      <c r="E1277" s="42"/>
      <c r="F1277" s="42"/>
      <c r="G1277" s="42" t="s">
        <v>757</v>
      </c>
      <c r="H1277" s="420">
        <v>10</v>
      </c>
      <c r="I1277" s="42" t="s">
        <v>758</v>
      </c>
      <c r="J1277" s="45">
        <v>8257</v>
      </c>
    </row>
    <row r="1278" ht="15.75" spans="1:11">
      <c r="A1278" s="421"/>
      <c r="B1278" s="421"/>
      <c r="C1278" s="421"/>
      <c r="D1278" s="421"/>
      <c r="E1278" s="421"/>
      <c r="F1278" s="421"/>
      <c r="G1278" s="421"/>
      <c r="H1278" s="421"/>
      <c r="I1278" s="421"/>
      <c r="J1278" s="421"/>
    </row>
    <row r="1279" spans="1:11">
      <c r="A1279" s="151" t="s">
        <v>453</v>
      </c>
      <c r="B1279" s="151"/>
      <c r="C1279" s="151"/>
      <c r="D1279" s="151" t="s">
        <v>454</v>
      </c>
      <c r="E1279" s="151"/>
      <c r="F1279" s="151"/>
      <c r="G1279" s="151"/>
      <c r="H1279" s="151"/>
      <c r="I1279" s="152"/>
      <c r="J1279" s="151"/>
      <c r="K1279" s="415">
        <v>58407.51</v>
      </c>
    </row>
    <row r="1280" spans="1:11">
      <c r="A1280" s="25" t="s">
        <v>455</v>
      </c>
      <c r="B1280" s="24" t="s">
        <v>739</v>
      </c>
      <c r="C1280" s="25" t="s">
        <v>740</v>
      </c>
      <c r="D1280" s="25" t="s">
        <v>16</v>
      </c>
      <c r="E1280" s="25" t="s">
        <v>741</v>
      </c>
      <c r="F1280" s="25"/>
      <c r="G1280" s="26" t="s">
        <v>742</v>
      </c>
      <c r="H1280" s="24" t="s">
        <v>743</v>
      </c>
      <c r="I1280" s="24" t="s">
        <v>744</v>
      </c>
      <c r="J1280" s="24" t="s">
        <v>745</v>
      </c>
      <c r="K1280" s="24" t="s">
        <v>17</v>
      </c>
    </row>
    <row r="1281" ht="51" spans="1:11">
      <c r="A1281" s="49" t="s">
        <v>746</v>
      </c>
      <c r="B1281" s="48" t="s">
        <v>456</v>
      </c>
      <c r="C1281" s="49" t="s">
        <v>96</v>
      </c>
      <c r="D1281" s="49" t="s">
        <v>457</v>
      </c>
      <c r="E1281" s="49" t="s">
        <v>1295</v>
      </c>
      <c r="F1281" s="49"/>
      <c r="G1281" s="50" t="s">
        <v>84</v>
      </c>
      <c r="H1281" s="416">
        <v>1</v>
      </c>
      <c r="I1281" s="417"/>
      <c r="J1281" s="417">
        <v>21.56</v>
      </c>
      <c r="K1281" s="417">
        <v>21.56</v>
      </c>
    </row>
    <row r="1282" ht="25.5" customHeight="1" spans="1:11">
      <c r="A1282" s="28" t="s">
        <v>747</v>
      </c>
      <c r="B1282" s="27" t="s">
        <v>781</v>
      </c>
      <c r="C1282" s="28" t="s">
        <v>96</v>
      </c>
      <c r="D1282" s="28" t="s">
        <v>782</v>
      </c>
      <c r="E1282" s="28" t="s">
        <v>750</v>
      </c>
      <c r="F1282" s="28"/>
      <c r="G1282" s="29" t="s">
        <v>751</v>
      </c>
      <c r="H1282" s="418">
        <v>0.1311</v>
      </c>
      <c r="I1282" s="418">
        <v>0</v>
      </c>
      <c r="J1282" s="30">
        <v>32.41</v>
      </c>
      <c r="K1282" s="30">
        <v>4.24</v>
      </c>
    </row>
    <row r="1283" ht="25.5" customHeight="1" spans="1:11">
      <c r="A1283" s="28" t="s">
        <v>747</v>
      </c>
      <c r="B1283" s="27" t="s">
        <v>783</v>
      </c>
      <c r="C1283" s="28" t="s">
        <v>96</v>
      </c>
      <c r="D1283" s="28" t="s">
        <v>784</v>
      </c>
      <c r="E1283" s="28" t="s">
        <v>750</v>
      </c>
      <c r="F1283" s="28"/>
      <c r="G1283" s="29" t="s">
        <v>751</v>
      </c>
      <c r="H1283" s="418">
        <v>0.1311</v>
      </c>
      <c r="I1283" s="418">
        <v>0</v>
      </c>
      <c r="J1283" s="30">
        <v>38.96</v>
      </c>
      <c r="K1283" s="30">
        <v>5.1</v>
      </c>
    </row>
    <row r="1284" ht="25.5" spans="1:11">
      <c r="A1284" s="33" t="s">
        <v>765</v>
      </c>
      <c r="B1284" s="32" t="s">
        <v>1296</v>
      </c>
      <c r="C1284" s="33" t="s">
        <v>96</v>
      </c>
      <c r="D1284" s="33" t="s">
        <v>1297</v>
      </c>
      <c r="E1284" s="33" t="s">
        <v>772</v>
      </c>
      <c r="F1284" s="33"/>
      <c r="G1284" s="34" t="s">
        <v>84</v>
      </c>
      <c r="H1284" s="422">
        <v>1</v>
      </c>
      <c r="I1284" s="422">
        <v>0</v>
      </c>
      <c r="J1284" s="35">
        <v>11.81</v>
      </c>
      <c r="K1284" s="35">
        <v>11.81</v>
      </c>
    </row>
    <row r="1285" spans="1:11">
      <c r="A1285" s="33" t="s">
        <v>765</v>
      </c>
      <c r="B1285" s="32" t="s">
        <v>1298</v>
      </c>
      <c r="C1285" s="33" t="s">
        <v>96</v>
      </c>
      <c r="D1285" s="33" t="s">
        <v>1299</v>
      </c>
      <c r="E1285" s="33" t="s">
        <v>772</v>
      </c>
      <c r="F1285" s="33"/>
      <c r="G1285" s="34" t="s">
        <v>84</v>
      </c>
      <c r="H1285" s="422">
        <v>0.0024</v>
      </c>
      <c r="I1285" s="422">
        <v>0</v>
      </c>
      <c r="J1285" s="35">
        <v>72.71</v>
      </c>
      <c r="K1285" s="35">
        <v>0.17</v>
      </c>
    </row>
    <row r="1286" ht="25.5" spans="1:11">
      <c r="A1286" s="33" t="s">
        <v>765</v>
      </c>
      <c r="B1286" s="32" t="s">
        <v>1300</v>
      </c>
      <c r="C1286" s="33" t="s">
        <v>96</v>
      </c>
      <c r="D1286" s="33" t="s">
        <v>1301</v>
      </c>
      <c r="E1286" s="33" t="s">
        <v>772</v>
      </c>
      <c r="F1286" s="33"/>
      <c r="G1286" s="34" t="s">
        <v>84</v>
      </c>
      <c r="H1286" s="422">
        <v>0.003</v>
      </c>
      <c r="I1286" s="422">
        <v>0</v>
      </c>
      <c r="J1286" s="35">
        <v>82.38</v>
      </c>
      <c r="K1286" s="35">
        <v>0.24</v>
      </c>
    </row>
    <row r="1287" spans="1:11">
      <c r="A1287" s="41"/>
      <c r="B1287" s="41"/>
      <c r="C1287" s="41"/>
      <c r="D1287" s="41"/>
      <c r="E1287" s="41" t="s">
        <v>752</v>
      </c>
      <c r="F1287" s="419">
        <v>3.23413443484792</v>
      </c>
      <c r="G1287" s="41" t="s">
        <v>753</v>
      </c>
      <c r="H1287" s="419">
        <v>3.66</v>
      </c>
      <c r="I1287" s="41" t="s">
        <v>754</v>
      </c>
      <c r="J1287" s="419">
        <v>6.89</v>
      </c>
    </row>
    <row r="1288" customHeight="1" spans="1:11">
      <c r="A1288" s="41"/>
      <c r="B1288" s="41"/>
      <c r="C1288" s="41"/>
      <c r="D1288" s="41"/>
      <c r="E1288" s="41" t="s">
        <v>755</v>
      </c>
      <c r="F1288" s="419">
        <v>5.66</v>
      </c>
      <c r="G1288" s="41"/>
      <c r="H1288" s="41" t="s">
        <v>756</v>
      </c>
      <c r="I1288" s="41"/>
      <c r="J1288" s="419">
        <v>27.22</v>
      </c>
    </row>
    <row r="1289" ht="26.25" spans="1:11">
      <c r="A1289" s="42"/>
      <c r="B1289" s="42"/>
      <c r="C1289" s="42"/>
      <c r="D1289" s="42"/>
      <c r="E1289" s="42"/>
      <c r="F1289" s="42"/>
      <c r="G1289" s="42" t="s">
        <v>757</v>
      </c>
      <c r="H1289" s="420">
        <v>1</v>
      </c>
      <c r="I1289" s="42" t="s">
        <v>758</v>
      </c>
      <c r="J1289" s="45">
        <v>27.22</v>
      </c>
    </row>
    <row r="1290" ht="15.75" spans="1:11">
      <c r="A1290" s="421"/>
      <c r="B1290" s="421"/>
      <c r="C1290" s="421"/>
      <c r="D1290" s="421"/>
      <c r="E1290" s="421"/>
      <c r="F1290" s="421"/>
      <c r="G1290" s="421"/>
      <c r="H1290" s="421"/>
      <c r="I1290" s="421"/>
      <c r="J1290" s="421"/>
    </row>
    <row r="1291" spans="1:11">
      <c r="A1291" s="25" t="s">
        <v>458</v>
      </c>
      <c r="B1291" s="24" t="s">
        <v>739</v>
      </c>
      <c r="C1291" s="25" t="s">
        <v>740</v>
      </c>
      <c r="D1291" s="25" t="s">
        <v>16</v>
      </c>
      <c r="E1291" s="25" t="s">
        <v>741</v>
      </c>
      <c r="F1291" s="25"/>
      <c r="G1291" s="26" t="s">
        <v>742</v>
      </c>
      <c r="H1291" s="24" t="s">
        <v>743</v>
      </c>
      <c r="I1291" s="24" t="s">
        <v>744</v>
      </c>
      <c r="J1291" s="24" t="s">
        <v>745</v>
      </c>
      <c r="K1291" s="24" t="s">
        <v>17</v>
      </c>
    </row>
    <row r="1292" ht="38.25" spans="1:11">
      <c r="A1292" s="49" t="s">
        <v>746</v>
      </c>
      <c r="B1292" s="48" t="s">
        <v>459</v>
      </c>
      <c r="C1292" s="49" t="s">
        <v>68</v>
      </c>
      <c r="D1292" s="49" t="s">
        <v>460</v>
      </c>
      <c r="E1292" s="49" t="s">
        <v>1302</v>
      </c>
      <c r="F1292" s="49"/>
      <c r="G1292" s="50" t="s">
        <v>156</v>
      </c>
      <c r="H1292" s="416">
        <v>1</v>
      </c>
      <c r="I1292" s="417"/>
      <c r="J1292" s="417">
        <v>8403.89</v>
      </c>
      <c r="K1292" s="417">
        <v>8403.89</v>
      </c>
    </row>
    <row r="1293" ht="25.5" customHeight="1" spans="1:11">
      <c r="A1293" s="28" t="s">
        <v>747</v>
      </c>
      <c r="B1293" s="27" t="s">
        <v>783</v>
      </c>
      <c r="C1293" s="28" t="s">
        <v>96</v>
      </c>
      <c r="D1293" s="28" t="s">
        <v>784</v>
      </c>
      <c r="E1293" s="28" t="s">
        <v>750</v>
      </c>
      <c r="F1293" s="28"/>
      <c r="G1293" s="29" t="s">
        <v>751</v>
      </c>
      <c r="H1293" s="418">
        <v>2</v>
      </c>
      <c r="I1293" s="418">
        <v>0</v>
      </c>
      <c r="J1293" s="30">
        <v>38.96</v>
      </c>
      <c r="K1293" s="30">
        <v>77.92</v>
      </c>
    </row>
    <row r="1294" ht="25.5" customHeight="1" spans="1:11">
      <c r="A1294" s="28" t="s">
        <v>747</v>
      </c>
      <c r="B1294" s="27" t="s">
        <v>779</v>
      </c>
      <c r="C1294" s="28" t="s">
        <v>96</v>
      </c>
      <c r="D1294" s="28" t="s">
        <v>780</v>
      </c>
      <c r="E1294" s="28" t="s">
        <v>750</v>
      </c>
      <c r="F1294" s="28"/>
      <c r="G1294" s="29" t="s">
        <v>751</v>
      </c>
      <c r="H1294" s="418">
        <v>2</v>
      </c>
      <c r="I1294" s="418">
        <v>0</v>
      </c>
      <c r="J1294" s="30">
        <v>40.76</v>
      </c>
      <c r="K1294" s="30">
        <v>81.52</v>
      </c>
    </row>
    <row r="1295" ht="25.5" spans="1:11">
      <c r="A1295" s="28" t="s">
        <v>747</v>
      </c>
      <c r="B1295" s="27" t="s">
        <v>1303</v>
      </c>
      <c r="C1295" s="28" t="s">
        <v>96</v>
      </c>
      <c r="D1295" s="28" t="s">
        <v>1304</v>
      </c>
      <c r="E1295" s="28" t="s">
        <v>750</v>
      </c>
      <c r="F1295" s="28"/>
      <c r="G1295" s="29" t="s">
        <v>751</v>
      </c>
      <c r="H1295" s="418">
        <v>2</v>
      </c>
      <c r="I1295" s="418">
        <v>0</v>
      </c>
      <c r="J1295" s="30">
        <v>33.21</v>
      </c>
      <c r="K1295" s="30">
        <v>66.42</v>
      </c>
    </row>
    <row r="1296" ht="25.5" spans="1:11">
      <c r="A1296" s="33" t="s">
        <v>765</v>
      </c>
      <c r="B1296" s="32" t="s">
        <v>1305</v>
      </c>
      <c r="C1296" s="33" t="s">
        <v>192</v>
      </c>
      <c r="D1296" s="33" t="s">
        <v>1306</v>
      </c>
      <c r="E1296" s="33" t="s">
        <v>1307</v>
      </c>
      <c r="F1296" s="33"/>
      <c r="G1296" s="34" t="s">
        <v>156</v>
      </c>
      <c r="H1296" s="422">
        <v>1</v>
      </c>
      <c r="I1296" s="422">
        <v>0</v>
      </c>
      <c r="J1296" s="35">
        <v>8178.03</v>
      </c>
      <c r="K1296" s="35">
        <v>8178.03</v>
      </c>
    </row>
    <row r="1297" spans="1:11">
      <c r="A1297" s="41"/>
      <c r="B1297" s="41"/>
      <c r="C1297" s="41"/>
      <c r="D1297" s="41"/>
      <c r="E1297" s="41" t="s">
        <v>752</v>
      </c>
      <c r="F1297" s="419">
        <v>78.4641382</v>
      </c>
      <c r="G1297" s="41" t="s">
        <v>753</v>
      </c>
      <c r="H1297" s="419">
        <v>88.7</v>
      </c>
      <c r="I1297" s="41" t="s">
        <v>754</v>
      </c>
      <c r="J1297" s="419">
        <v>167.16</v>
      </c>
    </row>
    <row r="1298" spans="1:11">
      <c r="A1298" s="41"/>
      <c r="B1298" s="41"/>
      <c r="C1298" s="41"/>
      <c r="D1298" s="41"/>
      <c r="E1298" s="41" t="s">
        <v>755</v>
      </c>
      <c r="F1298" s="419">
        <v>2207.7</v>
      </c>
      <c r="G1298" s="41"/>
      <c r="H1298" s="41" t="s">
        <v>756</v>
      </c>
      <c r="I1298" s="41"/>
      <c r="J1298" s="419">
        <v>10611.59</v>
      </c>
    </row>
    <row r="1299" customHeight="1" spans="1:11">
      <c r="A1299" s="42"/>
      <c r="B1299" s="42"/>
      <c r="C1299" s="42"/>
      <c r="D1299" s="42"/>
      <c r="E1299" s="42"/>
      <c r="F1299" s="42"/>
      <c r="G1299" s="42" t="s">
        <v>757</v>
      </c>
      <c r="H1299" s="420">
        <v>2</v>
      </c>
      <c r="I1299" s="42" t="s">
        <v>758</v>
      </c>
      <c r="J1299" s="45">
        <v>21223.18</v>
      </c>
    </row>
    <row r="1300" ht="15.75" spans="1:11">
      <c r="A1300" s="421"/>
      <c r="B1300" s="421"/>
      <c r="C1300" s="421"/>
      <c r="D1300" s="421"/>
      <c r="E1300" s="421"/>
      <c r="F1300" s="421"/>
      <c r="G1300" s="421"/>
      <c r="H1300" s="421"/>
      <c r="I1300" s="421"/>
      <c r="J1300" s="421"/>
    </row>
    <row r="1301" spans="1:11">
      <c r="A1301" s="25" t="s">
        <v>461</v>
      </c>
      <c r="B1301" s="24" t="s">
        <v>739</v>
      </c>
      <c r="C1301" s="25" t="s">
        <v>740</v>
      </c>
      <c r="D1301" s="25" t="s">
        <v>16</v>
      </c>
      <c r="E1301" s="25" t="s">
        <v>741</v>
      </c>
      <c r="F1301" s="25"/>
      <c r="G1301" s="26" t="s">
        <v>742</v>
      </c>
      <c r="H1301" s="24" t="s">
        <v>743</v>
      </c>
      <c r="I1301" s="24" t="s">
        <v>744</v>
      </c>
      <c r="J1301" s="24" t="s">
        <v>745</v>
      </c>
      <c r="K1301" s="24" t="s">
        <v>17</v>
      </c>
    </row>
    <row r="1302" ht="25.5" spans="1:11">
      <c r="A1302" s="49" t="s">
        <v>746</v>
      </c>
      <c r="B1302" s="48" t="s">
        <v>462</v>
      </c>
      <c r="C1302" s="49" t="s">
        <v>68</v>
      </c>
      <c r="D1302" s="49" t="s">
        <v>463</v>
      </c>
      <c r="E1302" s="49" t="s">
        <v>1308</v>
      </c>
      <c r="F1302" s="49"/>
      <c r="G1302" s="50" t="s">
        <v>84</v>
      </c>
      <c r="H1302" s="416">
        <v>1</v>
      </c>
      <c r="I1302" s="417"/>
      <c r="J1302" s="417">
        <v>625.87</v>
      </c>
      <c r="K1302" s="417">
        <v>625.87</v>
      </c>
    </row>
    <row r="1303" ht="25.5" spans="1:11">
      <c r="A1303" s="28" t="s">
        <v>747</v>
      </c>
      <c r="B1303" s="27" t="s">
        <v>781</v>
      </c>
      <c r="C1303" s="28" t="s">
        <v>96</v>
      </c>
      <c r="D1303" s="28" t="s">
        <v>782</v>
      </c>
      <c r="E1303" s="28" t="s">
        <v>750</v>
      </c>
      <c r="F1303" s="28"/>
      <c r="G1303" s="29" t="s">
        <v>751</v>
      </c>
      <c r="H1303" s="418">
        <v>1.5</v>
      </c>
      <c r="I1303" s="418">
        <v>0</v>
      </c>
      <c r="J1303" s="30">
        <v>32.41</v>
      </c>
      <c r="K1303" s="30">
        <v>48.61</v>
      </c>
    </row>
    <row r="1304" ht="25.5" customHeight="1" spans="1:11">
      <c r="A1304" s="28" t="s">
        <v>747</v>
      </c>
      <c r="B1304" s="27" t="s">
        <v>783</v>
      </c>
      <c r="C1304" s="28" t="s">
        <v>96</v>
      </c>
      <c r="D1304" s="28" t="s">
        <v>784</v>
      </c>
      <c r="E1304" s="28" t="s">
        <v>750</v>
      </c>
      <c r="F1304" s="28"/>
      <c r="G1304" s="29" t="s">
        <v>751</v>
      </c>
      <c r="H1304" s="418">
        <v>1.5</v>
      </c>
      <c r="I1304" s="418">
        <v>0</v>
      </c>
      <c r="J1304" s="30">
        <v>38.96</v>
      </c>
      <c r="K1304" s="30">
        <v>58.44</v>
      </c>
    </row>
    <row r="1305" ht="25.5" customHeight="1" spans="1:11">
      <c r="A1305" s="33" t="s">
        <v>765</v>
      </c>
      <c r="B1305" s="32" t="s">
        <v>1309</v>
      </c>
      <c r="C1305" s="33" t="s">
        <v>159</v>
      </c>
      <c r="D1305" s="33" t="s">
        <v>1310</v>
      </c>
      <c r="E1305" s="33" t="s">
        <v>772</v>
      </c>
      <c r="F1305" s="33"/>
      <c r="G1305" s="34" t="s">
        <v>84</v>
      </c>
      <c r="H1305" s="422">
        <v>1</v>
      </c>
      <c r="I1305" s="422">
        <v>0</v>
      </c>
      <c r="J1305" s="35">
        <v>34.09</v>
      </c>
      <c r="K1305" s="35">
        <v>34.09</v>
      </c>
    </row>
    <row r="1306" spans="1:11">
      <c r="A1306" s="33" t="s">
        <v>765</v>
      </c>
      <c r="B1306" s="32" t="s">
        <v>1311</v>
      </c>
      <c r="C1306" s="33" t="s">
        <v>159</v>
      </c>
      <c r="D1306" s="33" t="s">
        <v>1312</v>
      </c>
      <c r="E1306" s="33" t="s">
        <v>772</v>
      </c>
      <c r="F1306" s="33"/>
      <c r="G1306" s="34" t="s">
        <v>116</v>
      </c>
      <c r="H1306" s="422">
        <v>1</v>
      </c>
      <c r="I1306" s="422">
        <v>0</v>
      </c>
      <c r="J1306" s="35">
        <v>8.61</v>
      </c>
      <c r="K1306" s="35">
        <v>8.61</v>
      </c>
    </row>
    <row r="1307" spans="1:11">
      <c r="A1307" s="33" t="s">
        <v>765</v>
      </c>
      <c r="B1307" s="32" t="s">
        <v>1224</v>
      </c>
      <c r="C1307" s="33" t="s">
        <v>159</v>
      </c>
      <c r="D1307" s="33" t="s">
        <v>1225</v>
      </c>
      <c r="E1307" s="33" t="s">
        <v>772</v>
      </c>
      <c r="F1307" s="33"/>
      <c r="G1307" s="34" t="s">
        <v>116</v>
      </c>
      <c r="H1307" s="422">
        <v>6.8</v>
      </c>
      <c r="I1307" s="422">
        <v>0</v>
      </c>
      <c r="J1307" s="35">
        <v>1.59</v>
      </c>
      <c r="K1307" s="35">
        <v>10.81</v>
      </c>
    </row>
    <row r="1308" spans="1:11">
      <c r="A1308" s="33" t="s">
        <v>765</v>
      </c>
      <c r="B1308" s="32" t="s">
        <v>1313</v>
      </c>
      <c r="C1308" s="33" t="s">
        <v>159</v>
      </c>
      <c r="D1308" s="33" t="s">
        <v>1314</v>
      </c>
      <c r="E1308" s="33" t="s">
        <v>772</v>
      </c>
      <c r="F1308" s="33"/>
      <c r="G1308" s="34" t="s">
        <v>84</v>
      </c>
      <c r="H1308" s="422">
        <v>1</v>
      </c>
      <c r="I1308" s="422">
        <v>0</v>
      </c>
      <c r="J1308" s="35">
        <v>4.53</v>
      </c>
      <c r="K1308" s="35">
        <v>4.53</v>
      </c>
    </row>
    <row r="1309" spans="1:11">
      <c r="A1309" s="33" t="s">
        <v>765</v>
      </c>
      <c r="B1309" s="32" t="s">
        <v>1315</v>
      </c>
      <c r="C1309" s="33" t="s">
        <v>159</v>
      </c>
      <c r="D1309" s="33" t="s">
        <v>1316</v>
      </c>
      <c r="E1309" s="33" t="s">
        <v>772</v>
      </c>
      <c r="F1309" s="33"/>
      <c r="G1309" s="34" t="s">
        <v>84</v>
      </c>
      <c r="H1309" s="422">
        <v>1</v>
      </c>
      <c r="I1309" s="422">
        <v>0</v>
      </c>
      <c r="J1309" s="35">
        <v>11.07</v>
      </c>
      <c r="K1309" s="35">
        <v>11.07</v>
      </c>
    </row>
    <row r="1310" customHeight="1" spans="1:11">
      <c r="A1310" s="33" t="s">
        <v>765</v>
      </c>
      <c r="B1310" s="32" t="s">
        <v>1317</v>
      </c>
      <c r="C1310" s="33" t="s">
        <v>159</v>
      </c>
      <c r="D1310" s="33" t="s">
        <v>1318</v>
      </c>
      <c r="E1310" s="33" t="s">
        <v>772</v>
      </c>
      <c r="F1310" s="33"/>
      <c r="G1310" s="34" t="s">
        <v>84</v>
      </c>
      <c r="H1310" s="422">
        <v>2</v>
      </c>
      <c r="I1310" s="422">
        <v>0</v>
      </c>
      <c r="J1310" s="35">
        <v>3.64</v>
      </c>
      <c r="K1310" s="35">
        <v>7.28</v>
      </c>
    </row>
    <row r="1311" customHeight="1" spans="1:11">
      <c r="A1311" s="33" t="s">
        <v>765</v>
      </c>
      <c r="B1311" s="32" t="s">
        <v>1319</v>
      </c>
      <c r="C1311" s="33" t="s">
        <v>159</v>
      </c>
      <c r="D1311" s="33" t="s">
        <v>1320</v>
      </c>
      <c r="E1311" s="33" t="s">
        <v>772</v>
      </c>
      <c r="F1311" s="33"/>
      <c r="G1311" s="34" t="s">
        <v>84</v>
      </c>
      <c r="H1311" s="422">
        <v>1</v>
      </c>
      <c r="I1311" s="422">
        <v>0</v>
      </c>
      <c r="J1311" s="35">
        <v>22.04</v>
      </c>
      <c r="K1311" s="35">
        <v>22.04</v>
      </c>
    </row>
    <row r="1312" ht="25.5" spans="1:11">
      <c r="A1312" s="33" t="s">
        <v>765</v>
      </c>
      <c r="B1312" s="32" t="s">
        <v>1321</v>
      </c>
      <c r="C1312" s="33" t="s">
        <v>159</v>
      </c>
      <c r="D1312" s="33" t="s">
        <v>1322</v>
      </c>
      <c r="E1312" s="33" t="s">
        <v>772</v>
      </c>
      <c r="F1312" s="33"/>
      <c r="G1312" s="34" t="s">
        <v>84</v>
      </c>
      <c r="H1312" s="422">
        <v>2</v>
      </c>
      <c r="I1312" s="422">
        <v>0</v>
      </c>
      <c r="J1312" s="35">
        <v>26</v>
      </c>
      <c r="K1312" s="35">
        <v>52</v>
      </c>
    </row>
    <row r="1313" ht="25.5" spans="1:11">
      <c r="A1313" s="33" t="s">
        <v>765</v>
      </c>
      <c r="B1313" s="32" t="s">
        <v>1323</v>
      </c>
      <c r="C1313" s="33" t="s">
        <v>159</v>
      </c>
      <c r="D1313" s="33" t="s">
        <v>1324</v>
      </c>
      <c r="E1313" s="33" t="s">
        <v>772</v>
      </c>
      <c r="F1313" s="33"/>
      <c r="G1313" s="34" t="s">
        <v>84</v>
      </c>
      <c r="H1313" s="422">
        <v>1</v>
      </c>
      <c r="I1313" s="422">
        <v>0</v>
      </c>
      <c r="J1313" s="35">
        <v>76.23</v>
      </c>
      <c r="K1313" s="35">
        <v>76.23</v>
      </c>
    </row>
    <row r="1314" spans="1:11">
      <c r="A1314" s="33" t="s">
        <v>765</v>
      </c>
      <c r="B1314" s="32" t="s">
        <v>1325</v>
      </c>
      <c r="C1314" s="33" t="s">
        <v>159</v>
      </c>
      <c r="D1314" s="33" t="s">
        <v>1326</v>
      </c>
      <c r="E1314" s="33" t="s">
        <v>772</v>
      </c>
      <c r="F1314" s="33"/>
      <c r="G1314" s="34" t="s">
        <v>84</v>
      </c>
      <c r="H1314" s="422">
        <v>2</v>
      </c>
      <c r="I1314" s="422">
        <v>0</v>
      </c>
      <c r="J1314" s="35">
        <v>18.9</v>
      </c>
      <c r="K1314" s="35">
        <v>37.8</v>
      </c>
    </row>
    <row r="1315" ht="25.5" customHeight="1" spans="1:11">
      <c r="A1315" s="33" t="s">
        <v>765</v>
      </c>
      <c r="B1315" s="32" t="s">
        <v>1327</v>
      </c>
      <c r="C1315" s="33" t="s">
        <v>159</v>
      </c>
      <c r="D1315" s="33" t="s">
        <v>1328</v>
      </c>
      <c r="E1315" s="33" t="s">
        <v>772</v>
      </c>
      <c r="F1315" s="33"/>
      <c r="G1315" s="34" t="s">
        <v>84</v>
      </c>
      <c r="H1315" s="422">
        <v>1</v>
      </c>
      <c r="I1315" s="422">
        <v>0</v>
      </c>
      <c r="J1315" s="35">
        <v>9.65</v>
      </c>
      <c r="K1315" s="35">
        <v>9.65</v>
      </c>
    </row>
    <row r="1316" ht="25.5" customHeight="1" spans="1:11">
      <c r="A1316" s="33" t="s">
        <v>765</v>
      </c>
      <c r="B1316" s="32" t="s">
        <v>1329</v>
      </c>
      <c r="C1316" s="33" t="s">
        <v>68</v>
      </c>
      <c r="D1316" s="33" t="s">
        <v>1330</v>
      </c>
      <c r="E1316" s="33" t="s">
        <v>772</v>
      </c>
      <c r="F1316" s="33"/>
      <c r="G1316" s="34" t="s">
        <v>84</v>
      </c>
      <c r="H1316" s="422">
        <v>1</v>
      </c>
      <c r="I1316" s="422">
        <v>0</v>
      </c>
      <c r="J1316" s="35">
        <v>244.71</v>
      </c>
      <c r="K1316" s="35">
        <v>244.71</v>
      </c>
    </row>
    <row r="1317" ht="25.5" customHeight="1" spans="1:11">
      <c r="A1317" s="41"/>
      <c r="B1317" s="41"/>
      <c r="C1317" s="41"/>
      <c r="D1317" s="41"/>
      <c r="E1317" s="41" t="s">
        <v>752</v>
      </c>
      <c r="F1317" s="419">
        <v>37.0540743522343</v>
      </c>
      <c r="G1317" s="41" t="s">
        <v>753</v>
      </c>
      <c r="H1317" s="419">
        <v>41.89</v>
      </c>
      <c r="I1317" s="41" t="s">
        <v>754</v>
      </c>
      <c r="J1317" s="419">
        <v>78.94</v>
      </c>
    </row>
    <row r="1318" spans="1:11">
      <c r="A1318" s="41"/>
      <c r="B1318" s="41"/>
      <c r="C1318" s="41"/>
      <c r="D1318" s="41"/>
      <c r="E1318" s="41" t="s">
        <v>755</v>
      </c>
      <c r="F1318" s="419">
        <v>164.41</v>
      </c>
      <c r="G1318" s="41"/>
      <c r="H1318" s="41" t="s">
        <v>756</v>
      </c>
      <c r="I1318" s="41"/>
      <c r="J1318" s="419">
        <v>790.28</v>
      </c>
    </row>
    <row r="1319" ht="26.25" spans="1:11">
      <c r="A1319" s="42"/>
      <c r="B1319" s="42"/>
      <c r="C1319" s="42"/>
      <c r="D1319" s="42"/>
      <c r="E1319" s="42"/>
      <c r="F1319" s="42"/>
      <c r="G1319" s="42" t="s">
        <v>757</v>
      </c>
      <c r="H1319" s="420">
        <v>1</v>
      </c>
      <c r="I1319" s="42" t="s">
        <v>758</v>
      </c>
      <c r="J1319" s="45">
        <v>790.28</v>
      </c>
    </row>
    <row r="1320" ht="15.75" spans="1:11">
      <c r="A1320" s="421"/>
      <c r="B1320" s="421"/>
      <c r="C1320" s="421"/>
      <c r="D1320" s="421"/>
      <c r="E1320" s="421"/>
      <c r="F1320" s="421"/>
      <c r="G1320" s="421"/>
      <c r="H1320" s="421"/>
      <c r="I1320" s="421"/>
      <c r="J1320" s="421"/>
    </row>
    <row r="1321" spans="1:11">
      <c r="A1321" s="25" t="s">
        <v>464</v>
      </c>
      <c r="B1321" s="24" t="s">
        <v>739</v>
      </c>
      <c r="C1321" s="25" t="s">
        <v>740</v>
      </c>
      <c r="D1321" s="25" t="s">
        <v>16</v>
      </c>
      <c r="E1321" s="25" t="s">
        <v>741</v>
      </c>
      <c r="F1321" s="25"/>
      <c r="G1321" s="26" t="s">
        <v>742</v>
      </c>
      <c r="H1321" s="24" t="s">
        <v>743</v>
      </c>
      <c r="I1321" s="24" t="s">
        <v>744</v>
      </c>
      <c r="J1321" s="24" t="s">
        <v>745</v>
      </c>
      <c r="K1321" s="24" t="s">
        <v>17</v>
      </c>
    </row>
    <row r="1322" customHeight="1" spans="1:11">
      <c r="A1322" s="49" t="s">
        <v>746</v>
      </c>
      <c r="B1322" s="48" t="s">
        <v>465</v>
      </c>
      <c r="C1322" s="49" t="s">
        <v>96</v>
      </c>
      <c r="D1322" s="49" t="s">
        <v>466</v>
      </c>
      <c r="E1322" s="49" t="s">
        <v>1250</v>
      </c>
      <c r="F1322" s="49"/>
      <c r="G1322" s="50" t="s">
        <v>84</v>
      </c>
      <c r="H1322" s="416">
        <v>1</v>
      </c>
      <c r="I1322" s="417"/>
      <c r="J1322" s="417">
        <v>87.31</v>
      </c>
      <c r="K1322" s="417">
        <v>87.31</v>
      </c>
    </row>
    <row r="1323" ht="25.5" spans="1:11">
      <c r="A1323" s="28" t="s">
        <v>747</v>
      </c>
      <c r="B1323" s="27" t="s">
        <v>781</v>
      </c>
      <c r="C1323" s="28" t="s">
        <v>96</v>
      </c>
      <c r="D1323" s="28" t="s">
        <v>782</v>
      </c>
      <c r="E1323" s="28" t="s">
        <v>750</v>
      </c>
      <c r="F1323" s="28"/>
      <c r="G1323" s="29" t="s">
        <v>751</v>
      </c>
      <c r="H1323" s="418">
        <v>0.645</v>
      </c>
      <c r="I1323" s="418">
        <v>0</v>
      </c>
      <c r="J1323" s="30">
        <v>32.41</v>
      </c>
      <c r="K1323" s="30">
        <v>20.9</v>
      </c>
    </row>
    <row r="1324" ht="25.5" spans="1:11">
      <c r="A1324" s="28" t="s">
        <v>747</v>
      </c>
      <c r="B1324" s="27" t="s">
        <v>783</v>
      </c>
      <c r="C1324" s="28" t="s">
        <v>96</v>
      </c>
      <c r="D1324" s="28" t="s">
        <v>784</v>
      </c>
      <c r="E1324" s="28" t="s">
        <v>750</v>
      </c>
      <c r="F1324" s="28"/>
      <c r="G1324" s="29" t="s">
        <v>751</v>
      </c>
      <c r="H1324" s="418">
        <v>0.645</v>
      </c>
      <c r="I1324" s="418">
        <v>0</v>
      </c>
      <c r="J1324" s="30">
        <v>38.96</v>
      </c>
      <c r="K1324" s="30">
        <v>25.12</v>
      </c>
    </row>
    <row r="1325" spans="1:11">
      <c r="A1325" s="33" t="s">
        <v>765</v>
      </c>
      <c r="B1325" s="32" t="s">
        <v>1280</v>
      </c>
      <c r="C1325" s="33" t="s">
        <v>96</v>
      </c>
      <c r="D1325" s="33" t="s">
        <v>1281</v>
      </c>
      <c r="E1325" s="33" t="s">
        <v>772</v>
      </c>
      <c r="F1325" s="33"/>
      <c r="G1325" s="34" t="s">
        <v>84</v>
      </c>
      <c r="H1325" s="422">
        <v>0.024</v>
      </c>
      <c r="I1325" s="422">
        <v>0</v>
      </c>
      <c r="J1325" s="35">
        <v>13.09</v>
      </c>
      <c r="K1325" s="35">
        <v>0.31</v>
      </c>
    </row>
    <row r="1326" ht="25.5" spans="1:11">
      <c r="A1326" s="33" t="s">
        <v>765</v>
      </c>
      <c r="B1326" s="32" t="s">
        <v>1331</v>
      </c>
      <c r="C1326" s="33" t="s">
        <v>96</v>
      </c>
      <c r="D1326" s="33" t="s">
        <v>1332</v>
      </c>
      <c r="E1326" s="33" t="s">
        <v>772</v>
      </c>
      <c r="F1326" s="33"/>
      <c r="G1326" s="34" t="s">
        <v>84</v>
      </c>
      <c r="H1326" s="422">
        <v>1</v>
      </c>
      <c r="I1326" s="422">
        <v>0</v>
      </c>
      <c r="J1326" s="35">
        <v>40.66</v>
      </c>
      <c r="K1326" s="35">
        <v>40.66</v>
      </c>
    </row>
    <row r="1327" ht="25.5" customHeight="1" spans="1:11">
      <c r="A1327" s="33" t="s">
        <v>765</v>
      </c>
      <c r="B1327" s="32" t="s">
        <v>1282</v>
      </c>
      <c r="C1327" s="33" t="s">
        <v>96</v>
      </c>
      <c r="D1327" s="33" t="s">
        <v>1283</v>
      </c>
      <c r="E1327" s="33" t="s">
        <v>772</v>
      </c>
      <c r="F1327" s="33"/>
      <c r="G1327" s="34" t="s">
        <v>970</v>
      </c>
      <c r="H1327" s="422">
        <v>0.006</v>
      </c>
      <c r="I1327" s="422">
        <v>0</v>
      </c>
      <c r="J1327" s="35">
        <v>53.91</v>
      </c>
      <c r="K1327" s="35">
        <v>0.32</v>
      </c>
    </row>
    <row r="1328" ht="25.5" customHeight="1" spans="1:11">
      <c r="A1328" s="41"/>
      <c r="B1328" s="41"/>
      <c r="C1328" s="41"/>
      <c r="D1328" s="41"/>
      <c r="E1328" s="41" t="s">
        <v>752</v>
      </c>
      <c r="F1328" s="419">
        <v>15.9312805107022</v>
      </c>
      <c r="G1328" s="41" t="s">
        <v>753</v>
      </c>
      <c r="H1328" s="419">
        <v>18.01</v>
      </c>
      <c r="I1328" s="41" t="s">
        <v>754</v>
      </c>
      <c r="J1328" s="419">
        <v>33.94</v>
      </c>
    </row>
    <row r="1329" spans="1:11">
      <c r="A1329" s="41"/>
      <c r="B1329" s="41"/>
      <c r="C1329" s="41"/>
      <c r="D1329" s="41"/>
      <c r="E1329" s="41" t="s">
        <v>755</v>
      </c>
      <c r="F1329" s="419">
        <v>22.93</v>
      </c>
      <c r="G1329" s="41"/>
      <c r="H1329" s="41" t="s">
        <v>756</v>
      </c>
      <c r="I1329" s="41"/>
      <c r="J1329" s="419">
        <v>110.24</v>
      </c>
    </row>
    <row r="1330" ht="26.25" spans="1:11">
      <c r="A1330" s="42"/>
      <c r="B1330" s="42"/>
      <c r="C1330" s="42"/>
      <c r="D1330" s="42"/>
      <c r="E1330" s="42"/>
      <c r="F1330" s="42"/>
      <c r="G1330" s="42" t="s">
        <v>757</v>
      </c>
      <c r="H1330" s="420">
        <v>2</v>
      </c>
      <c r="I1330" s="42" t="s">
        <v>758</v>
      </c>
      <c r="J1330" s="45">
        <v>220.48</v>
      </c>
    </row>
    <row r="1331" ht="15.75" spans="1:11">
      <c r="A1331" s="421"/>
      <c r="B1331" s="421"/>
      <c r="C1331" s="421"/>
      <c r="D1331" s="421"/>
      <c r="E1331" s="421"/>
      <c r="F1331" s="421"/>
      <c r="G1331" s="421"/>
      <c r="H1331" s="421"/>
      <c r="I1331" s="421"/>
      <c r="J1331" s="421"/>
    </row>
    <row r="1332" spans="1:11">
      <c r="A1332" s="25" t="s">
        <v>467</v>
      </c>
      <c r="B1332" s="24" t="s">
        <v>739</v>
      </c>
      <c r="C1332" s="25" t="s">
        <v>740</v>
      </c>
      <c r="D1332" s="25" t="s">
        <v>16</v>
      </c>
      <c r="E1332" s="25" t="s">
        <v>741</v>
      </c>
      <c r="F1332" s="25"/>
      <c r="G1332" s="26" t="s">
        <v>742</v>
      </c>
      <c r="H1332" s="24" t="s">
        <v>743</v>
      </c>
      <c r="I1332" s="24" t="s">
        <v>744</v>
      </c>
      <c r="J1332" s="24" t="s">
        <v>745</v>
      </c>
      <c r="K1332" s="24" t="s">
        <v>17</v>
      </c>
    </row>
    <row r="1333" customHeight="1" spans="1:11">
      <c r="A1333" s="49" t="s">
        <v>746</v>
      </c>
      <c r="B1333" s="48" t="s">
        <v>468</v>
      </c>
      <c r="C1333" s="49" t="s">
        <v>96</v>
      </c>
      <c r="D1333" s="49" t="s">
        <v>469</v>
      </c>
      <c r="E1333" s="49" t="s">
        <v>1250</v>
      </c>
      <c r="F1333" s="49"/>
      <c r="G1333" s="50" t="s">
        <v>84</v>
      </c>
      <c r="H1333" s="416">
        <v>1</v>
      </c>
      <c r="I1333" s="417"/>
      <c r="J1333" s="417">
        <v>69.02</v>
      </c>
      <c r="K1333" s="417">
        <v>69.02</v>
      </c>
    </row>
    <row r="1334" ht="25.5" spans="1:11">
      <c r="A1334" s="28" t="s">
        <v>747</v>
      </c>
      <c r="B1334" s="27" t="s">
        <v>781</v>
      </c>
      <c r="C1334" s="28" t="s">
        <v>96</v>
      </c>
      <c r="D1334" s="28" t="s">
        <v>782</v>
      </c>
      <c r="E1334" s="28" t="s">
        <v>750</v>
      </c>
      <c r="F1334" s="28"/>
      <c r="G1334" s="29" t="s">
        <v>751</v>
      </c>
      <c r="H1334" s="418">
        <v>0.735</v>
      </c>
      <c r="I1334" s="418">
        <v>0</v>
      </c>
      <c r="J1334" s="30">
        <v>32.41</v>
      </c>
      <c r="K1334" s="30">
        <v>23.82</v>
      </c>
    </row>
    <row r="1335" ht="25.5" spans="1:11">
      <c r="A1335" s="28" t="s">
        <v>747</v>
      </c>
      <c r="B1335" s="27" t="s">
        <v>783</v>
      </c>
      <c r="C1335" s="28" t="s">
        <v>96</v>
      </c>
      <c r="D1335" s="28" t="s">
        <v>784</v>
      </c>
      <c r="E1335" s="28" t="s">
        <v>750</v>
      </c>
      <c r="F1335" s="28"/>
      <c r="G1335" s="29" t="s">
        <v>751</v>
      </c>
      <c r="H1335" s="418">
        <v>0.735</v>
      </c>
      <c r="I1335" s="418">
        <v>0</v>
      </c>
      <c r="J1335" s="30">
        <v>38.96</v>
      </c>
      <c r="K1335" s="30">
        <v>28.63</v>
      </c>
    </row>
    <row r="1336" spans="1:11">
      <c r="A1336" s="33" t="s">
        <v>765</v>
      </c>
      <c r="B1336" s="32" t="s">
        <v>1280</v>
      </c>
      <c r="C1336" s="33" t="s">
        <v>96</v>
      </c>
      <c r="D1336" s="33" t="s">
        <v>1281</v>
      </c>
      <c r="E1336" s="33" t="s">
        <v>772</v>
      </c>
      <c r="F1336" s="33"/>
      <c r="G1336" s="34" t="s">
        <v>84</v>
      </c>
      <c r="H1336" s="422">
        <v>0.013</v>
      </c>
      <c r="I1336" s="422">
        <v>0</v>
      </c>
      <c r="J1336" s="35">
        <v>13.09</v>
      </c>
      <c r="K1336" s="35">
        <v>0.17</v>
      </c>
    </row>
    <row r="1337" ht="25.5" spans="1:11">
      <c r="A1337" s="33" t="s">
        <v>765</v>
      </c>
      <c r="B1337" s="32" t="s">
        <v>1333</v>
      </c>
      <c r="C1337" s="33" t="s">
        <v>96</v>
      </c>
      <c r="D1337" s="33" t="s">
        <v>1334</v>
      </c>
      <c r="E1337" s="33" t="s">
        <v>772</v>
      </c>
      <c r="F1337" s="33"/>
      <c r="G1337" s="34" t="s">
        <v>84</v>
      </c>
      <c r="H1337" s="422">
        <v>1</v>
      </c>
      <c r="I1337" s="422">
        <v>0</v>
      </c>
      <c r="J1337" s="35">
        <v>16.24</v>
      </c>
      <c r="K1337" s="35">
        <v>16.24</v>
      </c>
    </row>
    <row r="1338" ht="25.5" customHeight="1" spans="1:11">
      <c r="A1338" s="33" t="s">
        <v>765</v>
      </c>
      <c r="B1338" s="32" t="s">
        <v>1282</v>
      </c>
      <c r="C1338" s="33" t="s">
        <v>96</v>
      </c>
      <c r="D1338" s="33" t="s">
        <v>1283</v>
      </c>
      <c r="E1338" s="33" t="s">
        <v>772</v>
      </c>
      <c r="F1338" s="33"/>
      <c r="G1338" s="34" t="s">
        <v>970</v>
      </c>
      <c r="H1338" s="422">
        <v>0.003</v>
      </c>
      <c r="I1338" s="422">
        <v>0</v>
      </c>
      <c r="J1338" s="35">
        <v>53.91</v>
      </c>
      <c r="K1338" s="35">
        <v>0.16</v>
      </c>
    </row>
    <row r="1339" ht="25.5" customHeight="1" spans="1:11">
      <c r="A1339" s="41"/>
      <c r="B1339" s="41"/>
      <c r="C1339" s="41"/>
      <c r="D1339" s="41"/>
      <c r="E1339" s="41" t="s">
        <v>752</v>
      </c>
      <c r="F1339" s="419">
        <v>18.1515208411566</v>
      </c>
      <c r="G1339" s="41" t="s">
        <v>753</v>
      </c>
      <c r="H1339" s="419">
        <v>20.52</v>
      </c>
      <c r="I1339" s="41" t="s">
        <v>754</v>
      </c>
      <c r="J1339" s="419">
        <v>38.67</v>
      </c>
    </row>
    <row r="1340" spans="1:11">
      <c r="A1340" s="41"/>
      <c r="B1340" s="41"/>
      <c r="C1340" s="41"/>
      <c r="D1340" s="41"/>
      <c r="E1340" s="41" t="s">
        <v>755</v>
      </c>
      <c r="F1340" s="419">
        <v>18.13</v>
      </c>
      <c r="G1340" s="41"/>
      <c r="H1340" s="41" t="s">
        <v>756</v>
      </c>
      <c r="I1340" s="41"/>
      <c r="J1340" s="419">
        <v>87.15</v>
      </c>
    </row>
    <row r="1341" ht="26.25" spans="1:11">
      <c r="A1341" s="42"/>
      <c r="B1341" s="42"/>
      <c r="C1341" s="42"/>
      <c r="D1341" s="42"/>
      <c r="E1341" s="42"/>
      <c r="F1341" s="42"/>
      <c r="G1341" s="42" t="s">
        <v>757</v>
      </c>
      <c r="H1341" s="420">
        <v>8</v>
      </c>
      <c r="I1341" s="42" t="s">
        <v>758</v>
      </c>
      <c r="J1341" s="45">
        <v>697.2</v>
      </c>
    </row>
    <row r="1342" ht="15.75" spans="1:11">
      <c r="A1342" s="421"/>
      <c r="B1342" s="421"/>
      <c r="C1342" s="421"/>
      <c r="D1342" s="421"/>
      <c r="E1342" s="421"/>
      <c r="F1342" s="421"/>
      <c r="G1342" s="421"/>
      <c r="H1342" s="421"/>
      <c r="I1342" s="421"/>
      <c r="J1342" s="421"/>
    </row>
    <row r="1343" spans="1:11">
      <c r="A1343" s="25" t="s">
        <v>470</v>
      </c>
      <c r="B1343" s="24" t="s">
        <v>739</v>
      </c>
      <c r="C1343" s="25" t="s">
        <v>740</v>
      </c>
      <c r="D1343" s="25" t="s">
        <v>16</v>
      </c>
      <c r="E1343" s="25" t="s">
        <v>741</v>
      </c>
      <c r="F1343" s="25"/>
      <c r="G1343" s="26" t="s">
        <v>742</v>
      </c>
      <c r="H1343" s="24" t="s">
        <v>743</v>
      </c>
      <c r="I1343" s="24" t="s">
        <v>744</v>
      </c>
      <c r="J1343" s="24" t="s">
        <v>745</v>
      </c>
      <c r="K1343" s="24" t="s">
        <v>17</v>
      </c>
    </row>
    <row r="1344" customHeight="1" spans="1:11">
      <c r="A1344" s="49" t="s">
        <v>746</v>
      </c>
      <c r="B1344" s="48" t="s">
        <v>439</v>
      </c>
      <c r="C1344" s="49" t="s">
        <v>96</v>
      </c>
      <c r="D1344" s="49" t="s">
        <v>440</v>
      </c>
      <c r="E1344" s="49" t="s">
        <v>1250</v>
      </c>
      <c r="F1344" s="49"/>
      <c r="G1344" s="50" t="s">
        <v>84</v>
      </c>
      <c r="H1344" s="416">
        <v>1</v>
      </c>
      <c r="I1344" s="417"/>
      <c r="J1344" s="417">
        <v>174.2</v>
      </c>
      <c r="K1344" s="417">
        <v>174.2</v>
      </c>
    </row>
    <row r="1345" ht="25.5" spans="1:11">
      <c r="A1345" s="28" t="s">
        <v>747</v>
      </c>
      <c r="B1345" s="27" t="s">
        <v>781</v>
      </c>
      <c r="C1345" s="28" t="s">
        <v>96</v>
      </c>
      <c r="D1345" s="28" t="s">
        <v>782</v>
      </c>
      <c r="E1345" s="28" t="s">
        <v>750</v>
      </c>
      <c r="F1345" s="28"/>
      <c r="G1345" s="29" t="s">
        <v>751</v>
      </c>
      <c r="H1345" s="418">
        <v>1.104</v>
      </c>
      <c r="I1345" s="418">
        <v>0</v>
      </c>
      <c r="J1345" s="30">
        <v>32.41</v>
      </c>
      <c r="K1345" s="30">
        <v>35.78</v>
      </c>
    </row>
    <row r="1346" ht="25.5" spans="1:11">
      <c r="A1346" s="28" t="s">
        <v>747</v>
      </c>
      <c r="B1346" s="27" t="s">
        <v>783</v>
      </c>
      <c r="C1346" s="28" t="s">
        <v>96</v>
      </c>
      <c r="D1346" s="28" t="s">
        <v>784</v>
      </c>
      <c r="E1346" s="28" t="s">
        <v>750</v>
      </c>
      <c r="F1346" s="28"/>
      <c r="G1346" s="29" t="s">
        <v>751</v>
      </c>
      <c r="H1346" s="418">
        <v>1.104</v>
      </c>
      <c r="I1346" s="418">
        <v>0</v>
      </c>
      <c r="J1346" s="30">
        <v>38.96</v>
      </c>
      <c r="K1346" s="30">
        <v>43.01</v>
      </c>
    </row>
    <row r="1347" spans="1:11">
      <c r="A1347" s="33" t="s">
        <v>765</v>
      </c>
      <c r="B1347" s="32" t="s">
        <v>1280</v>
      </c>
      <c r="C1347" s="33" t="s">
        <v>96</v>
      </c>
      <c r="D1347" s="33" t="s">
        <v>1281</v>
      </c>
      <c r="E1347" s="33" t="s">
        <v>772</v>
      </c>
      <c r="F1347" s="33"/>
      <c r="G1347" s="34" t="s">
        <v>84</v>
      </c>
      <c r="H1347" s="422">
        <v>0.03</v>
      </c>
      <c r="I1347" s="422">
        <v>0</v>
      </c>
      <c r="J1347" s="35">
        <v>13.09</v>
      </c>
      <c r="K1347" s="35">
        <v>0.39</v>
      </c>
    </row>
    <row r="1348" ht="25.5" spans="1:11">
      <c r="A1348" s="33" t="s">
        <v>765</v>
      </c>
      <c r="B1348" s="32" t="s">
        <v>1286</v>
      </c>
      <c r="C1348" s="33" t="s">
        <v>96</v>
      </c>
      <c r="D1348" s="33" t="s">
        <v>1287</v>
      </c>
      <c r="E1348" s="33" t="s">
        <v>772</v>
      </c>
      <c r="F1348" s="33"/>
      <c r="G1348" s="34" t="s">
        <v>84</v>
      </c>
      <c r="H1348" s="422">
        <v>1</v>
      </c>
      <c r="I1348" s="422">
        <v>0</v>
      </c>
      <c r="J1348" s="35">
        <v>94.65</v>
      </c>
      <c r="K1348" s="35">
        <v>94.65</v>
      </c>
    </row>
    <row r="1349" ht="25.5" customHeight="1" spans="1:11">
      <c r="A1349" s="33" t="s">
        <v>765</v>
      </c>
      <c r="B1349" s="32" t="s">
        <v>1282</v>
      </c>
      <c r="C1349" s="33" t="s">
        <v>96</v>
      </c>
      <c r="D1349" s="33" t="s">
        <v>1283</v>
      </c>
      <c r="E1349" s="33" t="s">
        <v>772</v>
      </c>
      <c r="F1349" s="33"/>
      <c r="G1349" s="34" t="s">
        <v>970</v>
      </c>
      <c r="H1349" s="422">
        <v>0.007</v>
      </c>
      <c r="I1349" s="422">
        <v>0</v>
      </c>
      <c r="J1349" s="35">
        <v>53.91</v>
      </c>
      <c r="K1349" s="35">
        <v>0.37</v>
      </c>
    </row>
    <row r="1350" ht="25.5" customHeight="1" spans="1:11">
      <c r="A1350" s="41"/>
      <c r="B1350" s="41"/>
      <c r="C1350" s="41"/>
      <c r="D1350" s="41"/>
      <c r="E1350" s="41" t="s">
        <v>752</v>
      </c>
      <c r="F1350" s="419">
        <v>27.2671798723244</v>
      </c>
      <c r="G1350" s="41" t="s">
        <v>753</v>
      </c>
      <c r="H1350" s="419">
        <v>30.82</v>
      </c>
      <c r="I1350" s="41" t="s">
        <v>754</v>
      </c>
      <c r="J1350" s="419">
        <v>58.09</v>
      </c>
    </row>
    <row r="1351" spans="1:11">
      <c r="A1351" s="41"/>
      <c r="B1351" s="41"/>
      <c r="C1351" s="41"/>
      <c r="D1351" s="41"/>
      <c r="E1351" s="41" t="s">
        <v>755</v>
      </c>
      <c r="F1351" s="419">
        <v>45.76</v>
      </c>
      <c r="G1351" s="41"/>
      <c r="H1351" s="41" t="s">
        <v>756</v>
      </c>
      <c r="I1351" s="41"/>
      <c r="J1351" s="419">
        <v>219.96</v>
      </c>
    </row>
    <row r="1352" ht="26.25" spans="1:11">
      <c r="A1352" s="42"/>
      <c r="B1352" s="42"/>
      <c r="C1352" s="42"/>
      <c r="D1352" s="42"/>
      <c r="E1352" s="42"/>
      <c r="F1352" s="42"/>
      <c r="G1352" s="42" t="s">
        <v>757</v>
      </c>
      <c r="H1352" s="420">
        <v>6</v>
      </c>
      <c r="I1352" s="42" t="s">
        <v>758</v>
      </c>
      <c r="J1352" s="45">
        <v>1319.76</v>
      </c>
    </row>
    <row r="1353" ht="15.75" spans="1:11">
      <c r="A1353" s="421"/>
      <c r="B1353" s="421"/>
      <c r="C1353" s="421"/>
      <c r="D1353" s="421"/>
      <c r="E1353" s="421"/>
      <c r="F1353" s="421"/>
      <c r="G1353" s="421"/>
      <c r="H1353" s="421"/>
      <c r="I1353" s="421"/>
      <c r="J1353" s="421"/>
    </row>
    <row r="1354" spans="1:11">
      <c r="A1354" s="25" t="s">
        <v>471</v>
      </c>
      <c r="B1354" s="24" t="s">
        <v>739</v>
      </c>
      <c r="C1354" s="25" t="s">
        <v>740</v>
      </c>
      <c r="D1354" s="25" t="s">
        <v>16</v>
      </c>
      <c r="E1354" s="25" t="s">
        <v>741</v>
      </c>
      <c r="F1354" s="25"/>
      <c r="G1354" s="26" t="s">
        <v>742</v>
      </c>
      <c r="H1354" s="24" t="s">
        <v>743</v>
      </c>
      <c r="I1354" s="24" t="s">
        <v>744</v>
      </c>
      <c r="J1354" s="24" t="s">
        <v>745</v>
      </c>
      <c r="K1354" s="24" t="s">
        <v>17</v>
      </c>
    </row>
    <row r="1355" customHeight="1" spans="1:11">
      <c r="A1355" s="49" t="s">
        <v>746</v>
      </c>
      <c r="B1355" s="48" t="s">
        <v>472</v>
      </c>
      <c r="C1355" s="49" t="s">
        <v>96</v>
      </c>
      <c r="D1355" s="49" t="s">
        <v>473</v>
      </c>
      <c r="E1355" s="49" t="s">
        <v>1250</v>
      </c>
      <c r="F1355" s="49"/>
      <c r="G1355" s="50" t="s">
        <v>84</v>
      </c>
      <c r="H1355" s="416">
        <v>1</v>
      </c>
      <c r="I1355" s="417"/>
      <c r="J1355" s="417">
        <v>223.02</v>
      </c>
      <c r="K1355" s="417">
        <v>223.02</v>
      </c>
    </row>
    <row r="1356" customHeight="1" spans="1:11">
      <c r="A1356" s="28" t="s">
        <v>747</v>
      </c>
      <c r="B1356" s="27" t="s">
        <v>781</v>
      </c>
      <c r="C1356" s="28" t="s">
        <v>96</v>
      </c>
      <c r="D1356" s="28" t="s">
        <v>782</v>
      </c>
      <c r="E1356" s="28" t="s">
        <v>750</v>
      </c>
      <c r="F1356" s="28"/>
      <c r="G1356" s="29" t="s">
        <v>751</v>
      </c>
      <c r="H1356" s="418">
        <v>1.242</v>
      </c>
      <c r="I1356" s="418">
        <v>0</v>
      </c>
      <c r="J1356" s="30">
        <v>32.41</v>
      </c>
      <c r="K1356" s="30">
        <v>40.25</v>
      </c>
    </row>
    <row r="1357" ht="25.5" spans="1:11">
      <c r="A1357" s="28" t="s">
        <v>747</v>
      </c>
      <c r="B1357" s="27" t="s">
        <v>783</v>
      </c>
      <c r="C1357" s="28" t="s">
        <v>96</v>
      </c>
      <c r="D1357" s="28" t="s">
        <v>784</v>
      </c>
      <c r="E1357" s="28" t="s">
        <v>750</v>
      </c>
      <c r="F1357" s="28"/>
      <c r="G1357" s="29" t="s">
        <v>751</v>
      </c>
      <c r="H1357" s="418">
        <v>1.242</v>
      </c>
      <c r="I1357" s="418">
        <v>0</v>
      </c>
      <c r="J1357" s="30">
        <v>38.96</v>
      </c>
      <c r="K1357" s="30">
        <v>48.38</v>
      </c>
    </row>
    <row r="1358" spans="1:11">
      <c r="A1358" s="33" t="s">
        <v>765</v>
      </c>
      <c r="B1358" s="32" t="s">
        <v>1280</v>
      </c>
      <c r="C1358" s="33" t="s">
        <v>96</v>
      </c>
      <c r="D1358" s="33" t="s">
        <v>1281</v>
      </c>
      <c r="E1358" s="33" t="s">
        <v>772</v>
      </c>
      <c r="F1358" s="33"/>
      <c r="G1358" s="34" t="s">
        <v>84</v>
      </c>
      <c r="H1358" s="422">
        <v>0.035</v>
      </c>
      <c r="I1358" s="422">
        <v>0</v>
      </c>
      <c r="J1358" s="35">
        <v>13.09</v>
      </c>
      <c r="K1358" s="35">
        <v>0.45</v>
      </c>
    </row>
    <row r="1359" ht="25.5" spans="1:11">
      <c r="A1359" s="33" t="s">
        <v>765</v>
      </c>
      <c r="B1359" s="32" t="s">
        <v>1335</v>
      </c>
      <c r="C1359" s="33" t="s">
        <v>96</v>
      </c>
      <c r="D1359" s="33" t="s">
        <v>1336</v>
      </c>
      <c r="E1359" s="33" t="s">
        <v>772</v>
      </c>
      <c r="F1359" s="33"/>
      <c r="G1359" s="34" t="s">
        <v>84</v>
      </c>
      <c r="H1359" s="422">
        <v>1</v>
      </c>
      <c r="I1359" s="422">
        <v>0</v>
      </c>
      <c r="J1359" s="35">
        <v>133.51</v>
      </c>
      <c r="K1359" s="35">
        <v>133.51</v>
      </c>
    </row>
    <row r="1360" ht="25.5" customHeight="1" spans="1:11">
      <c r="A1360" s="33" t="s">
        <v>765</v>
      </c>
      <c r="B1360" s="32" t="s">
        <v>1282</v>
      </c>
      <c r="C1360" s="33" t="s">
        <v>96</v>
      </c>
      <c r="D1360" s="33" t="s">
        <v>1283</v>
      </c>
      <c r="E1360" s="33" t="s">
        <v>772</v>
      </c>
      <c r="F1360" s="33"/>
      <c r="G1360" s="34" t="s">
        <v>970</v>
      </c>
      <c r="H1360" s="422">
        <v>0.008</v>
      </c>
      <c r="I1360" s="422">
        <v>0</v>
      </c>
      <c r="J1360" s="35">
        <v>53.91</v>
      </c>
      <c r="K1360" s="35">
        <v>0.43</v>
      </c>
    </row>
    <row r="1361" ht="25.5" customHeight="1" spans="1:11">
      <c r="A1361" s="41"/>
      <c r="B1361" s="41"/>
      <c r="C1361" s="41"/>
      <c r="D1361" s="41"/>
      <c r="E1361" s="41" t="s">
        <v>752</v>
      </c>
      <c r="F1361" s="419">
        <v>30.6796845662786</v>
      </c>
      <c r="G1361" s="41" t="s">
        <v>753</v>
      </c>
      <c r="H1361" s="419">
        <v>34.68</v>
      </c>
      <c r="I1361" s="41" t="s">
        <v>754</v>
      </c>
      <c r="J1361" s="419">
        <v>65.36</v>
      </c>
    </row>
    <row r="1362" ht="25.5" customHeight="1" spans="1:11">
      <c r="A1362" s="41"/>
      <c r="B1362" s="41"/>
      <c r="C1362" s="41"/>
      <c r="D1362" s="41"/>
      <c r="E1362" s="41" t="s">
        <v>755</v>
      </c>
      <c r="F1362" s="419">
        <v>58.58</v>
      </c>
      <c r="G1362" s="41"/>
      <c r="H1362" s="41" t="s">
        <v>756</v>
      </c>
      <c r="I1362" s="41"/>
      <c r="J1362" s="419">
        <v>281.6</v>
      </c>
    </row>
    <row r="1363" ht="26.25" spans="1:11">
      <c r="A1363" s="42"/>
      <c r="B1363" s="42"/>
      <c r="C1363" s="42"/>
      <c r="D1363" s="42"/>
      <c r="E1363" s="42"/>
      <c r="F1363" s="42"/>
      <c r="G1363" s="42" t="s">
        <v>757</v>
      </c>
      <c r="H1363" s="420">
        <v>16</v>
      </c>
      <c r="I1363" s="42" t="s">
        <v>758</v>
      </c>
      <c r="J1363" s="45">
        <v>4505.6</v>
      </c>
    </row>
    <row r="1364" ht="15.75" spans="1:11">
      <c r="A1364" s="421"/>
      <c r="B1364" s="421"/>
      <c r="C1364" s="421"/>
      <c r="D1364" s="421"/>
      <c r="E1364" s="421"/>
      <c r="F1364" s="421"/>
      <c r="G1364" s="421"/>
      <c r="H1364" s="421"/>
      <c r="I1364" s="421"/>
      <c r="J1364" s="421"/>
    </row>
    <row r="1365" spans="1:11">
      <c r="A1365" s="25" t="s">
        <v>474</v>
      </c>
      <c r="B1365" s="24" t="s">
        <v>739</v>
      </c>
      <c r="C1365" s="25" t="s">
        <v>740</v>
      </c>
      <c r="D1365" s="25" t="s">
        <v>16</v>
      </c>
      <c r="E1365" s="25" t="s">
        <v>741</v>
      </c>
      <c r="F1365" s="25"/>
      <c r="G1365" s="26" t="s">
        <v>742</v>
      </c>
      <c r="H1365" s="24" t="s">
        <v>743</v>
      </c>
      <c r="I1365" s="24" t="s">
        <v>744</v>
      </c>
      <c r="J1365" s="24" t="s">
        <v>745</v>
      </c>
      <c r="K1365" s="24" t="s">
        <v>17</v>
      </c>
    </row>
    <row r="1366" customHeight="1" spans="1:11">
      <c r="A1366" s="49" t="s">
        <v>746</v>
      </c>
      <c r="B1366" s="48" t="s">
        <v>475</v>
      </c>
      <c r="C1366" s="49" t="s">
        <v>96</v>
      </c>
      <c r="D1366" s="49" t="s">
        <v>476</v>
      </c>
      <c r="E1366" s="49" t="s">
        <v>1337</v>
      </c>
      <c r="F1366" s="49"/>
      <c r="G1366" s="50" t="s">
        <v>84</v>
      </c>
      <c r="H1366" s="416">
        <v>1</v>
      </c>
      <c r="I1366" s="417"/>
      <c r="J1366" s="417">
        <v>9.85</v>
      </c>
      <c r="K1366" s="417">
        <v>9.85</v>
      </c>
    </row>
    <row r="1367" customHeight="1" spans="1:11">
      <c r="A1367" s="28" t="s">
        <v>747</v>
      </c>
      <c r="B1367" s="27" t="s">
        <v>781</v>
      </c>
      <c r="C1367" s="28" t="s">
        <v>96</v>
      </c>
      <c r="D1367" s="28" t="s">
        <v>782</v>
      </c>
      <c r="E1367" s="28" t="s">
        <v>750</v>
      </c>
      <c r="F1367" s="28"/>
      <c r="G1367" s="29" t="s">
        <v>751</v>
      </c>
      <c r="H1367" s="418">
        <v>0.1172</v>
      </c>
      <c r="I1367" s="418">
        <v>0</v>
      </c>
      <c r="J1367" s="30">
        <v>32.41</v>
      </c>
      <c r="K1367" s="30">
        <v>3.79</v>
      </c>
    </row>
    <row r="1368" ht="25.5" spans="1:11">
      <c r="A1368" s="28" t="s">
        <v>747</v>
      </c>
      <c r="B1368" s="27" t="s">
        <v>783</v>
      </c>
      <c r="C1368" s="28" t="s">
        <v>96</v>
      </c>
      <c r="D1368" s="28" t="s">
        <v>784</v>
      </c>
      <c r="E1368" s="28" t="s">
        <v>750</v>
      </c>
      <c r="F1368" s="28"/>
      <c r="G1368" s="29" t="s">
        <v>751</v>
      </c>
      <c r="H1368" s="418">
        <v>0.1172</v>
      </c>
      <c r="I1368" s="418">
        <v>0</v>
      </c>
      <c r="J1368" s="30">
        <v>38.96</v>
      </c>
      <c r="K1368" s="30">
        <v>4.56</v>
      </c>
    </row>
    <row r="1369" spans="1:11">
      <c r="A1369" s="33" t="s">
        <v>765</v>
      </c>
      <c r="B1369" s="32" t="s">
        <v>1298</v>
      </c>
      <c r="C1369" s="33" t="s">
        <v>96</v>
      </c>
      <c r="D1369" s="33" t="s">
        <v>1299</v>
      </c>
      <c r="E1369" s="33" t="s">
        <v>772</v>
      </c>
      <c r="F1369" s="33"/>
      <c r="G1369" s="34" t="s">
        <v>84</v>
      </c>
      <c r="H1369" s="422">
        <v>0.0047</v>
      </c>
      <c r="I1369" s="422">
        <v>0</v>
      </c>
      <c r="J1369" s="35">
        <v>72.71</v>
      </c>
      <c r="K1369" s="35">
        <v>0.34</v>
      </c>
    </row>
    <row r="1370" ht="25.5" spans="1:11">
      <c r="A1370" s="33" t="s">
        <v>765</v>
      </c>
      <c r="B1370" s="32" t="s">
        <v>1338</v>
      </c>
      <c r="C1370" s="33" t="s">
        <v>96</v>
      </c>
      <c r="D1370" s="33" t="s">
        <v>1339</v>
      </c>
      <c r="E1370" s="33" t="s">
        <v>772</v>
      </c>
      <c r="F1370" s="33"/>
      <c r="G1370" s="34" t="s">
        <v>84</v>
      </c>
      <c r="H1370" s="422">
        <v>1</v>
      </c>
      <c r="I1370" s="422">
        <v>0</v>
      </c>
      <c r="J1370" s="35">
        <v>0.62</v>
      </c>
      <c r="K1370" s="35">
        <v>0.62</v>
      </c>
    </row>
    <row r="1371" ht="25.5" customHeight="1" spans="1:11">
      <c r="A1371" s="33" t="s">
        <v>765</v>
      </c>
      <c r="B1371" s="32" t="s">
        <v>1300</v>
      </c>
      <c r="C1371" s="33" t="s">
        <v>96</v>
      </c>
      <c r="D1371" s="33" t="s">
        <v>1301</v>
      </c>
      <c r="E1371" s="33" t="s">
        <v>772</v>
      </c>
      <c r="F1371" s="33"/>
      <c r="G1371" s="34" t="s">
        <v>84</v>
      </c>
      <c r="H1371" s="422">
        <v>0.006</v>
      </c>
      <c r="I1371" s="422">
        <v>0</v>
      </c>
      <c r="J1371" s="35">
        <v>82.38</v>
      </c>
      <c r="K1371" s="35">
        <v>0.49</v>
      </c>
    </row>
    <row r="1372" ht="25.5" customHeight="1" spans="1:11">
      <c r="A1372" s="33" t="s">
        <v>765</v>
      </c>
      <c r="B1372" s="32" t="s">
        <v>1340</v>
      </c>
      <c r="C1372" s="33" t="s">
        <v>96</v>
      </c>
      <c r="D1372" s="33" t="s">
        <v>1341</v>
      </c>
      <c r="E1372" s="33" t="s">
        <v>772</v>
      </c>
      <c r="F1372" s="33"/>
      <c r="G1372" s="34" t="s">
        <v>84</v>
      </c>
      <c r="H1372" s="422">
        <v>0.026</v>
      </c>
      <c r="I1372" s="422">
        <v>0</v>
      </c>
      <c r="J1372" s="35">
        <v>1.97</v>
      </c>
      <c r="K1372" s="35">
        <v>0.05</v>
      </c>
    </row>
    <row r="1373" ht="25.5" customHeight="1" spans="1:11">
      <c r="A1373" s="41"/>
      <c r="B1373" s="41"/>
      <c r="C1373" s="41"/>
      <c r="D1373" s="41"/>
      <c r="E1373" s="41" t="s">
        <v>752</v>
      </c>
      <c r="F1373" s="419">
        <v>2.8914757791964</v>
      </c>
      <c r="G1373" s="41" t="s">
        <v>753</v>
      </c>
      <c r="H1373" s="419">
        <v>3.27</v>
      </c>
      <c r="I1373" s="41" t="s">
        <v>754</v>
      </c>
      <c r="J1373" s="419">
        <v>6.16</v>
      </c>
    </row>
    <row r="1374" spans="1:11">
      <c r="A1374" s="41"/>
      <c r="B1374" s="41"/>
      <c r="C1374" s="41"/>
      <c r="D1374" s="41"/>
      <c r="E1374" s="41" t="s">
        <v>755</v>
      </c>
      <c r="F1374" s="419">
        <v>2.58</v>
      </c>
      <c r="G1374" s="41"/>
      <c r="H1374" s="41" t="s">
        <v>756</v>
      </c>
      <c r="I1374" s="41"/>
      <c r="J1374" s="419">
        <v>12.43</v>
      </c>
    </row>
    <row r="1375" ht="26.25" spans="1:11">
      <c r="A1375" s="42"/>
      <c r="B1375" s="42"/>
      <c r="C1375" s="42"/>
      <c r="D1375" s="42"/>
      <c r="E1375" s="42"/>
      <c r="F1375" s="42"/>
      <c r="G1375" s="42" t="s">
        <v>757</v>
      </c>
      <c r="H1375" s="420">
        <v>5</v>
      </c>
      <c r="I1375" s="42" t="s">
        <v>758</v>
      </c>
      <c r="J1375" s="45">
        <v>62.15</v>
      </c>
    </row>
    <row r="1376" ht="15.75" spans="1:11">
      <c r="A1376" s="421"/>
      <c r="B1376" s="421"/>
      <c r="C1376" s="421"/>
      <c r="D1376" s="421"/>
      <c r="E1376" s="421"/>
      <c r="F1376" s="421"/>
      <c r="G1376" s="421"/>
      <c r="H1376" s="421"/>
      <c r="I1376" s="421"/>
      <c r="J1376" s="421"/>
    </row>
    <row r="1377" customHeight="1" spans="1:11">
      <c r="A1377" s="25" t="s">
        <v>477</v>
      </c>
      <c r="B1377" s="24" t="s">
        <v>739</v>
      </c>
      <c r="C1377" s="25" t="s">
        <v>740</v>
      </c>
      <c r="D1377" s="25" t="s">
        <v>16</v>
      </c>
      <c r="E1377" s="25" t="s">
        <v>741</v>
      </c>
      <c r="F1377" s="25"/>
      <c r="G1377" s="26" t="s">
        <v>742</v>
      </c>
      <c r="H1377" s="24" t="s">
        <v>743</v>
      </c>
      <c r="I1377" s="24" t="s">
        <v>744</v>
      </c>
      <c r="J1377" s="24" t="s">
        <v>745</v>
      </c>
      <c r="K1377" s="24" t="s">
        <v>17</v>
      </c>
    </row>
    <row r="1378" ht="51" spans="1:11">
      <c r="A1378" s="49" t="s">
        <v>746</v>
      </c>
      <c r="B1378" s="48" t="s">
        <v>478</v>
      </c>
      <c r="C1378" s="49" t="s">
        <v>96</v>
      </c>
      <c r="D1378" s="49" t="s">
        <v>479</v>
      </c>
      <c r="E1378" s="49" t="s">
        <v>1250</v>
      </c>
      <c r="F1378" s="49"/>
      <c r="G1378" s="50" t="s">
        <v>84</v>
      </c>
      <c r="H1378" s="416">
        <v>1</v>
      </c>
      <c r="I1378" s="417"/>
      <c r="J1378" s="417">
        <v>49.27</v>
      </c>
      <c r="K1378" s="417">
        <v>49.27</v>
      </c>
    </row>
    <row r="1379" ht="25.5" spans="1:11">
      <c r="A1379" s="28" t="s">
        <v>747</v>
      </c>
      <c r="B1379" s="27" t="s">
        <v>781</v>
      </c>
      <c r="C1379" s="28" t="s">
        <v>96</v>
      </c>
      <c r="D1379" s="28" t="s">
        <v>782</v>
      </c>
      <c r="E1379" s="28" t="s">
        <v>750</v>
      </c>
      <c r="F1379" s="28"/>
      <c r="G1379" s="29" t="s">
        <v>751</v>
      </c>
      <c r="H1379" s="418">
        <v>0.49</v>
      </c>
      <c r="I1379" s="418">
        <v>0</v>
      </c>
      <c r="J1379" s="30">
        <v>32.41</v>
      </c>
      <c r="K1379" s="30">
        <v>15.88</v>
      </c>
    </row>
    <row r="1380" ht="25.5" spans="1:11">
      <c r="A1380" s="28" t="s">
        <v>747</v>
      </c>
      <c r="B1380" s="27" t="s">
        <v>783</v>
      </c>
      <c r="C1380" s="28" t="s">
        <v>96</v>
      </c>
      <c r="D1380" s="28" t="s">
        <v>784</v>
      </c>
      <c r="E1380" s="28" t="s">
        <v>750</v>
      </c>
      <c r="F1380" s="28"/>
      <c r="G1380" s="29" t="s">
        <v>751</v>
      </c>
      <c r="H1380" s="418">
        <v>0.49</v>
      </c>
      <c r="I1380" s="418">
        <v>0</v>
      </c>
      <c r="J1380" s="30">
        <v>38.96</v>
      </c>
      <c r="K1380" s="30">
        <v>19.09</v>
      </c>
    </row>
    <row r="1381" spans="1:11">
      <c r="A1381" s="33" t="s">
        <v>765</v>
      </c>
      <c r="B1381" s="32" t="s">
        <v>1280</v>
      </c>
      <c r="C1381" s="33" t="s">
        <v>96</v>
      </c>
      <c r="D1381" s="33" t="s">
        <v>1281</v>
      </c>
      <c r="E1381" s="33" t="s">
        <v>772</v>
      </c>
      <c r="F1381" s="33"/>
      <c r="G1381" s="34" t="s">
        <v>84</v>
      </c>
      <c r="H1381" s="422">
        <v>0.013</v>
      </c>
      <c r="I1381" s="422">
        <v>0</v>
      </c>
      <c r="J1381" s="35">
        <v>13.09</v>
      </c>
      <c r="K1381" s="35">
        <v>0.17</v>
      </c>
    </row>
    <row r="1382" ht="25.5" customHeight="1" spans="1:11">
      <c r="A1382" s="33" t="s">
        <v>765</v>
      </c>
      <c r="B1382" s="32" t="s">
        <v>1342</v>
      </c>
      <c r="C1382" s="33" t="s">
        <v>96</v>
      </c>
      <c r="D1382" s="33" t="s">
        <v>1343</v>
      </c>
      <c r="E1382" s="33" t="s">
        <v>772</v>
      </c>
      <c r="F1382" s="33"/>
      <c r="G1382" s="34" t="s">
        <v>84</v>
      </c>
      <c r="H1382" s="422">
        <v>1</v>
      </c>
      <c r="I1382" s="422">
        <v>0</v>
      </c>
      <c r="J1382" s="35">
        <v>13.97</v>
      </c>
      <c r="K1382" s="35">
        <v>13.97</v>
      </c>
    </row>
    <row r="1383" ht="25.5" customHeight="1" spans="1:11">
      <c r="A1383" s="33" t="s">
        <v>765</v>
      </c>
      <c r="B1383" s="32" t="s">
        <v>1282</v>
      </c>
      <c r="C1383" s="33" t="s">
        <v>96</v>
      </c>
      <c r="D1383" s="33" t="s">
        <v>1283</v>
      </c>
      <c r="E1383" s="33" t="s">
        <v>772</v>
      </c>
      <c r="F1383" s="33"/>
      <c r="G1383" s="34" t="s">
        <v>970</v>
      </c>
      <c r="H1383" s="422">
        <v>0.003</v>
      </c>
      <c r="I1383" s="422">
        <v>0</v>
      </c>
      <c r="J1383" s="35">
        <v>53.91</v>
      </c>
      <c r="K1383" s="35">
        <v>0.16</v>
      </c>
    </row>
    <row r="1384" spans="1:11">
      <c r="A1384" s="41"/>
      <c r="B1384" s="41"/>
      <c r="C1384" s="41"/>
      <c r="D1384" s="41"/>
      <c r="E1384" s="41" t="s">
        <v>752</v>
      </c>
      <c r="F1384" s="419">
        <v>12.0963199399174</v>
      </c>
      <c r="G1384" s="41" t="s">
        <v>753</v>
      </c>
      <c r="H1384" s="419">
        <v>13.67</v>
      </c>
      <c r="I1384" s="41" t="s">
        <v>754</v>
      </c>
      <c r="J1384" s="419">
        <v>25.77</v>
      </c>
    </row>
    <row r="1385" spans="1:11">
      <c r="A1385" s="41"/>
      <c r="B1385" s="41"/>
      <c r="C1385" s="41"/>
      <c r="D1385" s="41"/>
      <c r="E1385" s="41" t="s">
        <v>755</v>
      </c>
      <c r="F1385" s="419">
        <v>12.94</v>
      </c>
      <c r="G1385" s="41"/>
      <c r="H1385" s="41" t="s">
        <v>756</v>
      </c>
      <c r="I1385" s="41"/>
      <c r="J1385" s="419">
        <v>62.21</v>
      </c>
    </row>
    <row r="1386" ht="26.25" spans="1:11">
      <c r="A1386" s="42"/>
      <c r="B1386" s="42"/>
      <c r="C1386" s="42"/>
      <c r="D1386" s="42"/>
      <c r="E1386" s="42"/>
      <c r="F1386" s="42"/>
      <c r="G1386" s="42" t="s">
        <v>757</v>
      </c>
      <c r="H1386" s="420">
        <v>3</v>
      </c>
      <c r="I1386" s="42" t="s">
        <v>758</v>
      </c>
      <c r="J1386" s="45">
        <v>186.63</v>
      </c>
    </row>
    <row r="1387" ht="15.75" spans="1:11">
      <c r="A1387" s="421"/>
      <c r="B1387" s="421"/>
      <c r="C1387" s="421"/>
      <c r="D1387" s="421"/>
      <c r="E1387" s="421"/>
      <c r="F1387" s="421"/>
      <c r="G1387" s="421"/>
      <c r="H1387" s="421"/>
      <c r="I1387" s="421"/>
      <c r="J1387" s="421"/>
    </row>
    <row r="1388" customHeight="1" spans="1:11">
      <c r="A1388" s="25" t="s">
        <v>480</v>
      </c>
      <c r="B1388" s="24" t="s">
        <v>739</v>
      </c>
      <c r="C1388" s="25" t="s">
        <v>740</v>
      </c>
      <c r="D1388" s="25" t="s">
        <v>16</v>
      </c>
      <c r="E1388" s="25" t="s">
        <v>741</v>
      </c>
      <c r="F1388" s="25"/>
      <c r="G1388" s="26" t="s">
        <v>742</v>
      </c>
      <c r="H1388" s="24" t="s">
        <v>743</v>
      </c>
      <c r="I1388" s="24" t="s">
        <v>744</v>
      </c>
      <c r="J1388" s="24" t="s">
        <v>745</v>
      </c>
      <c r="K1388" s="24" t="s">
        <v>17</v>
      </c>
    </row>
    <row r="1389" ht="51" spans="1:11">
      <c r="A1389" s="49" t="s">
        <v>746</v>
      </c>
      <c r="B1389" s="48" t="s">
        <v>442</v>
      </c>
      <c r="C1389" s="49" t="s">
        <v>96</v>
      </c>
      <c r="D1389" s="49" t="s">
        <v>443</v>
      </c>
      <c r="E1389" s="49" t="s">
        <v>1250</v>
      </c>
      <c r="F1389" s="49"/>
      <c r="G1389" s="50" t="s">
        <v>84</v>
      </c>
      <c r="H1389" s="416">
        <v>1</v>
      </c>
      <c r="I1389" s="417"/>
      <c r="J1389" s="417">
        <v>120.07</v>
      </c>
      <c r="K1389" s="417">
        <v>120.07</v>
      </c>
    </row>
    <row r="1390" ht="25.5" spans="1:11">
      <c r="A1390" s="28" t="s">
        <v>747</v>
      </c>
      <c r="B1390" s="27" t="s">
        <v>781</v>
      </c>
      <c r="C1390" s="28" t="s">
        <v>96</v>
      </c>
      <c r="D1390" s="28" t="s">
        <v>782</v>
      </c>
      <c r="E1390" s="28" t="s">
        <v>750</v>
      </c>
      <c r="F1390" s="28"/>
      <c r="G1390" s="29" t="s">
        <v>751</v>
      </c>
      <c r="H1390" s="418">
        <v>0.736</v>
      </c>
      <c r="I1390" s="418">
        <v>0</v>
      </c>
      <c r="J1390" s="30">
        <v>32.41</v>
      </c>
      <c r="K1390" s="30">
        <v>23.85</v>
      </c>
    </row>
    <row r="1391" ht="25.5" spans="1:11">
      <c r="A1391" s="28" t="s">
        <v>747</v>
      </c>
      <c r="B1391" s="27" t="s">
        <v>783</v>
      </c>
      <c r="C1391" s="28" t="s">
        <v>96</v>
      </c>
      <c r="D1391" s="28" t="s">
        <v>784</v>
      </c>
      <c r="E1391" s="28" t="s">
        <v>750</v>
      </c>
      <c r="F1391" s="28"/>
      <c r="G1391" s="29" t="s">
        <v>751</v>
      </c>
      <c r="H1391" s="418">
        <v>0.736</v>
      </c>
      <c r="I1391" s="418">
        <v>0</v>
      </c>
      <c r="J1391" s="30">
        <v>38.96</v>
      </c>
      <c r="K1391" s="30">
        <v>28.67</v>
      </c>
    </row>
    <row r="1392" spans="1:11">
      <c r="A1392" s="33" t="s">
        <v>765</v>
      </c>
      <c r="B1392" s="32" t="s">
        <v>1280</v>
      </c>
      <c r="C1392" s="33" t="s">
        <v>96</v>
      </c>
      <c r="D1392" s="33" t="s">
        <v>1281</v>
      </c>
      <c r="E1392" s="33" t="s">
        <v>772</v>
      </c>
      <c r="F1392" s="33"/>
      <c r="G1392" s="34" t="s">
        <v>84</v>
      </c>
      <c r="H1392" s="422">
        <v>0.03</v>
      </c>
      <c r="I1392" s="422">
        <v>0</v>
      </c>
      <c r="J1392" s="35">
        <v>13.09</v>
      </c>
      <c r="K1392" s="35">
        <v>0.39</v>
      </c>
    </row>
    <row r="1393" ht="25.5" customHeight="1" spans="1:11">
      <c r="A1393" s="33" t="s">
        <v>765</v>
      </c>
      <c r="B1393" s="32" t="s">
        <v>1238</v>
      </c>
      <c r="C1393" s="33" t="s">
        <v>96</v>
      </c>
      <c r="D1393" s="33" t="s">
        <v>1239</v>
      </c>
      <c r="E1393" s="33" t="s">
        <v>772</v>
      </c>
      <c r="F1393" s="33"/>
      <c r="G1393" s="34" t="s">
        <v>84</v>
      </c>
      <c r="H1393" s="422">
        <v>1</v>
      </c>
      <c r="I1393" s="422">
        <v>0</v>
      </c>
      <c r="J1393" s="35">
        <v>66.79</v>
      </c>
      <c r="K1393" s="35">
        <v>66.79</v>
      </c>
    </row>
    <row r="1394" ht="25.5" customHeight="1" spans="1:11">
      <c r="A1394" s="33" t="s">
        <v>765</v>
      </c>
      <c r="B1394" s="32" t="s">
        <v>1282</v>
      </c>
      <c r="C1394" s="33" t="s">
        <v>96</v>
      </c>
      <c r="D1394" s="33" t="s">
        <v>1283</v>
      </c>
      <c r="E1394" s="33" t="s">
        <v>772</v>
      </c>
      <c r="F1394" s="33"/>
      <c r="G1394" s="34" t="s">
        <v>970</v>
      </c>
      <c r="H1394" s="422">
        <v>0.007</v>
      </c>
      <c r="I1394" s="422">
        <v>0</v>
      </c>
      <c r="J1394" s="35">
        <v>53.91</v>
      </c>
      <c r="K1394" s="35">
        <v>0.37</v>
      </c>
    </row>
    <row r="1395" spans="1:11">
      <c r="A1395" s="41"/>
      <c r="B1395" s="41"/>
      <c r="C1395" s="41"/>
      <c r="D1395" s="41"/>
      <c r="E1395" s="41" t="s">
        <v>752</v>
      </c>
      <c r="F1395" s="419">
        <v>18.1749906120916</v>
      </c>
      <c r="G1395" s="41" t="s">
        <v>753</v>
      </c>
      <c r="H1395" s="419">
        <v>20.55</v>
      </c>
      <c r="I1395" s="41" t="s">
        <v>754</v>
      </c>
      <c r="J1395" s="419">
        <v>38.72</v>
      </c>
    </row>
    <row r="1396" spans="1:11">
      <c r="A1396" s="41"/>
      <c r="B1396" s="41"/>
      <c r="C1396" s="41"/>
      <c r="D1396" s="41"/>
      <c r="E1396" s="41" t="s">
        <v>755</v>
      </c>
      <c r="F1396" s="419">
        <v>31.54</v>
      </c>
      <c r="G1396" s="41"/>
      <c r="H1396" s="41" t="s">
        <v>756</v>
      </c>
      <c r="I1396" s="41"/>
      <c r="J1396" s="419">
        <v>151.61</v>
      </c>
    </row>
    <row r="1397" ht="26.25" spans="1:11">
      <c r="A1397" s="42"/>
      <c r="B1397" s="42"/>
      <c r="C1397" s="42"/>
      <c r="D1397" s="42"/>
      <c r="E1397" s="42"/>
      <c r="F1397" s="42"/>
      <c r="G1397" s="42" t="s">
        <v>757</v>
      </c>
      <c r="H1397" s="420">
        <v>8</v>
      </c>
      <c r="I1397" s="42" t="s">
        <v>758</v>
      </c>
      <c r="J1397" s="45">
        <v>1212.88</v>
      </c>
    </row>
    <row r="1398" ht="15.75" spans="1:11">
      <c r="A1398" s="421"/>
      <c r="B1398" s="421"/>
      <c r="C1398" s="421"/>
      <c r="D1398" s="421"/>
      <c r="E1398" s="421"/>
      <c r="F1398" s="421"/>
      <c r="G1398" s="421"/>
      <c r="H1398" s="421"/>
      <c r="I1398" s="421"/>
      <c r="J1398" s="421"/>
    </row>
    <row r="1399" customHeight="1" spans="1:11">
      <c r="A1399" s="25" t="s">
        <v>481</v>
      </c>
      <c r="B1399" s="24" t="s">
        <v>739</v>
      </c>
      <c r="C1399" s="25" t="s">
        <v>740</v>
      </c>
      <c r="D1399" s="25" t="s">
        <v>16</v>
      </c>
      <c r="E1399" s="25" t="s">
        <v>741</v>
      </c>
      <c r="F1399" s="25"/>
      <c r="G1399" s="26" t="s">
        <v>742</v>
      </c>
      <c r="H1399" s="24" t="s">
        <v>743</v>
      </c>
      <c r="I1399" s="24" t="s">
        <v>744</v>
      </c>
      <c r="J1399" s="24" t="s">
        <v>745</v>
      </c>
      <c r="K1399" s="24" t="s">
        <v>17</v>
      </c>
    </row>
    <row r="1400" ht="51" spans="1:11">
      <c r="A1400" s="49" t="s">
        <v>746</v>
      </c>
      <c r="B1400" s="48" t="s">
        <v>482</v>
      </c>
      <c r="C1400" s="49" t="s">
        <v>96</v>
      </c>
      <c r="D1400" s="49" t="s">
        <v>483</v>
      </c>
      <c r="E1400" s="49" t="s">
        <v>1250</v>
      </c>
      <c r="F1400" s="49"/>
      <c r="G1400" s="50" t="s">
        <v>84</v>
      </c>
      <c r="H1400" s="416">
        <v>1</v>
      </c>
      <c r="I1400" s="417"/>
      <c r="J1400" s="417">
        <v>160.72</v>
      </c>
      <c r="K1400" s="417">
        <v>160.72</v>
      </c>
    </row>
    <row r="1401" ht="25.5" spans="1:11">
      <c r="A1401" s="28" t="s">
        <v>747</v>
      </c>
      <c r="B1401" s="27" t="s">
        <v>781</v>
      </c>
      <c r="C1401" s="28" t="s">
        <v>96</v>
      </c>
      <c r="D1401" s="28" t="s">
        <v>782</v>
      </c>
      <c r="E1401" s="28" t="s">
        <v>750</v>
      </c>
      <c r="F1401" s="28"/>
      <c r="G1401" s="29" t="s">
        <v>751</v>
      </c>
      <c r="H1401" s="418">
        <v>0.828</v>
      </c>
      <c r="I1401" s="418">
        <v>0</v>
      </c>
      <c r="J1401" s="30">
        <v>32.41</v>
      </c>
      <c r="K1401" s="30">
        <v>26.83</v>
      </c>
    </row>
    <row r="1402" ht="25.5" spans="1:11">
      <c r="A1402" s="28" t="s">
        <v>747</v>
      </c>
      <c r="B1402" s="27" t="s">
        <v>783</v>
      </c>
      <c r="C1402" s="28" t="s">
        <v>96</v>
      </c>
      <c r="D1402" s="28" t="s">
        <v>784</v>
      </c>
      <c r="E1402" s="28" t="s">
        <v>750</v>
      </c>
      <c r="F1402" s="28"/>
      <c r="G1402" s="29" t="s">
        <v>751</v>
      </c>
      <c r="H1402" s="418">
        <v>0.828</v>
      </c>
      <c r="I1402" s="418">
        <v>0</v>
      </c>
      <c r="J1402" s="30">
        <v>38.96</v>
      </c>
      <c r="K1402" s="30">
        <v>32.25</v>
      </c>
    </row>
    <row r="1403" ht="38.25" customHeight="1" spans="1:11">
      <c r="A1403" s="33" t="s">
        <v>765</v>
      </c>
      <c r="B1403" s="32" t="s">
        <v>1280</v>
      </c>
      <c r="C1403" s="33" t="s">
        <v>96</v>
      </c>
      <c r="D1403" s="33" t="s">
        <v>1281</v>
      </c>
      <c r="E1403" s="33" t="s">
        <v>772</v>
      </c>
      <c r="F1403" s="33"/>
      <c r="G1403" s="34" t="s">
        <v>84</v>
      </c>
      <c r="H1403" s="422">
        <v>0.035</v>
      </c>
      <c r="I1403" s="422">
        <v>0</v>
      </c>
      <c r="J1403" s="35">
        <v>13.09</v>
      </c>
      <c r="K1403" s="35">
        <v>0.45</v>
      </c>
    </row>
    <row r="1404" ht="25.5" customHeight="1" spans="1:11">
      <c r="A1404" s="33" t="s">
        <v>765</v>
      </c>
      <c r="B1404" s="32" t="s">
        <v>1344</v>
      </c>
      <c r="C1404" s="33" t="s">
        <v>96</v>
      </c>
      <c r="D1404" s="33" t="s">
        <v>1345</v>
      </c>
      <c r="E1404" s="33" t="s">
        <v>772</v>
      </c>
      <c r="F1404" s="33"/>
      <c r="G1404" s="34" t="s">
        <v>84</v>
      </c>
      <c r="H1404" s="422">
        <v>1</v>
      </c>
      <c r="I1404" s="422">
        <v>0</v>
      </c>
      <c r="J1404" s="35">
        <v>100.76</v>
      </c>
      <c r="K1404" s="35">
        <v>100.76</v>
      </c>
    </row>
    <row r="1405" ht="25.5" customHeight="1" spans="1:11">
      <c r="A1405" s="33" t="s">
        <v>765</v>
      </c>
      <c r="B1405" s="32" t="s">
        <v>1282</v>
      </c>
      <c r="C1405" s="33" t="s">
        <v>96</v>
      </c>
      <c r="D1405" s="33" t="s">
        <v>1283</v>
      </c>
      <c r="E1405" s="33" t="s">
        <v>772</v>
      </c>
      <c r="F1405" s="33"/>
      <c r="G1405" s="34" t="s">
        <v>970</v>
      </c>
      <c r="H1405" s="422">
        <v>0.008</v>
      </c>
      <c r="I1405" s="422">
        <v>0</v>
      </c>
      <c r="J1405" s="35">
        <v>53.91</v>
      </c>
      <c r="K1405" s="35">
        <v>0.43</v>
      </c>
    </row>
    <row r="1406" spans="1:11">
      <c r="A1406" s="41"/>
      <c r="B1406" s="41"/>
      <c r="C1406" s="41"/>
      <c r="D1406" s="41"/>
      <c r="E1406" s="41" t="s">
        <v>752</v>
      </c>
      <c r="F1406" s="419">
        <v>20.4515583927901</v>
      </c>
      <c r="G1406" s="41" t="s">
        <v>753</v>
      </c>
      <c r="H1406" s="419">
        <v>23.12</v>
      </c>
      <c r="I1406" s="41" t="s">
        <v>754</v>
      </c>
      <c r="J1406" s="419">
        <v>43.57</v>
      </c>
    </row>
    <row r="1407" spans="1:11">
      <c r="A1407" s="41"/>
      <c r="B1407" s="41"/>
      <c r="C1407" s="41"/>
      <c r="D1407" s="41"/>
      <c r="E1407" s="41" t="s">
        <v>755</v>
      </c>
      <c r="F1407" s="419">
        <v>42.22</v>
      </c>
      <c r="G1407" s="41"/>
      <c r="H1407" s="41" t="s">
        <v>756</v>
      </c>
      <c r="I1407" s="41"/>
      <c r="J1407" s="419">
        <v>202.94</v>
      </c>
    </row>
    <row r="1408" ht="26.25" spans="1:11">
      <c r="A1408" s="42"/>
      <c r="B1408" s="42"/>
      <c r="C1408" s="42"/>
      <c r="D1408" s="42"/>
      <c r="E1408" s="42"/>
      <c r="F1408" s="42"/>
      <c r="G1408" s="42" t="s">
        <v>757</v>
      </c>
      <c r="H1408" s="420">
        <v>10</v>
      </c>
      <c r="I1408" s="42" t="s">
        <v>758</v>
      </c>
      <c r="J1408" s="45">
        <v>2029.4</v>
      </c>
    </row>
    <row r="1409" ht="15.75" spans="1:11">
      <c r="A1409" s="421"/>
      <c r="B1409" s="421"/>
      <c r="C1409" s="421"/>
      <c r="D1409" s="421"/>
      <c r="E1409" s="421"/>
      <c r="F1409" s="421"/>
      <c r="G1409" s="421"/>
      <c r="H1409" s="421"/>
      <c r="I1409" s="421"/>
      <c r="J1409" s="421"/>
    </row>
    <row r="1410" customHeight="1" spans="1:11">
      <c r="A1410" s="25" t="s">
        <v>484</v>
      </c>
      <c r="B1410" s="24" t="s">
        <v>739</v>
      </c>
      <c r="C1410" s="25" t="s">
        <v>740</v>
      </c>
      <c r="D1410" s="25" t="s">
        <v>16</v>
      </c>
      <c r="E1410" s="25" t="s">
        <v>741</v>
      </c>
      <c r="F1410" s="25"/>
      <c r="G1410" s="26" t="s">
        <v>742</v>
      </c>
      <c r="H1410" s="24" t="s">
        <v>743</v>
      </c>
      <c r="I1410" s="24" t="s">
        <v>744</v>
      </c>
      <c r="J1410" s="24" t="s">
        <v>745</v>
      </c>
      <c r="K1410" s="24" t="s">
        <v>17</v>
      </c>
    </row>
    <row r="1411" ht="38.25" spans="1:11">
      <c r="A1411" s="49" t="s">
        <v>746</v>
      </c>
      <c r="B1411" s="48" t="s">
        <v>485</v>
      </c>
      <c r="C1411" s="49" t="s">
        <v>96</v>
      </c>
      <c r="D1411" s="49" t="s">
        <v>486</v>
      </c>
      <c r="E1411" s="49" t="s">
        <v>1337</v>
      </c>
      <c r="F1411" s="49"/>
      <c r="G1411" s="50" t="s">
        <v>84</v>
      </c>
      <c r="H1411" s="416">
        <v>1</v>
      </c>
      <c r="I1411" s="417"/>
      <c r="J1411" s="417">
        <v>7.91</v>
      </c>
      <c r="K1411" s="417">
        <v>7.91</v>
      </c>
    </row>
    <row r="1412" ht="25.5" spans="1:11">
      <c r="A1412" s="28" t="s">
        <v>747</v>
      </c>
      <c r="B1412" s="27" t="s">
        <v>781</v>
      </c>
      <c r="C1412" s="28" t="s">
        <v>96</v>
      </c>
      <c r="D1412" s="28" t="s">
        <v>782</v>
      </c>
      <c r="E1412" s="28" t="s">
        <v>750</v>
      </c>
      <c r="F1412" s="28"/>
      <c r="G1412" s="29" t="s">
        <v>751</v>
      </c>
      <c r="H1412" s="418">
        <v>0.0874</v>
      </c>
      <c r="I1412" s="418">
        <v>0</v>
      </c>
      <c r="J1412" s="30">
        <v>32.41</v>
      </c>
      <c r="K1412" s="30">
        <v>2.83</v>
      </c>
    </row>
    <row r="1413" ht="25.5" spans="1:11">
      <c r="A1413" s="28" t="s">
        <v>747</v>
      </c>
      <c r="B1413" s="27" t="s">
        <v>783</v>
      </c>
      <c r="C1413" s="28" t="s">
        <v>96</v>
      </c>
      <c r="D1413" s="28" t="s">
        <v>784</v>
      </c>
      <c r="E1413" s="28" t="s">
        <v>750</v>
      </c>
      <c r="F1413" s="28"/>
      <c r="G1413" s="29" t="s">
        <v>751</v>
      </c>
      <c r="H1413" s="418">
        <v>0.0874</v>
      </c>
      <c r="I1413" s="418">
        <v>0</v>
      </c>
      <c r="J1413" s="30">
        <v>38.96</v>
      </c>
      <c r="K1413" s="30">
        <v>3.4</v>
      </c>
    </row>
    <row r="1414" ht="25.5" customHeight="1" spans="1:11">
      <c r="A1414" s="33" t="s">
        <v>765</v>
      </c>
      <c r="B1414" s="32" t="s">
        <v>1298</v>
      </c>
      <c r="C1414" s="33" t="s">
        <v>96</v>
      </c>
      <c r="D1414" s="33" t="s">
        <v>1299</v>
      </c>
      <c r="E1414" s="33" t="s">
        <v>772</v>
      </c>
      <c r="F1414" s="33"/>
      <c r="G1414" s="34" t="s">
        <v>84</v>
      </c>
      <c r="H1414" s="422">
        <v>0.0047</v>
      </c>
      <c r="I1414" s="422">
        <v>0</v>
      </c>
      <c r="J1414" s="35">
        <v>72.71</v>
      </c>
      <c r="K1414" s="35">
        <v>0.34</v>
      </c>
    </row>
    <row r="1415" ht="25.5" customHeight="1" spans="1:11">
      <c r="A1415" s="33" t="s">
        <v>765</v>
      </c>
      <c r="B1415" s="32" t="s">
        <v>1346</v>
      </c>
      <c r="C1415" s="33" t="s">
        <v>96</v>
      </c>
      <c r="D1415" s="33" t="s">
        <v>1347</v>
      </c>
      <c r="E1415" s="33" t="s">
        <v>772</v>
      </c>
      <c r="F1415" s="33"/>
      <c r="G1415" s="34" t="s">
        <v>84</v>
      </c>
      <c r="H1415" s="422">
        <v>1</v>
      </c>
      <c r="I1415" s="422">
        <v>0</v>
      </c>
      <c r="J1415" s="35">
        <v>0.8</v>
      </c>
      <c r="K1415" s="35">
        <v>0.8</v>
      </c>
    </row>
    <row r="1416" ht="25.5" customHeight="1" spans="1:11">
      <c r="A1416" s="33" t="s">
        <v>765</v>
      </c>
      <c r="B1416" s="32" t="s">
        <v>1300</v>
      </c>
      <c r="C1416" s="33" t="s">
        <v>96</v>
      </c>
      <c r="D1416" s="33" t="s">
        <v>1301</v>
      </c>
      <c r="E1416" s="33" t="s">
        <v>772</v>
      </c>
      <c r="F1416" s="33"/>
      <c r="G1416" s="34" t="s">
        <v>84</v>
      </c>
      <c r="H1416" s="422">
        <v>0.006</v>
      </c>
      <c r="I1416" s="422">
        <v>0</v>
      </c>
      <c r="J1416" s="35">
        <v>82.38</v>
      </c>
      <c r="K1416" s="35">
        <v>0.49</v>
      </c>
    </row>
    <row r="1417" spans="1:11">
      <c r="A1417" s="33" t="s">
        <v>765</v>
      </c>
      <c r="B1417" s="32" t="s">
        <v>1340</v>
      </c>
      <c r="C1417" s="33" t="s">
        <v>96</v>
      </c>
      <c r="D1417" s="33" t="s">
        <v>1341</v>
      </c>
      <c r="E1417" s="33" t="s">
        <v>772</v>
      </c>
      <c r="F1417" s="33"/>
      <c r="G1417" s="34" t="s">
        <v>84</v>
      </c>
      <c r="H1417" s="422">
        <v>0.0291</v>
      </c>
      <c r="I1417" s="422">
        <v>0</v>
      </c>
      <c r="J1417" s="35">
        <v>1.97</v>
      </c>
      <c r="K1417" s="35">
        <v>0.05</v>
      </c>
    </row>
    <row r="1418" spans="1:11">
      <c r="A1418" s="41"/>
      <c r="B1418" s="41"/>
      <c r="C1418" s="41"/>
      <c r="D1418" s="41"/>
      <c r="E1418" s="41" t="s">
        <v>752</v>
      </c>
      <c r="F1418" s="419">
        <v>2.15452497183627</v>
      </c>
      <c r="G1418" s="41" t="s">
        <v>753</v>
      </c>
      <c r="H1418" s="419">
        <v>2.44</v>
      </c>
      <c r="I1418" s="41" t="s">
        <v>754</v>
      </c>
      <c r="J1418" s="419">
        <v>4.59</v>
      </c>
    </row>
    <row r="1419" customHeight="1" spans="1:11">
      <c r="A1419" s="41"/>
      <c r="B1419" s="41"/>
      <c r="C1419" s="41"/>
      <c r="D1419" s="41"/>
      <c r="E1419" s="41" t="s">
        <v>755</v>
      </c>
      <c r="F1419" s="419">
        <v>2.07</v>
      </c>
      <c r="G1419" s="41"/>
      <c r="H1419" s="41" t="s">
        <v>756</v>
      </c>
      <c r="I1419" s="41"/>
      <c r="J1419" s="419">
        <v>9.98</v>
      </c>
    </row>
    <row r="1420" ht="26.25" spans="1:11">
      <c r="A1420" s="42"/>
      <c r="B1420" s="42"/>
      <c r="C1420" s="42"/>
      <c r="D1420" s="42"/>
      <c r="E1420" s="42"/>
      <c r="F1420" s="42"/>
      <c r="G1420" s="42" t="s">
        <v>757</v>
      </c>
      <c r="H1420" s="420">
        <v>4</v>
      </c>
      <c r="I1420" s="42" t="s">
        <v>758</v>
      </c>
      <c r="J1420" s="45">
        <v>39.92</v>
      </c>
    </row>
    <row r="1421" customHeight="1" spans="1:11">
      <c r="A1421" s="421"/>
      <c r="B1421" s="421"/>
      <c r="C1421" s="421"/>
      <c r="D1421" s="421"/>
      <c r="E1421" s="421"/>
      <c r="F1421" s="421"/>
      <c r="G1421" s="421"/>
      <c r="H1421" s="421"/>
      <c r="I1421" s="421"/>
      <c r="J1421" s="421"/>
    </row>
    <row r="1422" spans="1:11">
      <c r="A1422" s="25" t="s">
        <v>487</v>
      </c>
      <c r="B1422" s="24" t="s">
        <v>739</v>
      </c>
      <c r="C1422" s="25" t="s">
        <v>740</v>
      </c>
      <c r="D1422" s="25" t="s">
        <v>16</v>
      </c>
      <c r="E1422" s="25" t="s">
        <v>741</v>
      </c>
      <c r="F1422" s="25"/>
      <c r="G1422" s="26" t="s">
        <v>742</v>
      </c>
      <c r="H1422" s="24" t="s">
        <v>743</v>
      </c>
      <c r="I1422" s="24" t="s">
        <v>744</v>
      </c>
      <c r="J1422" s="24" t="s">
        <v>745</v>
      </c>
      <c r="K1422" s="24" t="s">
        <v>17</v>
      </c>
    </row>
    <row r="1423" ht="25.5" customHeight="1" spans="1:11">
      <c r="A1423" s="49" t="s">
        <v>746</v>
      </c>
      <c r="B1423" s="48" t="s">
        <v>488</v>
      </c>
      <c r="C1423" s="49" t="s">
        <v>96</v>
      </c>
      <c r="D1423" s="49" t="s">
        <v>489</v>
      </c>
      <c r="E1423" s="49" t="s">
        <v>1250</v>
      </c>
      <c r="F1423" s="49"/>
      <c r="G1423" s="50" t="s">
        <v>84</v>
      </c>
      <c r="H1423" s="416">
        <v>1</v>
      </c>
      <c r="I1423" s="417"/>
      <c r="J1423" s="417">
        <v>188.17</v>
      </c>
      <c r="K1423" s="417">
        <v>188.17</v>
      </c>
    </row>
    <row r="1424" ht="25.5" customHeight="1" spans="1:11">
      <c r="A1424" s="28" t="s">
        <v>747</v>
      </c>
      <c r="B1424" s="27" t="s">
        <v>781</v>
      </c>
      <c r="C1424" s="28" t="s">
        <v>96</v>
      </c>
      <c r="D1424" s="28" t="s">
        <v>782</v>
      </c>
      <c r="E1424" s="28" t="s">
        <v>750</v>
      </c>
      <c r="F1424" s="28"/>
      <c r="G1424" s="29" t="s">
        <v>751</v>
      </c>
      <c r="H1424" s="418">
        <v>0.843</v>
      </c>
      <c r="I1424" s="418">
        <v>0</v>
      </c>
      <c r="J1424" s="30">
        <v>32.41</v>
      </c>
      <c r="K1424" s="30">
        <v>27.32</v>
      </c>
    </row>
    <row r="1425" ht="25.5" customHeight="1" spans="1:11">
      <c r="A1425" s="28" t="s">
        <v>747</v>
      </c>
      <c r="B1425" s="27" t="s">
        <v>783</v>
      </c>
      <c r="C1425" s="28" t="s">
        <v>96</v>
      </c>
      <c r="D1425" s="28" t="s">
        <v>784</v>
      </c>
      <c r="E1425" s="28" t="s">
        <v>750</v>
      </c>
      <c r="F1425" s="28"/>
      <c r="G1425" s="29" t="s">
        <v>751</v>
      </c>
      <c r="H1425" s="418">
        <v>0.843</v>
      </c>
      <c r="I1425" s="418">
        <v>0</v>
      </c>
      <c r="J1425" s="30">
        <v>38.96</v>
      </c>
      <c r="K1425" s="30">
        <v>32.84</v>
      </c>
    </row>
    <row r="1426" ht="25.5" customHeight="1" spans="1:11">
      <c r="A1426" s="33" t="s">
        <v>765</v>
      </c>
      <c r="B1426" s="32" t="s">
        <v>1348</v>
      </c>
      <c r="C1426" s="33" t="s">
        <v>96</v>
      </c>
      <c r="D1426" s="33" t="s">
        <v>1349</v>
      </c>
      <c r="E1426" s="33" t="s">
        <v>772</v>
      </c>
      <c r="F1426" s="33"/>
      <c r="G1426" s="34" t="s">
        <v>84</v>
      </c>
      <c r="H1426" s="422">
        <v>0.012</v>
      </c>
      <c r="I1426" s="422">
        <v>0</v>
      </c>
      <c r="J1426" s="35">
        <v>3.55</v>
      </c>
      <c r="K1426" s="35">
        <v>0.04</v>
      </c>
    </row>
    <row r="1427" ht="25.5" customHeight="1" spans="1:11">
      <c r="A1427" s="33" t="s">
        <v>765</v>
      </c>
      <c r="B1427" s="32" t="s">
        <v>1350</v>
      </c>
      <c r="C1427" s="33" t="s">
        <v>96</v>
      </c>
      <c r="D1427" s="33" t="s">
        <v>1351</v>
      </c>
      <c r="E1427" s="33" t="s">
        <v>772</v>
      </c>
      <c r="F1427" s="33"/>
      <c r="G1427" s="34" t="s">
        <v>84</v>
      </c>
      <c r="H1427" s="422">
        <v>1</v>
      </c>
      <c r="I1427" s="422">
        <v>0</v>
      </c>
      <c r="J1427" s="35">
        <v>127.97</v>
      </c>
      <c r="K1427" s="35">
        <v>127.97</v>
      </c>
    </row>
    <row r="1428" spans="1:11">
      <c r="A1428" s="41"/>
      <c r="B1428" s="41"/>
      <c r="C1428" s="41"/>
      <c r="D1428" s="41"/>
      <c r="E1428" s="41" t="s">
        <v>752</v>
      </c>
      <c r="F1428" s="419">
        <v>20.8223807735637</v>
      </c>
      <c r="G1428" s="41" t="s">
        <v>753</v>
      </c>
      <c r="H1428" s="419">
        <v>23.54</v>
      </c>
      <c r="I1428" s="41" t="s">
        <v>754</v>
      </c>
      <c r="J1428" s="419">
        <v>44.36</v>
      </c>
    </row>
    <row r="1429" customHeight="1" spans="1:11">
      <c r="A1429" s="41"/>
      <c r="B1429" s="41"/>
      <c r="C1429" s="41"/>
      <c r="D1429" s="41"/>
      <c r="E1429" s="41" t="s">
        <v>755</v>
      </c>
      <c r="F1429" s="419">
        <v>49.43</v>
      </c>
      <c r="G1429" s="41"/>
      <c r="H1429" s="41" t="s">
        <v>756</v>
      </c>
      <c r="I1429" s="41"/>
      <c r="J1429" s="419">
        <v>237.6</v>
      </c>
    </row>
    <row r="1430" customHeight="1" spans="1:11">
      <c r="A1430" s="42"/>
      <c r="B1430" s="42"/>
      <c r="C1430" s="42"/>
      <c r="D1430" s="42"/>
      <c r="E1430" s="42"/>
      <c r="F1430" s="42"/>
      <c r="G1430" s="42" t="s">
        <v>757</v>
      </c>
      <c r="H1430" s="420">
        <v>1</v>
      </c>
      <c r="I1430" s="42" t="s">
        <v>758</v>
      </c>
      <c r="J1430" s="45">
        <v>237.6</v>
      </c>
    </row>
    <row r="1431" ht="15.75" spans="1:11">
      <c r="A1431" s="421"/>
      <c r="B1431" s="421"/>
      <c r="C1431" s="421"/>
      <c r="D1431" s="421"/>
      <c r="E1431" s="421"/>
      <c r="F1431" s="421"/>
      <c r="G1431" s="421"/>
      <c r="H1431" s="421"/>
      <c r="I1431" s="421"/>
      <c r="J1431" s="421"/>
    </row>
    <row r="1432" spans="1:11">
      <c r="A1432" s="25" t="s">
        <v>490</v>
      </c>
      <c r="B1432" s="24" t="s">
        <v>739</v>
      </c>
      <c r="C1432" s="25" t="s">
        <v>740</v>
      </c>
      <c r="D1432" s="25" t="s">
        <v>16</v>
      </c>
      <c r="E1432" s="25" t="s">
        <v>741</v>
      </c>
      <c r="F1432" s="25"/>
      <c r="G1432" s="26" t="s">
        <v>742</v>
      </c>
      <c r="H1432" s="24" t="s">
        <v>743</v>
      </c>
      <c r="I1432" s="24" t="s">
        <v>744</v>
      </c>
      <c r="J1432" s="24" t="s">
        <v>745</v>
      </c>
      <c r="K1432" s="24" t="s">
        <v>17</v>
      </c>
    </row>
    <row r="1433" ht="25.5" customHeight="1" spans="1:11">
      <c r="A1433" s="49" t="s">
        <v>746</v>
      </c>
      <c r="B1433" s="48" t="s">
        <v>491</v>
      </c>
      <c r="C1433" s="49" t="s">
        <v>96</v>
      </c>
      <c r="D1433" s="49" t="s">
        <v>492</v>
      </c>
      <c r="E1433" s="49" t="s">
        <v>1250</v>
      </c>
      <c r="F1433" s="49"/>
      <c r="G1433" s="50" t="s">
        <v>84</v>
      </c>
      <c r="H1433" s="416">
        <v>1</v>
      </c>
      <c r="I1433" s="417"/>
      <c r="J1433" s="417">
        <v>47.35</v>
      </c>
      <c r="K1433" s="417">
        <v>47.35</v>
      </c>
    </row>
    <row r="1434" ht="25.5" customHeight="1" spans="1:11">
      <c r="A1434" s="28" t="s">
        <v>747</v>
      </c>
      <c r="B1434" s="27" t="s">
        <v>781</v>
      </c>
      <c r="C1434" s="28" t="s">
        <v>96</v>
      </c>
      <c r="D1434" s="28" t="s">
        <v>782</v>
      </c>
      <c r="E1434" s="28" t="s">
        <v>750</v>
      </c>
      <c r="F1434" s="28"/>
      <c r="G1434" s="29" t="s">
        <v>751</v>
      </c>
      <c r="H1434" s="418">
        <v>0.49</v>
      </c>
      <c r="I1434" s="418">
        <v>0</v>
      </c>
      <c r="J1434" s="30">
        <v>32.41</v>
      </c>
      <c r="K1434" s="30">
        <v>15.88</v>
      </c>
    </row>
    <row r="1435" ht="25.5" customHeight="1" spans="1:11">
      <c r="A1435" s="28" t="s">
        <v>747</v>
      </c>
      <c r="B1435" s="27" t="s">
        <v>783</v>
      </c>
      <c r="C1435" s="28" t="s">
        <v>96</v>
      </c>
      <c r="D1435" s="28" t="s">
        <v>784</v>
      </c>
      <c r="E1435" s="28" t="s">
        <v>750</v>
      </c>
      <c r="F1435" s="28"/>
      <c r="G1435" s="29" t="s">
        <v>751</v>
      </c>
      <c r="H1435" s="418">
        <v>0.49</v>
      </c>
      <c r="I1435" s="418">
        <v>0</v>
      </c>
      <c r="J1435" s="30">
        <v>38.96</v>
      </c>
      <c r="K1435" s="30">
        <v>19.09</v>
      </c>
    </row>
    <row r="1436" ht="25.5" customHeight="1" spans="1:11">
      <c r="A1436" s="33" t="s">
        <v>765</v>
      </c>
      <c r="B1436" s="32" t="s">
        <v>1280</v>
      </c>
      <c r="C1436" s="33" t="s">
        <v>96</v>
      </c>
      <c r="D1436" s="33" t="s">
        <v>1281</v>
      </c>
      <c r="E1436" s="33" t="s">
        <v>772</v>
      </c>
      <c r="F1436" s="33"/>
      <c r="G1436" s="34" t="s">
        <v>84</v>
      </c>
      <c r="H1436" s="422">
        <v>0.013</v>
      </c>
      <c r="I1436" s="422">
        <v>0</v>
      </c>
      <c r="J1436" s="35">
        <v>13.09</v>
      </c>
      <c r="K1436" s="35">
        <v>0.17</v>
      </c>
    </row>
    <row r="1437" spans="1:11">
      <c r="A1437" s="33" t="s">
        <v>765</v>
      </c>
      <c r="B1437" s="32" t="s">
        <v>1352</v>
      </c>
      <c r="C1437" s="33" t="s">
        <v>96</v>
      </c>
      <c r="D1437" s="33" t="s">
        <v>1353</v>
      </c>
      <c r="E1437" s="33" t="s">
        <v>772</v>
      </c>
      <c r="F1437" s="33"/>
      <c r="G1437" s="34" t="s">
        <v>84</v>
      </c>
      <c r="H1437" s="422">
        <v>1</v>
      </c>
      <c r="I1437" s="422">
        <v>0</v>
      </c>
      <c r="J1437" s="35">
        <v>12.05</v>
      </c>
      <c r="K1437" s="35">
        <v>12.05</v>
      </c>
    </row>
    <row r="1438" ht="25.5" spans="1:11">
      <c r="A1438" s="33" t="s">
        <v>765</v>
      </c>
      <c r="B1438" s="32" t="s">
        <v>1282</v>
      </c>
      <c r="C1438" s="33" t="s">
        <v>96</v>
      </c>
      <c r="D1438" s="33" t="s">
        <v>1283</v>
      </c>
      <c r="E1438" s="33" t="s">
        <v>772</v>
      </c>
      <c r="F1438" s="33"/>
      <c r="G1438" s="34" t="s">
        <v>970</v>
      </c>
      <c r="H1438" s="422">
        <v>0.003</v>
      </c>
      <c r="I1438" s="422">
        <v>0</v>
      </c>
      <c r="J1438" s="35">
        <v>53.91</v>
      </c>
      <c r="K1438" s="35">
        <v>0.16</v>
      </c>
    </row>
    <row r="1439" customHeight="1" spans="1:11">
      <c r="A1439" s="41"/>
      <c r="B1439" s="41"/>
      <c r="C1439" s="41"/>
      <c r="D1439" s="41"/>
      <c r="E1439" s="41" t="s">
        <v>752</v>
      </c>
      <c r="F1439" s="419">
        <v>12.0963199399174</v>
      </c>
      <c r="G1439" s="41" t="s">
        <v>753</v>
      </c>
      <c r="H1439" s="419">
        <v>13.67</v>
      </c>
      <c r="I1439" s="41" t="s">
        <v>754</v>
      </c>
      <c r="J1439" s="419">
        <v>25.77</v>
      </c>
    </row>
    <row r="1440" customHeight="1" spans="1:11">
      <c r="A1440" s="41"/>
      <c r="B1440" s="41"/>
      <c r="C1440" s="41"/>
      <c r="D1440" s="41"/>
      <c r="E1440" s="41" t="s">
        <v>755</v>
      </c>
      <c r="F1440" s="419">
        <v>12.43</v>
      </c>
      <c r="G1440" s="41"/>
      <c r="H1440" s="41" t="s">
        <v>756</v>
      </c>
      <c r="I1440" s="41"/>
      <c r="J1440" s="419">
        <v>59.78</v>
      </c>
    </row>
    <row r="1441" ht="26.25" spans="1:11">
      <c r="A1441" s="42"/>
      <c r="B1441" s="42"/>
      <c r="C1441" s="42"/>
      <c r="D1441" s="42"/>
      <c r="E1441" s="42"/>
      <c r="F1441" s="42"/>
      <c r="G1441" s="42" t="s">
        <v>757</v>
      </c>
      <c r="H1441" s="420">
        <v>3</v>
      </c>
      <c r="I1441" s="42" t="s">
        <v>758</v>
      </c>
      <c r="J1441" s="45">
        <v>179.34</v>
      </c>
    </row>
    <row r="1442" ht="15.75" spans="1:11">
      <c r="A1442" s="421"/>
      <c r="B1442" s="421"/>
      <c r="C1442" s="421"/>
      <c r="D1442" s="421"/>
      <c r="E1442" s="421"/>
      <c r="F1442" s="421"/>
      <c r="G1442" s="421"/>
      <c r="H1442" s="421"/>
      <c r="I1442" s="421"/>
      <c r="J1442" s="421"/>
    </row>
    <row r="1443" spans="1:11">
      <c r="A1443" s="25" t="s">
        <v>493</v>
      </c>
      <c r="B1443" s="24" t="s">
        <v>739</v>
      </c>
      <c r="C1443" s="25" t="s">
        <v>740</v>
      </c>
      <c r="D1443" s="25" t="s">
        <v>16</v>
      </c>
      <c r="E1443" s="25" t="s">
        <v>741</v>
      </c>
      <c r="F1443" s="25"/>
      <c r="G1443" s="26" t="s">
        <v>742</v>
      </c>
      <c r="H1443" s="24" t="s">
        <v>743</v>
      </c>
      <c r="I1443" s="24" t="s">
        <v>744</v>
      </c>
      <c r="J1443" s="24" t="s">
        <v>745</v>
      </c>
      <c r="K1443" s="24" t="s">
        <v>17</v>
      </c>
    </row>
    <row r="1444" ht="25.5" customHeight="1" spans="1:11">
      <c r="A1444" s="49" t="s">
        <v>746</v>
      </c>
      <c r="B1444" s="48" t="s">
        <v>494</v>
      </c>
      <c r="C1444" s="49" t="s">
        <v>96</v>
      </c>
      <c r="D1444" s="49" t="s">
        <v>495</v>
      </c>
      <c r="E1444" s="49" t="s">
        <v>1250</v>
      </c>
      <c r="F1444" s="49"/>
      <c r="G1444" s="50" t="s">
        <v>84</v>
      </c>
      <c r="H1444" s="416">
        <v>1</v>
      </c>
      <c r="I1444" s="417"/>
      <c r="J1444" s="417">
        <v>109.36</v>
      </c>
      <c r="K1444" s="417">
        <v>109.36</v>
      </c>
    </row>
    <row r="1445" ht="25.5" customHeight="1" spans="1:11">
      <c r="A1445" s="28" t="s">
        <v>747</v>
      </c>
      <c r="B1445" s="27" t="s">
        <v>781</v>
      </c>
      <c r="C1445" s="28" t="s">
        <v>96</v>
      </c>
      <c r="D1445" s="28" t="s">
        <v>782</v>
      </c>
      <c r="E1445" s="28" t="s">
        <v>750</v>
      </c>
      <c r="F1445" s="28"/>
      <c r="G1445" s="29" t="s">
        <v>751</v>
      </c>
      <c r="H1445" s="418">
        <v>0.736</v>
      </c>
      <c r="I1445" s="418">
        <v>0</v>
      </c>
      <c r="J1445" s="30">
        <v>32.41</v>
      </c>
      <c r="K1445" s="30">
        <v>23.85</v>
      </c>
    </row>
    <row r="1446" ht="25.5" customHeight="1" spans="1:11">
      <c r="A1446" s="28" t="s">
        <v>747</v>
      </c>
      <c r="B1446" s="27" t="s">
        <v>783</v>
      </c>
      <c r="C1446" s="28" t="s">
        <v>96</v>
      </c>
      <c r="D1446" s="28" t="s">
        <v>784</v>
      </c>
      <c r="E1446" s="28" t="s">
        <v>750</v>
      </c>
      <c r="F1446" s="28"/>
      <c r="G1446" s="29" t="s">
        <v>751</v>
      </c>
      <c r="H1446" s="418">
        <v>0.736</v>
      </c>
      <c r="I1446" s="418">
        <v>0</v>
      </c>
      <c r="J1446" s="30">
        <v>38.96</v>
      </c>
      <c r="K1446" s="30">
        <v>28.67</v>
      </c>
    </row>
    <row r="1447" spans="1:11">
      <c r="A1447" s="33" t="s">
        <v>765</v>
      </c>
      <c r="B1447" s="32" t="s">
        <v>1280</v>
      </c>
      <c r="C1447" s="33" t="s">
        <v>96</v>
      </c>
      <c r="D1447" s="33" t="s">
        <v>1281</v>
      </c>
      <c r="E1447" s="33" t="s">
        <v>772</v>
      </c>
      <c r="F1447" s="33"/>
      <c r="G1447" s="34" t="s">
        <v>84</v>
      </c>
      <c r="H1447" s="422">
        <v>0.03</v>
      </c>
      <c r="I1447" s="422">
        <v>0</v>
      </c>
      <c r="J1447" s="35">
        <v>13.09</v>
      </c>
      <c r="K1447" s="35">
        <v>0.39</v>
      </c>
    </row>
    <row r="1448" ht="25.5" spans="1:11">
      <c r="A1448" s="33" t="s">
        <v>765</v>
      </c>
      <c r="B1448" s="32" t="s">
        <v>1240</v>
      </c>
      <c r="C1448" s="33" t="s">
        <v>96</v>
      </c>
      <c r="D1448" s="33" t="s">
        <v>1241</v>
      </c>
      <c r="E1448" s="33" t="s">
        <v>772</v>
      </c>
      <c r="F1448" s="33"/>
      <c r="G1448" s="34" t="s">
        <v>84</v>
      </c>
      <c r="H1448" s="422">
        <v>1</v>
      </c>
      <c r="I1448" s="422">
        <v>0</v>
      </c>
      <c r="J1448" s="35">
        <v>56.08</v>
      </c>
      <c r="K1448" s="35">
        <v>56.08</v>
      </c>
    </row>
    <row r="1449" customHeight="1" spans="1:11">
      <c r="A1449" s="33" t="s">
        <v>765</v>
      </c>
      <c r="B1449" s="32" t="s">
        <v>1282</v>
      </c>
      <c r="C1449" s="33" t="s">
        <v>96</v>
      </c>
      <c r="D1449" s="33" t="s">
        <v>1283</v>
      </c>
      <c r="E1449" s="33" t="s">
        <v>772</v>
      </c>
      <c r="F1449" s="33"/>
      <c r="G1449" s="34" t="s">
        <v>970</v>
      </c>
      <c r="H1449" s="422">
        <v>0.007</v>
      </c>
      <c r="I1449" s="422">
        <v>0</v>
      </c>
      <c r="J1449" s="35">
        <v>53.91</v>
      </c>
      <c r="K1449" s="35">
        <v>0.37</v>
      </c>
    </row>
    <row r="1450" customHeight="1" spans="1:11">
      <c r="A1450" s="41"/>
      <c r="B1450" s="41"/>
      <c r="C1450" s="41"/>
      <c r="D1450" s="41"/>
      <c r="E1450" s="41" t="s">
        <v>752</v>
      </c>
      <c r="F1450" s="419">
        <v>18.1749906120916</v>
      </c>
      <c r="G1450" s="41" t="s">
        <v>753</v>
      </c>
      <c r="H1450" s="419">
        <v>20.55</v>
      </c>
      <c r="I1450" s="41" t="s">
        <v>754</v>
      </c>
      <c r="J1450" s="419">
        <v>38.72</v>
      </c>
    </row>
    <row r="1451" spans="1:11">
      <c r="A1451" s="41"/>
      <c r="B1451" s="41"/>
      <c r="C1451" s="41"/>
      <c r="D1451" s="41"/>
      <c r="E1451" s="41" t="s">
        <v>755</v>
      </c>
      <c r="F1451" s="419">
        <v>28.72</v>
      </c>
      <c r="G1451" s="41"/>
      <c r="H1451" s="41" t="s">
        <v>756</v>
      </c>
      <c r="I1451" s="41"/>
      <c r="J1451" s="419">
        <v>138.08</v>
      </c>
    </row>
    <row r="1452" ht="26.25" spans="1:11">
      <c r="A1452" s="42"/>
      <c r="B1452" s="42"/>
      <c r="C1452" s="42"/>
      <c r="D1452" s="42"/>
      <c r="E1452" s="42"/>
      <c r="F1452" s="42"/>
      <c r="G1452" s="42" t="s">
        <v>757</v>
      </c>
      <c r="H1452" s="420">
        <v>2</v>
      </c>
      <c r="I1452" s="42" t="s">
        <v>758</v>
      </c>
      <c r="J1452" s="45">
        <v>276.16</v>
      </c>
    </row>
    <row r="1453" ht="25.5" customHeight="1" spans="1:11">
      <c r="A1453" s="421"/>
      <c r="B1453" s="421"/>
      <c r="C1453" s="421"/>
      <c r="D1453" s="421"/>
      <c r="E1453" s="421"/>
      <c r="F1453" s="421"/>
      <c r="G1453" s="421"/>
      <c r="H1453" s="421"/>
      <c r="I1453" s="421"/>
      <c r="J1453" s="421"/>
    </row>
    <row r="1454" ht="25.5" customHeight="1" spans="1:11">
      <c r="A1454" s="25" t="s">
        <v>496</v>
      </c>
      <c r="B1454" s="24" t="s">
        <v>739</v>
      </c>
      <c r="C1454" s="25" t="s">
        <v>740</v>
      </c>
      <c r="D1454" s="25" t="s">
        <v>16</v>
      </c>
      <c r="E1454" s="25" t="s">
        <v>741</v>
      </c>
      <c r="F1454" s="25"/>
      <c r="G1454" s="26" t="s">
        <v>742</v>
      </c>
      <c r="H1454" s="24" t="s">
        <v>743</v>
      </c>
      <c r="I1454" s="24" t="s">
        <v>744</v>
      </c>
      <c r="J1454" s="24" t="s">
        <v>745</v>
      </c>
      <c r="K1454" s="24" t="s">
        <v>17</v>
      </c>
    </row>
    <row r="1455" ht="25.5" customHeight="1" spans="1:11">
      <c r="A1455" s="49" t="s">
        <v>746</v>
      </c>
      <c r="B1455" s="48" t="s">
        <v>497</v>
      </c>
      <c r="C1455" s="49" t="s">
        <v>96</v>
      </c>
      <c r="D1455" s="49" t="s">
        <v>498</v>
      </c>
      <c r="E1455" s="49" t="s">
        <v>1250</v>
      </c>
      <c r="F1455" s="49"/>
      <c r="G1455" s="50" t="s">
        <v>84</v>
      </c>
      <c r="H1455" s="416">
        <v>1</v>
      </c>
      <c r="I1455" s="417"/>
      <c r="J1455" s="417">
        <v>151.19</v>
      </c>
      <c r="K1455" s="417">
        <v>151.19</v>
      </c>
    </row>
    <row r="1456" ht="25.5" customHeight="1" spans="1:11">
      <c r="A1456" s="28" t="s">
        <v>747</v>
      </c>
      <c r="B1456" s="27" t="s">
        <v>781</v>
      </c>
      <c r="C1456" s="28" t="s">
        <v>96</v>
      </c>
      <c r="D1456" s="28" t="s">
        <v>782</v>
      </c>
      <c r="E1456" s="28" t="s">
        <v>750</v>
      </c>
      <c r="F1456" s="28"/>
      <c r="G1456" s="29" t="s">
        <v>751</v>
      </c>
      <c r="H1456" s="418">
        <v>0.828</v>
      </c>
      <c r="I1456" s="418">
        <v>0</v>
      </c>
      <c r="J1456" s="30">
        <v>32.41</v>
      </c>
      <c r="K1456" s="30">
        <v>26.83</v>
      </c>
    </row>
    <row r="1457" ht="25.5" spans="1:11">
      <c r="A1457" s="28" t="s">
        <v>747</v>
      </c>
      <c r="B1457" s="27" t="s">
        <v>783</v>
      </c>
      <c r="C1457" s="28" t="s">
        <v>96</v>
      </c>
      <c r="D1457" s="28" t="s">
        <v>784</v>
      </c>
      <c r="E1457" s="28" t="s">
        <v>750</v>
      </c>
      <c r="F1457" s="28"/>
      <c r="G1457" s="29" t="s">
        <v>751</v>
      </c>
      <c r="H1457" s="418">
        <v>0.828</v>
      </c>
      <c r="I1457" s="418">
        <v>0</v>
      </c>
      <c r="J1457" s="30">
        <v>38.96</v>
      </c>
      <c r="K1457" s="30">
        <v>32.25</v>
      </c>
    </row>
    <row r="1458" spans="1:11">
      <c r="A1458" s="33" t="s">
        <v>765</v>
      </c>
      <c r="B1458" s="32" t="s">
        <v>1280</v>
      </c>
      <c r="C1458" s="33" t="s">
        <v>96</v>
      </c>
      <c r="D1458" s="33" t="s">
        <v>1281</v>
      </c>
      <c r="E1458" s="33" t="s">
        <v>772</v>
      </c>
      <c r="F1458" s="33"/>
      <c r="G1458" s="34" t="s">
        <v>84</v>
      </c>
      <c r="H1458" s="422">
        <v>0.035</v>
      </c>
      <c r="I1458" s="422">
        <v>0</v>
      </c>
      <c r="J1458" s="35">
        <v>13.09</v>
      </c>
      <c r="K1458" s="35">
        <v>0.45</v>
      </c>
    </row>
    <row r="1459" customHeight="1" spans="1:11">
      <c r="A1459" s="33" t="s">
        <v>765</v>
      </c>
      <c r="B1459" s="32" t="s">
        <v>1354</v>
      </c>
      <c r="C1459" s="33" t="s">
        <v>96</v>
      </c>
      <c r="D1459" s="33" t="s">
        <v>1355</v>
      </c>
      <c r="E1459" s="33" t="s">
        <v>772</v>
      </c>
      <c r="F1459" s="33"/>
      <c r="G1459" s="34" t="s">
        <v>84</v>
      </c>
      <c r="H1459" s="422">
        <v>1</v>
      </c>
      <c r="I1459" s="422">
        <v>0</v>
      </c>
      <c r="J1459" s="35">
        <v>91.23</v>
      </c>
      <c r="K1459" s="35">
        <v>91.23</v>
      </c>
    </row>
    <row r="1460" customHeight="1" spans="1:11">
      <c r="A1460" s="33" t="s">
        <v>765</v>
      </c>
      <c r="B1460" s="32" t="s">
        <v>1282</v>
      </c>
      <c r="C1460" s="33" t="s">
        <v>96</v>
      </c>
      <c r="D1460" s="33" t="s">
        <v>1283</v>
      </c>
      <c r="E1460" s="33" t="s">
        <v>772</v>
      </c>
      <c r="F1460" s="33"/>
      <c r="G1460" s="34" t="s">
        <v>970</v>
      </c>
      <c r="H1460" s="422">
        <v>0.008</v>
      </c>
      <c r="I1460" s="422">
        <v>0</v>
      </c>
      <c r="J1460" s="35">
        <v>53.91</v>
      </c>
      <c r="K1460" s="35">
        <v>0.43</v>
      </c>
    </row>
    <row r="1461" spans="1:11">
      <c r="A1461" s="41"/>
      <c r="B1461" s="41"/>
      <c r="C1461" s="41"/>
      <c r="D1461" s="41"/>
      <c r="E1461" s="41" t="s">
        <v>752</v>
      </c>
      <c r="F1461" s="419">
        <v>20.4515583927901</v>
      </c>
      <c r="G1461" s="41" t="s">
        <v>753</v>
      </c>
      <c r="H1461" s="419">
        <v>23.12</v>
      </c>
      <c r="I1461" s="41" t="s">
        <v>754</v>
      </c>
      <c r="J1461" s="419">
        <v>43.57</v>
      </c>
    </row>
    <row r="1462" spans="1:11">
      <c r="A1462" s="41"/>
      <c r="B1462" s="41"/>
      <c r="C1462" s="41"/>
      <c r="D1462" s="41"/>
      <c r="E1462" s="41" t="s">
        <v>755</v>
      </c>
      <c r="F1462" s="419">
        <v>39.71</v>
      </c>
      <c r="G1462" s="41"/>
      <c r="H1462" s="41" t="s">
        <v>756</v>
      </c>
      <c r="I1462" s="41"/>
      <c r="J1462" s="419">
        <v>190.9</v>
      </c>
    </row>
    <row r="1463" ht="25.5" customHeight="1" spans="1:11">
      <c r="A1463" s="42"/>
      <c r="B1463" s="42"/>
      <c r="C1463" s="42"/>
      <c r="D1463" s="42"/>
      <c r="E1463" s="42"/>
      <c r="F1463" s="42"/>
      <c r="G1463" s="42" t="s">
        <v>757</v>
      </c>
      <c r="H1463" s="420">
        <v>2</v>
      </c>
      <c r="I1463" s="42" t="s">
        <v>758</v>
      </c>
      <c r="J1463" s="45">
        <v>381.8</v>
      </c>
    </row>
    <row r="1464" ht="25.5" customHeight="1" spans="1:11">
      <c r="A1464" s="421"/>
      <c r="B1464" s="421"/>
      <c r="C1464" s="421"/>
      <c r="D1464" s="421"/>
      <c r="E1464" s="421"/>
      <c r="F1464" s="421"/>
      <c r="G1464" s="421"/>
      <c r="H1464" s="421"/>
      <c r="I1464" s="421"/>
      <c r="J1464" s="421"/>
    </row>
    <row r="1465" ht="25.5" customHeight="1" spans="1:11">
      <c r="A1465" s="25" t="s">
        <v>499</v>
      </c>
      <c r="B1465" s="24" t="s">
        <v>739</v>
      </c>
      <c r="C1465" s="25" t="s">
        <v>740</v>
      </c>
      <c r="D1465" s="25" t="s">
        <v>16</v>
      </c>
      <c r="E1465" s="25" t="s">
        <v>741</v>
      </c>
      <c r="F1465" s="25"/>
      <c r="G1465" s="26" t="s">
        <v>742</v>
      </c>
      <c r="H1465" s="24" t="s">
        <v>743</v>
      </c>
      <c r="I1465" s="24" t="s">
        <v>744</v>
      </c>
      <c r="J1465" s="24" t="s">
        <v>745</v>
      </c>
      <c r="K1465" s="24" t="s">
        <v>17</v>
      </c>
    </row>
    <row r="1466" ht="25.5" customHeight="1" spans="1:11">
      <c r="A1466" s="49" t="s">
        <v>746</v>
      </c>
      <c r="B1466" s="48" t="s">
        <v>500</v>
      </c>
      <c r="C1466" s="49" t="s">
        <v>96</v>
      </c>
      <c r="D1466" s="49" t="s">
        <v>501</v>
      </c>
      <c r="E1466" s="49" t="s">
        <v>1250</v>
      </c>
      <c r="F1466" s="49"/>
      <c r="G1466" s="50" t="s">
        <v>84</v>
      </c>
      <c r="H1466" s="416">
        <v>1</v>
      </c>
      <c r="I1466" s="417"/>
      <c r="J1466" s="417">
        <v>163.63</v>
      </c>
      <c r="K1466" s="417">
        <v>163.63</v>
      </c>
    </row>
    <row r="1467" ht="25.5" spans="1:11">
      <c r="A1467" s="28" t="s">
        <v>747</v>
      </c>
      <c r="B1467" s="27" t="s">
        <v>781</v>
      </c>
      <c r="C1467" s="28" t="s">
        <v>96</v>
      </c>
      <c r="D1467" s="28" t="s">
        <v>782</v>
      </c>
      <c r="E1467" s="28" t="s">
        <v>750</v>
      </c>
      <c r="F1467" s="28"/>
      <c r="G1467" s="29" t="s">
        <v>751</v>
      </c>
      <c r="H1467" s="418">
        <v>0.758</v>
      </c>
      <c r="I1467" s="418">
        <v>0</v>
      </c>
      <c r="J1467" s="30">
        <v>32.41</v>
      </c>
      <c r="K1467" s="30">
        <v>24.56</v>
      </c>
    </row>
    <row r="1468" ht="25.5" spans="1:11">
      <c r="A1468" s="28" t="s">
        <v>747</v>
      </c>
      <c r="B1468" s="27" t="s">
        <v>783</v>
      </c>
      <c r="C1468" s="28" t="s">
        <v>96</v>
      </c>
      <c r="D1468" s="28" t="s">
        <v>784</v>
      </c>
      <c r="E1468" s="28" t="s">
        <v>750</v>
      </c>
      <c r="F1468" s="28"/>
      <c r="G1468" s="29" t="s">
        <v>751</v>
      </c>
      <c r="H1468" s="418">
        <v>0.758</v>
      </c>
      <c r="I1468" s="418">
        <v>0</v>
      </c>
      <c r="J1468" s="30">
        <v>38.96</v>
      </c>
      <c r="K1468" s="30">
        <v>29.53</v>
      </c>
    </row>
    <row r="1469" customHeight="1" spans="1:11">
      <c r="A1469" s="33" t="s">
        <v>765</v>
      </c>
      <c r="B1469" s="32" t="s">
        <v>1280</v>
      </c>
      <c r="C1469" s="33" t="s">
        <v>96</v>
      </c>
      <c r="D1469" s="33" t="s">
        <v>1281</v>
      </c>
      <c r="E1469" s="33" t="s">
        <v>772</v>
      </c>
      <c r="F1469" s="33"/>
      <c r="G1469" s="34" t="s">
        <v>84</v>
      </c>
      <c r="H1469" s="422">
        <v>0.035</v>
      </c>
      <c r="I1469" s="422">
        <v>0</v>
      </c>
      <c r="J1469" s="35">
        <v>13.09</v>
      </c>
      <c r="K1469" s="35">
        <v>0.45</v>
      </c>
    </row>
    <row r="1470" customHeight="1" spans="1:11">
      <c r="A1470" s="33" t="s">
        <v>765</v>
      </c>
      <c r="B1470" s="32" t="s">
        <v>1356</v>
      </c>
      <c r="C1470" s="33" t="s">
        <v>96</v>
      </c>
      <c r="D1470" s="33" t="s">
        <v>1357</v>
      </c>
      <c r="E1470" s="33" t="s">
        <v>772</v>
      </c>
      <c r="F1470" s="33"/>
      <c r="G1470" s="34" t="s">
        <v>84</v>
      </c>
      <c r="H1470" s="422">
        <v>1</v>
      </c>
      <c r="I1470" s="422">
        <v>0</v>
      </c>
      <c r="J1470" s="35">
        <v>108.66</v>
      </c>
      <c r="K1470" s="35">
        <v>108.66</v>
      </c>
    </row>
    <row r="1471" ht="25.5" spans="1:11">
      <c r="A1471" s="33" t="s">
        <v>765</v>
      </c>
      <c r="B1471" s="32" t="s">
        <v>1282</v>
      </c>
      <c r="C1471" s="33" t="s">
        <v>96</v>
      </c>
      <c r="D1471" s="33" t="s">
        <v>1283</v>
      </c>
      <c r="E1471" s="33" t="s">
        <v>772</v>
      </c>
      <c r="F1471" s="33"/>
      <c r="G1471" s="34" t="s">
        <v>970</v>
      </c>
      <c r="H1471" s="422">
        <v>0.008</v>
      </c>
      <c r="I1471" s="422">
        <v>0</v>
      </c>
      <c r="J1471" s="35">
        <v>53.91</v>
      </c>
      <c r="K1471" s="35">
        <v>0.43</v>
      </c>
    </row>
    <row r="1472" spans="1:11">
      <c r="A1472" s="41"/>
      <c r="B1472" s="41"/>
      <c r="C1472" s="41"/>
      <c r="D1472" s="41"/>
      <c r="E1472" s="41" t="s">
        <v>752</v>
      </c>
      <c r="F1472" s="419">
        <v>18.7194892977845</v>
      </c>
      <c r="G1472" s="41" t="s">
        <v>753</v>
      </c>
      <c r="H1472" s="419">
        <v>21.16</v>
      </c>
      <c r="I1472" s="41" t="s">
        <v>754</v>
      </c>
      <c r="J1472" s="419">
        <v>39.88</v>
      </c>
    </row>
    <row r="1473" ht="25.5" customHeight="1" spans="1:11">
      <c r="A1473" s="41"/>
      <c r="B1473" s="41"/>
      <c r="C1473" s="41"/>
      <c r="D1473" s="41"/>
      <c r="E1473" s="41" t="s">
        <v>755</v>
      </c>
      <c r="F1473" s="419">
        <v>42.98</v>
      </c>
      <c r="G1473" s="41"/>
      <c r="H1473" s="41" t="s">
        <v>756</v>
      </c>
      <c r="I1473" s="41"/>
      <c r="J1473" s="419">
        <v>206.61</v>
      </c>
    </row>
    <row r="1474" ht="25.5" customHeight="1" spans="1:11">
      <c r="A1474" s="42"/>
      <c r="B1474" s="42"/>
      <c r="C1474" s="42"/>
      <c r="D1474" s="42"/>
      <c r="E1474" s="42"/>
      <c r="F1474" s="42"/>
      <c r="G1474" s="42" t="s">
        <v>757</v>
      </c>
      <c r="H1474" s="420">
        <v>1</v>
      </c>
      <c r="I1474" s="42" t="s">
        <v>758</v>
      </c>
      <c r="J1474" s="45">
        <v>206.61</v>
      </c>
    </row>
    <row r="1475" ht="25.5" customHeight="1" spans="1:11">
      <c r="A1475" s="421"/>
      <c r="B1475" s="421"/>
      <c r="C1475" s="421"/>
      <c r="D1475" s="421"/>
      <c r="E1475" s="421"/>
      <c r="F1475" s="421"/>
      <c r="G1475" s="421"/>
      <c r="H1475" s="421"/>
      <c r="I1475" s="421"/>
      <c r="J1475" s="421"/>
    </row>
    <row r="1476" ht="25.5" customHeight="1" spans="1:11">
      <c r="A1476" s="25" t="s">
        <v>502</v>
      </c>
      <c r="B1476" s="24" t="s">
        <v>739</v>
      </c>
      <c r="C1476" s="25" t="s">
        <v>740</v>
      </c>
      <c r="D1476" s="25" t="s">
        <v>16</v>
      </c>
      <c r="E1476" s="25" t="s">
        <v>741</v>
      </c>
      <c r="F1476" s="25"/>
      <c r="G1476" s="26" t="s">
        <v>742</v>
      </c>
      <c r="H1476" s="24" t="s">
        <v>743</v>
      </c>
      <c r="I1476" s="24" t="s">
        <v>744</v>
      </c>
      <c r="J1476" s="24" t="s">
        <v>745</v>
      </c>
      <c r="K1476" s="24" t="s">
        <v>17</v>
      </c>
    </row>
    <row r="1477" ht="25.5" spans="1:11">
      <c r="A1477" s="49" t="s">
        <v>746</v>
      </c>
      <c r="B1477" s="48" t="s">
        <v>503</v>
      </c>
      <c r="C1477" s="49" t="s">
        <v>68</v>
      </c>
      <c r="D1477" s="49" t="s">
        <v>504</v>
      </c>
      <c r="E1477" s="49">
        <v>55</v>
      </c>
      <c r="F1477" s="49"/>
      <c r="G1477" s="50" t="s">
        <v>84</v>
      </c>
      <c r="H1477" s="416">
        <v>1</v>
      </c>
      <c r="I1477" s="417"/>
      <c r="J1477" s="417">
        <v>451.74</v>
      </c>
      <c r="K1477" s="417">
        <v>451.74</v>
      </c>
    </row>
    <row r="1478" ht="25.5" spans="1:11">
      <c r="A1478" s="28" t="s">
        <v>747</v>
      </c>
      <c r="B1478" s="27" t="s">
        <v>783</v>
      </c>
      <c r="C1478" s="28" t="s">
        <v>96</v>
      </c>
      <c r="D1478" s="28" t="s">
        <v>784</v>
      </c>
      <c r="E1478" s="28" t="s">
        <v>750</v>
      </c>
      <c r="F1478" s="28"/>
      <c r="G1478" s="29" t="s">
        <v>751</v>
      </c>
      <c r="H1478" s="418">
        <v>0.85</v>
      </c>
      <c r="I1478" s="418">
        <v>0</v>
      </c>
      <c r="J1478" s="30">
        <v>38.96</v>
      </c>
      <c r="K1478" s="30">
        <v>33.11</v>
      </c>
    </row>
    <row r="1479" customHeight="1" spans="1:11">
      <c r="A1479" s="28" t="s">
        <v>747</v>
      </c>
      <c r="B1479" s="27" t="s">
        <v>781</v>
      </c>
      <c r="C1479" s="28" t="s">
        <v>96</v>
      </c>
      <c r="D1479" s="28" t="s">
        <v>782</v>
      </c>
      <c r="E1479" s="28" t="s">
        <v>750</v>
      </c>
      <c r="F1479" s="28"/>
      <c r="G1479" s="29" t="s">
        <v>751</v>
      </c>
      <c r="H1479" s="418">
        <v>0.85</v>
      </c>
      <c r="I1479" s="418">
        <v>0</v>
      </c>
      <c r="J1479" s="30">
        <v>32.41</v>
      </c>
      <c r="K1479" s="30">
        <v>27.54</v>
      </c>
    </row>
    <row r="1480" customHeight="1" spans="1:11">
      <c r="A1480" s="33" t="s">
        <v>765</v>
      </c>
      <c r="B1480" s="32" t="s">
        <v>1358</v>
      </c>
      <c r="C1480" s="33" t="s">
        <v>159</v>
      </c>
      <c r="D1480" s="33" t="s">
        <v>504</v>
      </c>
      <c r="E1480" s="33" t="s">
        <v>772</v>
      </c>
      <c r="F1480" s="33"/>
      <c r="G1480" s="34" t="s">
        <v>84</v>
      </c>
      <c r="H1480" s="422">
        <v>1</v>
      </c>
      <c r="I1480" s="422">
        <v>0</v>
      </c>
      <c r="J1480" s="35">
        <v>391.09</v>
      </c>
      <c r="K1480" s="35">
        <v>391.09</v>
      </c>
    </row>
    <row r="1481" spans="1:11">
      <c r="A1481" s="41"/>
      <c r="B1481" s="41"/>
      <c r="C1481" s="41"/>
      <c r="D1481" s="41"/>
      <c r="E1481" s="41" t="s">
        <v>752</v>
      </c>
      <c r="F1481" s="419">
        <v>20.9960570784829</v>
      </c>
      <c r="G1481" s="41" t="s">
        <v>753</v>
      </c>
      <c r="H1481" s="419">
        <v>23.73</v>
      </c>
      <c r="I1481" s="41" t="s">
        <v>754</v>
      </c>
      <c r="J1481" s="419">
        <v>44.73</v>
      </c>
    </row>
    <row r="1482" spans="1:11">
      <c r="A1482" s="41"/>
      <c r="B1482" s="41"/>
      <c r="C1482" s="41"/>
      <c r="D1482" s="41"/>
      <c r="E1482" s="41" t="s">
        <v>755</v>
      </c>
      <c r="F1482" s="419">
        <v>118.67</v>
      </c>
      <c r="G1482" s="41"/>
      <c r="H1482" s="41" t="s">
        <v>756</v>
      </c>
      <c r="I1482" s="41"/>
      <c r="J1482" s="419">
        <v>570.41</v>
      </c>
    </row>
    <row r="1483" ht="38.25" customHeight="1" spans="1:11">
      <c r="A1483" s="42"/>
      <c r="B1483" s="42"/>
      <c r="C1483" s="42"/>
      <c r="D1483" s="42"/>
      <c r="E1483" s="42"/>
      <c r="F1483" s="42"/>
      <c r="G1483" s="42" t="s">
        <v>757</v>
      </c>
      <c r="H1483" s="420">
        <v>1</v>
      </c>
      <c r="I1483" s="42" t="s">
        <v>758</v>
      </c>
      <c r="J1483" s="45">
        <v>570.41</v>
      </c>
    </row>
    <row r="1484" ht="25.5" customHeight="1" spans="1:11">
      <c r="A1484" s="421"/>
      <c r="B1484" s="421"/>
      <c r="C1484" s="421"/>
      <c r="D1484" s="421"/>
      <c r="E1484" s="421"/>
      <c r="F1484" s="421"/>
      <c r="G1484" s="421"/>
      <c r="H1484" s="421"/>
      <c r="I1484" s="421"/>
      <c r="J1484" s="421"/>
    </row>
    <row r="1485" ht="25.5" customHeight="1" spans="1:11">
      <c r="A1485" s="25" t="s">
        <v>505</v>
      </c>
      <c r="B1485" s="24" t="s">
        <v>739</v>
      </c>
      <c r="C1485" s="25" t="s">
        <v>740</v>
      </c>
      <c r="D1485" s="25" t="s">
        <v>16</v>
      </c>
      <c r="E1485" s="25" t="s">
        <v>741</v>
      </c>
      <c r="F1485" s="25"/>
      <c r="G1485" s="26" t="s">
        <v>742</v>
      </c>
      <c r="H1485" s="24" t="s">
        <v>743</v>
      </c>
      <c r="I1485" s="24" t="s">
        <v>744</v>
      </c>
      <c r="J1485" s="24" t="s">
        <v>745</v>
      </c>
      <c r="K1485" s="24" t="s">
        <v>17</v>
      </c>
    </row>
    <row r="1486" ht="25.5" customHeight="1" spans="1:11">
      <c r="A1486" s="49" t="s">
        <v>746</v>
      </c>
      <c r="B1486" s="48" t="s">
        <v>506</v>
      </c>
      <c r="C1486" s="49" t="s">
        <v>96</v>
      </c>
      <c r="D1486" s="49" t="s">
        <v>507</v>
      </c>
      <c r="E1486" s="49" t="s">
        <v>1359</v>
      </c>
      <c r="F1486" s="49"/>
      <c r="G1486" s="50" t="s">
        <v>84</v>
      </c>
      <c r="H1486" s="416">
        <v>1</v>
      </c>
      <c r="I1486" s="417"/>
      <c r="J1486" s="417">
        <v>53.14</v>
      </c>
      <c r="K1486" s="417">
        <v>53.14</v>
      </c>
    </row>
    <row r="1487" ht="25.5" spans="1:11">
      <c r="A1487" s="28" t="s">
        <v>747</v>
      </c>
      <c r="B1487" s="27" t="s">
        <v>781</v>
      </c>
      <c r="C1487" s="28" t="s">
        <v>96</v>
      </c>
      <c r="D1487" s="28" t="s">
        <v>782</v>
      </c>
      <c r="E1487" s="28" t="s">
        <v>750</v>
      </c>
      <c r="F1487" s="28"/>
      <c r="G1487" s="29" t="s">
        <v>751</v>
      </c>
      <c r="H1487" s="418">
        <v>0.1485</v>
      </c>
      <c r="I1487" s="418">
        <v>0</v>
      </c>
      <c r="J1487" s="30">
        <v>32.41</v>
      </c>
      <c r="K1487" s="30">
        <v>4.81</v>
      </c>
    </row>
    <row r="1488" ht="25.5" spans="1:11">
      <c r="A1488" s="28" t="s">
        <v>747</v>
      </c>
      <c r="B1488" s="27" t="s">
        <v>783</v>
      </c>
      <c r="C1488" s="28" t="s">
        <v>96</v>
      </c>
      <c r="D1488" s="28" t="s">
        <v>784</v>
      </c>
      <c r="E1488" s="28" t="s">
        <v>750</v>
      </c>
      <c r="F1488" s="28"/>
      <c r="G1488" s="29" t="s">
        <v>751</v>
      </c>
      <c r="H1488" s="418">
        <v>0.1485</v>
      </c>
      <c r="I1488" s="418">
        <v>0</v>
      </c>
      <c r="J1488" s="30">
        <v>38.96</v>
      </c>
      <c r="K1488" s="30">
        <v>5.78</v>
      </c>
    </row>
    <row r="1489" spans="1:11">
      <c r="A1489" s="33" t="s">
        <v>765</v>
      </c>
      <c r="B1489" s="32" t="s">
        <v>1280</v>
      </c>
      <c r="C1489" s="33" t="s">
        <v>96</v>
      </c>
      <c r="D1489" s="33" t="s">
        <v>1281</v>
      </c>
      <c r="E1489" s="33" t="s">
        <v>772</v>
      </c>
      <c r="F1489" s="33"/>
      <c r="G1489" s="34" t="s">
        <v>84</v>
      </c>
      <c r="H1489" s="422">
        <v>0.0132</v>
      </c>
      <c r="I1489" s="422">
        <v>0</v>
      </c>
      <c r="J1489" s="35">
        <v>13.09</v>
      </c>
      <c r="K1489" s="35">
        <v>0.17</v>
      </c>
    </row>
    <row r="1490" customHeight="1" spans="1:11">
      <c r="A1490" s="33" t="s">
        <v>765</v>
      </c>
      <c r="B1490" s="32" t="s">
        <v>1360</v>
      </c>
      <c r="C1490" s="33" t="s">
        <v>96</v>
      </c>
      <c r="D1490" s="33" t="s">
        <v>1361</v>
      </c>
      <c r="E1490" s="33" t="s">
        <v>772</v>
      </c>
      <c r="F1490" s="33"/>
      <c r="G1490" s="34" t="s">
        <v>84</v>
      </c>
      <c r="H1490" s="422">
        <v>1</v>
      </c>
      <c r="I1490" s="422">
        <v>0</v>
      </c>
      <c r="J1490" s="35">
        <v>42.38</v>
      </c>
      <c r="K1490" s="35">
        <v>42.38</v>
      </c>
    </row>
    <row r="1491" spans="1:11">
      <c r="A1491" s="41"/>
      <c r="B1491" s="41"/>
      <c r="C1491" s="41"/>
      <c r="D1491" s="41"/>
      <c r="E1491" s="41" t="s">
        <v>752</v>
      </c>
      <c r="F1491" s="419">
        <v>3.66597822005257</v>
      </c>
      <c r="G1491" s="41" t="s">
        <v>753</v>
      </c>
      <c r="H1491" s="419">
        <v>4.14</v>
      </c>
      <c r="I1491" s="41" t="s">
        <v>754</v>
      </c>
      <c r="J1491" s="419">
        <v>7.81</v>
      </c>
    </row>
    <row r="1492" spans="1:11">
      <c r="A1492" s="41"/>
      <c r="B1492" s="41"/>
      <c r="C1492" s="41"/>
      <c r="D1492" s="41"/>
      <c r="E1492" s="41" t="s">
        <v>755</v>
      </c>
      <c r="F1492" s="419">
        <v>13.95</v>
      </c>
      <c r="G1492" s="41"/>
      <c r="H1492" s="41" t="s">
        <v>756</v>
      </c>
      <c r="I1492" s="41"/>
      <c r="J1492" s="419">
        <v>67.09</v>
      </c>
    </row>
    <row r="1493" ht="26.25" spans="1:11">
      <c r="A1493" s="42"/>
      <c r="B1493" s="42"/>
      <c r="C1493" s="42"/>
      <c r="D1493" s="42"/>
      <c r="E1493" s="42"/>
      <c r="F1493" s="42"/>
      <c r="G1493" s="42" t="s">
        <v>757</v>
      </c>
      <c r="H1493" s="420">
        <v>2</v>
      </c>
      <c r="I1493" s="42" t="s">
        <v>758</v>
      </c>
      <c r="J1493" s="45">
        <v>134.18</v>
      </c>
    </row>
    <row r="1494" ht="38.25" customHeight="1" spans="1:11">
      <c r="A1494" s="421"/>
      <c r="B1494" s="421"/>
      <c r="C1494" s="421"/>
      <c r="D1494" s="421"/>
      <c r="E1494" s="421"/>
      <c r="F1494" s="421"/>
      <c r="G1494" s="421"/>
      <c r="H1494" s="421"/>
      <c r="I1494" s="421"/>
      <c r="J1494" s="421"/>
    </row>
    <row r="1495" ht="25.5" customHeight="1" spans="1:11">
      <c r="A1495" s="25" t="s">
        <v>508</v>
      </c>
      <c r="B1495" s="24" t="s">
        <v>739</v>
      </c>
      <c r="C1495" s="25" t="s">
        <v>740</v>
      </c>
      <c r="D1495" s="25" t="s">
        <v>16</v>
      </c>
      <c r="E1495" s="25" t="s">
        <v>741</v>
      </c>
      <c r="F1495" s="25"/>
      <c r="G1495" s="26" t="s">
        <v>742</v>
      </c>
      <c r="H1495" s="24" t="s">
        <v>743</v>
      </c>
      <c r="I1495" s="24" t="s">
        <v>744</v>
      </c>
      <c r="J1495" s="24" t="s">
        <v>745</v>
      </c>
      <c r="K1495" s="24" t="s">
        <v>17</v>
      </c>
    </row>
    <row r="1496" ht="25.5" customHeight="1" spans="1:11">
      <c r="A1496" s="49" t="s">
        <v>746</v>
      </c>
      <c r="B1496" s="48" t="s">
        <v>509</v>
      </c>
      <c r="C1496" s="49" t="s">
        <v>96</v>
      </c>
      <c r="D1496" s="49" t="s">
        <v>510</v>
      </c>
      <c r="E1496" s="49" t="s">
        <v>1359</v>
      </c>
      <c r="F1496" s="49"/>
      <c r="G1496" s="50" t="s">
        <v>84</v>
      </c>
      <c r="H1496" s="416">
        <v>1</v>
      </c>
      <c r="I1496" s="417"/>
      <c r="J1496" s="417">
        <v>243.47</v>
      </c>
      <c r="K1496" s="417">
        <v>243.47</v>
      </c>
    </row>
    <row r="1497" ht="25.5" spans="1:11">
      <c r="A1497" s="28" t="s">
        <v>747</v>
      </c>
      <c r="B1497" s="27" t="s">
        <v>781</v>
      </c>
      <c r="C1497" s="28" t="s">
        <v>96</v>
      </c>
      <c r="D1497" s="28" t="s">
        <v>782</v>
      </c>
      <c r="E1497" s="28" t="s">
        <v>750</v>
      </c>
      <c r="F1497" s="28"/>
      <c r="G1497" s="29" t="s">
        <v>751</v>
      </c>
      <c r="H1497" s="418">
        <v>0.4546</v>
      </c>
      <c r="I1497" s="418">
        <v>0</v>
      </c>
      <c r="J1497" s="30">
        <v>32.41</v>
      </c>
      <c r="K1497" s="30">
        <v>14.73</v>
      </c>
    </row>
    <row r="1498" ht="25.5" spans="1:11">
      <c r="A1498" s="28" t="s">
        <v>747</v>
      </c>
      <c r="B1498" s="27" t="s">
        <v>783</v>
      </c>
      <c r="C1498" s="28" t="s">
        <v>96</v>
      </c>
      <c r="D1498" s="28" t="s">
        <v>784</v>
      </c>
      <c r="E1498" s="28" t="s">
        <v>750</v>
      </c>
      <c r="F1498" s="28"/>
      <c r="G1498" s="29" t="s">
        <v>751</v>
      </c>
      <c r="H1498" s="418">
        <v>0.4546</v>
      </c>
      <c r="I1498" s="418">
        <v>0</v>
      </c>
      <c r="J1498" s="30">
        <v>38.96</v>
      </c>
      <c r="K1498" s="30">
        <v>17.71</v>
      </c>
    </row>
    <row r="1499" spans="1:11">
      <c r="A1499" s="33" t="s">
        <v>765</v>
      </c>
      <c r="B1499" s="32" t="s">
        <v>1280</v>
      </c>
      <c r="C1499" s="33" t="s">
        <v>96</v>
      </c>
      <c r="D1499" s="33" t="s">
        <v>1281</v>
      </c>
      <c r="E1499" s="33" t="s">
        <v>772</v>
      </c>
      <c r="F1499" s="33"/>
      <c r="G1499" s="34" t="s">
        <v>84</v>
      </c>
      <c r="H1499" s="422">
        <v>0.0302</v>
      </c>
      <c r="I1499" s="422">
        <v>0</v>
      </c>
      <c r="J1499" s="35">
        <v>13.09</v>
      </c>
      <c r="K1499" s="35">
        <v>0.39</v>
      </c>
    </row>
    <row r="1500" ht="25.5" spans="1:11">
      <c r="A1500" s="33" t="s">
        <v>765</v>
      </c>
      <c r="B1500" s="32" t="s">
        <v>1362</v>
      </c>
      <c r="C1500" s="33" t="s">
        <v>96</v>
      </c>
      <c r="D1500" s="33" t="s">
        <v>1363</v>
      </c>
      <c r="E1500" s="33" t="s">
        <v>772</v>
      </c>
      <c r="F1500" s="33"/>
      <c r="G1500" s="34" t="s">
        <v>84</v>
      </c>
      <c r="H1500" s="422">
        <v>1</v>
      </c>
      <c r="I1500" s="422">
        <v>0</v>
      </c>
      <c r="J1500" s="35">
        <v>210.64</v>
      </c>
      <c r="K1500" s="35">
        <v>210.64</v>
      </c>
    </row>
    <row r="1501" customHeight="1" spans="1:11">
      <c r="A1501" s="41"/>
      <c r="B1501" s="41"/>
      <c r="C1501" s="41"/>
      <c r="D1501" s="41"/>
      <c r="E1501" s="41" t="s">
        <v>752</v>
      </c>
      <c r="F1501" s="419">
        <v>11.2279384153211</v>
      </c>
      <c r="G1501" s="41" t="s">
        <v>753</v>
      </c>
      <c r="H1501" s="419">
        <v>12.69</v>
      </c>
      <c r="I1501" s="41" t="s">
        <v>754</v>
      </c>
      <c r="J1501" s="419">
        <v>23.92</v>
      </c>
    </row>
    <row r="1502" spans="1:11">
      <c r="A1502" s="41"/>
      <c r="B1502" s="41"/>
      <c r="C1502" s="41"/>
      <c r="D1502" s="41"/>
      <c r="E1502" s="41" t="s">
        <v>755</v>
      </c>
      <c r="F1502" s="419">
        <v>63.95</v>
      </c>
      <c r="G1502" s="41"/>
      <c r="H1502" s="41" t="s">
        <v>756</v>
      </c>
      <c r="I1502" s="41"/>
      <c r="J1502" s="419">
        <v>307.42</v>
      </c>
    </row>
    <row r="1503" ht="26.25" spans="1:11">
      <c r="A1503" s="42"/>
      <c r="B1503" s="42"/>
      <c r="C1503" s="42"/>
      <c r="D1503" s="42"/>
      <c r="E1503" s="42"/>
      <c r="F1503" s="42"/>
      <c r="G1503" s="42" t="s">
        <v>757</v>
      </c>
      <c r="H1503" s="420">
        <v>4</v>
      </c>
      <c r="I1503" s="42" t="s">
        <v>758</v>
      </c>
      <c r="J1503" s="45">
        <v>1229.68</v>
      </c>
    </row>
    <row r="1504" ht="15.75" spans="1:11">
      <c r="A1504" s="421"/>
      <c r="B1504" s="421"/>
      <c r="C1504" s="421"/>
      <c r="D1504" s="421"/>
      <c r="E1504" s="421"/>
      <c r="F1504" s="421"/>
      <c r="G1504" s="421"/>
      <c r="H1504" s="421"/>
      <c r="I1504" s="421"/>
      <c r="J1504" s="421"/>
    </row>
    <row r="1505" ht="25.5" customHeight="1" spans="1:11">
      <c r="A1505" s="25" t="s">
        <v>511</v>
      </c>
      <c r="B1505" s="24" t="s">
        <v>739</v>
      </c>
      <c r="C1505" s="25" t="s">
        <v>740</v>
      </c>
      <c r="D1505" s="25" t="s">
        <v>16</v>
      </c>
      <c r="E1505" s="25" t="s">
        <v>741</v>
      </c>
      <c r="F1505" s="25"/>
      <c r="G1505" s="26" t="s">
        <v>742</v>
      </c>
      <c r="H1505" s="24" t="s">
        <v>743</v>
      </c>
      <c r="I1505" s="24" t="s">
        <v>744</v>
      </c>
      <c r="J1505" s="24" t="s">
        <v>745</v>
      </c>
      <c r="K1505" s="24" t="s">
        <v>17</v>
      </c>
    </row>
    <row r="1506" ht="25.5" customHeight="1" spans="1:11">
      <c r="A1506" s="49" t="s">
        <v>746</v>
      </c>
      <c r="B1506" s="48" t="s">
        <v>512</v>
      </c>
      <c r="C1506" s="49" t="s">
        <v>96</v>
      </c>
      <c r="D1506" s="49" t="s">
        <v>513</v>
      </c>
      <c r="E1506" s="49" t="s">
        <v>1359</v>
      </c>
      <c r="F1506" s="49"/>
      <c r="G1506" s="50" t="s">
        <v>84</v>
      </c>
      <c r="H1506" s="416">
        <v>1</v>
      </c>
      <c r="I1506" s="417"/>
      <c r="J1506" s="417">
        <v>672.7</v>
      </c>
      <c r="K1506" s="417">
        <v>672.7</v>
      </c>
    </row>
    <row r="1507" ht="25.5" customHeight="1" spans="1:11">
      <c r="A1507" s="28" t="s">
        <v>747</v>
      </c>
      <c r="B1507" s="27" t="s">
        <v>781</v>
      </c>
      <c r="C1507" s="28" t="s">
        <v>96</v>
      </c>
      <c r="D1507" s="28" t="s">
        <v>782</v>
      </c>
      <c r="E1507" s="28" t="s">
        <v>750</v>
      </c>
      <c r="F1507" s="28"/>
      <c r="G1507" s="29" t="s">
        <v>751</v>
      </c>
      <c r="H1507" s="418">
        <v>0.2847</v>
      </c>
      <c r="I1507" s="418">
        <v>0</v>
      </c>
      <c r="J1507" s="30">
        <v>32.41</v>
      </c>
      <c r="K1507" s="30">
        <v>9.22</v>
      </c>
    </row>
    <row r="1508" ht="25.5" spans="1:11">
      <c r="A1508" s="28" t="s">
        <v>747</v>
      </c>
      <c r="B1508" s="27" t="s">
        <v>783</v>
      </c>
      <c r="C1508" s="28" t="s">
        <v>96</v>
      </c>
      <c r="D1508" s="28" t="s">
        <v>784</v>
      </c>
      <c r="E1508" s="28" t="s">
        <v>750</v>
      </c>
      <c r="F1508" s="28"/>
      <c r="G1508" s="29" t="s">
        <v>751</v>
      </c>
      <c r="H1508" s="418">
        <v>0.2847</v>
      </c>
      <c r="I1508" s="418">
        <v>0</v>
      </c>
      <c r="J1508" s="30">
        <v>38.96</v>
      </c>
      <c r="K1508" s="30">
        <v>11.09</v>
      </c>
    </row>
    <row r="1509" spans="1:11">
      <c r="A1509" s="33" t="s">
        <v>765</v>
      </c>
      <c r="B1509" s="32" t="s">
        <v>1280</v>
      </c>
      <c r="C1509" s="33" t="s">
        <v>96</v>
      </c>
      <c r="D1509" s="33" t="s">
        <v>1281</v>
      </c>
      <c r="E1509" s="33" t="s">
        <v>772</v>
      </c>
      <c r="F1509" s="33"/>
      <c r="G1509" s="34" t="s">
        <v>84</v>
      </c>
      <c r="H1509" s="422">
        <v>0.0177</v>
      </c>
      <c r="I1509" s="422">
        <v>0</v>
      </c>
      <c r="J1509" s="35">
        <v>13.09</v>
      </c>
      <c r="K1509" s="35">
        <v>0.23</v>
      </c>
    </row>
    <row r="1510" ht="25.5" spans="1:11">
      <c r="A1510" s="33" t="s">
        <v>765</v>
      </c>
      <c r="B1510" s="32" t="s">
        <v>1364</v>
      </c>
      <c r="C1510" s="33" t="s">
        <v>96</v>
      </c>
      <c r="D1510" s="33" t="s">
        <v>1365</v>
      </c>
      <c r="E1510" s="33" t="s">
        <v>772</v>
      </c>
      <c r="F1510" s="33"/>
      <c r="G1510" s="34" t="s">
        <v>84</v>
      </c>
      <c r="H1510" s="422">
        <v>1</v>
      </c>
      <c r="I1510" s="422">
        <v>0</v>
      </c>
      <c r="J1510" s="35">
        <v>652.16</v>
      </c>
      <c r="K1510" s="35">
        <v>652.16</v>
      </c>
    </row>
    <row r="1511" customHeight="1" spans="1:11">
      <c r="A1511" s="41"/>
      <c r="B1511" s="41"/>
      <c r="C1511" s="41"/>
      <c r="D1511" s="41"/>
      <c r="E1511" s="41" t="s">
        <v>752</v>
      </c>
      <c r="F1511" s="419">
        <v>7.02684941794968</v>
      </c>
      <c r="G1511" s="41" t="s">
        <v>753</v>
      </c>
      <c r="H1511" s="419">
        <v>7.94</v>
      </c>
      <c r="I1511" s="41" t="s">
        <v>754</v>
      </c>
      <c r="J1511" s="419">
        <v>14.97</v>
      </c>
    </row>
    <row r="1512" customHeight="1" spans="1:11">
      <c r="A1512" s="41"/>
      <c r="B1512" s="41"/>
      <c r="C1512" s="41"/>
      <c r="D1512" s="41"/>
      <c r="E1512" s="41" t="s">
        <v>755</v>
      </c>
      <c r="F1512" s="419">
        <v>176.71</v>
      </c>
      <c r="G1512" s="41"/>
      <c r="H1512" s="41" t="s">
        <v>756</v>
      </c>
      <c r="I1512" s="41"/>
      <c r="J1512" s="419">
        <v>849.41</v>
      </c>
    </row>
    <row r="1513" ht="26.25" spans="1:11">
      <c r="A1513" s="42"/>
      <c r="B1513" s="42"/>
      <c r="C1513" s="42"/>
      <c r="D1513" s="42"/>
      <c r="E1513" s="42"/>
      <c r="F1513" s="42"/>
      <c r="G1513" s="42" t="s">
        <v>757</v>
      </c>
      <c r="H1513" s="420">
        <v>2</v>
      </c>
      <c r="I1513" s="42" t="s">
        <v>758</v>
      </c>
      <c r="J1513" s="45">
        <v>1698.82</v>
      </c>
    </row>
    <row r="1514" ht="15.75" spans="1:11">
      <c r="A1514" s="421"/>
      <c r="B1514" s="421"/>
      <c r="C1514" s="421"/>
      <c r="D1514" s="421"/>
      <c r="E1514" s="421"/>
      <c r="F1514" s="421"/>
      <c r="G1514" s="421"/>
      <c r="H1514" s="421"/>
      <c r="I1514" s="421"/>
      <c r="J1514" s="421"/>
    </row>
    <row r="1515" ht="25.5" customHeight="1" spans="1:11">
      <c r="A1515" s="25" t="s">
        <v>514</v>
      </c>
      <c r="B1515" s="24" t="s">
        <v>739</v>
      </c>
      <c r="C1515" s="25" t="s">
        <v>740</v>
      </c>
      <c r="D1515" s="25" t="s">
        <v>16</v>
      </c>
      <c r="E1515" s="25" t="s">
        <v>741</v>
      </c>
      <c r="F1515" s="25"/>
      <c r="G1515" s="26" t="s">
        <v>742</v>
      </c>
      <c r="H1515" s="24" t="s">
        <v>743</v>
      </c>
      <c r="I1515" s="24" t="s">
        <v>744</v>
      </c>
      <c r="J1515" s="24" t="s">
        <v>745</v>
      </c>
      <c r="K1515" s="24" t="s">
        <v>17</v>
      </c>
    </row>
    <row r="1516" ht="25.5" customHeight="1" spans="1:11">
      <c r="A1516" s="49" t="s">
        <v>746</v>
      </c>
      <c r="B1516" s="48" t="s">
        <v>515</v>
      </c>
      <c r="C1516" s="49" t="s">
        <v>96</v>
      </c>
      <c r="D1516" s="49" t="s">
        <v>516</v>
      </c>
      <c r="E1516" s="49" t="s">
        <v>1359</v>
      </c>
      <c r="F1516" s="49"/>
      <c r="G1516" s="50" t="s">
        <v>84</v>
      </c>
      <c r="H1516" s="416">
        <v>1</v>
      </c>
      <c r="I1516" s="417"/>
      <c r="J1516" s="417">
        <v>296.1</v>
      </c>
      <c r="K1516" s="417">
        <v>296.1</v>
      </c>
    </row>
    <row r="1517" ht="25.5" customHeight="1" spans="1:11">
      <c r="A1517" s="28" t="s">
        <v>747</v>
      </c>
      <c r="B1517" s="27" t="s">
        <v>781</v>
      </c>
      <c r="C1517" s="28" t="s">
        <v>96</v>
      </c>
      <c r="D1517" s="28" t="s">
        <v>782</v>
      </c>
      <c r="E1517" s="28" t="s">
        <v>750</v>
      </c>
      <c r="F1517" s="28"/>
      <c r="G1517" s="29" t="s">
        <v>751</v>
      </c>
      <c r="H1517" s="418">
        <v>0.5695</v>
      </c>
      <c r="I1517" s="418">
        <v>0</v>
      </c>
      <c r="J1517" s="30">
        <v>32.41</v>
      </c>
      <c r="K1517" s="30">
        <v>18.45</v>
      </c>
    </row>
    <row r="1518" ht="25.5" customHeight="1" spans="1:11">
      <c r="A1518" s="28" t="s">
        <v>747</v>
      </c>
      <c r="B1518" s="27" t="s">
        <v>783</v>
      </c>
      <c r="C1518" s="28" t="s">
        <v>96</v>
      </c>
      <c r="D1518" s="28" t="s">
        <v>784</v>
      </c>
      <c r="E1518" s="28" t="s">
        <v>750</v>
      </c>
      <c r="F1518" s="28"/>
      <c r="G1518" s="29" t="s">
        <v>751</v>
      </c>
      <c r="H1518" s="418">
        <v>0.5695</v>
      </c>
      <c r="I1518" s="418">
        <v>0</v>
      </c>
      <c r="J1518" s="30">
        <v>38.96</v>
      </c>
      <c r="K1518" s="30">
        <v>22.18</v>
      </c>
    </row>
    <row r="1519" spans="1:11">
      <c r="A1519" s="33" t="s">
        <v>765</v>
      </c>
      <c r="B1519" s="32" t="s">
        <v>1280</v>
      </c>
      <c r="C1519" s="33" t="s">
        <v>96</v>
      </c>
      <c r="D1519" s="33" t="s">
        <v>1281</v>
      </c>
      <c r="E1519" s="33" t="s">
        <v>772</v>
      </c>
      <c r="F1519" s="33"/>
      <c r="G1519" s="34" t="s">
        <v>84</v>
      </c>
      <c r="H1519" s="422">
        <v>0.0354</v>
      </c>
      <c r="I1519" s="422">
        <v>0</v>
      </c>
      <c r="J1519" s="35">
        <v>13.09</v>
      </c>
      <c r="K1519" s="35">
        <v>0.46</v>
      </c>
    </row>
    <row r="1520" spans="1:11">
      <c r="A1520" s="33" t="s">
        <v>765</v>
      </c>
      <c r="B1520" s="32" t="s">
        <v>1366</v>
      </c>
      <c r="C1520" s="33" t="s">
        <v>96</v>
      </c>
      <c r="D1520" s="33" t="s">
        <v>1367</v>
      </c>
      <c r="E1520" s="33" t="s">
        <v>772</v>
      </c>
      <c r="F1520" s="33"/>
      <c r="G1520" s="34" t="s">
        <v>84</v>
      </c>
      <c r="H1520" s="422">
        <v>1</v>
      </c>
      <c r="I1520" s="422">
        <v>0</v>
      </c>
      <c r="J1520" s="35">
        <v>255.01</v>
      </c>
      <c r="K1520" s="35">
        <v>255.01</v>
      </c>
    </row>
    <row r="1521" customHeight="1" spans="1:11">
      <c r="A1521" s="41"/>
      <c r="B1521" s="41"/>
      <c r="C1521" s="41"/>
      <c r="D1521" s="41"/>
      <c r="E1521" s="41" t="s">
        <v>752</v>
      </c>
      <c r="F1521" s="419">
        <v>14.0677806984604</v>
      </c>
      <c r="G1521" s="41" t="s">
        <v>753</v>
      </c>
      <c r="H1521" s="419">
        <v>15.9</v>
      </c>
      <c r="I1521" s="41" t="s">
        <v>754</v>
      </c>
      <c r="J1521" s="419">
        <v>29.97</v>
      </c>
    </row>
    <row r="1522" customHeight="1" spans="1:11">
      <c r="A1522" s="41"/>
      <c r="B1522" s="41"/>
      <c r="C1522" s="41"/>
      <c r="D1522" s="41"/>
      <c r="E1522" s="41" t="s">
        <v>755</v>
      </c>
      <c r="F1522" s="419">
        <v>77.78</v>
      </c>
      <c r="G1522" s="41"/>
      <c r="H1522" s="41" t="s">
        <v>756</v>
      </c>
      <c r="I1522" s="41"/>
      <c r="J1522" s="419">
        <v>373.88</v>
      </c>
    </row>
    <row r="1523" ht="26.25" spans="1:11">
      <c r="A1523" s="42"/>
      <c r="B1523" s="42"/>
      <c r="C1523" s="42"/>
      <c r="D1523" s="42"/>
      <c r="E1523" s="42"/>
      <c r="F1523" s="42"/>
      <c r="G1523" s="42" t="s">
        <v>757</v>
      </c>
      <c r="H1523" s="420">
        <v>2</v>
      </c>
      <c r="I1523" s="42" t="s">
        <v>758</v>
      </c>
      <c r="J1523" s="45">
        <v>747.76</v>
      </c>
    </row>
    <row r="1524" ht="15.75" spans="1:11">
      <c r="A1524" s="421"/>
      <c r="B1524" s="421"/>
      <c r="C1524" s="421"/>
      <c r="D1524" s="421"/>
      <c r="E1524" s="421"/>
      <c r="F1524" s="421"/>
      <c r="G1524" s="421"/>
      <c r="H1524" s="421"/>
      <c r="I1524" s="421"/>
      <c r="J1524" s="421"/>
    </row>
    <row r="1525" spans="1:11">
      <c r="A1525" s="25" t="s">
        <v>517</v>
      </c>
      <c r="B1525" s="24" t="s">
        <v>739</v>
      </c>
      <c r="C1525" s="25" t="s">
        <v>740</v>
      </c>
      <c r="D1525" s="25" t="s">
        <v>16</v>
      </c>
      <c r="E1525" s="25" t="s">
        <v>741</v>
      </c>
      <c r="F1525" s="25"/>
      <c r="G1525" s="26" t="s">
        <v>742</v>
      </c>
      <c r="H1525" s="24" t="s">
        <v>743</v>
      </c>
      <c r="I1525" s="24" t="s">
        <v>744</v>
      </c>
      <c r="J1525" s="24" t="s">
        <v>745</v>
      </c>
      <c r="K1525" s="24" t="s">
        <v>17</v>
      </c>
    </row>
    <row r="1526" ht="25.5" customHeight="1" spans="1:11">
      <c r="A1526" s="49" t="s">
        <v>746</v>
      </c>
      <c r="B1526" s="48" t="s">
        <v>518</v>
      </c>
      <c r="C1526" s="49" t="s">
        <v>68</v>
      </c>
      <c r="D1526" s="49" t="s">
        <v>519</v>
      </c>
      <c r="E1526" s="49" t="s">
        <v>1308</v>
      </c>
      <c r="F1526" s="49"/>
      <c r="G1526" s="50" t="s">
        <v>84</v>
      </c>
      <c r="H1526" s="416">
        <v>1</v>
      </c>
      <c r="I1526" s="417"/>
      <c r="J1526" s="417">
        <v>824.78</v>
      </c>
      <c r="K1526" s="417">
        <v>824.78</v>
      </c>
    </row>
    <row r="1527" ht="25.5" customHeight="1" spans="1:11">
      <c r="A1527" s="28" t="s">
        <v>747</v>
      </c>
      <c r="B1527" s="27" t="s">
        <v>781</v>
      </c>
      <c r="C1527" s="28" t="s">
        <v>96</v>
      </c>
      <c r="D1527" s="28" t="s">
        <v>782</v>
      </c>
      <c r="E1527" s="28" t="s">
        <v>750</v>
      </c>
      <c r="F1527" s="28"/>
      <c r="G1527" s="29" t="s">
        <v>751</v>
      </c>
      <c r="H1527" s="418">
        <v>8</v>
      </c>
      <c r="I1527" s="418">
        <v>0</v>
      </c>
      <c r="J1527" s="30">
        <v>32.41</v>
      </c>
      <c r="K1527" s="30">
        <v>259.28</v>
      </c>
    </row>
    <row r="1528" ht="25.5" customHeight="1" spans="1:11">
      <c r="A1528" s="28" t="s">
        <v>747</v>
      </c>
      <c r="B1528" s="27" t="s">
        <v>783</v>
      </c>
      <c r="C1528" s="28" t="s">
        <v>96</v>
      </c>
      <c r="D1528" s="28" t="s">
        <v>784</v>
      </c>
      <c r="E1528" s="28" t="s">
        <v>750</v>
      </c>
      <c r="F1528" s="28"/>
      <c r="G1528" s="29" t="s">
        <v>751</v>
      </c>
      <c r="H1528" s="418">
        <v>8</v>
      </c>
      <c r="I1528" s="418">
        <v>0</v>
      </c>
      <c r="J1528" s="30">
        <v>38.96</v>
      </c>
      <c r="K1528" s="30">
        <v>311.68</v>
      </c>
    </row>
    <row r="1529" ht="25.5" spans="1:11">
      <c r="A1529" s="33" t="s">
        <v>765</v>
      </c>
      <c r="B1529" s="32" t="s">
        <v>1368</v>
      </c>
      <c r="C1529" s="33" t="s">
        <v>96</v>
      </c>
      <c r="D1529" s="33" t="s">
        <v>1369</v>
      </c>
      <c r="E1529" s="33" t="s">
        <v>772</v>
      </c>
      <c r="F1529" s="33"/>
      <c r="G1529" s="34" t="s">
        <v>84</v>
      </c>
      <c r="H1529" s="422">
        <v>2</v>
      </c>
      <c r="I1529" s="422">
        <v>0</v>
      </c>
      <c r="J1529" s="35">
        <v>19.53</v>
      </c>
      <c r="K1529" s="35">
        <v>39.06</v>
      </c>
    </row>
    <row r="1530" customHeight="1" spans="1:11">
      <c r="A1530" s="33" t="s">
        <v>765</v>
      </c>
      <c r="B1530" s="32" t="s">
        <v>1370</v>
      </c>
      <c r="C1530" s="33" t="s">
        <v>96</v>
      </c>
      <c r="D1530" s="33" t="s">
        <v>1371</v>
      </c>
      <c r="E1530" s="33" t="s">
        <v>772</v>
      </c>
      <c r="F1530" s="33"/>
      <c r="G1530" s="34" t="s">
        <v>84</v>
      </c>
      <c r="H1530" s="422">
        <v>1</v>
      </c>
      <c r="I1530" s="422">
        <v>0</v>
      </c>
      <c r="J1530" s="35">
        <v>58.01</v>
      </c>
      <c r="K1530" s="35">
        <v>58.01</v>
      </c>
    </row>
    <row r="1531" spans="1:11">
      <c r="A1531" s="33" t="s">
        <v>765</v>
      </c>
      <c r="B1531" s="32" t="s">
        <v>1372</v>
      </c>
      <c r="C1531" s="33" t="s">
        <v>96</v>
      </c>
      <c r="D1531" s="33" t="s">
        <v>1373</v>
      </c>
      <c r="E1531" s="33" t="s">
        <v>905</v>
      </c>
      <c r="F1531" s="33"/>
      <c r="G1531" s="34" t="s">
        <v>751</v>
      </c>
      <c r="H1531" s="422">
        <v>3</v>
      </c>
      <c r="I1531" s="422">
        <v>0</v>
      </c>
      <c r="J1531" s="35">
        <v>29.61</v>
      </c>
      <c r="K1531" s="35">
        <v>88.83</v>
      </c>
    </row>
    <row r="1532" customHeight="1" spans="1:11">
      <c r="A1532" s="33" t="s">
        <v>765</v>
      </c>
      <c r="B1532" s="32" t="s">
        <v>1374</v>
      </c>
      <c r="C1532" s="33" t="s">
        <v>96</v>
      </c>
      <c r="D1532" s="33" t="s">
        <v>1375</v>
      </c>
      <c r="E1532" s="33" t="s">
        <v>905</v>
      </c>
      <c r="F1532" s="33"/>
      <c r="G1532" s="34" t="s">
        <v>751</v>
      </c>
      <c r="H1532" s="422">
        <v>3</v>
      </c>
      <c r="I1532" s="422">
        <v>0</v>
      </c>
      <c r="J1532" s="35">
        <v>22.64</v>
      </c>
      <c r="K1532" s="35">
        <v>67.92</v>
      </c>
    </row>
    <row r="1533" spans="1:11">
      <c r="A1533" s="41"/>
      <c r="B1533" s="41"/>
      <c r="C1533" s="41"/>
      <c r="D1533" s="41"/>
      <c r="E1533" s="41" t="s">
        <v>752</v>
      </c>
      <c r="F1533" s="419">
        <v>271.211979</v>
      </c>
      <c r="G1533" s="41" t="s">
        <v>753</v>
      </c>
      <c r="H1533" s="419">
        <v>306.58</v>
      </c>
      <c r="I1533" s="41" t="s">
        <v>754</v>
      </c>
      <c r="J1533" s="419">
        <v>577.79</v>
      </c>
    </row>
    <row r="1534" spans="1:11">
      <c r="A1534" s="41"/>
      <c r="B1534" s="41"/>
      <c r="C1534" s="41"/>
      <c r="D1534" s="41"/>
      <c r="E1534" s="41" t="s">
        <v>755</v>
      </c>
      <c r="F1534" s="419">
        <v>216.66</v>
      </c>
      <c r="G1534" s="41"/>
      <c r="H1534" s="41" t="s">
        <v>756</v>
      </c>
      <c r="I1534" s="41"/>
      <c r="J1534" s="419">
        <v>1041.44</v>
      </c>
    </row>
    <row r="1535" ht="25.5" customHeight="1" spans="1:11">
      <c r="A1535" s="42"/>
      <c r="B1535" s="42"/>
      <c r="C1535" s="42"/>
      <c r="D1535" s="42"/>
      <c r="E1535" s="42"/>
      <c r="F1535" s="42"/>
      <c r="G1535" s="42" t="s">
        <v>757</v>
      </c>
      <c r="H1535" s="420">
        <v>1</v>
      </c>
      <c r="I1535" s="42" t="s">
        <v>758</v>
      </c>
      <c r="J1535" s="45">
        <v>1041.44</v>
      </c>
    </row>
    <row r="1536" ht="25.5" customHeight="1" spans="1:11">
      <c r="A1536" s="421"/>
      <c r="B1536" s="421"/>
      <c r="C1536" s="421"/>
      <c r="D1536" s="421"/>
      <c r="E1536" s="421"/>
      <c r="F1536" s="421"/>
      <c r="G1536" s="421"/>
      <c r="H1536" s="421"/>
      <c r="I1536" s="421"/>
      <c r="J1536" s="421"/>
    </row>
    <row r="1537" ht="25.5" customHeight="1" spans="1:11">
      <c r="A1537" s="25" t="s">
        <v>520</v>
      </c>
      <c r="B1537" s="24" t="s">
        <v>739</v>
      </c>
      <c r="C1537" s="25" t="s">
        <v>740</v>
      </c>
      <c r="D1537" s="25" t="s">
        <v>16</v>
      </c>
      <c r="E1537" s="25" t="s">
        <v>741</v>
      </c>
      <c r="F1537" s="25"/>
      <c r="G1537" s="26" t="s">
        <v>742</v>
      </c>
      <c r="H1537" s="24" t="s">
        <v>743</v>
      </c>
      <c r="I1537" s="24" t="s">
        <v>744</v>
      </c>
      <c r="J1537" s="24" t="s">
        <v>745</v>
      </c>
      <c r="K1537" s="24" t="s">
        <v>17</v>
      </c>
    </row>
    <row r="1538" ht="25.5" customHeight="1" spans="1:11">
      <c r="A1538" s="49" t="s">
        <v>746</v>
      </c>
      <c r="B1538" s="48" t="s">
        <v>521</v>
      </c>
      <c r="C1538" s="49" t="s">
        <v>68</v>
      </c>
      <c r="D1538" s="49" t="s">
        <v>522</v>
      </c>
      <c r="E1538" s="49" t="s">
        <v>1253</v>
      </c>
      <c r="F1538" s="49"/>
      <c r="G1538" s="50" t="s">
        <v>80</v>
      </c>
      <c r="H1538" s="416">
        <v>1</v>
      </c>
      <c r="I1538" s="417"/>
      <c r="J1538" s="417">
        <v>390.05</v>
      </c>
      <c r="K1538" s="417">
        <v>390.05</v>
      </c>
    </row>
    <row r="1539" customHeight="1" spans="1:11">
      <c r="A1539" s="28" t="s">
        <v>747</v>
      </c>
      <c r="B1539" s="27" t="s">
        <v>781</v>
      </c>
      <c r="C1539" s="28" t="s">
        <v>96</v>
      </c>
      <c r="D1539" s="28" t="s">
        <v>782</v>
      </c>
      <c r="E1539" s="28" t="s">
        <v>750</v>
      </c>
      <c r="F1539" s="28"/>
      <c r="G1539" s="29" t="s">
        <v>751</v>
      </c>
      <c r="H1539" s="418">
        <v>0.42</v>
      </c>
      <c r="I1539" s="418">
        <v>0</v>
      </c>
      <c r="J1539" s="30">
        <v>32.41</v>
      </c>
      <c r="K1539" s="30">
        <v>13.61</v>
      </c>
    </row>
    <row r="1540" ht="25.5" spans="1:11">
      <c r="A1540" s="28" t="s">
        <v>747</v>
      </c>
      <c r="B1540" s="27" t="s">
        <v>783</v>
      </c>
      <c r="C1540" s="28" t="s">
        <v>96</v>
      </c>
      <c r="D1540" s="28" t="s">
        <v>784</v>
      </c>
      <c r="E1540" s="28" t="s">
        <v>750</v>
      </c>
      <c r="F1540" s="28"/>
      <c r="G1540" s="29" t="s">
        <v>751</v>
      </c>
      <c r="H1540" s="418">
        <v>0.42</v>
      </c>
      <c r="I1540" s="418">
        <v>0</v>
      </c>
      <c r="J1540" s="30">
        <v>38.96</v>
      </c>
      <c r="K1540" s="30">
        <v>16.36</v>
      </c>
    </row>
    <row r="1541" customHeight="1" spans="1:11">
      <c r="A1541" s="33" t="s">
        <v>765</v>
      </c>
      <c r="B1541" s="32" t="s">
        <v>1376</v>
      </c>
      <c r="C1541" s="33" t="s">
        <v>68</v>
      </c>
      <c r="D1541" s="33" t="s">
        <v>522</v>
      </c>
      <c r="E1541" s="33" t="s">
        <v>772</v>
      </c>
      <c r="F1541" s="33"/>
      <c r="G1541" s="34" t="s">
        <v>156</v>
      </c>
      <c r="H1541" s="422">
        <v>1</v>
      </c>
      <c r="I1541" s="422">
        <v>0</v>
      </c>
      <c r="J1541" s="35">
        <v>355.07</v>
      </c>
      <c r="K1541" s="35">
        <v>355.07</v>
      </c>
    </row>
    <row r="1542" spans="1:11">
      <c r="A1542" s="33" t="s">
        <v>765</v>
      </c>
      <c r="B1542" s="32" t="s">
        <v>1377</v>
      </c>
      <c r="C1542" s="33" t="s">
        <v>192</v>
      </c>
      <c r="D1542" s="33" t="s">
        <v>1378</v>
      </c>
      <c r="E1542" s="33" t="s">
        <v>772</v>
      </c>
      <c r="F1542" s="33"/>
      <c r="G1542" s="34" t="s">
        <v>156</v>
      </c>
      <c r="H1542" s="422">
        <v>1</v>
      </c>
      <c r="I1542" s="422">
        <v>0</v>
      </c>
      <c r="J1542" s="35">
        <v>5.01</v>
      </c>
      <c r="K1542" s="35">
        <v>5.01</v>
      </c>
    </row>
    <row r="1543" spans="1:11">
      <c r="A1543" s="41"/>
      <c r="B1543" s="41"/>
      <c r="C1543" s="41"/>
      <c r="D1543" s="41"/>
      <c r="E1543" s="41" t="s">
        <v>752</v>
      </c>
      <c r="F1543" s="419">
        <v>10.3689447990988</v>
      </c>
      <c r="G1543" s="41" t="s">
        <v>753</v>
      </c>
      <c r="H1543" s="419">
        <v>11.72</v>
      </c>
      <c r="I1543" s="41" t="s">
        <v>754</v>
      </c>
      <c r="J1543" s="419">
        <v>22.09</v>
      </c>
    </row>
    <row r="1544" ht="25.5" customHeight="1" spans="1:11">
      <c r="A1544" s="41"/>
      <c r="B1544" s="41"/>
      <c r="C1544" s="41"/>
      <c r="D1544" s="41"/>
      <c r="E1544" s="41" t="s">
        <v>755</v>
      </c>
      <c r="F1544" s="419">
        <v>102.46</v>
      </c>
      <c r="G1544" s="41"/>
      <c r="H1544" s="41" t="s">
        <v>756</v>
      </c>
      <c r="I1544" s="41"/>
      <c r="J1544" s="419">
        <v>492.51</v>
      </c>
    </row>
    <row r="1545" ht="25.5" customHeight="1" spans="1:11">
      <c r="A1545" s="42"/>
      <c r="B1545" s="42"/>
      <c r="C1545" s="42"/>
      <c r="D1545" s="42"/>
      <c r="E1545" s="42"/>
      <c r="F1545" s="42"/>
      <c r="G1545" s="42" t="s">
        <v>757</v>
      </c>
      <c r="H1545" s="420">
        <v>1</v>
      </c>
      <c r="I1545" s="42" t="s">
        <v>758</v>
      </c>
      <c r="J1545" s="45">
        <v>492.51</v>
      </c>
    </row>
    <row r="1546" ht="25.5" customHeight="1" spans="1:11">
      <c r="A1546" s="421"/>
      <c r="B1546" s="421"/>
      <c r="C1546" s="421"/>
      <c r="D1546" s="421"/>
      <c r="E1546" s="421"/>
      <c r="F1546" s="421"/>
      <c r="G1546" s="421"/>
      <c r="H1546" s="421"/>
      <c r="I1546" s="421"/>
      <c r="J1546" s="421"/>
    </row>
    <row r="1547" ht="25.5" customHeight="1" spans="1:11">
      <c r="A1547" s="25" t="s">
        <v>523</v>
      </c>
      <c r="B1547" s="24" t="s">
        <v>739</v>
      </c>
      <c r="C1547" s="25" t="s">
        <v>740</v>
      </c>
      <c r="D1547" s="25" t="s">
        <v>16</v>
      </c>
      <c r="E1547" s="25" t="s">
        <v>741</v>
      </c>
      <c r="F1547" s="25"/>
      <c r="G1547" s="26" t="s">
        <v>742</v>
      </c>
      <c r="H1547" s="24" t="s">
        <v>743</v>
      </c>
      <c r="I1547" s="24" t="s">
        <v>744</v>
      </c>
      <c r="J1547" s="24" t="s">
        <v>745</v>
      </c>
      <c r="K1547" s="24" t="s">
        <v>17</v>
      </c>
    </row>
    <row r="1548" customHeight="1" spans="1:11">
      <c r="A1548" s="49" t="s">
        <v>746</v>
      </c>
      <c r="B1548" s="48" t="s">
        <v>524</v>
      </c>
      <c r="C1548" s="49" t="s">
        <v>96</v>
      </c>
      <c r="D1548" s="49" t="s">
        <v>525</v>
      </c>
      <c r="E1548" s="49" t="s">
        <v>1250</v>
      </c>
      <c r="F1548" s="49"/>
      <c r="G1548" s="50" t="s">
        <v>84</v>
      </c>
      <c r="H1548" s="416">
        <v>1</v>
      </c>
      <c r="I1548" s="417"/>
      <c r="J1548" s="417">
        <v>92.98</v>
      </c>
      <c r="K1548" s="417">
        <v>92.98</v>
      </c>
    </row>
    <row r="1549" ht="25.5" spans="1:11">
      <c r="A1549" s="28" t="s">
        <v>747</v>
      </c>
      <c r="B1549" s="27" t="s">
        <v>781</v>
      </c>
      <c r="C1549" s="28" t="s">
        <v>96</v>
      </c>
      <c r="D1549" s="28" t="s">
        <v>782</v>
      </c>
      <c r="E1549" s="28" t="s">
        <v>750</v>
      </c>
      <c r="F1549" s="28"/>
      <c r="G1549" s="29" t="s">
        <v>751</v>
      </c>
      <c r="H1549" s="418">
        <v>0.98</v>
      </c>
      <c r="I1549" s="418">
        <v>0</v>
      </c>
      <c r="J1549" s="30">
        <v>32.41</v>
      </c>
      <c r="K1549" s="30">
        <v>31.76</v>
      </c>
    </row>
    <row r="1550" customHeight="1" spans="1:11">
      <c r="A1550" s="28" t="s">
        <v>747</v>
      </c>
      <c r="B1550" s="27" t="s">
        <v>783</v>
      </c>
      <c r="C1550" s="28" t="s">
        <v>96</v>
      </c>
      <c r="D1550" s="28" t="s">
        <v>784</v>
      </c>
      <c r="E1550" s="28" t="s">
        <v>750</v>
      </c>
      <c r="F1550" s="28"/>
      <c r="G1550" s="29" t="s">
        <v>751</v>
      </c>
      <c r="H1550" s="418">
        <v>0.98</v>
      </c>
      <c r="I1550" s="418">
        <v>0</v>
      </c>
      <c r="J1550" s="30">
        <v>38.96</v>
      </c>
      <c r="K1550" s="30">
        <v>38.18</v>
      </c>
    </row>
    <row r="1551" spans="1:11">
      <c r="A1551" s="33" t="s">
        <v>765</v>
      </c>
      <c r="B1551" s="32" t="s">
        <v>1280</v>
      </c>
      <c r="C1551" s="33" t="s">
        <v>96</v>
      </c>
      <c r="D1551" s="33" t="s">
        <v>1281</v>
      </c>
      <c r="E1551" s="33" t="s">
        <v>772</v>
      </c>
      <c r="F1551" s="33"/>
      <c r="G1551" s="34" t="s">
        <v>84</v>
      </c>
      <c r="H1551" s="422">
        <v>0.02</v>
      </c>
      <c r="I1551" s="422">
        <v>0</v>
      </c>
      <c r="J1551" s="35">
        <v>13.09</v>
      </c>
      <c r="K1551" s="35">
        <v>0.26</v>
      </c>
    </row>
    <row r="1552" spans="1:11">
      <c r="A1552" s="33" t="s">
        <v>765</v>
      </c>
      <c r="B1552" s="32" t="s">
        <v>1379</v>
      </c>
      <c r="C1552" s="33" t="s">
        <v>96</v>
      </c>
      <c r="D1552" s="33" t="s">
        <v>1380</v>
      </c>
      <c r="E1552" s="33" t="s">
        <v>772</v>
      </c>
      <c r="F1552" s="33"/>
      <c r="G1552" s="34" t="s">
        <v>84</v>
      </c>
      <c r="H1552" s="422">
        <v>1</v>
      </c>
      <c r="I1552" s="422">
        <v>0</v>
      </c>
      <c r="J1552" s="35">
        <v>22.52</v>
      </c>
      <c r="K1552" s="35">
        <v>22.52</v>
      </c>
    </row>
    <row r="1553" ht="25.5" customHeight="1" spans="1:11">
      <c r="A1553" s="33" t="s">
        <v>765</v>
      </c>
      <c r="B1553" s="32" t="s">
        <v>1282</v>
      </c>
      <c r="C1553" s="33" t="s">
        <v>96</v>
      </c>
      <c r="D1553" s="33" t="s">
        <v>1283</v>
      </c>
      <c r="E1553" s="33" t="s">
        <v>772</v>
      </c>
      <c r="F1553" s="33"/>
      <c r="G1553" s="34" t="s">
        <v>970</v>
      </c>
      <c r="H1553" s="422">
        <v>0.005</v>
      </c>
      <c r="I1553" s="422">
        <v>0</v>
      </c>
      <c r="J1553" s="35">
        <v>53.91</v>
      </c>
      <c r="K1553" s="35">
        <v>0.26</v>
      </c>
    </row>
    <row r="1554" ht="25.5" customHeight="1" spans="1:11">
      <c r="A1554" s="41"/>
      <c r="B1554" s="41"/>
      <c r="C1554" s="41"/>
      <c r="D1554" s="41"/>
      <c r="E1554" s="41" t="s">
        <v>752</v>
      </c>
      <c r="F1554" s="419">
        <v>24.2020277882088</v>
      </c>
      <c r="G1554" s="41" t="s">
        <v>753</v>
      </c>
      <c r="H1554" s="419">
        <v>27.36</v>
      </c>
      <c r="I1554" s="41" t="s">
        <v>754</v>
      </c>
      <c r="J1554" s="419">
        <v>51.56</v>
      </c>
    </row>
    <row r="1555" ht="25.5" customHeight="1" spans="1:11">
      <c r="A1555" s="41"/>
      <c r="B1555" s="41"/>
      <c r="C1555" s="41"/>
      <c r="D1555" s="41"/>
      <c r="E1555" s="41" t="s">
        <v>755</v>
      </c>
      <c r="F1555" s="419">
        <v>24.42</v>
      </c>
      <c r="G1555" s="41"/>
      <c r="H1555" s="41" t="s">
        <v>756</v>
      </c>
      <c r="I1555" s="41"/>
      <c r="J1555" s="419">
        <v>117.4</v>
      </c>
    </row>
    <row r="1556" ht="25.5" customHeight="1" spans="1:11">
      <c r="A1556" s="42"/>
      <c r="B1556" s="42"/>
      <c r="C1556" s="42"/>
      <c r="D1556" s="42"/>
      <c r="E1556" s="42"/>
      <c r="F1556" s="42"/>
      <c r="G1556" s="42" t="s">
        <v>757</v>
      </c>
      <c r="H1556" s="420">
        <v>4</v>
      </c>
      <c r="I1556" s="42" t="s">
        <v>758</v>
      </c>
      <c r="J1556" s="45">
        <v>469.6</v>
      </c>
    </row>
    <row r="1557" ht="15.75" spans="1:11">
      <c r="A1557" s="421"/>
      <c r="B1557" s="421"/>
      <c r="C1557" s="421"/>
      <c r="D1557" s="421"/>
      <c r="E1557" s="421"/>
      <c r="F1557" s="421"/>
      <c r="G1557" s="421"/>
      <c r="H1557" s="421"/>
      <c r="I1557" s="421"/>
      <c r="J1557" s="421"/>
    </row>
    <row r="1558" customHeight="1" spans="1:11">
      <c r="A1558" s="25" t="s">
        <v>526</v>
      </c>
      <c r="B1558" s="24" t="s">
        <v>739</v>
      </c>
      <c r="C1558" s="25" t="s">
        <v>740</v>
      </c>
      <c r="D1558" s="25" t="s">
        <v>16</v>
      </c>
      <c r="E1558" s="25" t="s">
        <v>741</v>
      </c>
      <c r="F1558" s="25"/>
      <c r="G1558" s="26" t="s">
        <v>742</v>
      </c>
      <c r="H1558" s="24" t="s">
        <v>743</v>
      </c>
      <c r="I1558" s="24" t="s">
        <v>744</v>
      </c>
      <c r="J1558" s="24" t="s">
        <v>745</v>
      </c>
      <c r="K1558" s="24" t="s">
        <v>17</v>
      </c>
    </row>
    <row r="1559" customHeight="1" spans="1:11">
      <c r="A1559" s="49" t="s">
        <v>746</v>
      </c>
      <c r="B1559" s="48" t="s">
        <v>445</v>
      </c>
      <c r="C1559" s="49" t="s">
        <v>96</v>
      </c>
      <c r="D1559" s="49" t="s">
        <v>446</v>
      </c>
      <c r="E1559" s="49" t="s">
        <v>1250</v>
      </c>
      <c r="F1559" s="49"/>
      <c r="G1559" s="50" t="s">
        <v>84</v>
      </c>
      <c r="H1559" s="416">
        <v>1</v>
      </c>
      <c r="I1559" s="417"/>
      <c r="J1559" s="417">
        <v>237.45</v>
      </c>
      <c r="K1559" s="417">
        <v>237.45</v>
      </c>
    </row>
    <row r="1560" ht="25.5" spans="1:11">
      <c r="A1560" s="28" t="s">
        <v>747</v>
      </c>
      <c r="B1560" s="27" t="s">
        <v>781</v>
      </c>
      <c r="C1560" s="28" t="s">
        <v>96</v>
      </c>
      <c r="D1560" s="28" t="s">
        <v>782</v>
      </c>
      <c r="E1560" s="28" t="s">
        <v>750</v>
      </c>
      <c r="F1560" s="28"/>
      <c r="G1560" s="29" t="s">
        <v>751</v>
      </c>
      <c r="H1560" s="418">
        <v>1.471</v>
      </c>
      <c r="I1560" s="418">
        <v>0</v>
      </c>
      <c r="J1560" s="30">
        <v>32.41</v>
      </c>
      <c r="K1560" s="30">
        <v>47.67</v>
      </c>
    </row>
    <row r="1561" ht="25.5" spans="1:11">
      <c r="A1561" s="28" t="s">
        <v>747</v>
      </c>
      <c r="B1561" s="27" t="s">
        <v>783</v>
      </c>
      <c r="C1561" s="28" t="s">
        <v>96</v>
      </c>
      <c r="D1561" s="28" t="s">
        <v>784</v>
      </c>
      <c r="E1561" s="28" t="s">
        <v>750</v>
      </c>
      <c r="F1561" s="28"/>
      <c r="G1561" s="29" t="s">
        <v>751</v>
      </c>
      <c r="H1561" s="418">
        <v>1.471</v>
      </c>
      <c r="I1561" s="418">
        <v>0</v>
      </c>
      <c r="J1561" s="30">
        <v>38.96</v>
      </c>
      <c r="K1561" s="30">
        <v>57.31</v>
      </c>
    </row>
    <row r="1562" spans="1:11">
      <c r="A1562" s="33" t="s">
        <v>765</v>
      </c>
      <c r="B1562" s="32" t="s">
        <v>1280</v>
      </c>
      <c r="C1562" s="33" t="s">
        <v>96</v>
      </c>
      <c r="D1562" s="33" t="s">
        <v>1281</v>
      </c>
      <c r="E1562" s="33" t="s">
        <v>772</v>
      </c>
      <c r="F1562" s="33"/>
      <c r="G1562" s="34" t="s">
        <v>84</v>
      </c>
      <c r="H1562" s="422">
        <v>0.045</v>
      </c>
      <c r="I1562" s="422">
        <v>0</v>
      </c>
      <c r="J1562" s="35">
        <v>13.09</v>
      </c>
      <c r="K1562" s="35">
        <v>0.58</v>
      </c>
    </row>
    <row r="1563" ht="25.5" customHeight="1" spans="1:11">
      <c r="A1563" s="33" t="s">
        <v>765</v>
      </c>
      <c r="B1563" s="32" t="s">
        <v>1288</v>
      </c>
      <c r="C1563" s="33" t="s">
        <v>96</v>
      </c>
      <c r="D1563" s="33" t="s">
        <v>1289</v>
      </c>
      <c r="E1563" s="33" t="s">
        <v>772</v>
      </c>
      <c r="F1563" s="33"/>
      <c r="G1563" s="34" t="s">
        <v>84</v>
      </c>
      <c r="H1563" s="422">
        <v>1</v>
      </c>
      <c r="I1563" s="422">
        <v>0</v>
      </c>
      <c r="J1563" s="35">
        <v>131.3</v>
      </c>
      <c r="K1563" s="35">
        <v>131.3</v>
      </c>
    </row>
    <row r="1564" ht="25.5" customHeight="1" spans="1:11">
      <c r="A1564" s="33" t="s">
        <v>765</v>
      </c>
      <c r="B1564" s="32" t="s">
        <v>1282</v>
      </c>
      <c r="C1564" s="33" t="s">
        <v>96</v>
      </c>
      <c r="D1564" s="33" t="s">
        <v>1283</v>
      </c>
      <c r="E1564" s="33" t="s">
        <v>772</v>
      </c>
      <c r="F1564" s="33"/>
      <c r="G1564" s="34" t="s">
        <v>970</v>
      </c>
      <c r="H1564" s="422">
        <v>0.011</v>
      </c>
      <c r="I1564" s="422">
        <v>0</v>
      </c>
      <c r="J1564" s="35">
        <v>53.91</v>
      </c>
      <c r="K1564" s="35">
        <v>0.59</v>
      </c>
    </row>
    <row r="1565" ht="25.5" customHeight="1" spans="1:11">
      <c r="A1565" s="41"/>
      <c r="B1565" s="41"/>
      <c r="C1565" s="41"/>
      <c r="D1565" s="41"/>
      <c r="E1565" s="41" t="s">
        <v>752</v>
      </c>
      <c r="F1565" s="419">
        <v>36.3358993616222</v>
      </c>
      <c r="G1565" s="41" t="s">
        <v>753</v>
      </c>
      <c r="H1565" s="419">
        <v>41.07</v>
      </c>
      <c r="I1565" s="41" t="s">
        <v>754</v>
      </c>
      <c r="J1565" s="419">
        <v>77.41</v>
      </c>
    </row>
    <row r="1566" spans="1:11">
      <c r="A1566" s="41"/>
      <c r="B1566" s="41"/>
      <c r="C1566" s="41"/>
      <c r="D1566" s="41"/>
      <c r="E1566" s="41" t="s">
        <v>755</v>
      </c>
      <c r="F1566" s="419">
        <v>62.37</v>
      </c>
      <c r="G1566" s="41"/>
      <c r="H1566" s="41" t="s">
        <v>756</v>
      </c>
      <c r="I1566" s="41"/>
      <c r="J1566" s="419">
        <v>299.82</v>
      </c>
    </row>
    <row r="1567" ht="26.25" spans="1:11">
      <c r="A1567" s="42"/>
      <c r="B1567" s="42"/>
      <c r="C1567" s="42"/>
      <c r="D1567" s="42"/>
      <c r="E1567" s="42"/>
      <c r="F1567" s="42"/>
      <c r="G1567" s="42" t="s">
        <v>757</v>
      </c>
      <c r="H1567" s="420">
        <v>2</v>
      </c>
      <c r="I1567" s="42" t="s">
        <v>758</v>
      </c>
      <c r="J1567" s="45">
        <v>599.64</v>
      </c>
    </row>
    <row r="1568" ht="15.75" spans="1:11">
      <c r="A1568" s="421"/>
      <c r="B1568" s="421"/>
      <c r="C1568" s="421"/>
      <c r="D1568" s="421"/>
      <c r="E1568" s="421"/>
      <c r="F1568" s="421"/>
      <c r="G1568" s="421"/>
      <c r="H1568" s="421"/>
      <c r="I1568" s="421"/>
      <c r="J1568" s="421"/>
    </row>
    <row r="1569" customHeight="1" spans="1:11">
      <c r="A1569" s="25" t="s">
        <v>527</v>
      </c>
      <c r="B1569" s="24" t="s">
        <v>739</v>
      </c>
      <c r="C1569" s="25" t="s">
        <v>740</v>
      </c>
      <c r="D1569" s="25" t="s">
        <v>16</v>
      </c>
      <c r="E1569" s="25" t="s">
        <v>741</v>
      </c>
      <c r="F1569" s="25"/>
      <c r="G1569" s="26" t="s">
        <v>742</v>
      </c>
      <c r="H1569" s="24" t="s">
        <v>743</v>
      </c>
      <c r="I1569" s="24" t="s">
        <v>744</v>
      </c>
      <c r="J1569" s="24" t="s">
        <v>745</v>
      </c>
      <c r="K1569" s="24" t="s">
        <v>17</v>
      </c>
    </row>
    <row r="1570" ht="25.5" spans="1:11">
      <c r="A1570" s="49" t="s">
        <v>746</v>
      </c>
      <c r="B1570" s="48" t="s">
        <v>528</v>
      </c>
      <c r="C1570" s="49" t="s">
        <v>96</v>
      </c>
      <c r="D1570" s="49" t="s">
        <v>529</v>
      </c>
      <c r="E1570" s="49" t="s">
        <v>1359</v>
      </c>
      <c r="F1570" s="49"/>
      <c r="G1570" s="50" t="s">
        <v>84</v>
      </c>
      <c r="H1570" s="416">
        <v>1</v>
      </c>
      <c r="I1570" s="417"/>
      <c r="J1570" s="417">
        <v>51.67</v>
      </c>
      <c r="K1570" s="417">
        <v>51.67</v>
      </c>
    </row>
    <row r="1571" ht="25.5" spans="1:11">
      <c r="A1571" s="28" t="s">
        <v>747</v>
      </c>
      <c r="B1571" s="27" t="s">
        <v>781</v>
      </c>
      <c r="C1571" s="28" t="s">
        <v>96</v>
      </c>
      <c r="D1571" s="28" t="s">
        <v>782</v>
      </c>
      <c r="E1571" s="28" t="s">
        <v>750</v>
      </c>
      <c r="F1571" s="28"/>
      <c r="G1571" s="29" t="s">
        <v>751</v>
      </c>
      <c r="H1571" s="418">
        <v>0.1242</v>
      </c>
      <c r="I1571" s="418">
        <v>0</v>
      </c>
      <c r="J1571" s="30">
        <v>32.41</v>
      </c>
      <c r="K1571" s="30">
        <v>4.02</v>
      </c>
    </row>
    <row r="1572" ht="25.5" spans="1:11">
      <c r="A1572" s="28" t="s">
        <v>747</v>
      </c>
      <c r="B1572" s="27" t="s">
        <v>783</v>
      </c>
      <c r="C1572" s="28" t="s">
        <v>96</v>
      </c>
      <c r="D1572" s="28" t="s">
        <v>784</v>
      </c>
      <c r="E1572" s="28" t="s">
        <v>750</v>
      </c>
      <c r="F1572" s="28"/>
      <c r="G1572" s="29" t="s">
        <v>751</v>
      </c>
      <c r="H1572" s="418">
        <v>0.1242</v>
      </c>
      <c r="I1572" s="418">
        <v>0</v>
      </c>
      <c r="J1572" s="30">
        <v>38.96</v>
      </c>
      <c r="K1572" s="30">
        <v>4.83</v>
      </c>
    </row>
    <row r="1573" spans="1:11">
      <c r="A1573" s="33" t="s">
        <v>765</v>
      </c>
      <c r="B1573" s="32" t="s">
        <v>1280</v>
      </c>
      <c r="C1573" s="33" t="s">
        <v>96</v>
      </c>
      <c r="D1573" s="33" t="s">
        <v>1281</v>
      </c>
      <c r="E1573" s="33" t="s">
        <v>772</v>
      </c>
      <c r="F1573" s="33"/>
      <c r="G1573" s="34" t="s">
        <v>84</v>
      </c>
      <c r="H1573" s="422">
        <v>0.0042</v>
      </c>
      <c r="I1573" s="422">
        <v>0</v>
      </c>
      <c r="J1573" s="35">
        <v>13.09</v>
      </c>
      <c r="K1573" s="35">
        <v>0.05</v>
      </c>
    </row>
    <row r="1574" ht="25.5" customHeight="1" spans="1:11">
      <c r="A1574" s="33" t="s">
        <v>765</v>
      </c>
      <c r="B1574" s="32" t="s">
        <v>1381</v>
      </c>
      <c r="C1574" s="33" t="s">
        <v>96</v>
      </c>
      <c r="D1574" s="33" t="s">
        <v>1382</v>
      </c>
      <c r="E1574" s="33" t="s">
        <v>772</v>
      </c>
      <c r="F1574" s="33"/>
      <c r="G1574" s="34" t="s">
        <v>84</v>
      </c>
      <c r="H1574" s="422">
        <v>1</v>
      </c>
      <c r="I1574" s="422">
        <v>0</v>
      </c>
      <c r="J1574" s="35">
        <v>42.77</v>
      </c>
      <c r="K1574" s="35">
        <v>42.77</v>
      </c>
    </row>
    <row r="1575" ht="25.5" customHeight="1" spans="1:11">
      <c r="A1575" s="41"/>
      <c r="B1575" s="41"/>
      <c r="C1575" s="41"/>
      <c r="D1575" s="41"/>
      <c r="E1575" s="41" t="s">
        <v>752</v>
      </c>
      <c r="F1575" s="419">
        <v>3.06515208411566</v>
      </c>
      <c r="G1575" s="41" t="s">
        <v>753</v>
      </c>
      <c r="H1575" s="419">
        <v>3.46</v>
      </c>
      <c r="I1575" s="41" t="s">
        <v>754</v>
      </c>
      <c r="J1575" s="419">
        <v>6.53</v>
      </c>
    </row>
    <row r="1576" spans="1:11">
      <c r="A1576" s="41"/>
      <c r="B1576" s="41"/>
      <c r="C1576" s="41"/>
      <c r="D1576" s="41"/>
      <c r="E1576" s="41" t="s">
        <v>755</v>
      </c>
      <c r="F1576" s="419">
        <v>13.57</v>
      </c>
      <c r="G1576" s="41"/>
      <c r="H1576" s="41" t="s">
        <v>756</v>
      </c>
      <c r="I1576" s="41"/>
      <c r="J1576" s="419">
        <v>65.24</v>
      </c>
    </row>
    <row r="1577" ht="26.25" spans="1:11">
      <c r="A1577" s="42"/>
      <c r="B1577" s="42"/>
      <c r="C1577" s="42"/>
      <c r="D1577" s="42"/>
      <c r="E1577" s="42"/>
      <c r="F1577" s="42"/>
      <c r="G1577" s="42" t="s">
        <v>757</v>
      </c>
      <c r="H1577" s="420">
        <v>1</v>
      </c>
      <c r="I1577" s="42" t="s">
        <v>758</v>
      </c>
      <c r="J1577" s="45">
        <v>65.24</v>
      </c>
    </row>
    <row r="1578" ht="15.75" spans="1:11">
      <c r="A1578" s="421"/>
      <c r="B1578" s="421"/>
      <c r="C1578" s="421"/>
      <c r="D1578" s="421"/>
      <c r="E1578" s="421"/>
      <c r="F1578" s="421"/>
      <c r="G1578" s="421"/>
      <c r="H1578" s="421"/>
      <c r="I1578" s="421"/>
      <c r="J1578" s="421"/>
    </row>
    <row r="1579" spans="1:11">
      <c r="A1579" s="25" t="s">
        <v>530</v>
      </c>
      <c r="B1579" s="24" t="s">
        <v>739</v>
      </c>
      <c r="C1579" s="25" t="s">
        <v>740</v>
      </c>
      <c r="D1579" s="25" t="s">
        <v>16</v>
      </c>
      <c r="E1579" s="25" t="s">
        <v>741</v>
      </c>
      <c r="F1579" s="25"/>
      <c r="G1579" s="26" t="s">
        <v>742</v>
      </c>
      <c r="H1579" s="24" t="s">
        <v>743</v>
      </c>
      <c r="I1579" s="24" t="s">
        <v>744</v>
      </c>
      <c r="J1579" s="24" t="s">
        <v>745</v>
      </c>
      <c r="K1579" s="24" t="s">
        <v>17</v>
      </c>
    </row>
    <row r="1580" customHeight="1" spans="1:11">
      <c r="A1580" s="49" t="s">
        <v>746</v>
      </c>
      <c r="B1580" s="48" t="s">
        <v>531</v>
      </c>
      <c r="C1580" s="49" t="s">
        <v>96</v>
      </c>
      <c r="D1580" s="49" t="s">
        <v>532</v>
      </c>
      <c r="E1580" s="49" t="s">
        <v>1359</v>
      </c>
      <c r="F1580" s="49"/>
      <c r="G1580" s="50" t="s">
        <v>84</v>
      </c>
      <c r="H1580" s="416">
        <v>1</v>
      </c>
      <c r="I1580" s="417"/>
      <c r="J1580" s="417">
        <v>122.28</v>
      </c>
      <c r="K1580" s="417">
        <v>122.28</v>
      </c>
    </row>
    <row r="1581" ht="25.5" spans="1:11">
      <c r="A1581" s="28" t="s">
        <v>747</v>
      </c>
      <c r="B1581" s="27" t="s">
        <v>781</v>
      </c>
      <c r="C1581" s="28" t="s">
        <v>96</v>
      </c>
      <c r="D1581" s="28" t="s">
        <v>782</v>
      </c>
      <c r="E1581" s="28" t="s">
        <v>750</v>
      </c>
      <c r="F1581" s="28"/>
      <c r="G1581" s="29" t="s">
        <v>751</v>
      </c>
      <c r="H1581" s="418">
        <v>0.2565</v>
      </c>
      <c r="I1581" s="418">
        <v>0</v>
      </c>
      <c r="J1581" s="30">
        <v>32.41</v>
      </c>
      <c r="K1581" s="30">
        <v>8.31</v>
      </c>
    </row>
    <row r="1582" ht="25.5" spans="1:11">
      <c r="A1582" s="28" t="s">
        <v>747</v>
      </c>
      <c r="B1582" s="27" t="s">
        <v>783</v>
      </c>
      <c r="C1582" s="28" t="s">
        <v>96</v>
      </c>
      <c r="D1582" s="28" t="s">
        <v>784</v>
      </c>
      <c r="E1582" s="28" t="s">
        <v>750</v>
      </c>
      <c r="F1582" s="28"/>
      <c r="G1582" s="29" t="s">
        <v>751</v>
      </c>
      <c r="H1582" s="418">
        <v>0.2565</v>
      </c>
      <c r="I1582" s="418">
        <v>0</v>
      </c>
      <c r="J1582" s="30">
        <v>38.96</v>
      </c>
      <c r="K1582" s="30">
        <v>9.99</v>
      </c>
    </row>
    <row r="1583" spans="1:11">
      <c r="A1583" s="33" t="s">
        <v>765</v>
      </c>
      <c r="B1583" s="32" t="s">
        <v>1280</v>
      </c>
      <c r="C1583" s="33" t="s">
        <v>96</v>
      </c>
      <c r="D1583" s="33" t="s">
        <v>1281</v>
      </c>
      <c r="E1583" s="33" t="s">
        <v>772</v>
      </c>
      <c r="F1583" s="33"/>
      <c r="G1583" s="34" t="s">
        <v>84</v>
      </c>
      <c r="H1583" s="422">
        <v>0.0066</v>
      </c>
      <c r="I1583" s="422">
        <v>0</v>
      </c>
      <c r="J1583" s="35">
        <v>13.09</v>
      </c>
      <c r="K1583" s="35">
        <v>0.08</v>
      </c>
    </row>
    <row r="1584" ht="38.25" spans="1:11">
      <c r="A1584" s="33" t="s">
        <v>765</v>
      </c>
      <c r="B1584" s="32" t="s">
        <v>1383</v>
      </c>
      <c r="C1584" s="33" t="s">
        <v>96</v>
      </c>
      <c r="D1584" s="33" t="s">
        <v>1384</v>
      </c>
      <c r="E1584" s="33" t="s">
        <v>772</v>
      </c>
      <c r="F1584" s="33"/>
      <c r="G1584" s="34" t="s">
        <v>84</v>
      </c>
      <c r="H1584" s="422">
        <v>1</v>
      </c>
      <c r="I1584" s="422">
        <v>0</v>
      </c>
      <c r="J1584" s="35">
        <v>103.9</v>
      </c>
      <c r="K1584" s="35">
        <v>103.9</v>
      </c>
    </row>
    <row r="1585" ht="25.5" customHeight="1" spans="1:11">
      <c r="A1585" s="41"/>
      <c r="B1585" s="41"/>
      <c r="C1585" s="41"/>
      <c r="D1585" s="41"/>
      <c r="E1585" s="41" t="s">
        <v>752</v>
      </c>
      <c r="F1585" s="419">
        <v>6.32745024408562</v>
      </c>
      <c r="G1585" s="41" t="s">
        <v>753</v>
      </c>
      <c r="H1585" s="419">
        <v>7.15</v>
      </c>
      <c r="I1585" s="41" t="s">
        <v>754</v>
      </c>
      <c r="J1585" s="419">
        <v>13.48</v>
      </c>
    </row>
    <row r="1586" ht="25.5" customHeight="1" spans="1:11">
      <c r="A1586" s="41"/>
      <c r="B1586" s="41"/>
      <c r="C1586" s="41"/>
      <c r="D1586" s="41"/>
      <c r="E1586" s="41" t="s">
        <v>755</v>
      </c>
      <c r="F1586" s="419">
        <v>32.12</v>
      </c>
      <c r="G1586" s="41"/>
      <c r="H1586" s="41" t="s">
        <v>756</v>
      </c>
      <c r="I1586" s="41"/>
      <c r="J1586" s="419">
        <v>154.4</v>
      </c>
    </row>
    <row r="1587" ht="26.25" spans="1:11">
      <c r="A1587" s="42"/>
      <c r="B1587" s="42"/>
      <c r="C1587" s="42"/>
      <c r="D1587" s="42"/>
      <c r="E1587" s="42"/>
      <c r="F1587" s="42"/>
      <c r="G1587" s="42" t="s">
        <v>757</v>
      </c>
      <c r="H1587" s="420">
        <v>1</v>
      </c>
      <c r="I1587" s="42" t="s">
        <v>758</v>
      </c>
      <c r="J1587" s="45">
        <v>154.4</v>
      </c>
    </row>
    <row r="1588" ht="15.75" spans="1:11">
      <c r="A1588" s="421"/>
      <c r="B1588" s="421"/>
      <c r="C1588" s="421"/>
      <c r="D1588" s="421"/>
      <c r="E1588" s="421"/>
      <c r="F1588" s="421"/>
      <c r="G1588" s="421"/>
      <c r="H1588" s="421"/>
      <c r="I1588" s="421"/>
      <c r="J1588" s="421"/>
    </row>
    <row r="1589" spans="1:11">
      <c r="A1589" s="25" t="s">
        <v>533</v>
      </c>
      <c r="B1589" s="24" t="s">
        <v>739</v>
      </c>
      <c r="C1589" s="25" t="s">
        <v>740</v>
      </c>
      <c r="D1589" s="25" t="s">
        <v>16</v>
      </c>
      <c r="E1589" s="25" t="s">
        <v>741</v>
      </c>
      <c r="F1589" s="25"/>
      <c r="G1589" s="26" t="s">
        <v>742</v>
      </c>
      <c r="H1589" s="24" t="s">
        <v>743</v>
      </c>
      <c r="I1589" s="24" t="s">
        <v>744</v>
      </c>
      <c r="J1589" s="24" t="s">
        <v>745</v>
      </c>
      <c r="K1589" s="24" t="s">
        <v>17</v>
      </c>
    </row>
    <row r="1590" customHeight="1" spans="1:11">
      <c r="A1590" s="49" t="s">
        <v>746</v>
      </c>
      <c r="B1590" s="48" t="s">
        <v>534</v>
      </c>
      <c r="C1590" s="49" t="s">
        <v>96</v>
      </c>
      <c r="D1590" s="49" t="s">
        <v>535</v>
      </c>
      <c r="E1590" s="49" t="s">
        <v>1250</v>
      </c>
      <c r="F1590" s="49"/>
      <c r="G1590" s="50" t="s">
        <v>116</v>
      </c>
      <c r="H1590" s="416">
        <v>1</v>
      </c>
      <c r="I1590" s="417"/>
      <c r="J1590" s="417">
        <v>47.83</v>
      </c>
      <c r="K1590" s="417">
        <v>47.83</v>
      </c>
    </row>
    <row r="1591" customHeight="1" spans="1:11">
      <c r="A1591" s="28" t="s">
        <v>747</v>
      </c>
      <c r="B1591" s="27" t="s">
        <v>781</v>
      </c>
      <c r="C1591" s="28" t="s">
        <v>96</v>
      </c>
      <c r="D1591" s="28" t="s">
        <v>782</v>
      </c>
      <c r="E1591" s="28" t="s">
        <v>750</v>
      </c>
      <c r="F1591" s="28"/>
      <c r="G1591" s="29" t="s">
        <v>751</v>
      </c>
      <c r="H1591" s="418">
        <v>0.163</v>
      </c>
      <c r="I1591" s="418">
        <v>0</v>
      </c>
      <c r="J1591" s="30">
        <v>32.41</v>
      </c>
      <c r="K1591" s="30">
        <v>5.28</v>
      </c>
    </row>
    <row r="1592" ht="25.5" spans="1:11">
      <c r="A1592" s="28" t="s">
        <v>747</v>
      </c>
      <c r="B1592" s="27" t="s">
        <v>783</v>
      </c>
      <c r="C1592" s="28" t="s">
        <v>96</v>
      </c>
      <c r="D1592" s="28" t="s">
        <v>784</v>
      </c>
      <c r="E1592" s="28" t="s">
        <v>750</v>
      </c>
      <c r="F1592" s="28"/>
      <c r="G1592" s="29" t="s">
        <v>751</v>
      </c>
      <c r="H1592" s="418">
        <v>0.163</v>
      </c>
      <c r="I1592" s="418">
        <v>0</v>
      </c>
      <c r="J1592" s="30">
        <v>38.96</v>
      </c>
      <c r="K1592" s="30">
        <v>6.35</v>
      </c>
    </row>
    <row r="1593" ht="25.5" spans="1:11">
      <c r="A1593" s="33" t="s">
        <v>765</v>
      </c>
      <c r="B1593" s="32" t="s">
        <v>1385</v>
      </c>
      <c r="C1593" s="33" t="s">
        <v>96</v>
      </c>
      <c r="D1593" s="33" t="s">
        <v>1386</v>
      </c>
      <c r="E1593" s="33" t="s">
        <v>772</v>
      </c>
      <c r="F1593" s="33"/>
      <c r="G1593" s="34" t="s">
        <v>116</v>
      </c>
      <c r="H1593" s="422">
        <v>1.039</v>
      </c>
      <c r="I1593" s="422">
        <v>0</v>
      </c>
      <c r="J1593" s="35">
        <v>34.85</v>
      </c>
      <c r="K1593" s="35">
        <v>36.2</v>
      </c>
    </row>
    <row r="1594" spans="1:11">
      <c r="A1594" s="41"/>
      <c r="B1594" s="41"/>
      <c r="C1594" s="41"/>
      <c r="D1594" s="41"/>
      <c r="E1594" s="41" t="s">
        <v>752</v>
      </c>
      <c r="F1594" s="419">
        <v>4.02271873826511</v>
      </c>
      <c r="G1594" s="41" t="s">
        <v>753</v>
      </c>
      <c r="H1594" s="419">
        <v>4.55</v>
      </c>
      <c r="I1594" s="41" t="s">
        <v>754</v>
      </c>
      <c r="J1594" s="419">
        <v>8.57</v>
      </c>
    </row>
    <row r="1595" ht="25.5" customHeight="1" spans="1:11">
      <c r="A1595" s="41"/>
      <c r="B1595" s="41"/>
      <c r="C1595" s="41"/>
      <c r="D1595" s="41"/>
      <c r="E1595" s="41" t="s">
        <v>755</v>
      </c>
      <c r="F1595" s="419">
        <v>12.56</v>
      </c>
      <c r="G1595" s="41"/>
      <c r="H1595" s="41" t="s">
        <v>756</v>
      </c>
      <c r="I1595" s="41"/>
      <c r="J1595" s="419">
        <v>60.39</v>
      </c>
    </row>
    <row r="1596" ht="25.5" customHeight="1" spans="1:11">
      <c r="A1596" s="42"/>
      <c r="B1596" s="42"/>
      <c r="C1596" s="42"/>
      <c r="D1596" s="42"/>
      <c r="E1596" s="42"/>
      <c r="F1596" s="42"/>
      <c r="G1596" s="42" t="s">
        <v>757</v>
      </c>
      <c r="H1596" s="420">
        <v>9</v>
      </c>
      <c r="I1596" s="42" t="s">
        <v>758</v>
      </c>
      <c r="J1596" s="45">
        <v>543.51</v>
      </c>
    </row>
    <row r="1597" ht="25.5" customHeight="1" spans="1:11">
      <c r="A1597" s="421"/>
      <c r="B1597" s="421"/>
      <c r="C1597" s="421"/>
      <c r="D1597" s="421"/>
      <c r="E1597" s="421"/>
      <c r="F1597" s="421"/>
      <c r="G1597" s="421"/>
      <c r="H1597" s="421"/>
      <c r="I1597" s="421"/>
      <c r="J1597" s="421"/>
    </row>
    <row r="1598" spans="1:11">
      <c r="A1598" s="25" t="s">
        <v>536</v>
      </c>
      <c r="B1598" s="24" t="s">
        <v>739</v>
      </c>
      <c r="C1598" s="25" t="s">
        <v>740</v>
      </c>
      <c r="D1598" s="25" t="s">
        <v>16</v>
      </c>
      <c r="E1598" s="25" t="s">
        <v>741</v>
      </c>
      <c r="F1598" s="25"/>
      <c r="G1598" s="26" t="s">
        <v>742</v>
      </c>
      <c r="H1598" s="24" t="s">
        <v>743</v>
      </c>
      <c r="I1598" s="24" t="s">
        <v>744</v>
      </c>
      <c r="J1598" s="24" t="s">
        <v>745</v>
      </c>
      <c r="K1598" s="24" t="s">
        <v>17</v>
      </c>
    </row>
    <row r="1599" ht="51" spans="1:11">
      <c r="A1599" s="49" t="s">
        <v>746</v>
      </c>
      <c r="B1599" s="48" t="s">
        <v>448</v>
      </c>
      <c r="C1599" s="49" t="s">
        <v>96</v>
      </c>
      <c r="D1599" s="49" t="s">
        <v>449</v>
      </c>
      <c r="E1599" s="49" t="s">
        <v>1250</v>
      </c>
      <c r="F1599" s="49"/>
      <c r="G1599" s="50" t="s">
        <v>116</v>
      </c>
      <c r="H1599" s="416">
        <v>1</v>
      </c>
      <c r="I1599" s="417"/>
      <c r="J1599" s="417">
        <v>112.41</v>
      </c>
      <c r="K1599" s="417">
        <v>112.41</v>
      </c>
    </row>
    <row r="1600" customHeight="1" spans="1:11">
      <c r="A1600" s="28" t="s">
        <v>747</v>
      </c>
      <c r="B1600" s="27" t="s">
        <v>781</v>
      </c>
      <c r="C1600" s="28" t="s">
        <v>96</v>
      </c>
      <c r="D1600" s="28" t="s">
        <v>782</v>
      </c>
      <c r="E1600" s="28" t="s">
        <v>750</v>
      </c>
      <c r="F1600" s="28"/>
      <c r="G1600" s="29" t="s">
        <v>751</v>
      </c>
      <c r="H1600" s="418">
        <v>0.245</v>
      </c>
      <c r="I1600" s="418">
        <v>0</v>
      </c>
      <c r="J1600" s="30">
        <v>32.41</v>
      </c>
      <c r="K1600" s="30">
        <v>7.94</v>
      </c>
    </row>
    <row r="1601" customHeight="1" spans="1:11">
      <c r="A1601" s="28" t="s">
        <v>747</v>
      </c>
      <c r="B1601" s="27" t="s">
        <v>783</v>
      </c>
      <c r="C1601" s="28" t="s">
        <v>96</v>
      </c>
      <c r="D1601" s="28" t="s">
        <v>784</v>
      </c>
      <c r="E1601" s="28" t="s">
        <v>750</v>
      </c>
      <c r="F1601" s="28"/>
      <c r="G1601" s="29" t="s">
        <v>751</v>
      </c>
      <c r="H1601" s="418">
        <v>0.245</v>
      </c>
      <c r="I1601" s="418">
        <v>0</v>
      </c>
      <c r="J1601" s="30">
        <v>38.96</v>
      </c>
      <c r="K1601" s="30">
        <v>9.54</v>
      </c>
    </row>
    <row r="1602" ht="25.5" spans="1:11">
      <c r="A1602" s="33" t="s">
        <v>765</v>
      </c>
      <c r="B1602" s="32" t="s">
        <v>1290</v>
      </c>
      <c r="C1602" s="33" t="s">
        <v>96</v>
      </c>
      <c r="D1602" s="33" t="s">
        <v>1291</v>
      </c>
      <c r="E1602" s="33" t="s">
        <v>772</v>
      </c>
      <c r="F1602" s="33"/>
      <c r="G1602" s="34" t="s">
        <v>116</v>
      </c>
      <c r="H1602" s="422">
        <v>1.039</v>
      </c>
      <c r="I1602" s="422">
        <v>0</v>
      </c>
      <c r="J1602" s="35">
        <v>91.37</v>
      </c>
      <c r="K1602" s="35">
        <v>94.93</v>
      </c>
    </row>
    <row r="1603" spans="1:11">
      <c r="A1603" s="41"/>
      <c r="B1603" s="41"/>
      <c r="C1603" s="41"/>
      <c r="D1603" s="41"/>
      <c r="E1603" s="41" t="s">
        <v>752</v>
      </c>
      <c r="F1603" s="419">
        <v>6.04581299286519</v>
      </c>
      <c r="G1603" s="41" t="s">
        <v>753</v>
      </c>
      <c r="H1603" s="419">
        <v>6.83</v>
      </c>
      <c r="I1603" s="41" t="s">
        <v>754</v>
      </c>
      <c r="J1603" s="419">
        <v>12.88</v>
      </c>
    </row>
    <row r="1604" ht="38.25" customHeight="1" spans="1:11">
      <c r="A1604" s="41"/>
      <c r="B1604" s="41"/>
      <c r="C1604" s="41"/>
      <c r="D1604" s="41"/>
      <c r="E1604" s="41" t="s">
        <v>755</v>
      </c>
      <c r="F1604" s="419">
        <v>29.53</v>
      </c>
      <c r="G1604" s="41"/>
      <c r="H1604" s="41" t="s">
        <v>756</v>
      </c>
      <c r="I1604" s="41"/>
      <c r="J1604" s="419">
        <v>141.94</v>
      </c>
    </row>
    <row r="1605" ht="25.5" customHeight="1" spans="1:11">
      <c r="A1605" s="42"/>
      <c r="B1605" s="42"/>
      <c r="C1605" s="42"/>
      <c r="D1605" s="42"/>
      <c r="E1605" s="42"/>
      <c r="F1605" s="42"/>
      <c r="G1605" s="42" t="s">
        <v>757</v>
      </c>
      <c r="H1605" s="420">
        <v>12</v>
      </c>
      <c r="I1605" s="42" t="s">
        <v>758</v>
      </c>
      <c r="J1605" s="45">
        <v>1703.28</v>
      </c>
    </row>
    <row r="1606" ht="25.5" customHeight="1" spans="1:11">
      <c r="A1606" s="421"/>
      <c r="B1606" s="421"/>
      <c r="C1606" s="421"/>
      <c r="D1606" s="421"/>
      <c r="E1606" s="421"/>
      <c r="F1606" s="421"/>
      <c r="G1606" s="421"/>
      <c r="H1606" s="421"/>
      <c r="I1606" s="421"/>
      <c r="J1606" s="421"/>
    </row>
    <row r="1607" ht="25.5" customHeight="1" spans="1:11">
      <c r="A1607" s="25" t="s">
        <v>537</v>
      </c>
      <c r="B1607" s="24" t="s">
        <v>739</v>
      </c>
      <c r="C1607" s="25" t="s">
        <v>740</v>
      </c>
      <c r="D1607" s="25" t="s">
        <v>16</v>
      </c>
      <c r="E1607" s="25" t="s">
        <v>741</v>
      </c>
      <c r="F1607" s="25"/>
      <c r="G1607" s="26" t="s">
        <v>742</v>
      </c>
      <c r="H1607" s="24" t="s">
        <v>743</v>
      </c>
      <c r="I1607" s="24" t="s">
        <v>744</v>
      </c>
      <c r="J1607" s="24" t="s">
        <v>745</v>
      </c>
      <c r="K1607" s="24" t="s">
        <v>17</v>
      </c>
    </row>
    <row r="1608" ht="51" spans="1:11">
      <c r="A1608" s="49" t="s">
        <v>746</v>
      </c>
      <c r="B1608" s="48" t="s">
        <v>538</v>
      </c>
      <c r="C1608" s="49" t="s">
        <v>96</v>
      </c>
      <c r="D1608" s="49" t="s">
        <v>539</v>
      </c>
      <c r="E1608" s="49" t="s">
        <v>1250</v>
      </c>
      <c r="F1608" s="49"/>
      <c r="G1608" s="50" t="s">
        <v>116</v>
      </c>
      <c r="H1608" s="416">
        <v>1</v>
      </c>
      <c r="I1608" s="417"/>
      <c r="J1608" s="417">
        <v>147.44</v>
      </c>
      <c r="K1608" s="417">
        <v>147.44</v>
      </c>
    </row>
    <row r="1609" ht="25.5" spans="1:11">
      <c r="A1609" s="28" t="s">
        <v>747</v>
      </c>
      <c r="B1609" s="27" t="s">
        <v>781</v>
      </c>
      <c r="C1609" s="28" t="s">
        <v>96</v>
      </c>
      <c r="D1609" s="28" t="s">
        <v>782</v>
      </c>
      <c r="E1609" s="28" t="s">
        <v>750</v>
      </c>
      <c r="F1609" s="28"/>
      <c r="G1609" s="29" t="s">
        <v>751</v>
      </c>
      <c r="H1609" s="418">
        <v>0.276</v>
      </c>
      <c r="I1609" s="418">
        <v>0</v>
      </c>
      <c r="J1609" s="30">
        <v>32.41</v>
      </c>
      <c r="K1609" s="30">
        <v>8.94</v>
      </c>
    </row>
    <row r="1610" customHeight="1" spans="1:11">
      <c r="A1610" s="28" t="s">
        <v>747</v>
      </c>
      <c r="B1610" s="27" t="s">
        <v>783</v>
      </c>
      <c r="C1610" s="28" t="s">
        <v>96</v>
      </c>
      <c r="D1610" s="28" t="s">
        <v>784</v>
      </c>
      <c r="E1610" s="28" t="s">
        <v>750</v>
      </c>
      <c r="F1610" s="28"/>
      <c r="G1610" s="29" t="s">
        <v>751</v>
      </c>
      <c r="H1610" s="418">
        <v>0.276</v>
      </c>
      <c r="I1610" s="418">
        <v>0</v>
      </c>
      <c r="J1610" s="30">
        <v>38.96</v>
      </c>
      <c r="K1610" s="30">
        <v>10.75</v>
      </c>
    </row>
    <row r="1611" customHeight="1" spans="1:11">
      <c r="A1611" s="33" t="s">
        <v>765</v>
      </c>
      <c r="B1611" s="32" t="s">
        <v>1387</v>
      </c>
      <c r="C1611" s="33" t="s">
        <v>96</v>
      </c>
      <c r="D1611" s="33" t="s">
        <v>1388</v>
      </c>
      <c r="E1611" s="33" t="s">
        <v>772</v>
      </c>
      <c r="F1611" s="33"/>
      <c r="G1611" s="34" t="s">
        <v>116</v>
      </c>
      <c r="H1611" s="422">
        <v>1.039</v>
      </c>
      <c r="I1611" s="422">
        <v>0</v>
      </c>
      <c r="J1611" s="35">
        <v>122.96</v>
      </c>
      <c r="K1611" s="35">
        <v>127.75</v>
      </c>
    </row>
    <row r="1612" spans="1:11">
      <c r="A1612" s="41"/>
      <c r="B1612" s="41"/>
      <c r="C1612" s="41"/>
      <c r="D1612" s="41"/>
      <c r="E1612" s="41" t="s">
        <v>752</v>
      </c>
      <c r="F1612" s="419">
        <v>6.81092752534735</v>
      </c>
      <c r="G1612" s="41" t="s">
        <v>753</v>
      </c>
      <c r="H1612" s="419">
        <v>7.7</v>
      </c>
      <c r="I1612" s="41" t="s">
        <v>754</v>
      </c>
      <c r="J1612" s="419">
        <v>14.51</v>
      </c>
    </row>
    <row r="1613" spans="1:11">
      <c r="A1613" s="41"/>
      <c r="B1613" s="41"/>
      <c r="C1613" s="41"/>
      <c r="D1613" s="41"/>
      <c r="E1613" s="41" t="s">
        <v>755</v>
      </c>
      <c r="F1613" s="419">
        <v>38.73</v>
      </c>
      <c r="G1613" s="41"/>
      <c r="H1613" s="41" t="s">
        <v>756</v>
      </c>
      <c r="I1613" s="41"/>
      <c r="J1613" s="419">
        <v>186.17</v>
      </c>
    </row>
    <row r="1614" ht="26.25" spans="1:11">
      <c r="A1614" s="42"/>
      <c r="B1614" s="42"/>
      <c r="C1614" s="42"/>
      <c r="D1614" s="42"/>
      <c r="E1614" s="42"/>
      <c r="F1614" s="42"/>
      <c r="G1614" s="42" t="s">
        <v>757</v>
      </c>
      <c r="H1614" s="420">
        <v>30</v>
      </c>
      <c r="I1614" s="42" t="s">
        <v>758</v>
      </c>
      <c r="J1614" s="45">
        <v>5585.1</v>
      </c>
    </row>
    <row r="1615" ht="25.5" customHeight="1" spans="1:11">
      <c r="A1615" s="421"/>
      <c r="B1615" s="421"/>
      <c r="C1615" s="421"/>
      <c r="D1615" s="421"/>
      <c r="E1615" s="421"/>
      <c r="F1615" s="421"/>
      <c r="G1615" s="421"/>
      <c r="H1615" s="421"/>
      <c r="I1615" s="421"/>
      <c r="J1615" s="421"/>
    </row>
    <row r="1616" ht="25.5" customHeight="1" spans="1:11">
      <c r="A1616" s="25" t="s">
        <v>540</v>
      </c>
      <c r="B1616" s="24" t="s">
        <v>739</v>
      </c>
      <c r="C1616" s="25" t="s">
        <v>740</v>
      </c>
      <c r="D1616" s="25" t="s">
        <v>16</v>
      </c>
      <c r="E1616" s="25" t="s">
        <v>741</v>
      </c>
      <c r="F1616" s="25"/>
      <c r="G1616" s="26" t="s">
        <v>742</v>
      </c>
      <c r="H1616" s="24" t="s">
        <v>743</v>
      </c>
      <c r="I1616" s="24" t="s">
        <v>744</v>
      </c>
      <c r="J1616" s="24" t="s">
        <v>745</v>
      </c>
      <c r="K1616" s="24" t="s">
        <v>17</v>
      </c>
    </row>
    <row r="1617" ht="25.5" customHeight="1" spans="1:11">
      <c r="A1617" s="49" t="s">
        <v>746</v>
      </c>
      <c r="B1617" s="48" t="s">
        <v>541</v>
      </c>
      <c r="C1617" s="49" t="s">
        <v>96</v>
      </c>
      <c r="D1617" s="49" t="s">
        <v>542</v>
      </c>
      <c r="E1617" s="49" t="s">
        <v>1337</v>
      </c>
      <c r="F1617" s="49"/>
      <c r="G1617" s="50" t="s">
        <v>116</v>
      </c>
      <c r="H1617" s="416">
        <v>1</v>
      </c>
      <c r="I1617" s="417"/>
      <c r="J1617" s="417">
        <v>13.83</v>
      </c>
      <c r="K1617" s="417">
        <v>13.83</v>
      </c>
    </row>
    <row r="1618" ht="25.5" spans="1:11">
      <c r="A1618" s="28" t="s">
        <v>747</v>
      </c>
      <c r="B1618" s="27" t="s">
        <v>781</v>
      </c>
      <c r="C1618" s="28" t="s">
        <v>96</v>
      </c>
      <c r="D1618" s="28" t="s">
        <v>782</v>
      </c>
      <c r="E1618" s="28" t="s">
        <v>750</v>
      </c>
      <c r="F1618" s="28"/>
      <c r="G1618" s="29" t="s">
        <v>751</v>
      </c>
      <c r="H1618" s="418">
        <v>0.1367</v>
      </c>
      <c r="I1618" s="418">
        <v>0</v>
      </c>
      <c r="J1618" s="30">
        <v>32.41</v>
      </c>
      <c r="K1618" s="30">
        <v>4.43</v>
      </c>
    </row>
    <row r="1619" ht="25.5" spans="1:11">
      <c r="A1619" s="28" t="s">
        <v>747</v>
      </c>
      <c r="B1619" s="27" t="s">
        <v>783</v>
      </c>
      <c r="C1619" s="28" t="s">
        <v>96</v>
      </c>
      <c r="D1619" s="28" t="s">
        <v>784</v>
      </c>
      <c r="E1619" s="28" t="s">
        <v>750</v>
      </c>
      <c r="F1619" s="28"/>
      <c r="G1619" s="29" t="s">
        <v>751</v>
      </c>
      <c r="H1619" s="418">
        <v>0.1367</v>
      </c>
      <c r="I1619" s="418">
        <v>0</v>
      </c>
      <c r="J1619" s="30">
        <v>38.96</v>
      </c>
      <c r="K1619" s="30">
        <v>5.32</v>
      </c>
    </row>
    <row r="1620" spans="1:11">
      <c r="A1620" s="33" t="s">
        <v>765</v>
      </c>
      <c r="B1620" s="32" t="s">
        <v>1389</v>
      </c>
      <c r="C1620" s="33" t="s">
        <v>96</v>
      </c>
      <c r="D1620" s="33" t="s">
        <v>1390</v>
      </c>
      <c r="E1620" s="33" t="s">
        <v>772</v>
      </c>
      <c r="F1620" s="33"/>
      <c r="G1620" s="34" t="s">
        <v>116</v>
      </c>
      <c r="H1620" s="422">
        <v>1.0493</v>
      </c>
      <c r="I1620" s="422">
        <v>0</v>
      </c>
      <c r="J1620" s="35">
        <v>3.84</v>
      </c>
      <c r="K1620" s="35">
        <v>4.02</v>
      </c>
    </row>
    <row r="1621" customHeight="1" spans="1:11">
      <c r="A1621" s="33" t="s">
        <v>765</v>
      </c>
      <c r="B1621" s="32" t="s">
        <v>1340</v>
      </c>
      <c r="C1621" s="33" t="s">
        <v>96</v>
      </c>
      <c r="D1621" s="33" t="s">
        <v>1341</v>
      </c>
      <c r="E1621" s="33" t="s">
        <v>772</v>
      </c>
      <c r="F1621" s="33"/>
      <c r="G1621" s="34" t="s">
        <v>84</v>
      </c>
      <c r="H1621" s="422">
        <v>0.0319</v>
      </c>
      <c r="I1621" s="422">
        <v>0</v>
      </c>
      <c r="J1621" s="35">
        <v>1.97</v>
      </c>
      <c r="K1621" s="35">
        <v>0.06</v>
      </c>
    </row>
    <row r="1622" spans="1:11">
      <c r="A1622" s="41"/>
      <c r="B1622" s="41"/>
      <c r="C1622" s="41"/>
      <c r="D1622" s="41"/>
      <c r="E1622" s="41" t="s">
        <v>752</v>
      </c>
      <c r="F1622" s="419">
        <v>3.37025910627112</v>
      </c>
      <c r="G1622" s="41" t="s">
        <v>753</v>
      </c>
      <c r="H1622" s="419">
        <v>3.81</v>
      </c>
      <c r="I1622" s="41" t="s">
        <v>754</v>
      </c>
      <c r="J1622" s="419">
        <v>7.18</v>
      </c>
    </row>
    <row r="1623" spans="1:11">
      <c r="A1623" s="41"/>
      <c r="B1623" s="41"/>
      <c r="C1623" s="41"/>
      <c r="D1623" s="41"/>
      <c r="E1623" s="41" t="s">
        <v>755</v>
      </c>
      <c r="F1623" s="419">
        <v>3.63</v>
      </c>
      <c r="G1623" s="41"/>
      <c r="H1623" s="41" t="s">
        <v>756</v>
      </c>
      <c r="I1623" s="41"/>
      <c r="J1623" s="419">
        <v>17.46</v>
      </c>
    </row>
    <row r="1624" ht="26.25" spans="1:11">
      <c r="A1624" s="42"/>
      <c r="B1624" s="42"/>
      <c r="C1624" s="42"/>
      <c r="D1624" s="42"/>
      <c r="E1624" s="42"/>
      <c r="F1624" s="42"/>
      <c r="G1624" s="42" t="s">
        <v>757</v>
      </c>
      <c r="H1624" s="420">
        <v>6</v>
      </c>
      <c r="I1624" s="42" t="s">
        <v>758</v>
      </c>
      <c r="J1624" s="45">
        <v>104.76</v>
      </c>
    </row>
    <row r="1625" ht="25.5" customHeight="1" spans="1:11">
      <c r="A1625" s="421"/>
      <c r="B1625" s="421"/>
      <c r="C1625" s="421"/>
      <c r="D1625" s="421"/>
      <c r="E1625" s="421"/>
      <c r="F1625" s="421"/>
      <c r="G1625" s="421"/>
      <c r="H1625" s="421"/>
      <c r="I1625" s="421"/>
      <c r="J1625" s="421"/>
    </row>
    <row r="1626" ht="25.5" customHeight="1" spans="1:11">
      <c r="A1626" s="25" t="s">
        <v>543</v>
      </c>
      <c r="B1626" s="24" t="s">
        <v>739</v>
      </c>
      <c r="C1626" s="25" t="s">
        <v>740</v>
      </c>
      <c r="D1626" s="25" t="s">
        <v>16</v>
      </c>
      <c r="E1626" s="25" t="s">
        <v>741</v>
      </c>
      <c r="F1626" s="25"/>
      <c r="G1626" s="26" t="s">
        <v>742</v>
      </c>
      <c r="H1626" s="24" t="s">
        <v>743</v>
      </c>
      <c r="I1626" s="24" t="s">
        <v>744</v>
      </c>
      <c r="J1626" s="24" t="s">
        <v>745</v>
      </c>
      <c r="K1626" s="24" t="s">
        <v>17</v>
      </c>
    </row>
    <row r="1627" ht="25.5" customHeight="1" spans="1:11">
      <c r="A1627" s="49" t="s">
        <v>746</v>
      </c>
      <c r="B1627" s="48" t="s">
        <v>544</v>
      </c>
      <c r="C1627" s="49" t="s">
        <v>96</v>
      </c>
      <c r="D1627" s="49" t="s">
        <v>545</v>
      </c>
      <c r="E1627" s="49" t="s">
        <v>1250</v>
      </c>
      <c r="F1627" s="49"/>
      <c r="G1627" s="50" t="s">
        <v>84</v>
      </c>
      <c r="H1627" s="416">
        <v>1</v>
      </c>
      <c r="I1627" s="417"/>
      <c r="J1627" s="417">
        <v>228.94</v>
      </c>
      <c r="K1627" s="417">
        <v>228.94</v>
      </c>
    </row>
    <row r="1628" ht="25.5" spans="1:11">
      <c r="A1628" s="28" t="s">
        <v>747</v>
      </c>
      <c r="B1628" s="27" t="s">
        <v>781</v>
      </c>
      <c r="C1628" s="28" t="s">
        <v>96</v>
      </c>
      <c r="D1628" s="28" t="s">
        <v>782</v>
      </c>
      <c r="E1628" s="28" t="s">
        <v>750</v>
      </c>
      <c r="F1628" s="28"/>
      <c r="G1628" s="29" t="s">
        <v>751</v>
      </c>
      <c r="H1628" s="418">
        <v>0.736</v>
      </c>
      <c r="I1628" s="418">
        <v>0</v>
      </c>
      <c r="J1628" s="30">
        <v>32.41</v>
      </c>
      <c r="K1628" s="30">
        <v>23.85</v>
      </c>
    </row>
    <row r="1629" ht="25.5" spans="1:11">
      <c r="A1629" s="28" t="s">
        <v>747</v>
      </c>
      <c r="B1629" s="27" t="s">
        <v>783</v>
      </c>
      <c r="C1629" s="28" t="s">
        <v>96</v>
      </c>
      <c r="D1629" s="28" t="s">
        <v>784</v>
      </c>
      <c r="E1629" s="28" t="s">
        <v>750</v>
      </c>
      <c r="F1629" s="28"/>
      <c r="G1629" s="29" t="s">
        <v>751</v>
      </c>
      <c r="H1629" s="418">
        <v>0.736</v>
      </c>
      <c r="I1629" s="418">
        <v>0</v>
      </c>
      <c r="J1629" s="30">
        <v>38.96</v>
      </c>
      <c r="K1629" s="30">
        <v>28.67</v>
      </c>
    </row>
    <row r="1630" spans="1:11">
      <c r="A1630" s="33" t="s">
        <v>765</v>
      </c>
      <c r="B1630" s="32" t="s">
        <v>1280</v>
      </c>
      <c r="C1630" s="33" t="s">
        <v>96</v>
      </c>
      <c r="D1630" s="33" t="s">
        <v>1281</v>
      </c>
      <c r="E1630" s="33" t="s">
        <v>772</v>
      </c>
      <c r="F1630" s="33"/>
      <c r="G1630" s="34" t="s">
        <v>84</v>
      </c>
      <c r="H1630" s="422">
        <v>0.03</v>
      </c>
      <c r="I1630" s="422">
        <v>0</v>
      </c>
      <c r="J1630" s="35">
        <v>13.09</v>
      </c>
      <c r="K1630" s="35">
        <v>0.39</v>
      </c>
    </row>
    <row r="1631" customHeight="1" spans="1:11">
      <c r="A1631" s="33" t="s">
        <v>765</v>
      </c>
      <c r="B1631" s="32" t="s">
        <v>1282</v>
      </c>
      <c r="C1631" s="33" t="s">
        <v>96</v>
      </c>
      <c r="D1631" s="33" t="s">
        <v>1283</v>
      </c>
      <c r="E1631" s="33" t="s">
        <v>772</v>
      </c>
      <c r="F1631" s="33"/>
      <c r="G1631" s="34" t="s">
        <v>970</v>
      </c>
      <c r="H1631" s="422">
        <v>0.007</v>
      </c>
      <c r="I1631" s="422">
        <v>0</v>
      </c>
      <c r="J1631" s="35">
        <v>53.91</v>
      </c>
      <c r="K1631" s="35">
        <v>0.37</v>
      </c>
    </row>
    <row r="1632" customHeight="1" spans="1:11">
      <c r="A1632" s="33" t="s">
        <v>765</v>
      </c>
      <c r="B1632" s="32" t="s">
        <v>1391</v>
      </c>
      <c r="C1632" s="33" t="s">
        <v>96</v>
      </c>
      <c r="D1632" s="33" t="s">
        <v>1392</v>
      </c>
      <c r="E1632" s="33" t="s">
        <v>772</v>
      </c>
      <c r="F1632" s="33"/>
      <c r="G1632" s="34" t="s">
        <v>84</v>
      </c>
      <c r="H1632" s="422">
        <v>1</v>
      </c>
      <c r="I1632" s="422">
        <v>0</v>
      </c>
      <c r="J1632" s="35">
        <v>175.66</v>
      </c>
      <c r="K1632" s="35">
        <v>175.66</v>
      </c>
    </row>
    <row r="1633" spans="1:11">
      <c r="A1633" s="41"/>
      <c r="B1633" s="41"/>
      <c r="C1633" s="41"/>
      <c r="D1633" s="41"/>
      <c r="E1633" s="41" t="s">
        <v>752</v>
      </c>
      <c r="F1633" s="419">
        <v>18.1749906120916</v>
      </c>
      <c r="G1633" s="41" t="s">
        <v>753</v>
      </c>
      <c r="H1633" s="419">
        <v>20.55</v>
      </c>
      <c r="I1633" s="41" t="s">
        <v>754</v>
      </c>
      <c r="J1633" s="419">
        <v>38.72</v>
      </c>
    </row>
    <row r="1634" spans="1:11">
      <c r="A1634" s="41"/>
      <c r="B1634" s="41"/>
      <c r="C1634" s="41"/>
      <c r="D1634" s="41"/>
      <c r="E1634" s="41" t="s">
        <v>755</v>
      </c>
      <c r="F1634" s="419">
        <v>60.14</v>
      </c>
      <c r="G1634" s="41"/>
      <c r="H1634" s="41" t="s">
        <v>756</v>
      </c>
      <c r="I1634" s="41"/>
      <c r="J1634" s="419">
        <v>289.08</v>
      </c>
    </row>
    <row r="1635" ht="26.25" spans="1:11">
      <c r="A1635" s="42"/>
      <c r="B1635" s="42"/>
      <c r="C1635" s="42"/>
      <c r="D1635" s="42"/>
      <c r="E1635" s="42"/>
      <c r="F1635" s="42"/>
      <c r="G1635" s="42" t="s">
        <v>757</v>
      </c>
      <c r="H1635" s="420">
        <v>4</v>
      </c>
      <c r="I1635" s="42" t="s">
        <v>758</v>
      </c>
      <c r="J1635" s="45">
        <v>1156.32</v>
      </c>
    </row>
    <row r="1636" ht="15.75" spans="1:11">
      <c r="A1636" s="421"/>
      <c r="B1636" s="421"/>
      <c r="C1636" s="421"/>
      <c r="D1636" s="421"/>
      <c r="E1636" s="421"/>
      <c r="F1636" s="421"/>
      <c r="G1636" s="421"/>
      <c r="H1636" s="421"/>
      <c r="I1636" s="421"/>
      <c r="J1636" s="421"/>
    </row>
    <row r="1637" ht="25.5" customHeight="1" spans="1:11">
      <c r="A1637" s="25" t="s">
        <v>546</v>
      </c>
      <c r="B1637" s="24" t="s">
        <v>739</v>
      </c>
      <c r="C1637" s="25" t="s">
        <v>740</v>
      </c>
      <c r="D1637" s="25" t="s">
        <v>16</v>
      </c>
      <c r="E1637" s="25" t="s">
        <v>741</v>
      </c>
      <c r="F1637" s="25"/>
      <c r="G1637" s="26" t="s">
        <v>742</v>
      </c>
      <c r="H1637" s="24" t="s">
        <v>743</v>
      </c>
      <c r="I1637" s="24" t="s">
        <v>744</v>
      </c>
      <c r="J1637" s="24" t="s">
        <v>745</v>
      </c>
      <c r="K1637" s="24" t="s">
        <v>17</v>
      </c>
    </row>
    <row r="1638" ht="25.5" customHeight="1" spans="1:11">
      <c r="A1638" s="49" t="s">
        <v>746</v>
      </c>
      <c r="B1638" s="48" t="s">
        <v>547</v>
      </c>
      <c r="C1638" s="49" t="s">
        <v>96</v>
      </c>
      <c r="D1638" s="49" t="s">
        <v>548</v>
      </c>
      <c r="E1638" s="49" t="s">
        <v>1250</v>
      </c>
      <c r="F1638" s="49"/>
      <c r="G1638" s="50" t="s">
        <v>84</v>
      </c>
      <c r="H1638" s="416">
        <v>1</v>
      </c>
      <c r="I1638" s="417"/>
      <c r="J1638" s="417">
        <v>332.1</v>
      </c>
      <c r="K1638" s="417">
        <v>332.1</v>
      </c>
    </row>
    <row r="1639" ht="25.5" spans="1:11">
      <c r="A1639" s="28" t="s">
        <v>747</v>
      </c>
      <c r="B1639" s="27" t="s">
        <v>781</v>
      </c>
      <c r="C1639" s="28" t="s">
        <v>96</v>
      </c>
      <c r="D1639" s="28" t="s">
        <v>782</v>
      </c>
      <c r="E1639" s="28" t="s">
        <v>750</v>
      </c>
      <c r="F1639" s="28"/>
      <c r="G1639" s="29" t="s">
        <v>751</v>
      </c>
      <c r="H1639" s="418">
        <v>0.828</v>
      </c>
      <c r="I1639" s="418">
        <v>0</v>
      </c>
      <c r="J1639" s="30">
        <v>32.41</v>
      </c>
      <c r="K1639" s="30">
        <v>26.83</v>
      </c>
    </row>
    <row r="1640" customHeight="1" spans="1:11">
      <c r="A1640" s="28" t="s">
        <v>747</v>
      </c>
      <c r="B1640" s="27" t="s">
        <v>783</v>
      </c>
      <c r="C1640" s="28" t="s">
        <v>96</v>
      </c>
      <c r="D1640" s="28" t="s">
        <v>784</v>
      </c>
      <c r="E1640" s="28" t="s">
        <v>750</v>
      </c>
      <c r="F1640" s="28"/>
      <c r="G1640" s="29" t="s">
        <v>751</v>
      </c>
      <c r="H1640" s="418">
        <v>0.828</v>
      </c>
      <c r="I1640" s="418">
        <v>0</v>
      </c>
      <c r="J1640" s="30">
        <v>38.96</v>
      </c>
      <c r="K1640" s="30">
        <v>32.25</v>
      </c>
    </row>
    <row r="1641" spans="1:11">
      <c r="A1641" s="33" t="s">
        <v>765</v>
      </c>
      <c r="B1641" s="32" t="s">
        <v>1280</v>
      </c>
      <c r="C1641" s="33" t="s">
        <v>96</v>
      </c>
      <c r="D1641" s="33" t="s">
        <v>1281</v>
      </c>
      <c r="E1641" s="33" t="s">
        <v>772</v>
      </c>
      <c r="F1641" s="33"/>
      <c r="G1641" s="34" t="s">
        <v>84</v>
      </c>
      <c r="H1641" s="422">
        <v>0.035</v>
      </c>
      <c r="I1641" s="422">
        <v>0</v>
      </c>
      <c r="J1641" s="35">
        <v>13.09</v>
      </c>
      <c r="K1641" s="35">
        <v>0.45</v>
      </c>
    </row>
    <row r="1642" ht="25.5" spans="1:11">
      <c r="A1642" s="33" t="s">
        <v>765</v>
      </c>
      <c r="B1642" s="32" t="s">
        <v>1282</v>
      </c>
      <c r="C1642" s="33" t="s">
        <v>96</v>
      </c>
      <c r="D1642" s="33" t="s">
        <v>1283</v>
      </c>
      <c r="E1642" s="33" t="s">
        <v>772</v>
      </c>
      <c r="F1642" s="33"/>
      <c r="G1642" s="34" t="s">
        <v>970</v>
      </c>
      <c r="H1642" s="422">
        <v>0.008</v>
      </c>
      <c r="I1642" s="422">
        <v>0</v>
      </c>
      <c r="J1642" s="35">
        <v>53.91</v>
      </c>
      <c r="K1642" s="35">
        <v>0.43</v>
      </c>
    </row>
    <row r="1643" customHeight="1" spans="1:11">
      <c r="A1643" s="33" t="s">
        <v>765</v>
      </c>
      <c r="B1643" s="32" t="s">
        <v>1393</v>
      </c>
      <c r="C1643" s="33" t="s">
        <v>96</v>
      </c>
      <c r="D1643" s="33" t="s">
        <v>1394</v>
      </c>
      <c r="E1643" s="33" t="s">
        <v>772</v>
      </c>
      <c r="F1643" s="33"/>
      <c r="G1643" s="34" t="s">
        <v>84</v>
      </c>
      <c r="H1643" s="422">
        <v>1</v>
      </c>
      <c r="I1643" s="422">
        <v>0</v>
      </c>
      <c r="J1643" s="35">
        <v>272.14</v>
      </c>
      <c r="K1643" s="35">
        <v>272.14</v>
      </c>
    </row>
    <row r="1644" spans="1:11">
      <c r="A1644" s="41"/>
      <c r="B1644" s="41"/>
      <c r="C1644" s="41"/>
      <c r="D1644" s="41"/>
      <c r="E1644" s="41" t="s">
        <v>752</v>
      </c>
      <c r="F1644" s="419">
        <v>20.4515583927901</v>
      </c>
      <c r="G1644" s="41" t="s">
        <v>753</v>
      </c>
      <c r="H1644" s="419">
        <v>23.12</v>
      </c>
      <c r="I1644" s="41" t="s">
        <v>754</v>
      </c>
      <c r="J1644" s="419">
        <v>43.57</v>
      </c>
    </row>
    <row r="1645" spans="1:11">
      <c r="A1645" s="41"/>
      <c r="B1645" s="41"/>
      <c r="C1645" s="41"/>
      <c r="D1645" s="41"/>
      <c r="E1645" s="41" t="s">
        <v>755</v>
      </c>
      <c r="F1645" s="419">
        <v>87.24</v>
      </c>
      <c r="G1645" s="41"/>
      <c r="H1645" s="41" t="s">
        <v>756</v>
      </c>
      <c r="I1645" s="41"/>
      <c r="J1645" s="419">
        <v>419.34</v>
      </c>
    </row>
    <row r="1646" ht="26.25" spans="1:11">
      <c r="A1646" s="42"/>
      <c r="B1646" s="42"/>
      <c r="C1646" s="42"/>
      <c r="D1646" s="42"/>
      <c r="E1646" s="42"/>
      <c r="F1646" s="42"/>
      <c r="G1646" s="42" t="s">
        <v>757</v>
      </c>
      <c r="H1646" s="420">
        <v>2</v>
      </c>
      <c r="I1646" s="42" t="s">
        <v>758</v>
      </c>
      <c r="J1646" s="45">
        <v>838.68</v>
      </c>
    </row>
    <row r="1647" ht="38.25" customHeight="1" spans="1:11">
      <c r="A1647" s="421"/>
      <c r="B1647" s="421"/>
      <c r="C1647" s="421"/>
      <c r="D1647" s="421"/>
      <c r="E1647" s="421"/>
      <c r="F1647" s="421"/>
      <c r="G1647" s="421"/>
      <c r="H1647" s="421"/>
      <c r="I1647" s="421"/>
      <c r="J1647" s="421"/>
    </row>
    <row r="1648" customHeight="1" spans="1:11">
      <c r="A1648" s="25" t="s">
        <v>549</v>
      </c>
      <c r="B1648" s="24" t="s">
        <v>739</v>
      </c>
      <c r="C1648" s="25" t="s">
        <v>740</v>
      </c>
      <c r="D1648" s="25" t="s">
        <v>16</v>
      </c>
      <c r="E1648" s="25" t="s">
        <v>741</v>
      </c>
      <c r="F1648" s="25"/>
      <c r="G1648" s="26" t="s">
        <v>742</v>
      </c>
      <c r="H1648" s="24" t="s">
        <v>743</v>
      </c>
      <c r="I1648" s="24" t="s">
        <v>744</v>
      </c>
      <c r="J1648" s="24" t="s">
        <v>745</v>
      </c>
      <c r="K1648" s="24" t="s">
        <v>17</v>
      </c>
    </row>
    <row r="1649" ht="25.5" customHeight="1" spans="1:11">
      <c r="A1649" s="49" t="s">
        <v>746</v>
      </c>
      <c r="B1649" s="48" t="s">
        <v>550</v>
      </c>
      <c r="C1649" s="49" t="s">
        <v>96</v>
      </c>
      <c r="D1649" s="49" t="s">
        <v>551</v>
      </c>
      <c r="E1649" s="49" t="s">
        <v>1359</v>
      </c>
      <c r="F1649" s="49"/>
      <c r="G1649" s="50" t="s">
        <v>84</v>
      </c>
      <c r="H1649" s="416">
        <v>1</v>
      </c>
      <c r="I1649" s="417"/>
      <c r="J1649" s="417">
        <v>715.99</v>
      </c>
      <c r="K1649" s="417">
        <v>715.99</v>
      </c>
    </row>
    <row r="1650" ht="25.5" spans="1:11">
      <c r="A1650" s="28" t="s">
        <v>747</v>
      </c>
      <c r="B1650" s="27" t="s">
        <v>781</v>
      </c>
      <c r="C1650" s="28" t="s">
        <v>96</v>
      </c>
      <c r="D1650" s="28" t="s">
        <v>782</v>
      </c>
      <c r="E1650" s="28" t="s">
        <v>750</v>
      </c>
      <c r="F1650" s="28"/>
      <c r="G1650" s="29" t="s">
        <v>751</v>
      </c>
      <c r="H1650" s="418">
        <v>0.4546</v>
      </c>
      <c r="I1650" s="418">
        <v>0</v>
      </c>
      <c r="J1650" s="30">
        <v>32.41</v>
      </c>
      <c r="K1650" s="30">
        <v>14.73</v>
      </c>
    </row>
    <row r="1651" ht="25.5" spans="1:11">
      <c r="A1651" s="28" t="s">
        <v>747</v>
      </c>
      <c r="B1651" s="27" t="s">
        <v>783</v>
      </c>
      <c r="C1651" s="28" t="s">
        <v>96</v>
      </c>
      <c r="D1651" s="28" t="s">
        <v>784</v>
      </c>
      <c r="E1651" s="28" t="s">
        <v>750</v>
      </c>
      <c r="F1651" s="28"/>
      <c r="G1651" s="29" t="s">
        <v>751</v>
      </c>
      <c r="H1651" s="418">
        <v>0.4546</v>
      </c>
      <c r="I1651" s="418">
        <v>0</v>
      </c>
      <c r="J1651" s="30">
        <v>38.96</v>
      </c>
      <c r="K1651" s="30">
        <v>17.71</v>
      </c>
    </row>
    <row r="1652" spans="1:11">
      <c r="A1652" s="33" t="s">
        <v>765</v>
      </c>
      <c r="B1652" s="32" t="s">
        <v>1280</v>
      </c>
      <c r="C1652" s="33" t="s">
        <v>96</v>
      </c>
      <c r="D1652" s="33" t="s">
        <v>1281</v>
      </c>
      <c r="E1652" s="33" t="s">
        <v>772</v>
      </c>
      <c r="F1652" s="33"/>
      <c r="G1652" s="34" t="s">
        <v>84</v>
      </c>
      <c r="H1652" s="422">
        <v>0.0302</v>
      </c>
      <c r="I1652" s="422">
        <v>0</v>
      </c>
      <c r="J1652" s="35">
        <v>13.09</v>
      </c>
      <c r="K1652" s="35">
        <v>0.39</v>
      </c>
    </row>
    <row r="1653" ht="38.25" spans="1:11">
      <c r="A1653" s="33" t="s">
        <v>765</v>
      </c>
      <c r="B1653" s="32" t="s">
        <v>1395</v>
      </c>
      <c r="C1653" s="33" t="s">
        <v>96</v>
      </c>
      <c r="D1653" s="33" t="s">
        <v>1396</v>
      </c>
      <c r="E1653" s="33" t="s">
        <v>772</v>
      </c>
      <c r="F1653" s="33"/>
      <c r="G1653" s="34" t="s">
        <v>84</v>
      </c>
      <c r="H1653" s="422">
        <v>1</v>
      </c>
      <c r="I1653" s="422">
        <v>0</v>
      </c>
      <c r="J1653" s="35">
        <v>683.16</v>
      </c>
      <c r="K1653" s="35">
        <v>683.16</v>
      </c>
    </row>
    <row r="1654" customHeight="1" spans="1:11">
      <c r="A1654" s="41"/>
      <c r="B1654" s="41"/>
      <c r="C1654" s="41"/>
      <c r="D1654" s="41"/>
      <c r="E1654" s="41" t="s">
        <v>752</v>
      </c>
      <c r="F1654" s="419">
        <v>11.2279384153211</v>
      </c>
      <c r="G1654" s="41" t="s">
        <v>753</v>
      </c>
      <c r="H1654" s="419">
        <v>12.69</v>
      </c>
      <c r="I1654" s="41" t="s">
        <v>754</v>
      </c>
      <c r="J1654" s="419">
        <v>23.92</v>
      </c>
    </row>
    <row r="1655" spans="1:11">
      <c r="A1655" s="41"/>
      <c r="B1655" s="41"/>
      <c r="C1655" s="41"/>
      <c r="D1655" s="41"/>
      <c r="E1655" s="41" t="s">
        <v>755</v>
      </c>
      <c r="F1655" s="419">
        <v>188.09</v>
      </c>
      <c r="G1655" s="41"/>
      <c r="H1655" s="41" t="s">
        <v>756</v>
      </c>
      <c r="I1655" s="41"/>
      <c r="J1655" s="419">
        <v>904.08</v>
      </c>
    </row>
    <row r="1656" customHeight="1" spans="1:11">
      <c r="A1656" s="42"/>
      <c r="B1656" s="42"/>
      <c r="C1656" s="42"/>
      <c r="D1656" s="42"/>
      <c r="E1656" s="42"/>
      <c r="F1656" s="42"/>
      <c r="G1656" s="42" t="s">
        <v>757</v>
      </c>
      <c r="H1656" s="420">
        <v>2</v>
      </c>
      <c r="I1656" s="42" t="s">
        <v>758</v>
      </c>
      <c r="J1656" s="45">
        <v>1808.16</v>
      </c>
    </row>
    <row r="1657" ht="15.75" spans="1:11">
      <c r="A1657" s="421"/>
      <c r="B1657" s="421"/>
      <c r="C1657" s="421"/>
      <c r="D1657" s="421"/>
      <c r="E1657" s="421"/>
      <c r="F1657" s="421"/>
      <c r="G1657" s="421"/>
      <c r="H1657" s="421"/>
      <c r="I1657" s="421"/>
      <c r="J1657" s="421"/>
    </row>
    <row r="1658" spans="1:11">
      <c r="A1658" s="25" t="s">
        <v>552</v>
      </c>
      <c r="B1658" s="24" t="s">
        <v>739</v>
      </c>
      <c r="C1658" s="25" t="s">
        <v>740</v>
      </c>
      <c r="D1658" s="25" t="s">
        <v>16</v>
      </c>
      <c r="E1658" s="25" t="s">
        <v>741</v>
      </c>
      <c r="F1658" s="25"/>
      <c r="G1658" s="26" t="s">
        <v>742</v>
      </c>
      <c r="H1658" s="24" t="s">
        <v>743</v>
      </c>
      <c r="I1658" s="24" t="s">
        <v>744</v>
      </c>
      <c r="J1658" s="24" t="s">
        <v>745</v>
      </c>
      <c r="K1658" s="24" t="s">
        <v>17</v>
      </c>
    </row>
    <row r="1659" ht="25.5" customHeight="1" spans="1:11">
      <c r="A1659" s="49" t="s">
        <v>746</v>
      </c>
      <c r="B1659" s="48" t="s">
        <v>553</v>
      </c>
      <c r="C1659" s="49" t="s">
        <v>96</v>
      </c>
      <c r="D1659" s="49" t="s">
        <v>554</v>
      </c>
      <c r="E1659" s="49" t="s">
        <v>1359</v>
      </c>
      <c r="F1659" s="49"/>
      <c r="G1659" s="50" t="s">
        <v>84</v>
      </c>
      <c r="H1659" s="416">
        <v>1</v>
      </c>
      <c r="I1659" s="417"/>
      <c r="J1659" s="417">
        <v>214.57</v>
      </c>
      <c r="K1659" s="417">
        <v>214.57</v>
      </c>
    </row>
    <row r="1660" ht="25.5" customHeight="1" spans="1:11">
      <c r="A1660" s="28" t="s">
        <v>747</v>
      </c>
      <c r="B1660" s="27" t="s">
        <v>781</v>
      </c>
      <c r="C1660" s="28" t="s">
        <v>96</v>
      </c>
      <c r="D1660" s="28" t="s">
        <v>782</v>
      </c>
      <c r="E1660" s="28" t="s">
        <v>750</v>
      </c>
      <c r="F1660" s="28"/>
      <c r="G1660" s="29" t="s">
        <v>751</v>
      </c>
      <c r="H1660" s="418">
        <v>0.1485</v>
      </c>
      <c r="I1660" s="418">
        <v>0</v>
      </c>
      <c r="J1660" s="30">
        <v>32.41</v>
      </c>
      <c r="K1660" s="30">
        <v>4.81</v>
      </c>
    </row>
    <row r="1661" ht="25.5" customHeight="1" spans="1:11">
      <c r="A1661" s="28" t="s">
        <v>747</v>
      </c>
      <c r="B1661" s="27" t="s">
        <v>783</v>
      </c>
      <c r="C1661" s="28" t="s">
        <v>96</v>
      </c>
      <c r="D1661" s="28" t="s">
        <v>784</v>
      </c>
      <c r="E1661" s="28" t="s">
        <v>750</v>
      </c>
      <c r="F1661" s="28"/>
      <c r="G1661" s="29" t="s">
        <v>751</v>
      </c>
      <c r="H1661" s="418">
        <v>0.1485</v>
      </c>
      <c r="I1661" s="418">
        <v>0</v>
      </c>
      <c r="J1661" s="30">
        <v>38.96</v>
      </c>
      <c r="K1661" s="30">
        <v>5.78</v>
      </c>
    </row>
    <row r="1662" spans="1:11">
      <c r="A1662" s="33" t="s">
        <v>765</v>
      </c>
      <c r="B1662" s="32" t="s">
        <v>1280</v>
      </c>
      <c r="C1662" s="33" t="s">
        <v>96</v>
      </c>
      <c r="D1662" s="33" t="s">
        <v>1281</v>
      </c>
      <c r="E1662" s="33" t="s">
        <v>772</v>
      </c>
      <c r="F1662" s="33"/>
      <c r="G1662" s="34" t="s">
        <v>84</v>
      </c>
      <c r="H1662" s="422">
        <v>0.0132</v>
      </c>
      <c r="I1662" s="422">
        <v>0</v>
      </c>
      <c r="J1662" s="35">
        <v>13.09</v>
      </c>
      <c r="K1662" s="35">
        <v>0.17</v>
      </c>
    </row>
    <row r="1663" ht="38.25" spans="1:11">
      <c r="A1663" s="33" t="s">
        <v>765</v>
      </c>
      <c r="B1663" s="32" t="s">
        <v>1397</v>
      </c>
      <c r="C1663" s="33" t="s">
        <v>96</v>
      </c>
      <c r="D1663" s="33" t="s">
        <v>1398</v>
      </c>
      <c r="E1663" s="33" t="s">
        <v>772</v>
      </c>
      <c r="F1663" s="33"/>
      <c r="G1663" s="34" t="s">
        <v>84</v>
      </c>
      <c r="H1663" s="422">
        <v>1</v>
      </c>
      <c r="I1663" s="422">
        <v>0</v>
      </c>
      <c r="J1663" s="35">
        <v>203.81</v>
      </c>
      <c r="K1663" s="35">
        <v>203.81</v>
      </c>
    </row>
    <row r="1664" spans="1:11">
      <c r="A1664" s="41"/>
      <c r="B1664" s="41"/>
      <c r="C1664" s="41"/>
      <c r="D1664" s="41"/>
      <c r="E1664" s="41" t="s">
        <v>752</v>
      </c>
      <c r="F1664" s="419">
        <v>3.66597822005257</v>
      </c>
      <c r="G1664" s="41" t="s">
        <v>753</v>
      </c>
      <c r="H1664" s="419">
        <v>4.14</v>
      </c>
      <c r="I1664" s="41" t="s">
        <v>754</v>
      </c>
      <c r="J1664" s="419">
        <v>7.81</v>
      </c>
    </row>
    <row r="1665" customHeight="1" spans="1:11">
      <c r="A1665" s="41"/>
      <c r="B1665" s="41"/>
      <c r="C1665" s="41"/>
      <c r="D1665" s="41"/>
      <c r="E1665" s="41" t="s">
        <v>755</v>
      </c>
      <c r="F1665" s="419">
        <v>56.36</v>
      </c>
      <c r="G1665" s="41"/>
      <c r="H1665" s="41" t="s">
        <v>756</v>
      </c>
      <c r="I1665" s="41"/>
      <c r="J1665" s="419">
        <v>270.93</v>
      </c>
    </row>
    <row r="1666" ht="26.25" spans="1:11">
      <c r="A1666" s="42"/>
      <c r="B1666" s="42"/>
      <c r="C1666" s="42"/>
      <c r="D1666" s="42"/>
      <c r="E1666" s="42"/>
      <c r="F1666" s="42"/>
      <c r="G1666" s="42" t="s">
        <v>757</v>
      </c>
      <c r="H1666" s="420">
        <v>1</v>
      </c>
      <c r="I1666" s="42" t="s">
        <v>758</v>
      </c>
      <c r="J1666" s="45">
        <v>270.93</v>
      </c>
    </row>
    <row r="1667" ht="15.75" spans="1:11">
      <c r="A1667" s="421"/>
      <c r="B1667" s="421"/>
      <c r="C1667" s="421"/>
      <c r="D1667" s="421"/>
      <c r="E1667" s="421"/>
      <c r="F1667" s="421"/>
      <c r="G1667" s="421"/>
      <c r="H1667" s="421"/>
      <c r="I1667" s="421"/>
      <c r="J1667" s="421"/>
    </row>
    <row r="1668" spans="1:11">
      <c r="A1668" s="25" t="s">
        <v>555</v>
      </c>
      <c r="B1668" s="24" t="s">
        <v>739</v>
      </c>
      <c r="C1668" s="25" t="s">
        <v>740</v>
      </c>
      <c r="D1668" s="25" t="s">
        <v>16</v>
      </c>
      <c r="E1668" s="25" t="s">
        <v>741</v>
      </c>
      <c r="F1668" s="25"/>
      <c r="G1668" s="26" t="s">
        <v>742</v>
      </c>
      <c r="H1668" s="24" t="s">
        <v>743</v>
      </c>
      <c r="I1668" s="24" t="s">
        <v>744</v>
      </c>
      <c r="J1668" s="24" t="s">
        <v>745</v>
      </c>
      <c r="K1668" s="24" t="s">
        <v>17</v>
      </c>
    </row>
    <row r="1669" ht="38.25" spans="1:11">
      <c r="A1669" s="49" t="s">
        <v>746</v>
      </c>
      <c r="B1669" s="48" t="s">
        <v>556</v>
      </c>
      <c r="C1669" s="49" t="s">
        <v>68</v>
      </c>
      <c r="D1669" s="49" t="s">
        <v>557</v>
      </c>
      <c r="E1669" s="49" t="s">
        <v>1102</v>
      </c>
      <c r="F1669" s="49"/>
      <c r="G1669" s="50" t="s">
        <v>84</v>
      </c>
      <c r="H1669" s="416">
        <v>1</v>
      </c>
      <c r="I1669" s="417"/>
      <c r="J1669" s="417">
        <v>3797.96</v>
      </c>
      <c r="K1669" s="417">
        <v>3797.96</v>
      </c>
    </row>
    <row r="1670" customHeight="1" spans="1:11">
      <c r="A1670" s="28" t="s">
        <v>747</v>
      </c>
      <c r="B1670" s="27" t="s">
        <v>779</v>
      </c>
      <c r="C1670" s="28" t="s">
        <v>96</v>
      </c>
      <c r="D1670" s="28" t="s">
        <v>780</v>
      </c>
      <c r="E1670" s="28" t="s">
        <v>750</v>
      </c>
      <c r="F1670" s="28"/>
      <c r="G1670" s="29" t="s">
        <v>751</v>
      </c>
      <c r="H1670" s="418">
        <v>4</v>
      </c>
      <c r="I1670" s="418">
        <v>0</v>
      </c>
      <c r="J1670" s="30">
        <v>40.76</v>
      </c>
      <c r="K1670" s="30">
        <v>163.04</v>
      </c>
    </row>
    <row r="1671" ht="25.5" customHeight="1" spans="1:11">
      <c r="A1671" s="28" t="s">
        <v>747</v>
      </c>
      <c r="B1671" s="27" t="s">
        <v>777</v>
      </c>
      <c r="C1671" s="28" t="s">
        <v>96</v>
      </c>
      <c r="D1671" s="28" t="s">
        <v>778</v>
      </c>
      <c r="E1671" s="28" t="s">
        <v>750</v>
      </c>
      <c r="F1671" s="28"/>
      <c r="G1671" s="29" t="s">
        <v>751</v>
      </c>
      <c r="H1671" s="418">
        <v>4</v>
      </c>
      <c r="I1671" s="418">
        <v>0</v>
      </c>
      <c r="J1671" s="30">
        <v>33.53</v>
      </c>
      <c r="K1671" s="30">
        <v>134.12</v>
      </c>
    </row>
    <row r="1672" ht="25.5" customHeight="1" spans="1:11">
      <c r="A1672" s="33" t="s">
        <v>765</v>
      </c>
      <c r="B1672" s="32" t="s">
        <v>1072</v>
      </c>
      <c r="C1672" s="33" t="s">
        <v>96</v>
      </c>
      <c r="D1672" s="33" t="s">
        <v>1073</v>
      </c>
      <c r="E1672" s="33" t="s">
        <v>772</v>
      </c>
      <c r="F1672" s="33"/>
      <c r="G1672" s="34" t="s">
        <v>84</v>
      </c>
      <c r="H1672" s="422">
        <v>4</v>
      </c>
      <c r="I1672" s="422">
        <v>0</v>
      </c>
      <c r="J1672" s="35">
        <v>0.2</v>
      </c>
      <c r="K1672" s="35">
        <v>0.8</v>
      </c>
    </row>
    <row r="1673" ht="25.5" spans="1:11">
      <c r="A1673" s="33" t="s">
        <v>765</v>
      </c>
      <c r="B1673" s="32" t="s">
        <v>1399</v>
      </c>
      <c r="C1673" s="33" t="s">
        <v>68</v>
      </c>
      <c r="D1673" s="33" t="s">
        <v>1400</v>
      </c>
      <c r="E1673" s="33" t="s">
        <v>772</v>
      </c>
      <c r="F1673" s="33"/>
      <c r="G1673" s="34" t="s">
        <v>156</v>
      </c>
      <c r="H1673" s="422">
        <v>1</v>
      </c>
      <c r="I1673" s="422">
        <v>0</v>
      </c>
      <c r="J1673" s="35">
        <v>3500</v>
      </c>
      <c r="K1673" s="35">
        <v>3500</v>
      </c>
    </row>
    <row r="1674" customHeight="1" spans="1:11">
      <c r="A1674" s="41"/>
      <c r="B1674" s="41"/>
      <c r="C1674" s="41"/>
      <c r="D1674" s="41"/>
      <c r="E1674" s="41" t="s">
        <v>752</v>
      </c>
      <c r="F1674" s="419">
        <v>101.746151</v>
      </c>
      <c r="G1674" s="41" t="s">
        <v>753</v>
      </c>
      <c r="H1674" s="419">
        <v>115.01</v>
      </c>
      <c r="I1674" s="41" t="s">
        <v>754</v>
      </c>
      <c r="J1674" s="419">
        <v>216.76</v>
      </c>
    </row>
    <row r="1675" spans="1:11">
      <c r="A1675" s="41"/>
      <c r="B1675" s="41"/>
      <c r="C1675" s="41"/>
      <c r="D1675" s="41"/>
      <c r="E1675" s="41" t="s">
        <v>755</v>
      </c>
      <c r="F1675" s="419">
        <v>997.72</v>
      </c>
      <c r="G1675" s="41"/>
      <c r="H1675" s="41" t="s">
        <v>756</v>
      </c>
      <c r="I1675" s="41"/>
      <c r="J1675" s="419">
        <v>4795.68</v>
      </c>
    </row>
    <row r="1676" customHeight="1" spans="1:11">
      <c r="A1676" s="42"/>
      <c r="B1676" s="42"/>
      <c r="C1676" s="42"/>
      <c r="D1676" s="42"/>
      <c r="E1676" s="42"/>
      <c r="F1676" s="42"/>
      <c r="G1676" s="42" t="s">
        <v>757</v>
      </c>
      <c r="H1676" s="420">
        <v>1</v>
      </c>
      <c r="I1676" s="42" t="s">
        <v>758</v>
      </c>
      <c r="J1676" s="45">
        <v>4795.68</v>
      </c>
    </row>
    <row r="1677" ht="15.75" spans="1:11">
      <c r="A1677" s="421"/>
      <c r="B1677" s="421"/>
      <c r="C1677" s="421"/>
      <c r="D1677" s="421"/>
      <c r="E1677" s="421"/>
      <c r="F1677" s="421"/>
      <c r="G1677" s="421"/>
      <c r="H1677" s="421"/>
      <c r="I1677" s="421"/>
      <c r="J1677" s="421"/>
    </row>
    <row r="1678" ht="25.5" customHeight="1" spans="1:11">
      <c r="A1678" s="25" t="s">
        <v>558</v>
      </c>
      <c r="B1678" s="24" t="s">
        <v>739</v>
      </c>
      <c r="C1678" s="25" t="s">
        <v>740</v>
      </c>
      <c r="D1678" s="25" t="s">
        <v>16</v>
      </c>
      <c r="E1678" s="25" t="s">
        <v>741</v>
      </c>
      <c r="F1678" s="25"/>
      <c r="G1678" s="26" t="s">
        <v>742</v>
      </c>
      <c r="H1678" s="24" t="s">
        <v>743</v>
      </c>
      <c r="I1678" s="24" t="s">
        <v>744</v>
      </c>
      <c r="J1678" s="24" t="s">
        <v>745</v>
      </c>
      <c r="K1678" s="24" t="s">
        <v>17</v>
      </c>
    </row>
    <row r="1679" ht="51" spans="1:11">
      <c r="A1679" s="49" t="s">
        <v>746</v>
      </c>
      <c r="B1679" s="48" t="s">
        <v>559</v>
      </c>
      <c r="C1679" s="49" t="s">
        <v>96</v>
      </c>
      <c r="D1679" s="49" t="s">
        <v>560</v>
      </c>
      <c r="E1679" s="49" t="s">
        <v>1250</v>
      </c>
      <c r="F1679" s="49"/>
      <c r="G1679" s="50" t="s">
        <v>84</v>
      </c>
      <c r="H1679" s="416">
        <v>1</v>
      </c>
      <c r="I1679" s="417"/>
      <c r="J1679" s="417">
        <v>168.62</v>
      </c>
      <c r="K1679" s="417">
        <v>168.62</v>
      </c>
    </row>
    <row r="1680" ht="25.5" spans="1:11">
      <c r="A1680" s="28" t="s">
        <v>747</v>
      </c>
      <c r="B1680" s="27" t="s">
        <v>781</v>
      </c>
      <c r="C1680" s="28" t="s">
        <v>96</v>
      </c>
      <c r="D1680" s="28" t="s">
        <v>782</v>
      </c>
      <c r="E1680" s="28" t="s">
        <v>750</v>
      </c>
      <c r="F1680" s="28"/>
      <c r="G1680" s="29" t="s">
        <v>751</v>
      </c>
      <c r="H1680" s="418">
        <v>0.828</v>
      </c>
      <c r="I1680" s="418">
        <v>0</v>
      </c>
      <c r="J1680" s="30">
        <v>32.41</v>
      </c>
      <c r="K1680" s="30">
        <v>26.83</v>
      </c>
    </row>
    <row r="1681" ht="25.5" customHeight="1" spans="1:11">
      <c r="A1681" s="28" t="s">
        <v>747</v>
      </c>
      <c r="B1681" s="27" t="s">
        <v>783</v>
      </c>
      <c r="C1681" s="28" t="s">
        <v>96</v>
      </c>
      <c r="D1681" s="28" t="s">
        <v>784</v>
      </c>
      <c r="E1681" s="28" t="s">
        <v>750</v>
      </c>
      <c r="F1681" s="28"/>
      <c r="G1681" s="29" t="s">
        <v>751</v>
      </c>
      <c r="H1681" s="418">
        <v>0.828</v>
      </c>
      <c r="I1681" s="418">
        <v>0</v>
      </c>
      <c r="J1681" s="30">
        <v>38.96</v>
      </c>
      <c r="K1681" s="30">
        <v>32.25</v>
      </c>
    </row>
    <row r="1682" ht="25.5" customHeight="1" spans="1:11">
      <c r="A1682" s="33" t="s">
        <v>765</v>
      </c>
      <c r="B1682" s="32" t="s">
        <v>1280</v>
      </c>
      <c r="C1682" s="33" t="s">
        <v>96</v>
      </c>
      <c r="D1682" s="33" t="s">
        <v>1281</v>
      </c>
      <c r="E1682" s="33" t="s">
        <v>772</v>
      </c>
      <c r="F1682" s="33"/>
      <c r="G1682" s="34" t="s">
        <v>84</v>
      </c>
      <c r="H1682" s="422">
        <v>0.035</v>
      </c>
      <c r="I1682" s="422">
        <v>0</v>
      </c>
      <c r="J1682" s="35">
        <v>13.09</v>
      </c>
      <c r="K1682" s="35">
        <v>0.45</v>
      </c>
    </row>
    <row r="1683" customHeight="1" spans="1:11">
      <c r="A1683" s="33" t="s">
        <v>765</v>
      </c>
      <c r="B1683" s="32" t="s">
        <v>1356</v>
      </c>
      <c r="C1683" s="33" t="s">
        <v>96</v>
      </c>
      <c r="D1683" s="33" t="s">
        <v>1357</v>
      </c>
      <c r="E1683" s="33" t="s">
        <v>772</v>
      </c>
      <c r="F1683" s="33"/>
      <c r="G1683" s="34" t="s">
        <v>84</v>
      </c>
      <c r="H1683" s="422">
        <v>1</v>
      </c>
      <c r="I1683" s="422">
        <v>0</v>
      </c>
      <c r="J1683" s="35">
        <v>108.66</v>
      </c>
      <c r="K1683" s="35">
        <v>108.66</v>
      </c>
    </row>
    <row r="1684" ht="25.5" spans="1:11">
      <c r="A1684" s="33" t="s">
        <v>765</v>
      </c>
      <c r="B1684" s="32" t="s">
        <v>1282</v>
      </c>
      <c r="C1684" s="33" t="s">
        <v>96</v>
      </c>
      <c r="D1684" s="33" t="s">
        <v>1283</v>
      </c>
      <c r="E1684" s="33" t="s">
        <v>772</v>
      </c>
      <c r="F1684" s="33"/>
      <c r="G1684" s="34" t="s">
        <v>970</v>
      </c>
      <c r="H1684" s="422">
        <v>0.008</v>
      </c>
      <c r="I1684" s="422">
        <v>0</v>
      </c>
      <c r="J1684" s="35">
        <v>53.91</v>
      </c>
      <c r="K1684" s="35">
        <v>0.43</v>
      </c>
    </row>
    <row r="1685" spans="1:11">
      <c r="A1685" s="41"/>
      <c r="B1685" s="41"/>
      <c r="C1685" s="41"/>
      <c r="D1685" s="41"/>
      <c r="E1685" s="41" t="s">
        <v>752</v>
      </c>
      <c r="F1685" s="419">
        <v>20.4515583927901</v>
      </c>
      <c r="G1685" s="41" t="s">
        <v>753</v>
      </c>
      <c r="H1685" s="419">
        <v>23.12</v>
      </c>
      <c r="I1685" s="41" t="s">
        <v>754</v>
      </c>
      <c r="J1685" s="419">
        <v>43.57</v>
      </c>
    </row>
    <row r="1686" customHeight="1" spans="1:11">
      <c r="A1686" s="41"/>
      <c r="B1686" s="41"/>
      <c r="C1686" s="41"/>
      <c r="D1686" s="41"/>
      <c r="E1686" s="41" t="s">
        <v>755</v>
      </c>
      <c r="F1686" s="419">
        <v>44.29</v>
      </c>
      <c r="G1686" s="41"/>
      <c r="H1686" s="41" t="s">
        <v>756</v>
      </c>
      <c r="I1686" s="41"/>
      <c r="J1686" s="419">
        <v>212.91</v>
      </c>
    </row>
    <row r="1687" customHeight="1" spans="1:11">
      <c r="A1687" s="42"/>
      <c r="B1687" s="42"/>
      <c r="C1687" s="42"/>
      <c r="D1687" s="42"/>
      <c r="E1687" s="42"/>
      <c r="F1687" s="42"/>
      <c r="G1687" s="42" t="s">
        <v>757</v>
      </c>
      <c r="H1687" s="420">
        <v>1</v>
      </c>
      <c r="I1687" s="42" t="s">
        <v>758</v>
      </c>
      <c r="J1687" s="45">
        <v>212.91</v>
      </c>
    </row>
    <row r="1688" ht="15.75" spans="1:11">
      <c r="A1688" s="421"/>
      <c r="B1688" s="421"/>
      <c r="C1688" s="421"/>
      <c r="D1688" s="421"/>
      <c r="E1688" s="421"/>
      <c r="F1688" s="421"/>
      <c r="G1688" s="421"/>
      <c r="H1688" s="421"/>
      <c r="I1688" s="421"/>
      <c r="J1688" s="421"/>
    </row>
    <row r="1689" spans="1:11">
      <c r="A1689" s="25" t="s">
        <v>561</v>
      </c>
      <c r="B1689" s="24" t="s">
        <v>739</v>
      </c>
      <c r="C1689" s="25" t="s">
        <v>740</v>
      </c>
      <c r="D1689" s="25" t="s">
        <v>16</v>
      </c>
      <c r="E1689" s="25" t="s">
        <v>741</v>
      </c>
      <c r="F1689" s="25"/>
      <c r="G1689" s="26" t="s">
        <v>742</v>
      </c>
      <c r="H1689" s="24" t="s">
        <v>743</v>
      </c>
      <c r="I1689" s="24" t="s">
        <v>744</v>
      </c>
      <c r="J1689" s="24" t="s">
        <v>745</v>
      </c>
      <c r="K1689" s="24" t="s">
        <v>17</v>
      </c>
    </row>
    <row r="1690" ht="51" spans="1:11">
      <c r="A1690" s="49" t="s">
        <v>746</v>
      </c>
      <c r="B1690" s="48" t="s">
        <v>562</v>
      </c>
      <c r="C1690" s="49" t="s">
        <v>96</v>
      </c>
      <c r="D1690" s="49" t="s">
        <v>563</v>
      </c>
      <c r="E1690" s="49" t="s">
        <v>1250</v>
      </c>
      <c r="F1690" s="49"/>
      <c r="G1690" s="50" t="s">
        <v>84</v>
      </c>
      <c r="H1690" s="416">
        <v>1</v>
      </c>
      <c r="I1690" s="417"/>
      <c r="J1690" s="417">
        <v>87.25</v>
      </c>
      <c r="K1690" s="417">
        <v>87.25</v>
      </c>
    </row>
    <row r="1691" ht="25.5" spans="1:11">
      <c r="A1691" s="28" t="s">
        <v>747</v>
      </c>
      <c r="B1691" s="27" t="s">
        <v>781</v>
      </c>
      <c r="C1691" s="28" t="s">
        <v>96</v>
      </c>
      <c r="D1691" s="28" t="s">
        <v>782</v>
      </c>
      <c r="E1691" s="28" t="s">
        <v>750</v>
      </c>
      <c r="F1691" s="28"/>
      <c r="G1691" s="29" t="s">
        <v>751</v>
      </c>
      <c r="H1691" s="418">
        <v>0.644</v>
      </c>
      <c r="I1691" s="418">
        <v>0</v>
      </c>
      <c r="J1691" s="30">
        <v>32.41</v>
      </c>
      <c r="K1691" s="30">
        <v>20.87</v>
      </c>
    </row>
    <row r="1692" customHeight="1" spans="1:11">
      <c r="A1692" s="28" t="s">
        <v>747</v>
      </c>
      <c r="B1692" s="27" t="s">
        <v>783</v>
      </c>
      <c r="C1692" s="28" t="s">
        <v>96</v>
      </c>
      <c r="D1692" s="28" t="s">
        <v>784</v>
      </c>
      <c r="E1692" s="28" t="s">
        <v>750</v>
      </c>
      <c r="F1692" s="28"/>
      <c r="G1692" s="29" t="s">
        <v>751</v>
      </c>
      <c r="H1692" s="418">
        <v>0.644</v>
      </c>
      <c r="I1692" s="418">
        <v>0</v>
      </c>
      <c r="J1692" s="30">
        <v>38.96</v>
      </c>
      <c r="K1692" s="30">
        <v>25.09</v>
      </c>
    </row>
    <row r="1693" spans="1:11">
      <c r="A1693" s="33" t="s">
        <v>765</v>
      </c>
      <c r="B1693" s="32" t="s">
        <v>1280</v>
      </c>
      <c r="C1693" s="33" t="s">
        <v>96</v>
      </c>
      <c r="D1693" s="33" t="s">
        <v>1281</v>
      </c>
      <c r="E1693" s="33" t="s">
        <v>772</v>
      </c>
      <c r="F1693" s="33"/>
      <c r="G1693" s="34" t="s">
        <v>84</v>
      </c>
      <c r="H1693" s="422">
        <v>0.024</v>
      </c>
      <c r="I1693" s="422">
        <v>0</v>
      </c>
      <c r="J1693" s="35">
        <v>13.09</v>
      </c>
      <c r="K1693" s="35">
        <v>0.31</v>
      </c>
    </row>
    <row r="1694" ht="25.5" spans="1:11">
      <c r="A1694" s="33" t="s">
        <v>765</v>
      </c>
      <c r="B1694" s="32" t="s">
        <v>1331</v>
      </c>
      <c r="C1694" s="33" t="s">
        <v>96</v>
      </c>
      <c r="D1694" s="33" t="s">
        <v>1332</v>
      </c>
      <c r="E1694" s="33" t="s">
        <v>772</v>
      </c>
      <c r="F1694" s="33"/>
      <c r="G1694" s="34" t="s">
        <v>84</v>
      </c>
      <c r="H1694" s="422">
        <v>1</v>
      </c>
      <c r="I1694" s="422">
        <v>0</v>
      </c>
      <c r="J1694" s="35">
        <v>40.66</v>
      </c>
      <c r="K1694" s="35">
        <v>40.66</v>
      </c>
    </row>
    <row r="1695" customHeight="1" spans="1:11">
      <c r="A1695" s="33" t="s">
        <v>765</v>
      </c>
      <c r="B1695" s="32" t="s">
        <v>1282</v>
      </c>
      <c r="C1695" s="33" t="s">
        <v>96</v>
      </c>
      <c r="D1695" s="33" t="s">
        <v>1283</v>
      </c>
      <c r="E1695" s="33" t="s">
        <v>772</v>
      </c>
      <c r="F1695" s="33"/>
      <c r="G1695" s="34" t="s">
        <v>970</v>
      </c>
      <c r="H1695" s="422">
        <v>0.006</v>
      </c>
      <c r="I1695" s="422">
        <v>0</v>
      </c>
      <c r="J1695" s="35">
        <v>53.91</v>
      </c>
      <c r="K1695" s="35">
        <v>0.32</v>
      </c>
    </row>
    <row r="1696" spans="1:11">
      <c r="A1696" s="41"/>
      <c r="B1696" s="41"/>
      <c r="C1696" s="41"/>
      <c r="D1696" s="41"/>
      <c r="E1696" s="41" t="s">
        <v>752</v>
      </c>
      <c r="F1696" s="419">
        <v>15.9031167855802</v>
      </c>
      <c r="G1696" s="41" t="s">
        <v>753</v>
      </c>
      <c r="H1696" s="419">
        <v>17.98</v>
      </c>
      <c r="I1696" s="41" t="s">
        <v>754</v>
      </c>
      <c r="J1696" s="419">
        <v>33.88</v>
      </c>
    </row>
    <row r="1697" ht="25.5" customHeight="1" spans="1:11">
      <c r="A1697" s="41"/>
      <c r="B1697" s="41"/>
      <c r="C1697" s="41"/>
      <c r="D1697" s="41"/>
      <c r="E1697" s="41" t="s">
        <v>755</v>
      </c>
      <c r="F1697" s="419">
        <v>22.92</v>
      </c>
      <c r="G1697" s="41"/>
      <c r="H1697" s="41" t="s">
        <v>756</v>
      </c>
      <c r="I1697" s="41"/>
      <c r="J1697" s="419">
        <v>110.17</v>
      </c>
    </row>
    <row r="1698" ht="25.5" customHeight="1" spans="1:11">
      <c r="A1698" s="42"/>
      <c r="B1698" s="42"/>
      <c r="C1698" s="42"/>
      <c r="D1698" s="42"/>
      <c r="E1698" s="42"/>
      <c r="F1698" s="42"/>
      <c r="G1698" s="42" t="s">
        <v>757</v>
      </c>
      <c r="H1698" s="420">
        <v>1</v>
      </c>
      <c r="I1698" s="42" t="s">
        <v>758</v>
      </c>
      <c r="J1698" s="45">
        <v>110.17</v>
      </c>
    </row>
    <row r="1699" ht="15.75" spans="1:11">
      <c r="A1699" s="421"/>
      <c r="B1699" s="421"/>
      <c r="C1699" s="421"/>
      <c r="D1699" s="421"/>
      <c r="E1699" s="421"/>
      <c r="F1699" s="421"/>
      <c r="G1699" s="421"/>
      <c r="H1699" s="421"/>
      <c r="I1699" s="421"/>
      <c r="J1699" s="421"/>
    </row>
    <row r="1700" ht="25.5" customHeight="1" spans="1:11">
      <c r="A1700" s="25" t="s">
        <v>564</v>
      </c>
      <c r="B1700" s="24" t="s">
        <v>739</v>
      </c>
      <c r="C1700" s="25" t="s">
        <v>740</v>
      </c>
      <c r="D1700" s="25" t="s">
        <v>16</v>
      </c>
      <c r="E1700" s="25" t="s">
        <v>741</v>
      </c>
      <c r="F1700" s="25"/>
      <c r="G1700" s="26" t="s">
        <v>742</v>
      </c>
      <c r="H1700" s="24" t="s">
        <v>743</v>
      </c>
      <c r="I1700" s="24" t="s">
        <v>744</v>
      </c>
      <c r="J1700" s="24" t="s">
        <v>745</v>
      </c>
      <c r="K1700" s="24" t="s">
        <v>17</v>
      </c>
    </row>
    <row r="1701" customHeight="1" spans="1:11">
      <c r="A1701" s="49" t="s">
        <v>746</v>
      </c>
      <c r="B1701" s="48" t="s">
        <v>565</v>
      </c>
      <c r="C1701" s="49" t="s">
        <v>96</v>
      </c>
      <c r="D1701" s="49" t="s">
        <v>566</v>
      </c>
      <c r="E1701" s="49" t="s">
        <v>1250</v>
      </c>
      <c r="F1701" s="49"/>
      <c r="G1701" s="50" t="s">
        <v>84</v>
      </c>
      <c r="H1701" s="416">
        <v>1</v>
      </c>
      <c r="I1701" s="417"/>
      <c r="J1701" s="417">
        <v>295.43</v>
      </c>
      <c r="K1701" s="417">
        <v>295.43</v>
      </c>
    </row>
    <row r="1702" ht="25.5" spans="1:11">
      <c r="A1702" s="28" t="s">
        <v>747</v>
      </c>
      <c r="B1702" s="27" t="s">
        <v>781</v>
      </c>
      <c r="C1702" s="28" t="s">
        <v>96</v>
      </c>
      <c r="D1702" s="28" t="s">
        <v>782</v>
      </c>
      <c r="E1702" s="28" t="s">
        <v>750</v>
      </c>
      <c r="F1702" s="28"/>
      <c r="G1702" s="29" t="s">
        <v>751</v>
      </c>
      <c r="H1702" s="418">
        <v>1.656</v>
      </c>
      <c r="I1702" s="418">
        <v>0</v>
      </c>
      <c r="J1702" s="30">
        <v>32.41</v>
      </c>
      <c r="K1702" s="30">
        <v>53.67</v>
      </c>
    </row>
    <row r="1703" customHeight="1" spans="1:11">
      <c r="A1703" s="28" t="s">
        <v>747</v>
      </c>
      <c r="B1703" s="27" t="s">
        <v>783</v>
      </c>
      <c r="C1703" s="28" t="s">
        <v>96</v>
      </c>
      <c r="D1703" s="28" t="s">
        <v>784</v>
      </c>
      <c r="E1703" s="28" t="s">
        <v>750</v>
      </c>
      <c r="F1703" s="28"/>
      <c r="G1703" s="29" t="s">
        <v>751</v>
      </c>
      <c r="H1703" s="418">
        <v>1.656</v>
      </c>
      <c r="I1703" s="418">
        <v>0</v>
      </c>
      <c r="J1703" s="30">
        <v>38.96</v>
      </c>
      <c r="K1703" s="30">
        <v>64.51</v>
      </c>
    </row>
    <row r="1704" spans="1:11">
      <c r="A1704" s="33" t="s">
        <v>765</v>
      </c>
      <c r="B1704" s="32" t="s">
        <v>1280</v>
      </c>
      <c r="C1704" s="33" t="s">
        <v>96</v>
      </c>
      <c r="D1704" s="33" t="s">
        <v>1281</v>
      </c>
      <c r="E1704" s="33" t="s">
        <v>772</v>
      </c>
      <c r="F1704" s="33"/>
      <c r="G1704" s="34" t="s">
        <v>84</v>
      </c>
      <c r="H1704" s="422">
        <v>0.053</v>
      </c>
      <c r="I1704" s="422">
        <v>0</v>
      </c>
      <c r="J1704" s="35">
        <v>13.09</v>
      </c>
      <c r="K1704" s="35">
        <v>0.69</v>
      </c>
    </row>
    <row r="1705" ht="25.5" customHeight="1" spans="1:11">
      <c r="A1705" s="33" t="s">
        <v>765</v>
      </c>
      <c r="B1705" s="32" t="s">
        <v>1401</v>
      </c>
      <c r="C1705" s="33" t="s">
        <v>96</v>
      </c>
      <c r="D1705" s="33" t="s">
        <v>1402</v>
      </c>
      <c r="E1705" s="33" t="s">
        <v>772</v>
      </c>
      <c r="F1705" s="33"/>
      <c r="G1705" s="34" t="s">
        <v>84</v>
      </c>
      <c r="H1705" s="422">
        <v>1</v>
      </c>
      <c r="I1705" s="422">
        <v>0</v>
      </c>
      <c r="J1705" s="35">
        <v>175.86</v>
      </c>
      <c r="K1705" s="35">
        <v>175.86</v>
      </c>
    </row>
    <row r="1706" ht="25.5" spans="1:11">
      <c r="A1706" s="33" t="s">
        <v>765</v>
      </c>
      <c r="B1706" s="32" t="s">
        <v>1282</v>
      </c>
      <c r="C1706" s="33" t="s">
        <v>96</v>
      </c>
      <c r="D1706" s="33" t="s">
        <v>1283</v>
      </c>
      <c r="E1706" s="33" t="s">
        <v>772</v>
      </c>
      <c r="F1706" s="33"/>
      <c r="G1706" s="34" t="s">
        <v>970</v>
      </c>
      <c r="H1706" s="422">
        <v>0.013</v>
      </c>
      <c r="I1706" s="422">
        <v>0</v>
      </c>
      <c r="J1706" s="35">
        <v>53.91</v>
      </c>
      <c r="K1706" s="35">
        <v>0.7</v>
      </c>
    </row>
    <row r="1707" spans="1:11">
      <c r="A1707" s="41"/>
      <c r="B1707" s="41"/>
      <c r="C1707" s="41"/>
      <c r="D1707" s="41"/>
      <c r="E1707" s="41" t="s">
        <v>752</v>
      </c>
      <c r="F1707" s="419">
        <v>40.9078107397672</v>
      </c>
      <c r="G1707" s="41" t="s">
        <v>753</v>
      </c>
      <c r="H1707" s="419">
        <v>46.24</v>
      </c>
      <c r="I1707" s="41" t="s">
        <v>754</v>
      </c>
      <c r="J1707" s="419">
        <v>87.15</v>
      </c>
    </row>
    <row r="1708" ht="25.5" customHeight="1" spans="1:11">
      <c r="A1708" s="41"/>
      <c r="B1708" s="41"/>
      <c r="C1708" s="41"/>
      <c r="D1708" s="41"/>
      <c r="E1708" s="41" t="s">
        <v>755</v>
      </c>
      <c r="F1708" s="419">
        <v>77.6</v>
      </c>
      <c r="G1708" s="41"/>
      <c r="H1708" s="41" t="s">
        <v>756</v>
      </c>
      <c r="I1708" s="41"/>
      <c r="J1708" s="419">
        <v>373.03</v>
      </c>
    </row>
    <row r="1709" ht="26.25" spans="1:11">
      <c r="A1709" s="42"/>
      <c r="B1709" s="42"/>
      <c r="C1709" s="42"/>
      <c r="D1709" s="42"/>
      <c r="E1709" s="42"/>
      <c r="F1709" s="42"/>
      <c r="G1709" s="42" t="s">
        <v>757</v>
      </c>
      <c r="H1709" s="420">
        <v>1</v>
      </c>
      <c r="I1709" s="42" t="s">
        <v>758</v>
      </c>
      <c r="J1709" s="45">
        <v>373.03</v>
      </c>
    </row>
    <row r="1710" customHeight="1" spans="1:11">
      <c r="A1710" s="421"/>
      <c r="B1710" s="421"/>
      <c r="C1710" s="421"/>
      <c r="D1710" s="421"/>
      <c r="E1710" s="421"/>
      <c r="F1710" s="421"/>
      <c r="G1710" s="421"/>
      <c r="H1710" s="421"/>
      <c r="I1710" s="421"/>
      <c r="J1710" s="421"/>
    </row>
    <row r="1711" customHeight="1" spans="1:11">
      <c r="A1711" s="25" t="s">
        <v>567</v>
      </c>
      <c r="B1711" s="24" t="s">
        <v>739</v>
      </c>
      <c r="C1711" s="25" t="s">
        <v>740</v>
      </c>
      <c r="D1711" s="25" t="s">
        <v>16</v>
      </c>
      <c r="E1711" s="25" t="s">
        <v>741</v>
      </c>
      <c r="F1711" s="25"/>
      <c r="G1711" s="26" t="s">
        <v>742</v>
      </c>
      <c r="H1711" s="24" t="s">
        <v>743</v>
      </c>
      <c r="I1711" s="24" t="s">
        <v>744</v>
      </c>
      <c r="J1711" s="24" t="s">
        <v>745</v>
      </c>
      <c r="K1711" s="24" t="s">
        <v>17</v>
      </c>
    </row>
    <row r="1712" ht="51" spans="1:11">
      <c r="A1712" s="49" t="s">
        <v>746</v>
      </c>
      <c r="B1712" s="48" t="s">
        <v>568</v>
      </c>
      <c r="C1712" s="49" t="s">
        <v>96</v>
      </c>
      <c r="D1712" s="49" t="s">
        <v>569</v>
      </c>
      <c r="E1712" s="49" t="s">
        <v>1250</v>
      </c>
      <c r="F1712" s="49"/>
      <c r="G1712" s="50" t="s">
        <v>84</v>
      </c>
      <c r="H1712" s="416">
        <v>1</v>
      </c>
      <c r="I1712" s="417"/>
      <c r="J1712" s="417">
        <v>83.23</v>
      </c>
      <c r="K1712" s="417">
        <v>83.23</v>
      </c>
    </row>
    <row r="1713" ht="25.5" spans="1:11">
      <c r="A1713" s="28" t="s">
        <v>747</v>
      </c>
      <c r="B1713" s="27" t="s">
        <v>781</v>
      </c>
      <c r="C1713" s="28" t="s">
        <v>96</v>
      </c>
      <c r="D1713" s="28" t="s">
        <v>782</v>
      </c>
      <c r="E1713" s="28" t="s">
        <v>750</v>
      </c>
      <c r="F1713" s="28"/>
      <c r="G1713" s="29" t="s">
        <v>751</v>
      </c>
      <c r="H1713" s="418">
        <v>0.644</v>
      </c>
      <c r="I1713" s="418">
        <v>0</v>
      </c>
      <c r="J1713" s="30">
        <v>32.41</v>
      </c>
      <c r="K1713" s="30">
        <v>20.87</v>
      </c>
    </row>
    <row r="1714" ht="25.5" customHeight="1" spans="1:11">
      <c r="A1714" s="28" t="s">
        <v>747</v>
      </c>
      <c r="B1714" s="27" t="s">
        <v>783</v>
      </c>
      <c r="C1714" s="28" t="s">
        <v>96</v>
      </c>
      <c r="D1714" s="28" t="s">
        <v>784</v>
      </c>
      <c r="E1714" s="28" t="s">
        <v>750</v>
      </c>
      <c r="F1714" s="28"/>
      <c r="G1714" s="29" t="s">
        <v>751</v>
      </c>
      <c r="H1714" s="418">
        <v>0.644</v>
      </c>
      <c r="I1714" s="418">
        <v>0</v>
      </c>
      <c r="J1714" s="30">
        <v>38.96</v>
      </c>
      <c r="K1714" s="30">
        <v>25.09</v>
      </c>
    </row>
    <row r="1715" spans="1:11">
      <c r="A1715" s="33" t="s">
        <v>765</v>
      </c>
      <c r="B1715" s="32" t="s">
        <v>1280</v>
      </c>
      <c r="C1715" s="33" t="s">
        <v>96</v>
      </c>
      <c r="D1715" s="33" t="s">
        <v>1281</v>
      </c>
      <c r="E1715" s="33" t="s">
        <v>772</v>
      </c>
      <c r="F1715" s="33"/>
      <c r="G1715" s="34" t="s">
        <v>84</v>
      </c>
      <c r="H1715" s="422">
        <v>0.024</v>
      </c>
      <c r="I1715" s="422">
        <v>0</v>
      </c>
      <c r="J1715" s="35">
        <v>13.09</v>
      </c>
      <c r="K1715" s="35">
        <v>0.31</v>
      </c>
    </row>
    <row r="1716" ht="25.5" customHeight="1" spans="1:11">
      <c r="A1716" s="33" t="s">
        <v>765</v>
      </c>
      <c r="B1716" s="32" t="s">
        <v>1403</v>
      </c>
      <c r="C1716" s="33" t="s">
        <v>96</v>
      </c>
      <c r="D1716" s="33" t="s">
        <v>1404</v>
      </c>
      <c r="E1716" s="33" t="s">
        <v>772</v>
      </c>
      <c r="F1716" s="33"/>
      <c r="G1716" s="34" t="s">
        <v>84</v>
      </c>
      <c r="H1716" s="422">
        <v>1</v>
      </c>
      <c r="I1716" s="422">
        <v>0</v>
      </c>
      <c r="J1716" s="35">
        <v>36.64</v>
      </c>
      <c r="K1716" s="35">
        <v>36.64</v>
      </c>
    </row>
    <row r="1717" ht="25.5" spans="1:11">
      <c r="A1717" s="33" t="s">
        <v>765</v>
      </c>
      <c r="B1717" s="32" t="s">
        <v>1282</v>
      </c>
      <c r="C1717" s="33" t="s">
        <v>96</v>
      </c>
      <c r="D1717" s="33" t="s">
        <v>1283</v>
      </c>
      <c r="E1717" s="33" t="s">
        <v>772</v>
      </c>
      <c r="F1717" s="33"/>
      <c r="G1717" s="34" t="s">
        <v>970</v>
      </c>
      <c r="H1717" s="422">
        <v>0.006</v>
      </c>
      <c r="I1717" s="422">
        <v>0</v>
      </c>
      <c r="J1717" s="35">
        <v>53.91</v>
      </c>
      <c r="K1717" s="35">
        <v>0.32</v>
      </c>
    </row>
    <row r="1718" spans="1:11">
      <c r="A1718" s="41"/>
      <c r="B1718" s="41"/>
      <c r="C1718" s="41"/>
      <c r="D1718" s="41"/>
      <c r="E1718" s="41" t="s">
        <v>752</v>
      </c>
      <c r="F1718" s="419">
        <v>15.9031167855802</v>
      </c>
      <c r="G1718" s="41" t="s">
        <v>753</v>
      </c>
      <c r="H1718" s="419">
        <v>17.98</v>
      </c>
      <c r="I1718" s="41" t="s">
        <v>754</v>
      </c>
      <c r="J1718" s="419">
        <v>33.88</v>
      </c>
    </row>
    <row r="1719" customHeight="1" spans="1:11">
      <c r="A1719" s="41"/>
      <c r="B1719" s="41"/>
      <c r="C1719" s="41"/>
      <c r="D1719" s="41"/>
      <c r="E1719" s="41" t="s">
        <v>755</v>
      </c>
      <c r="F1719" s="419">
        <v>21.86</v>
      </c>
      <c r="G1719" s="41"/>
      <c r="H1719" s="41" t="s">
        <v>756</v>
      </c>
      <c r="I1719" s="41"/>
      <c r="J1719" s="419">
        <v>105.09</v>
      </c>
    </row>
    <row r="1720" customHeight="1" spans="1:11">
      <c r="A1720" s="42"/>
      <c r="B1720" s="42"/>
      <c r="C1720" s="42"/>
      <c r="D1720" s="42"/>
      <c r="E1720" s="42"/>
      <c r="F1720" s="42"/>
      <c r="G1720" s="42" t="s">
        <v>757</v>
      </c>
      <c r="H1720" s="420">
        <v>1</v>
      </c>
      <c r="I1720" s="42" t="s">
        <v>758</v>
      </c>
      <c r="J1720" s="45">
        <v>105.09</v>
      </c>
    </row>
    <row r="1721" ht="15.75" spans="1:11">
      <c r="A1721" s="421"/>
      <c r="B1721" s="421"/>
      <c r="C1721" s="421"/>
      <c r="D1721" s="421"/>
      <c r="E1721" s="421"/>
      <c r="F1721" s="421"/>
      <c r="G1721" s="421"/>
      <c r="H1721" s="421"/>
      <c r="I1721" s="421"/>
      <c r="J1721" s="421"/>
    </row>
    <row r="1722" spans="1:11">
      <c r="A1722" s="151" t="s">
        <v>570</v>
      </c>
      <c r="B1722" s="151"/>
      <c r="C1722" s="151"/>
      <c r="D1722" s="151" t="s">
        <v>571</v>
      </c>
      <c r="E1722" s="151"/>
      <c r="F1722" s="151"/>
      <c r="G1722" s="151"/>
      <c r="H1722" s="151"/>
      <c r="I1722" s="152"/>
      <c r="J1722" s="151"/>
      <c r="K1722" s="415">
        <v>40088.08</v>
      </c>
    </row>
    <row r="1723" ht="38.25" customHeight="1" spans="1:11">
      <c r="A1723" s="25" t="s">
        <v>572</v>
      </c>
      <c r="B1723" s="24" t="s">
        <v>739</v>
      </c>
      <c r="C1723" s="25" t="s">
        <v>740</v>
      </c>
      <c r="D1723" s="25" t="s">
        <v>16</v>
      </c>
      <c r="E1723" s="25" t="s">
        <v>741</v>
      </c>
      <c r="F1723" s="25"/>
      <c r="G1723" s="26" t="s">
        <v>742</v>
      </c>
      <c r="H1723" s="24" t="s">
        <v>743</v>
      </c>
      <c r="I1723" s="24" t="s">
        <v>744</v>
      </c>
      <c r="J1723" s="24" t="s">
        <v>745</v>
      </c>
      <c r="K1723" s="24" t="s">
        <v>17</v>
      </c>
    </row>
    <row r="1724" ht="25.5" customHeight="1" spans="1:11">
      <c r="A1724" s="49" t="s">
        <v>746</v>
      </c>
      <c r="B1724" s="48" t="s">
        <v>573</v>
      </c>
      <c r="C1724" s="49" t="s">
        <v>68</v>
      </c>
      <c r="D1724" s="49" t="s">
        <v>574</v>
      </c>
      <c r="E1724" s="49">
        <v>67</v>
      </c>
      <c r="F1724" s="49"/>
      <c r="G1724" s="50" t="s">
        <v>84</v>
      </c>
      <c r="H1724" s="416">
        <v>1</v>
      </c>
      <c r="I1724" s="417"/>
      <c r="J1724" s="417">
        <v>249.38</v>
      </c>
      <c r="K1724" s="417">
        <v>249.38</v>
      </c>
    </row>
    <row r="1725" ht="25.5" customHeight="1" spans="1:11">
      <c r="A1725" s="28" t="s">
        <v>747</v>
      </c>
      <c r="B1725" s="27" t="s">
        <v>779</v>
      </c>
      <c r="C1725" s="28" t="s">
        <v>96</v>
      </c>
      <c r="D1725" s="28" t="s">
        <v>780</v>
      </c>
      <c r="E1725" s="28" t="s">
        <v>750</v>
      </c>
      <c r="F1725" s="28"/>
      <c r="G1725" s="29" t="s">
        <v>751</v>
      </c>
      <c r="H1725" s="418">
        <v>1</v>
      </c>
      <c r="I1725" s="418">
        <v>0</v>
      </c>
      <c r="J1725" s="30">
        <v>40.76</v>
      </c>
      <c r="K1725" s="30">
        <v>40.76</v>
      </c>
    </row>
    <row r="1726" ht="25.5" customHeight="1" spans="1:11">
      <c r="A1726" s="28" t="s">
        <v>747</v>
      </c>
      <c r="B1726" s="27" t="s">
        <v>777</v>
      </c>
      <c r="C1726" s="28" t="s">
        <v>96</v>
      </c>
      <c r="D1726" s="28" t="s">
        <v>778</v>
      </c>
      <c r="E1726" s="28" t="s">
        <v>750</v>
      </c>
      <c r="F1726" s="28"/>
      <c r="G1726" s="29" t="s">
        <v>751</v>
      </c>
      <c r="H1726" s="418">
        <v>1</v>
      </c>
      <c r="I1726" s="418">
        <v>0</v>
      </c>
      <c r="J1726" s="30">
        <v>33.53</v>
      </c>
      <c r="K1726" s="30">
        <v>33.53</v>
      </c>
    </row>
    <row r="1727" spans="1:11">
      <c r="A1727" s="33" t="s">
        <v>765</v>
      </c>
      <c r="B1727" s="32" t="s">
        <v>1123</v>
      </c>
      <c r="C1727" s="33" t="s">
        <v>159</v>
      </c>
      <c r="D1727" s="33" t="s">
        <v>1124</v>
      </c>
      <c r="E1727" s="33" t="s">
        <v>772</v>
      </c>
      <c r="F1727" s="33"/>
      <c r="G1727" s="34" t="s">
        <v>116</v>
      </c>
      <c r="H1727" s="422">
        <v>0.1</v>
      </c>
      <c r="I1727" s="422">
        <v>0</v>
      </c>
      <c r="J1727" s="35">
        <v>1.09</v>
      </c>
      <c r="K1727" s="35">
        <v>0.1</v>
      </c>
    </row>
    <row r="1728" ht="25.5" spans="1:11">
      <c r="A1728" s="33" t="s">
        <v>765</v>
      </c>
      <c r="B1728" s="32" t="s">
        <v>1405</v>
      </c>
      <c r="C1728" s="33" t="s">
        <v>159</v>
      </c>
      <c r="D1728" s="33" t="s">
        <v>574</v>
      </c>
      <c r="E1728" s="33" t="s">
        <v>772</v>
      </c>
      <c r="F1728" s="33"/>
      <c r="G1728" s="34" t="s">
        <v>84</v>
      </c>
      <c r="H1728" s="422">
        <v>1</v>
      </c>
      <c r="I1728" s="422">
        <v>0</v>
      </c>
      <c r="J1728" s="35">
        <v>174.99</v>
      </c>
      <c r="K1728" s="35">
        <v>174.99</v>
      </c>
    </row>
    <row r="1729" customHeight="1" spans="1:11">
      <c r="A1729" s="41"/>
      <c r="B1729" s="41"/>
      <c r="C1729" s="41"/>
      <c r="D1729" s="41"/>
      <c r="E1729" s="41" t="s">
        <v>752</v>
      </c>
      <c r="F1729" s="419">
        <v>25.4365377</v>
      </c>
      <c r="G1729" s="41" t="s">
        <v>753</v>
      </c>
      <c r="H1729" s="419">
        <v>28.75</v>
      </c>
      <c r="I1729" s="41" t="s">
        <v>754</v>
      </c>
      <c r="J1729" s="419">
        <v>54.19</v>
      </c>
    </row>
    <row r="1730" spans="1:11">
      <c r="A1730" s="41"/>
      <c r="B1730" s="41"/>
      <c r="C1730" s="41"/>
      <c r="D1730" s="41"/>
      <c r="E1730" s="41" t="s">
        <v>755</v>
      </c>
      <c r="F1730" s="419">
        <v>65.51</v>
      </c>
      <c r="G1730" s="41"/>
      <c r="H1730" s="41" t="s">
        <v>756</v>
      </c>
      <c r="I1730" s="41"/>
      <c r="J1730" s="419">
        <v>314.89</v>
      </c>
    </row>
    <row r="1731" ht="26.25" spans="1:11">
      <c r="A1731" s="42"/>
      <c r="B1731" s="42"/>
      <c r="C1731" s="42"/>
      <c r="D1731" s="42"/>
      <c r="E1731" s="42"/>
      <c r="F1731" s="42"/>
      <c r="G1731" s="42" t="s">
        <v>757</v>
      </c>
      <c r="H1731" s="420">
        <v>124</v>
      </c>
      <c r="I1731" s="42" t="s">
        <v>758</v>
      </c>
      <c r="J1731" s="45">
        <v>39046.36</v>
      </c>
    </row>
    <row r="1732" ht="15.75" spans="1:11">
      <c r="A1732" s="421"/>
      <c r="B1732" s="421"/>
      <c r="C1732" s="421"/>
      <c r="D1732" s="421"/>
      <c r="E1732" s="421"/>
      <c r="F1732" s="421"/>
      <c r="G1732" s="421"/>
      <c r="H1732" s="421"/>
      <c r="I1732" s="421"/>
      <c r="J1732" s="421"/>
    </row>
    <row r="1733" ht="38.25" customHeight="1" spans="1:11">
      <c r="A1733" s="25" t="s">
        <v>575</v>
      </c>
      <c r="B1733" s="24" t="s">
        <v>739</v>
      </c>
      <c r="C1733" s="25" t="s">
        <v>740</v>
      </c>
      <c r="D1733" s="25" t="s">
        <v>16</v>
      </c>
      <c r="E1733" s="25" t="s">
        <v>741</v>
      </c>
      <c r="F1733" s="25"/>
      <c r="G1733" s="26" t="s">
        <v>742</v>
      </c>
      <c r="H1733" s="24" t="s">
        <v>743</v>
      </c>
      <c r="I1733" s="24" t="s">
        <v>744</v>
      </c>
      <c r="J1733" s="24" t="s">
        <v>745</v>
      </c>
      <c r="K1733" s="24" t="s">
        <v>17</v>
      </c>
    </row>
    <row r="1734" ht="25.5" customHeight="1" spans="1:11">
      <c r="A1734" s="49" t="s">
        <v>746</v>
      </c>
      <c r="B1734" s="48" t="s">
        <v>576</v>
      </c>
      <c r="C1734" s="49" t="s">
        <v>68</v>
      </c>
      <c r="D1734" s="49" t="s">
        <v>577</v>
      </c>
      <c r="E1734" s="49">
        <v>67</v>
      </c>
      <c r="F1734" s="49"/>
      <c r="G1734" s="50" t="s">
        <v>84</v>
      </c>
      <c r="H1734" s="416">
        <v>1</v>
      </c>
      <c r="I1734" s="417"/>
      <c r="J1734" s="417">
        <v>137.5</v>
      </c>
      <c r="K1734" s="417">
        <v>137.5</v>
      </c>
    </row>
    <row r="1735" ht="25.5" customHeight="1" spans="1:11">
      <c r="A1735" s="28" t="s">
        <v>747</v>
      </c>
      <c r="B1735" s="27" t="s">
        <v>779</v>
      </c>
      <c r="C1735" s="28" t="s">
        <v>96</v>
      </c>
      <c r="D1735" s="28" t="s">
        <v>780</v>
      </c>
      <c r="E1735" s="28" t="s">
        <v>750</v>
      </c>
      <c r="F1735" s="28"/>
      <c r="G1735" s="29" t="s">
        <v>751</v>
      </c>
      <c r="H1735" s="418">
        <v>1</v>
      </c>
      <c r="I1735" s="418">
        <v>0</v>
      </c>
      <c r="J1735" s="30">
        <v>40.76</v>
      </c>
      <c r="K1735" s="30">
        <v>40.76</v>
      </c>
    </row>
    <row r="1736" ht="25.5" spans="1:11">
      <c r="A1736" s="28" t="s">
        <v>747</v>
      </c>
      <c r="B1736" s="27" t="s">
        <v>777</v>
      </c>
      <c r="C1736" s="28" t="s">
        <v>96</v>
      </c>
      <c r="D1736" s="28" t="s">
        <v>778</v>
      </c>
      <c r="E1736" s="28" t="s">
        <v>750</v>
      </c>
      <c r="F1736" s="28"/>
      <c r="G1736" s="29" t="s">
        <v>751</v>
      </c>
      <c r="H1736" s="418">
        <v>1</v>
      </c>
      <c r="I1736" s="418">
        <v>0</v>
      </c>
      <c r="J1736" s="30">
        <v>33.53</v>
      </c>
      <c r="K1736" s="30">
        <v>33.53</v>
      </c>
    </row>
    <row r="1737" spans="1:11">
      <c r="A1737" s="33" t="s">
        <v>765</v>
      </c>
      <c r="B1737" s="32" t="s">
        <v>1123</v>
      </c>
      <c r="C1737" s="33" t="s">
        <v>159</v>
      </c>
      <c r="D1737" s="33" t="s">
        <v>1124</v>
      </c>
      <c r="E1737" s="33" t="s">
        <v>772</v>
      </c>
      <c r="F1737" s="33"/>
      <c r="G1737" s="34" t="s">
        <v>116</v>
      </c>
      <c r="H1737" s="422">
        <v>0.3</v>
      </c>
      <c r="I1737" s="422">
        <v>0</v>
      </c>
      <c r="J1737" s="35">
        <v>1.09</v>
      </c>
      <c r="K1737" s="35">
        <v>0.32</v>
      </c>
    </row>
    <row r="1738" ht="25.5" spans="1:11">
      <c r="A1738" s="33" t="s">
        <v>765</v>
      </c>
      <c r="B1738" s="32" t="s">
        <v>1406</v>
      </c>
      <c r="C1738" s="33" t="s">
        <v>159</v>
      </c>
      <c r="D1738" s="33" t="s">
        <v>1407</v>
      </c>
      <c r="E1738" s="33" t="s">
        <v>772</v>
      </c>
      <c r="F1738" s="33"/>
      <c r="G1738" s="34" t="s">
        <v>84</v>
      </c>
      <c r="H1738" s="422">
        <v>1</v>
      </c>
      <c r="I1738" s="422">
        <v>0</v>
      </c>
      <c r="J1738" s="35">
        <v>62.89</v>
      </c>
      <c r="K1738" s="35">
        <v>62.89</v>
      </c>
    </row>
    <row r="1739" customHeight="1" spans="1:11">
      <c r="A1739" s="41"/>
      <c r="B1739" s="41"/>
      <c r="C1739" s="41"/>
      <c r="D1739" s="41"/>
      <c r="E1739" s="41" t="s">
        <v>752</v>
      </c>
      <c r="F1739" s="419">
        <v>25.4365377</v>
      </c>
      <c r="G1739" s="41" t="s">
        <v>753</v>
      </c>
      <c r="H1739" s="419">
        <v>28.75</v>
      </c>
      <c r="I1739" s="41" t="s">
        <v>754</v>
      </c>
      <c r="J1739" s="419">
        <v>54.19</v>
      </c>
    </row>
    <row r="1740" spans="1:11">
      <c r="A1740" s="41"/>
      <c r="B1740" s="41"/>
      <c r="C1740" s="41"/>
      <c r="D1740" s="41"/>
      <c r="E1740" s="41" t="s">
        <v>755</v>
      </c>
      <c r="F1740" s="419">
        <v>36.12</v>
      </c>
      <c r="G1740" s="41"/>
      <c r="H1740" s="41" t="s">
        <v>756</v>
      </c>
      <c r="I1740" s="41"/>
      <c r="J1740" s="419">
        <v>173.62</v>
      </c>
    </row>
    <row r="1741" ht="26.25" spans="1:11">
      <c r="A1741" s="42"/>
      <c r="B1741" s="42"/>
      <c r="C1741" s="42"/>
      <c r="D1741" s="42"/>
      <c r="E1741" s="42"/>
      <c r="F1741" s="42"/>
      <c r="G1741" s="42" t="s">
        <v>757</v>
      </c>
      <c r="H1741" s="420">
        <v>6</v>
      </c>
      <c r="I1741" s="42" t="s">
        <v>758</v>
      </c>
      <c r="J1741" s="45">
        <v>1041.72</v>
      </c>
    </row>
    <row r="1742" ht="15.75" spans="1:11">
      <c r="A1742" s="421"/>
      <c r="B1742" s="421"/>
      <c r="C1742" s="421"/>
      <c r="D1742" s="421"/>
      <c r="E1742" s="421"/>
      <c r="F1742" s="421"/>
      <c r="G1742" s="421"/>
      <c r="H1742" s="421"/>
      <c r="I1742" s="421"/>
      <c r="J1742" s="421"/>
    </row>
    <row r="1743" ht="25.5" customHeight="1" spans="1:11">
      <c r="A1743" s="151" t="s">
        <v>578</v>
      </c>
      <c r="B1743" s="151"/>
      <c r="C1743" s="151"/>
      <c r="D1743" s="151" t="s">
        <v>579</v>
      </c>
      <c r="E1743" s="151"/>
      <c r="F1743" s="151"/>
      <c r="G1743" s="151"/>
      <c r="H1743" s="151"/>
      <c r="I1743" s="152"/>
      <c r="J1743" s="151"/>
      <c r="K1743" s="415">
        <v>5841.55</v>
      </c>
    </row>
    <row r="1744" ht="25.5" customHeight="1" spans="1:11">
      <c r="A1744" s="25" t="s">
        <v>580</v>
      </c>
      <c r="B1744" s="24" t="s">
        <v>739</v>
      </c>
      <c r="C1744" s="25" t="s">
        <v>740</v>
      </c>
      <c r="D1744" s="25" t="s">
        <v>16</v>
      </c>
      <c r="E1744" s="25" t="s">
        <v>741</v>
      </c>
      <c r="F1744" s="25"/>
      <c r="G1744" s="26" t="s">
        <v>742</v>
      </c>
      <c r="H1744" s="24" t="s">
        <v>743</v>
      </c>
      <c r="I1744" s="24" t="s">
        <v>744</v>
      </c>
      <c r="J1744" s="24" t="s">
        <v>745</v>
      </c>
      <c r="K1744" s="24" t="s">
        <v>17</v>
      </c>
    </row>
    <row r="1745" ht="25.5" customHeight="1" spans="1:11">
      <c r="A1745" s="49" t="s">
        <v>746</v>
      </c>
      <c r="B1745" s="48" t="s">
        <v>581</v>
      </c>
      <c r="C1745" s="49" t="s">
        <v>68</v>
      </c>
      <c r="D1745" s="49" t="s">
        <v>582</v>
      </c>
      <c r="E1745" s="49">
        <v>5</v>
      </c>
      <c r="F1745" s="49"/>
      <c r="G1745" s="50" t="s">
        <v>84</v>
      </c>
      <c r="H1745" s="416">
        <v>1</v>
      </c>
      <c r="I1745" s="417"/>
      <c r="J1745" s="417">
        <v>55.49</v>
      </c>
      <c r="K1745" s="417">
        <v>55.49</v>
      </c>
    </row>
    <row r="1746" ht="25.5" spans="1:11">
      <c r="A1746" s="28" t="s">
        <v>747</v>
      </c>
      <c r="B1746" s="27" t="s">
        <v>774</v>
      </c>
      <c r="C1746" s="28" t="s">
        <v>96</v>
      </c>
      <c r="D1746" s="28" t="s">
        <v>775</v>
      </c>
      <c r="E1746" s="28" t="s">
        <v>750</v>
      </c>
      <c r="F1746" s="28"/>
      <c r="G1746" s="29" t="s">
        <v>751</v>
      </c>
      <c r="H1746" s="418">
        <v>0.2</v>
      </c>
      <c r="I1746" s="418">
        <v>0</v>
      </c>
      <c r="J1746" s="30">
        <v>41.06</v>
      </c>
      <c r="K1746" s="30">
        <v>8.21</v>
      </c>
    </row>
    <row r="1747" ht="38.25" spans="1:11">
      <c r="A1747" s="33" t="s">
        <v>765</v>
      </c>
      <c r="B1747" s="32" t="s">
        <v>1408</v>
      </c>
      <c r="C1747" s="33" t="s">
        <v>164</v>
      </c>
      <c r="D1747" s="33" t="s">
        <v>1409</v>
      </c>
      <c r="E1747" s="33" t="s">
        <v>772</v>
      </c>
      <c r="F1747" s="33"/>
      <c r="G1747" s="34" t="s">
        <v>84</v>
      </c>
      <c r="H1747" s="422">
        <v>1</v>
      </c>
      <c r="I1747" s="422">
        <v>0</v>
      </c>
      <c r="J1747" s="35">
        <v>47.28</v>
      </c>
      <c r="K1747" s="35">
        <v>47.28</v>
      </c>
    </row>
    <row r="1748" customHeight="1" spans="1:11">
      <c r="A1748" s="41"/>
      <c r="B1748" s="41"/>
      <c r="C1748" s="41"/>
      <c r="D1748" s="41"/>
      <c r="E1748" s="41" t="s">
        <v>752</v>
      </c>
      <c r="F1748" s="419">
        <v>2.91025159594442</v>
      </c>
      <c r="G1748" s="41" t="s">
        <v>753</v>
      </c>
      <c r="H1748" s="419">
        <v>3.29</v>
      </c>
      <c r="I1748" s="41" t="s">
        <v>754</v>
      </c>
      <c r="J1748" s="419">
        <v>6.2</v>
      </c>
    </row>
    <row r="1749" spans="1:11">
      <c r="A1749" s="41"/>
      <c r="B1749" s="41"/>
      <c r="C1749" s="41"/>
      <c r="D1749" s="41"/>
      <c r="E1749" s="41" t="s">
        <v>755</v>
      </c>
      <c r="F1749" s="419">
        <v>14.57</v>
      </c>
      <c r="G1749" s="41"/>
      <c r="H1749" s="41" t="s">
        <v>756</v>
      </c>
      <c r="I1749" s="41"/>
      <c r="J1749" s="419">
        <v>70.06</v>
      </c>
    </row>
    <row r="1750" ht="26.25" spans="1:11">
      <c r="A1750" s="42"/>
      <c r="B1750" s="42"/>
      <c r="C1750" s="42"/>
      <c r="D1750" s="42"/>
      <c r="E1750" s="42"/>
      <c r="F1750" s="42"/>
      <c r="G1750" s="42" t="s">
        <v>757</v>
      </c>
      <c r="H1750" s="420">
        <v>50</v>
      </c>
      <c r="I1750" s="42" t="s">
        <v>758</v>
      </c>
      <c r="J1750" s="45">
        <v>3503</v>
      </c>
    </row>
    <row r="1751" ht="15.75" spans="1:11">
      <c r="A1751" s="421"/>
      <c r="B1751" s="421"/>
      <c r="C1751" s="421"/>
      <c r="D1751" s="421"/>
      <c r="E1751" s="421"/>
      <c r="F1751" s="421"/>
      <c r="G1751" s="421"/>
      <c r="H1751" s="421"/>
      <c r="I1751" s="421"/>
      <c r="J1751" s="421"/>
    </row>
    <row r="1752" ht="25.5" customHeight="1" spans="1:11">
      <c r="A1752" s="25" t="s">
        <v>583</v>
      </c>
      <c r="B1752" s="24" t="s">
        <v>739</v>
      </c>
      <c r="C1752" s="25" t="s">
        <v>740</v>
      </c>
      <c r="D1752" s="25" t="s">
        <v>16</v>
      </c>
      <c r="E1752" s="25" t="s">
        <v>741</v>
      </c>
      <c r="F1752" s="25"/>
      <c r="G1752" s="26" t="s">
        <v>742</v>
      </c>
      <c r="H1752" s="24" t="s">
        <v>743</v>
      </c>
      <c r="I1752" s="24" t="s">
        <v>744</v>
      </c>
      <c r="J1752" s="24" t="s">
        <v>745</v>
      </c>
      <c r="K1752" s="24" t="s">
        <v>17</v>
      </c>
    </row>
    <row r="1753" ht="25.5" customHeight="1" spans="1:11">
      <c r="A1753" s="49" t="s">
        <v>746</v>
      </c>
      <c r="B1753" s="48" t="s">
        <v>584</v>
      </c>
      <c r="C1753" s="49" t="s">
        <v>68</v>
      </c>
      <c r="D1753" s="49" t="s">
        <v>585</v>
      </c>
      <c r="E1753" s="49">
        <v>5</v>
      </c>
      <c r="F1753" s="49"/>
      <c r="G1753" s="50" t="s">
        <v>84</v>
      </c>
      <c r="H1753" s="416">
        <v>1</v>
      </c>
      <c r="I1753" s="417"/>
      <c r="J1753" s="417">
        <v>14.62</v>
      </c>
      <c r="K1753" s="417">
        <v>14.62</v>
      </c>
    </row>
    <row r="1754" ht="25.5" customHeight="1" spans="1:11">
      <c r="A1754" s="28" t="s">
        <v>747</v>
      </c>
      <c r="B1754" s="27" t="s">
        <v>774</v>
      </c>
      <c r="C1754" s="28" t="s">
        <v>96</v>
      </c>
      <c r="D1754" s="28" t="s">
        <v>775</v>
      </c>
      <c r="E1754" s="28" t="s">
        <v>750</v>
      </c>
      <c r="F1754" s="28"/>
      <c r="G1754" s="29" t="s">
        <v>751</v>
      </c>
      <c r="H1754" s="418">
        <v>0.2</v>
      </c>
      <c r="I1754" s="418">
        <v>0</v>
      </c>
      <c r="J1754" s="30">
        <v>41.06</v>
      </c>
      <c r="K1754" s="30">
        <v>8.21</v>
      </c>
    </row>
    <row r="1755" ht="38.25" spans="1:11">
      <c r="A1755" s="33" t="s">
        <v>765</v>
      </c>
      <c r="B1755" s="32" t="s">
        <v>1410</v>
      </c>
      <c r="C1755" s="33" t="s">
        <v>164</v>
      </c>
      <c r="D1755" s="33" t="s">
        <v>1411</v>
      </c>
      <c r="E1755" s="33" t="s">
        <v>772</v>
      </c>
      <c r="F1755" s="33"/>
      <c r="G1755" s="34" t="s">
        <v>84</v>
      </c>
      <c r="H1755" s="422">
        <v>1</v>
      </c>
      <c r="I1755" s="422">
        <v>0</v>
      </c>
      <c r="J1755" s="35">
        <v>6.41</v>
      </c>
      <c r="K1755" s="35">
        <v>6.41</v>
      </c>
    </row>
    <row r="1756" spans="1:11">
      <c r="A1756" s="41"/>
      <c r="B1756" s="41"/>
      <c r="C1756" s="41"/>
      <c r="D1756" s="41"/>
      <c r="E1756" s="41" t="s">
        <v>752</v>
      </c>
      <c r="F1756" s="419">
        <v>2.91025159594442</v>
      </c>
      <c r="G1756" s="41" t="s">
        <v>753</v>
      </c>
      <c r="H1756" s="419">
        <v>3.29</v>
      </c>
      <c r="I1756" s="41" t="s">
        <v>754</v>
      </c>
      <c r="J1756" s="419">
        <v>6.2</v>
      </c>
    </row>
    <row r="1757" customHeight="1" spans="1:11">
      <c r="A1757" s="41"/>
      <c r="B1757" s="41"/>
      <c r="C1757" s="41"/>
      <c r="D1757" s="41"/>
      <c r="E1757" s="41" t="s">
        <v>755</v>
      </c>
      <c r="F1757" s="419">
        <v>3.84</v>
      </c>
      <c r="G1757" s="41"/>
      <c r="H1757" s="41" t="s">
        <v>756</v>
      </c>
      <c r="I1757" s="41"/>
      <c r="J1757" s="419">
        <v>18.46</v>
      </c>
    </row>
    <row r="1758" ht="26.25" spans="1:11">
      <c r="A1758" s="42"/>
      <c r="B1758" s="42"/>
      <c r="C1758" s="42"/>
      <c r="D1758" s="42"/>
      <c r="E1758" s="42"/>
      <c r="F1758" s="42"/>
      <c r="G1758" s="42" t="s">
        <v>757</v>
      </c>
      <c r="H1758" s="420">
        <v>104</v>
      </c>
      <c r="I1758" s="42" t="s">
        <v>758</v>
      </c>
      <c r="J1758" s="45">
        <v>1919.84</v>
      </c>
    </row>
    <row r="1759" ht="15.75" spans="1:11">
      <c r="A1759" s="421"/>
      <c r="B1759" s="421"/>
      <c r="C1759" s="421"/>
      <c r="D1759" s="421"/>
      <c r="E1759" s="421"/>
      <c r="F1759" s="421"/>
      <c r="G1759" s="421"/>
      <c r="H1759" s="421"/>
      <c r="I1759" s="421"/>
      <c r="J1759" s="421"/>
    </row>
    <row r="1760" spans="1:11">
      <c r="A1760" s="25" t="s">
        <v>586</v>
      </c>
      <c r="B1760" s="24" t="s">
        <v>739</v>
      </c>
      <c r="C1760" s="25" t="s">
        <v>740</v>
      </c>
      <c r="D1760" s="25" t="s">
        <v>16</v>
      </c>
      <c r="E1760" s="25" t="s">
        <v>741</v>
      </c>
      <c r="F1760" s="25"/>
      <c r="G1760" s="26" t="s">
        <v>742</v>
      </c>
      <c r="H1760" s="24" t="s">
        <v>743</v>
      </c>
      <c r="I1760" s="24" t="s">
        <v>744</v>
      </c>
      <c r="J1760" s="24" t="s">
        <v>745</v>
      </c>
      <c r="K1760" s="24" t="s">
        <v>17</v>
      </c>
    </row>
    <row r="1761" customHeight="1" spans="1:11">
      <c r="A1761" s="49" t="s">
        <v>746</v>
      </c>
      <c r="B1761" s="48" t="s">
        <v>587</v>
      </c>
      <c r="C1761" s="49" t="s">
        <v>68</v>
      </c>
      <c r="D1761" s="49" t="s">
        <v>588</v>
      </c>
      <c r="E1761" s="49">
        <v>5</v>
      </c>
      <c r="F1761" s="49"/>
      <c r="G1761" s="50" t="s">
        <v>84</v>
      </c>
      <c r="H1761" s="416">
        <v>1</v>
      </c>
      <c r="I1761" s="417"/>
      <c r="J1761" s="417">
        <v>13.98</v>
      </c>
      <c r="K1761" s="417">
        <v>13.98</v>
      </c>
    </row>
    <row r="1762" ht="25.5" customHeight="1" spans="1:11">
      <c r="A1762" s="28" t="s">
        <v>747</v>
      </c>
      <c r="B1762" s="27" t="s">
        <v>774</v>
      </c>
      <c r="C1762" s="28" t="s">
        <v>96</v>
      </c>
      <c r="D1762" s="28" t="s">
        <v>775</v>
      </c>
      <c r="E1762" s="28" t="s">
        <v>750</v>
      </c>
      <c r="F1762" s="28"/>
      <c r="G1762" s="29" t="s">
        <v>751</v>
      </c>
      <c r="H1762" s="418">
        <v>0.2</v>
      </c>
      <c r="I1762" s="418">
        <v>0</v>
      </c>
      <c r="J1762" s="30">
        <v>41.06</v>
      </c>
      <c r="K1762" s="30">
        <v>8.21</v>
      </c>
    </row>
    <row r="1763" ht="25.5" customHeight="1" spans="1:11">
      <c r="A1763" s="33" t="s">
        <v>765</v>
      </c>
      <c r="B1763" s="32" t="s">
        <v>1412</v>
      </c>
      <c r="C1763" s="33" t="s">
        <v>164</v>
      </c>
      <c r="D1763" s="33" t="s">
        <v>1413</v>
      </c>
      <c r="E1763" s="33" t="s">
        <v>772</v>
      </c>
      <c r="F1763" s="33"/>
      <c r="G1763" s="34" t="s">
        <v>84</v>
      </c>
      <c r="H1763" s="422">
        <v>1</v>
      </c>
      <c r="I1763" s="422">
        <v>0</v>
      </c>
      <c r="J1763" s="35">
        <v>5.77</v>
      </c>
      <c r="K1763" s="35">
        <v>5.77</v>
      </c>
    </row>
    <row r="1764" ht="25.5" customHeight="1" spans="1:11">
      <c r="A1764" s="41"/>
      <c r="B1764" s="41"/>
      <c r="C1764" s="41"/>
      <c r="D1764" s="41"/>
      <c r="E1764" s="41" t="s">
        <v>752</v>
      </c>
      <c r="F1764" s="419">
        <v>2.91025159594442</v>
      </c>
      <c r="G1764" s="41" t="s">
        <v>753</v>
      </c>
      <c r="H1764" s="419">
        <v>3.29</v>
      </c>
      <c r="I1764" s="41" t="s">
        <v>754</v>
      </c>
      <c r="J1764" s="419">
        <v>6.2</v>
      </c>
    </row>
    <row r="1765" spans="1:11">
      <c r="A1765" s="41"/>
      <c r="B1765" s="41"/>
      <c r="C1765" s="41"/>
      <c r="D1765" s="41"/>
      <c r="E1765" s="41" t="s">
        <v>755</v>
      </c>
      <c r="F1765" s="419">
        <v>3.67</v>
      </c>
      <c r="G1765" s="41"/>
      <c r="H1765" s="41" t="s">
        <v>756</v>
      </c>
      <c r="I1765" s="41"/>
      <c r="J1765" s="419">
        <v>17.65</v>
      </c>
    </row>
    <row r="1766" customHeight="1" spans="1:11">
      <c r="A1766" s="42"/>
      <c r="B1766" s="42"/>
      <c r="C1766" s="42"/>
      <c r="D1766" s="42"/>
      <c r="E1766" s="42"/>
      <c r="F1766" s="42"/>
      <c r="G1766" s="42" t="s">
        <v>757</v>
      </c>
      <c r="H1766" s="420">
        <v>20</v>
      </c>
      <c r="I1766" s="42" t="s">
        <v>758</v>
      </c>
      <c r="J1766" s="45">
        <v>353</v>
      </c>
    </row>
    <row r="1767" ht="15.75" spans="1:11">
      <c r="A1767" s="421"/>
      <c r="B1767" s="421"/>
      <c r="C1767" s="421"/>
      <c r="D1767" s="421"/>
      <c r="E1767" s="421"/>
      <c r="F1767" s="421"/>
      <c r="G1767" s="421"/>
      <c r="H1767" s="421"/>
      <c r="I1767" s="421"/>
      <c r="J1767" s="421"/>
    </row>
    <row r="1768" spans="1:11">
      <c r="A1768" s="25" t="s">
        <v>589</v>
      </c>
      <c r="B1768" s="24" t="s">
        <v>739</v>
      </c>
      <c r="C1768" s="25" t="s">
        <v>740</v>
      </c>
      <c r="D1768" s="25" t="s">
        <v>16</v>
      </c>
      <c r="E1768" s="25" t="s">
        <v>741</v>
      </c>
      <c r="F1768" s="25"/>
      <c r="G1768" s="26" t="s">
        <v>742</v>
      </c>
      <c r="H1768" s="24" t="s">
        <v>743</v>
      </c>
      <c r="I1768" s="24" t="s">
        <v>744</v>
      </c>
      <c r="J1768" s="24" t="s">
        <v>745</v>
      </c>
      <c r="K1768" s="24" t="s">
        <v>17</v>
      </c>
    </row>
    <row r="1769" ht="51" spans="1:11">
      <c r="A1769" s="49" t="s">
        <v>746</v>
      </c>
      <c r="B1769" s="48" t="s">
        <v>590</v>
      </c>
      <c r="C1769" s="49" t="s">
        <v>68</v>
      </c>
      <c r="D1769" s="49" t="s">
        <v>591</v>
      </c>
      <c r="E1769" s="49" t="s">
        <v>1253</v>
      </c>
      <c r="F1769" s="49"/>
      <c r="G1769" s="50" t="s">
        <v>80</v>
      </c>
      <c r="H1769" s="416">
        <v>1</v>
      </c>
      <c r="I1769" s="417"/>
      <c r="J1769" s="417">
        <v>52.04</v>
      </c>
      <c r="K1769" s="417">
        <v>52.04</v>
      </c>
    </row>
    <row r="1770" ht="25.5" customHeight="1" spans="1:11">
      <c r="A1770" s="28" t="s">
        <v>747</v>
      </c>
      <c r="B1770" s="27" t="s">
        <v>777</v>
      </c>
      <c r="C1770" s="28" t="s">
        <v>96</v>
      </c>
      <c r="D1770" s="28" t="s">
        <v>778</v>
      </c>
      <c r="E1770" s="28" t="s">
        <v>750</v>
      </c>
      <c r="F1770" s="28"/>
      <c r="G1770" s="29" t="s">
        <v>751</v>
      </c>
      <c r="H1770" s="418">
        <v>0.15</v>
      </c>
      <c r="I1770" s="418">
        <v>0</v>
      </c>
      <c r="J1770" s="30">
        <v>33.53</v>
      </c>
      <c r="K1770" s="30">
        <v>5.02</v>
      </c>
    </row>
    <row r="1771" ht="51" spans="1:11">
      <c r="A1771" s="33" t="s">
        <v>765</v>
      </c>
      <c r="B1771" s="32" t="s">
        <v>1414</v>
      </c>
      <c r="C1771" s="33" t="s">
        <v>96</v>
      </c>
      <c r="D1771" s="33" t="s">
        <v>1415</v>
      </c>
      <c r="E1771" s="33" t="s">
        <v>772</v>
      </c>
      <c r="F1771" s="33"/>
      <c r="G1771" s="34" t="s">
        <v>84</v>
      </c>
      <c r="H1771" s="422">
        <v>1</v>
      </c>
      <c r="I1771" s="422">
        <v>0</v>
      </c>
      <c r="J1771" s="35">
        <v>46.61</v>
      </c>
      <c r="K1771" s="35">
        <v>46.61</v>
      </c>
    </row>
    <row r="1772" ht="25.5" spans="1:11">
      <c r="A1772" s="33" t="s">
        <v>765</v>
      </c>
      <c r="B1772" s="32" t="s">
        <v>1416</v>
      </c>
      <c r="C1772" s="33" t="s">
        <v>159</v>
      </c>
      <c r="D1772" s="33" t="s">
        <v>1417</v>
      </c>
      <c r="E1772" s="33" t="s">
        <v>772</v>
      </c>
      <c r="F1772" s="33"/>
      <c r="G1772" s="34" t="s">
        <v>116</v>
      </c>
      <c r="H1772" s="422">
        <v>0.25</v>
      </c>
      <c r="I1772" s="422">
        <v>0</v>
      </c>
      <c r="J1772" s="35">
        <v>1.67</v>
      </c>
      <c r="K1772" s="35">
        <v>0.41</v>
      </c>
    </row>
    <row r="1773" spans="1:11">
      <c r="A1773" s="41"/>
      <c r="B1773" s="41"/>
      <c r="C1773" s="41"/>
      <c r="D1773" s="41"/>
      <c r="E1773" s="41" t="s">
        <v>752</v>
      </c>
      <c r="F1773" s="419">
        <v>1.65227187382651</v>
      </c>
      <c r="G1773" s="41" t="s">
        <v>753</v>
      </c>
      <c r="H1773" s="419">
        <v>1.87</v>
      </c>
      <c r="I1773" s="41" t="s">
        <v>754</v>
      </c>
      <c r="J1773" s="419">
        <v>3.52</v>
      </c>
    </row>
    <row r="1774" spans="1:11">
      <c r="A1774" s="41"/>
      <c r="B1774" s="41"/>
      <c r="C1774" s="41"/>
      <c r="D1774" s="41"/>
      <c r="E1774" s="41" t="s">
        <v>755</v>
      </c>
      <c r="F1774" s="419">
        <v>13.67</v>
      </c>
      <c r="G1774" s="41"/>
      <c r="H1774" s="41" t="s">
        <v>756</v>
      </c>
      <c r="I1774" s="41"/>
      <c r="J1774" s="419">
        <v>65.71</v>
      </c>
    </row>
    <row r="1775" ht="25.5" customHeight="1" spans="1:11">
      <c r="A1775" s="42"/>
      <c r="B1775" s="42"/>
      <c r="C1775" s="42"/>
      <c r="D1775" s="42"/>
      <c r="E1775" s="42"/>
      <c r="F1775" s="42"/>
      <c r="G1775" s="42" t="s">
        <v>757</v>
      </c>
      <c r="H1775" s="420">
        <v>1</v>
      </c>
      <c r="I1775" s="42" t="s">
        <v>758</v>
      </c>
      <c r="J1775" s="45">
        <v>65.71</v>
      </c>
    </row>
    <row r="1776" ht="25.5" customHeight="1" spans="1:11">
      <c r="A1776" s="421"/>
      <c r="B1776" s="421"/>
      <c r="C1776" s="421"/>
      <c r="D1776" s="421"/>
      <c r="E1776" s="421"/>
      <c r="F1776" s="421"/>
      <c r="G1776" s="421"/>
      <c r="H1776" s="421"/>
      <c r="I1776" s="421"/>
      <c r="J1776" s="421"/>
    </row>
    <row r="1777" customHeight="1" spans="1:11">
      <c r="A1777" s="151" t="s">
        <v>592</v>
      </c>
      <c r="B1777" s="151"/>
      <c r="C1777" s="151"/>
      <c r="D1777" s="151" t="s">
        <v>593</v>
      </c>
      <c r="E1777" s="151"/>
      <c r="F1777" s="151"/>
      <c r="G1777" s="151"/>
      <c r="H1777" s="151"/>
      <c r="I1777" s="152"/>
      <c r="J1777" s="151"/>
      <c r="K1777" s="415">
        <v>183653.85</v>
      </c>
    </row>
    <row r="1778" spans="1:11">
      <c r="A1778" s="25" t="s">
        <v>594</v>
      </c>
      <c r="B1778" s="24" t="s">
        <v>739</v>
      </c>
      <c r="C1778" s="25" t="s">
        <v>740</v>
      </c>
      <c r="D1778" s="25" t="s">
        <v>16</v>
      </c>
      <c r="E1778" s="25" t="s">
        <v>741</v>
      </c>
      <c r="F1778" s="25"/>
      <c r="G1778" s="26" t="s">
        <v>742</v>
      </c>
      <c r="H1778" s="24" t="s">
        <v>743</v>
      </c>
      <c r="I1778" s="24" t="s">
        <v>744</v>
      </c>
      <c r="J1778" s="24" t="s">
        <v>745</v>
      </c>
      <c r="K1778" s="24" t="s">
        <v>17</v>
      </c>
    </row>
    <row r="1779" customHeight="1" spans="1:11">
      <c r="A1779" s="49" t="s">
        <v>746</v>
      </c>
      <c r="B1779" s="48" t="s">
        <v>595</v>
      </c>
      <c r="C1779" s="49" t="s">
        <v>68</v>
      </c>
      <c r="D1779" s="49" t="s">
        <v>596</v>
      </c>
      <c r="E1779" s="49">
        <v>61</v>
      </c>
      <c r="F1779" s="49"/>
      <c r="G1779" s="50" t="s">
        <v>116</v>
      </c>
      <c r="H1779" s="416">
        <v>1</v>
      </c>
      <c r="I1779" s="417"/>
      <c r="J1779" s="417">
        <v>0.33</v>
      </c>
      <c r="K1779" s="417">
        <v>0.33</v>
      </c>
    </row>
    <row r="1780" ht="25.5" spans="1:11">
      <c r="A1780" s="28" t="s">
        <v>747</v>
      </c>
      <c r="B1780" s="27" t="s">
        <v>777</v>
      </c>
      <c r="C1780" s="28" t="s">
        <v>96</v>
      </c>
      <c r="D1780" s="28" t="s">
        <v>778</v>
      </c>
      <c r="E1780" s="28" t="s">
        <v>750</v>
      </c>
      <c r="F1780" s="28"/>
      <c r="G1780" s="29" t="s">
        <v>751</v>
      </c>
      <c r="H1780" s="418">
        <v>0.0101</v>
      </c>
      <c r="I1780" s="418">
        <v>0</v>
      </c>
      <c r="J1780" s="30">
        <v>33.53</v>
      </c>
      <c r="K1780" s="30">
        <v>0.33</v>
      </c>
    </row>
    <row r="1781" ht="25.5" customHeight="1" spans="1:11">
      <c r="A1781" s="33" t="s">
        <v>765</v>
      </c>
      <c r="B1781" s="32" t="s">
        <v>1418</v>
      </c>
      <c r="C1781" s="33" t="s">
        <v>159</v>
      </c>
      <c r="D1781" s="33" t="s">
        <v>1419</v>
      </c>
      <c r="E1781" s="33" t="s">
        <v>772</v>
      </c>
      <c r="F1781" s="33"/>
      <c r="G1781" s="34" t="s">
        <v>116</v>
      </c>
      <c r="H1781" s="422">
        <v>0.032</v>
      </c>
      <c r="I1781" s="422">
        <v>0</v>
      </c>
      <c r="J1781" s="35">
        <v>0.27</v>
      </c>
      <c r="K1781" s="35">
        <v>0</v>
      </c>
    </row>
    <row r="1782" customHeight="1" spans="1:11">
      <c r="A1782" s="41"/>
      <c r="B1782" s="41"/>
      <c r="C1782" s="41"/>
      <c r="D1782" s="41"/>
      <c r="E1782" s="41" t="s">
        <v>752</v>
      </c>
      <c r="F1782" s="419">
        <v>0.107960946301164</v>
      </c>
      <c r="G1782" s="41" t="s">
        <v>753</v>
      </c>
      <c r="H1782" s="419">
        <v>0.12</v>
      </c>
      <c r="I1782" s="41" t="s">
        <v>754</v>
      </c>
      <c r="J1782" s="419">
        <v>0.23</v>
      </c>
    </row>
    <row r="1783" ht="38.25" customHeight="1" spans="1:11">
      <c r="A1783" s="41"/>
      <c r="B1783" s="41"/>
      <c r="C1783" s="41"/>
      <c r="D1783" s="41"/>
      <c r="E1783" s="41" t="s">
        <v>755</v>
      </c>
      <c r="F1783" s="419">
        <v>0.08</v>
      </c>
      <c r="G1783" s="41"/>
      <c r="H1783" s="41" t="s">
        <v>756</v>
      </c>
      <c r="I1783" s="41"/>
      <c r="J1783" s="419">
        <v>0.41</v>
      </c>
    </row>
    <row r="1784" ht="25.5" customHeight="1" spans="1:11">
      <c r="A1784" s="42"/>
      <c r="B1784" s="42"/>
      <c r="C1784" s="42"/>
      <c r="D1784" s="42"/>
      <c r="E1784" s="42"/>
      <c r="F1784" s="42"/>
      <c r="G1784" s="42" t="s">
        <v>757</v>
      </c>
      <c r="H1784" s="420">
        <v>398</v>
      </c>
      <c r="I1784" s="42" t="s">
        <v>758</v>
      </c>
      <c r="J1784" s="45">
        <v>163.18</v>
      </c>
    </row>
    <row r="1785" ht="25.5" customHeight="1" spans="1:11">
      <c r="A1785" s="421"/>
      <c r="B1785" s="421"/>
      <c r="C1785" s="421"/>
      <c r="D1785" s="421"/>
      <c r="E1785" s="421"/>
      <c r="F1785" s="421"/>
      <c r="G1785" s="421"/>
      <c r="H1785" s="421"/>
      <c r="I1785" s="421"/>
      <c r="J1785" s="421"/>
    </row>
    <row r="1786" spans="1:11">
      <c r="A1786" s="25" t="s">
        <v>597</v>
      </c>
      <c r="B1786" s="24" t="s">
        <v>739</v>
      </c>
      <c r="C1786" s="25" t="s">
        <v>740</v>
      </c>
      <c r="D1786" s="25" t="s">
        <v>16</v>
      </c>
      <c r="E1786" s="25" t="s">
        <v>741</v>
      </c>
      <c r="F1786" s="25"/>
      <c r="G1786" s="26" t="s">
        <v>742</v>
      </c>
      <c r="H1786" s="24" t="s">
        <v>743</v>
      </c>
      <c r="I1786" s="24" t="s">
        <v>744</v>
      </c>
      <c r="J1786" s="24" t="s">
        <v>745</v>
      </c>
      <c r="K1786" s="24" t="s">
        <v>17</v>
      </c>
    </row>
    <row r="1787" ht="25.5" spans="1:11">
      <c r="A1787" s="49" t="s">
        <v>746</v>
      </c>
      <c r="B1787" s="48" t="s">
        <v>598</v>
      </c>
      <c r="C1787" s="49" t="s">
        <v>68</v>
      </c>
      <c r="D1787" s="49" t="s">
        <v>599</v>
      </c>
      <c r="E1787" s="49">
        <v>58</v>
      </c>
      <c r="F1787" s="49"/>
      <c r="G1787" s="50" t="s">
        <v>84</v>
      </c>
      <c r="H1787" s="416">
        <v>1</v>
      </c>
      <c r="I1787" s="417"/>
      <c r="J1787" s="417">
        <v>129.94</v>
      </c>
      <c r="K1787" s="417">
        <v>129.94</v>
      </c>
    </row>
    <row r="1788" customHeight="1" spans="1:11">
      <c r="A1788" s="28" t="s">
        <v>747</v>
      </c>
      <c r="B1788" s="27" t="s">
        <v>779</v>
      </c>
      <c r="C1788" s="28" t="s">
        <v>96</v>
      </c>
      <c r="D1788" s="28" t="s">
        <v>780</v>
      </c>
      <c r="E1788" s="28" t="s">
        <v>750</v>
      </c>
      <c r="F1788" s="28"/>
      <c r="G1788" s="29" t="s">
        <v>751</v>
      </c>
      <c r="H1788" s="418">
        <v>0.64</v>
      </c>
      <c r="I1788" s="418">
        <v>0</v>
      </c>
      <c r="J1788" s="30">
        <v>40.76</v>
      </c>
      <c r="K1788" s="30">
        <v>26.08</v>
      </c>
    </row>
    <row r="1789" customHeight="1" spans="1:11">
      <c r="A1789" s="28" t="s">
        <v>747</v>
      </c>
      <c r="B1789" s="27" t="s">
        <v>777</v>
      </c>
      <c r="C1789" s="28" t="s">
        <v>96</v>
      </c>
      <c r="D1789" s="28" t="s">
        <v>778</v>
      </c>
      <c r="E1789" s="28" t="s">
        <v>750</v>
      </c>
      <c r="F1789" s="28"/>
      <c r="G1789" s="29" t="s">
        <v>751</v>
      </c>
      <c r="H1789" s="418">
        <v>0.64</v>
      </c>
      <c r="I1789" s="418">
        <v>0</v>
      </c>
      <c r="J1789" s="30">
        <v>33.53</v>
      </c>
      <c r="K1789" s="30">
        <v>21.45</v>
      </c>
    </row>
    <row r="1790" spans="1:11">
      <c r="A1790" s="33" t="s">
        <v>765</v>
      </c>
      <c r="B1790" s="32" t="s">
        <v>1420</v>
      </c>
      <c r="C1790" s="33" t="s">
        <v>159</v>
      </c>
      <c r="D1790" s="33" t="s">
        <v>1421</v>
      </c>
      <c r="E1790" s="33" t="s">
        <v>772</v>
      </c>
      <c r="F1790" s="33"/>
      <c r="G1790" s="34" t="s">
        <v>84</v>
      </c>
      <c r="H1790" s="422">
        <v>2</v>
      </c>
      <c r="I1790" s="422">
        <v>0</v>
      </c>
      <c r="J1790" s="35">
        <v>2.15</v>
      </c>
      <c r="K1790" s="35">
        <v>4.3</v>
      </c>
    </row>
    <row r="1791" spans="1:11">
      <c r="A1791" s="33" t="s">
        <v>765</v>
      </c>
      <c r="B1791" s="32" t="s">
        <v>1422</v>
      </c>
      <c r="C1791" s="33" t="s">
        <v>159</v>
      </c>
      <c r="D1791" s="33" t="s">
        <v>1423</v>
      </c>
      <c r="E1791" s="33" t="s">
        <v>772</v>
      </c>
      <c r="F1791" s="33"/>
      <c r="G1791" s="34" t="s">
        <v>84</v>
      </c>
      <c r="H1791" s="422">
        <v>1</v>
      </c>
      <c r="I1791" s="422">
        <v>0</v>
      </c>
      <c r="J1791" s="35">
        <v>78.11</v>
      </c>
      <c r="K1791" s="35">
        <v>78.11</v>
      </c>
    </row>
    <row r="1792" ht="25.5" customHeight="1" spans="1:11">
      <c r="A1792" s="41"/>
      <c r="B1792" s="41"/>
      <c r="C1792" s="41"/>
      <c r="D1792" s="41"/>
      <c r="E1792" s="41" t="s">
        <v>752</v>
      </c>
      <c r="F1792" s="419">
        <v>16.2739391663537</v>
      </c>
      <c r="G1792" s="41" t="s">
        <v>753</v>
      </c>
      <c r="H1792" s="419">
        <v>18.4</v>
      </c>
      <c r="I1792" s="41" t="s">
        <v>754</v>
      </c>
      <c r="J1792" s="419">
        <v>34.67</v>
      </c>
    </row>
    <row r="1793" ht="38.25" customHeight="1" spans="1:11">
      <c r="A1793" s="41"/>
      <c r="B1793" s="41"/>
      <c r="C1793" s="41"/>
      <c r="D1793" s="41"/>
      <c r="E1793" s="41" t="s">
        <v>755</v>
      </c>
      <c r="F1793" s="419">
        <v>34.13</v>
      </c>
      <c r="G1793" s="41"/>
      <c r="H1793" s="41" t="s">
        <v>756</v>
      </c>
      <c r="I1793" s="41"/>
      <c r="J1793" s="419">
        <v>164.07</v>
      </c>
    </row>
    <row r="1794" ht="25.5" customHeight="1" spans="1:11">
      <c r="A1794" s="42"/>
      <c r="B1794" s="42"/>
      <c r="C1794" s="42"/>
      <c r="D1794" s="42"/>
      <c r="E1794" s="42"/>
      <c r="F1794" s="42"/>
      <c r="G1794" s="42" t="s">
        <v>757</v>
      </c>
      <c r="H1794" s="420">
        <v>10</v>
      </c>
      <c r="I1794" s="42" t="s">
        <v>758</v>
      </c>
      <c r="J1794" s="45">
        <v>1640.7</v>
      </c>
    </row>
    <row r="1795" ht="25.5" customHeight="1" spans="1:11">
      <c r="A1795" s="421"/>
      <c r="B1795" s="421"/>
      <c r="C1795" s="421"/>
      <c r="D1795" s="421"/>
      <c r="E1795" s="421"/>
      <c r="F1795" s="421"/>
      <c r="G1795" s="421"/>
      <c r="H1795" s="421"/>
      <c r="I1795" s="421"/>
      <c r="J1795" s="421"/>
    </row>
    <row r="1796" spans="1:11">
      <c r="A1796" s="25" t="s">
        <v>600</v>
      </c>
      <c r="B1796" s="24" t="s">
        <v>739</v>
      </c>
      <c r="C1796" s="25" t="s">
        <v>740</v>
      </c>
      <c r="D1796" s="25" t="s">
        <v>16</v>
      </c>
      <c r="E1796" s="25" t="s">
        <v>741</v>
      </c>
      <c r="F1796" s="25"/>
      <c r="G1796" s="26" t="s">
        <v>742</v>
      </c>
      <c r="H1796" s="24" t="s">
        <v>743</v>
      </c>
      <c r="I1796" s="24" t="s">
        <v>744</v>
      </c>
      <c r="J1796" s="24" t="s">
        <v>745</v>
      </c>
      <c r="K1796" s="24" t="s">
        <v>17</v>
      </c>
    </row>
    <row r="1797" ht="25.5" spans="1:11">
      <c r="A1797" s="49" t="s">
        <v>746</v>
      </c>
      <c r="B1797" s="48" t="s">
        <v>601</v>
      </c>
      <c r="C1797" s="49" t="s">
        <v>68</v>
      </c>
      <c r="D1797" s="49" t="s">
        <v>602</v>
      </c>
      <c r="E1797" s="49">
        <v>70</v>
      </c>
      <c r="F1797" s="49"/>
      <c r="G1797" s="50" t="s">
        <v>84</v>
      </c>
      <c r="H1797" s="416">
        <v>1</v>
      </c>
      <c r="I1797" s="417"/>
      <c r="J1797" s="417">
        <v>75.79</v>
      </c>
      <c r="K1797" s="417">
        <v>75.79</v>
      </c>
    </row>
    <row r="1798" ht="25.5" spans="1:11">
      <c r="A1798" s="28" t="s">
        <v>747</v>
      </c>
      <c r="B1798" s="27" t="s">
        <v>779</v>
      </c>
      <c r="C1798" s="28" t="s">
        <v>96</v>
      </c>
      <c r="D1798" s="28" t="s">
        <v>780</v>
      </c>
      <c r="E1798" s="28" t="s">
        <v>750</v>
      </c>
      <c r="F1798" s="28"/>
      <c r="G1798" s="29" t="s">
        <v>751</v>
      </c>
      <c r="H1798" s="418">
        <v>1.134</v>
      </c>
      <c r="I1798" s="418">
        <v>0</v>
      </c>
      <c r="J1798" s="30">
        <v>40.76</v>
      </c>
      <c r="K1798" s="30">
        <v>46.22</v>
      </c>
    </row>
    <row r="1799" customHeight="1" spans="1:11">
      <c r="A1799" s="28" t="s">
        <v>747</v>
      </c>
      <c r="B1799" s="27" t="s">
        <v>777</v>
      </c>
      <c r="C1799" s="28" t="s">
        <v>96</v>
      </c>
      <c r="D1799" s="28" t="s">
        <v>778</v>
      </c>
      <c r="E1799" s="28" t="s">
        <v>750</v>
      </c>
      <c r="F1799" s="28"/>
      <c r="G1799" s="29" t="s">
        <v>751</v>
      </c>
      <c r="H1799" s="418">
        <v>0.619</v>
      </c>
      <c r="I1799" s="418">
        <v>0</v>
      </c>
      <c r="J1799" s="30">
        <v>33.53</v>
      </c>
      <c r="K1799" s="30">
        <v>20.75</v>
      </c>
    </row>
    <row r="1800" ht="25.5" spans="1:11">
      <c r="A1800" s="33" t="s">
        <v>765</v>
      </c>
      <c r="B1800" s="32" t="s">
        <v>1424</v>
      </c>
      <c r="C1800" s="33" t="s">
        <v>159</v>
      </c>
      <c r="D1800" s="33" t="s">
        <v>1425</v>
      </c>
      <c r="E1800" s="33" t="s">
        <v>772</v>
      </c>
      <c r="F1800" s="33"/>
      <c r="G1800" s="34" t="s">
        <v>84</v>
      </c>
      <c r="H1800" s="422">
        <v>1</v>
      </c>
      <c r="I1800" s="422">
        <v>0</v>
      </c>
      <c r="J1800" s="35">
        <v>8.82</v>
      </c>
      <c r="K1800" s="35">
        <v>8.82</v>
      </c>
    </row>
    <row r="1801" spans="1:11">
      <c r="A1801" s="41"/>
      <c r="B1801" s="41"/>
      <c r="C1801" s="41"/>
      <c r="D1801" s="41"/>
      <c r="E1801" s="41" t="s">
        <v>752</v>
      </c>
      <c r="F1801" s="419">
        <v>23.1646639128802</v>
      </c>
      <c r="G1801" s="41" t="s">
        <v>753</v>
      </c>
      <c r="H1801" s="419">
        <v>26.19</v>
      </c>
      <c r="I1801" s="41" t="s">
        <v>754</v>
      </c>
      <c r="J1801" s="419">
        <v>49.35</v>
      </c>
    </row>
    <row r="1802" spans="1:11">
      <c r="A1802" s="41"/>
      <c r="B1802" s="41"/>
      <c r="C1802" s="41"/>
      <c r="D1802" s="41"/>
      <c r="E1802" s="41" t="s">
        <v>755</v>
      </c>
      <c r="F1802" s="419">
        <v>19.91</v>
      </c>
      <c r="G1802" s="41"/>
      <c r="H1802" s="41" t="s">
        <v>756</v>
      </c>
      <c r="I1802" s="41"/>
      <c r="J1802" s="419">
        <v>95.7</v>
      </c>
    </row>
    <row r="1803" ht="25.5" customHeight="1" spans="1:11">
      <c r="A1803" s="42"/>
      <c r="B1803" s="42"/>
      <c r="C1803" s="42"/>
      <c r="D1803" s="42"/>
      <c r="E1803" s="42"/>
      <c r="F1803" s="42"/>
      <c r="G1803" s="42" t="s">
        <v>757</v>
      </c>
      <c r="H1803" s="420">
        <v>162</v>
      </c>
      <c r="I1803" s="42" t="s">
        <v>758</v>
      </c>
      <c r="J1803" s="45">
        <v>15503.4</v>
      </c>
    </row>
    <row r="1804" ht="25.5" customHeight="1" spans="1:11">
      <c r="A1804" s="421"/>
      <c r="B1804" s="421"/>
      <c r="C1804" s="421"/>
      <c r="D1804" s="421"/>
      <c r="E1804" s="421"/>
      <c r="F1804" s="421"/>
      <c r="G1804" s="421"/>
      <c r="H1804" s="421"/>
      <c r="I1804" s="421"/>
      <c r="J1804" s="421"/>
    </row>
    <row r="1805" ht="25.5" customHeight="1" spans="1:11">
      <c r="A1805" s="25" t="s">
        <v>603</v>
      </c>
      <c r="B1805" s="24" t="s">
        <v>739</v>
      </c>
      <c r="C1805" s="25" t="s">
        <v>740</v>
      </c>
      <c r="D1805" s="25" t="s">
        <v>16</v>
      </c>
      <c r="E1805" s="25" t="s">
        <v>741</v>
      </c>
      <c r="F1805" s="25"/>
      <c r="G1805" s="26" t="s">
        <v>742</v>
      </c>
      <c r="H1805" s="24" t="s">
        <v>743</v>
      </c>
      <c r="I1805" s="24" t="s">
        <v>744</v>
      </c>
      <c r="J1805" s="24" t="s">
        <v>745</v>
      </c>
      <c r="K1805" s="24" t="s">
        <v>17</v>
      </c>
    </row>
    <row r="1806" ht="89.25" spans="1:11">
      <c r="A1806" s="49" t="s">
        <v>746</v>
      </c>
      <c r="B1806" s="48" t="s">
        <v>604</v>
      </c>
      <c r="C1806" s="49" t="s">
        <v>68</v>
      </c>
      <c r="D1806" s="49" t="s">
        <v>605</v>
      </c>
      <c r="E1806" s="49" t="s">
        <v>1253</v>
      </c>
      <c r="F1806" s="49"/>
      <c r="G1806" s="50" t="s">
        <v>116</v>
      </c>
      <c r="H1806" s="416">
        <v>1</v>
      </c>
      <c r="I1806" s="417"/>
      <c r="J1806" s="417">
        <v>13.59</v>
      </c>
      <c r="K1806" s="417">
        <v>13.59</v>
      </c>
    </row>
    <row r="1807" ht="25.5" spans="1:11">
      <c r="A1807" s="28" t="s">
        <v>747</v>
      </c>
      <c r="B1807" s="27" t="s">
        <v>777</v>
      </c>
      <c r="C1807" s="28" t="s">
        <v>96</v>
      </c>
      <c r="D1807" s="28" t="s">
        <v>778</v>
      </c>
      <c r="E1807" s="28" t="s">
        <v>750</v>
      </c>
      <c r="F1807" s="28"/>
      <c r="G1807" s="29" t="s">
        <v>751</v>
      </c>
      <c r="H1807" s="418">
        <v>0.05</v>
      </c>
      <c r="I1807" s="418">
        <v>0</v>
      </c>
      <c r="J1807" s="30">
        <v>33.53</v>
      </c>
      <c r="K1807" s="30">
        <v>1.67</v>
      </c>
    </row>
    <row r="1808" customHeight="1" spans="1:11">
      <c r="A1808" s="28" t="s">
        <v>747</v>
      </c>
      <c r="B1808" s="27" t="s">
        <v>779</v>
      </c>
      <c r="C1808" s="28" t="s">
        <v>96</v>
      </c>
      <c r="D1808" s="28" t="s">
        <v>780</v>
      </c>
      <c r="E1808" s="28" t="s">
        <v>750</v>
      </c>
      <c r="F1808" s="28"/>
      <c r="G1808" s="29" t="s">
        <v>751</v>
      </c>
      <c r="H1808" s="418">
        <v>0.05</v>
      </c>
      <c r="I1808" s="418">
        <v>0</v>
      </c>
      <c r="J1808" s="30">
        <v>40.76</v>
      </c>
      <c r="K1808" s="30">
        <v>2.03</v>
      </c>
    </row>
    <row r="1809" ht="89.25" spans="1:11">
      <c r="A1809" s="33" t="s">
        <v>765</v>
      </c>
      <c r="B1809" s="32" t="s">
        <v>1426</v>
      </c>
      <c r="C1809" s="33" t="s">
        <v>68</v>
      </c>
      <c r="D1809" s="33" t="s">
        <v>1427</v>
      </c>
      <c r="E1809" s="33" t="s">
        <v>772</v>
      </c>
      <c r="F1809" s="33"/>
      <c r="G1809" s="34" t="s">
        <v>116</v>
      </c>
      <c r="H1809" s="422">
        <v>1</v>
      </c>
      <c r="I1809" s="422">
        <v>0</v>
      </c>
      <c r="J1809" s="35">
        <v>9.89</v>
      </c>
      <c r="K1809" s="35">
        <v>9.89</v>
      </c>
    </row>
    <row r="1810" spans="1:11">
      <c r="A1810" s="41"/>
      <c r="B1810" s="41"/>
      <c r="C1810" s="41"/>
      <c r="D1810" s="41"/>
      <c r="E1810" s="41" t="s">
        <v>752</v>
      </c>
      <c r="F1810" s="419">
        <v>1.26736763049193</v>
      </c>
      <c r="G1810" s="41" t="s">
        <v>753</v>
      </c>
      <c r="H1810" s="419">
        <v>1.43</v>
      </c>
      <c r="I1810" s="41" t="s">
        <v>754</v>
      </c>
      <c r="J1810" s="419">
        <v>2.7</v>
      </c>
    </row>
    <row r="1811" spans="1:11">
      <c r="A1811" s="41"/>
      <c r="B1811" s="41"/>
      <c r="C1811" s="41"/>
      <c r="D1811" s="41"/>
      <c r="E1811" s="41" t="s">
        <v>755</v>
      </c>
      <c r="F1811" s="419">
        <v>3.57</v>
      </c>
      <c r="G1811" s="41"/>
      <c r="H1811" s="41" t="s">
        <v>756</v>
      </c>
      <c r="I1811" s="41"/>
      <c r="J1811" s="419">
        <v>17.16</v>
      </c>
    </row>
    <row r="1812" ht="63.75" customHeight="1" spans="1:11">
      <c r="A1812" s="42"/>
      <c r="B1812" s="42"/>
      <c r="C1812" s="42"/>
      <c r="D1812" s="42"/>
      <c r="E1812" s="42"/>
      <c r="F1812" s="42"/>
      <c r="G1812" s="42" t="s">
        <v>757</v>
      </c>
      <c r="H1812" s="420">
        <v>1732</v>
      </c>
      <c r="I1812" s="42" t="s">
        <v>758</v>
      </c>
      <c r="J1812" s="45">
        <v>29721.12</v>
      </c>
    </row>
    <row r="1813" ht="25.5" customHeight="1" spans="1:11">
      <c r="A1813" s="421"/>
      <c r="B1813" s="421"/>
      <c r="C1813" s="421"/>
      <c r="D1813" s="421"/>
      <c r="E1813" s="421"/>
      <c r="F1813" s="421"/>
      <c r="G1813" s="421"/>
      <c r="H1813" s="421"/>
      <c r="I1813" s="421"/>
      <c r="J1813" s="421"/>
    </row>
    <row r="1814" ht="25.5" customHeight="1" spans="1:11">
      <c r="A1814" s="25" t="s">
        <v>606</v>
      </c>
      <c r="B1814" s="24" t="s">
        <v>739</v>
      </c>
      <c r="C1814" s="25" t="s">
        <v>740</v>
      </c>
      <c r="D1814" s="25" t="s">
        <v>16</v>
      </c>
      <c r="E1814" s="25" t="s">
        <v>741</v>
      </c>
      <c r="F1814" s="25"/>
      <c r="G1814" s="26" t="s">
        <v>742</v>
      </c>
      <c r="H1814" s="24" t="s">
        <v>743</v>
      </c>
      <c r="I1814" s="24" t="s">
        <v>744</v>
      </c>
      <c r="J1814" s="24" t="s">
        <v>745</v>
      </c>
      <c r="K1814" s="24" t="s">
        <v>17</v>
      </c>
    </row>
    <row r="1815" ht="25.5" spans="1:11">
      <c r="A1815" s="49" t="s">
        <v>746</v>
      </c>
      <c r="B1815" s="48" t="s">
        <v>607</v>
      </c>
      <c r="C1815" s="49" t="s">
        <v>68</v>
      </c>
      <c r="D1815" s="49" t="s">
        <v>608</v>
      </c>
      <c r="E1815" s="49">
        <v>58</v>
      </c>
      <c r="F1815" s="49"/>
      <c r="G1815" s="50" t="s">
        <v>84</v>
      </c>
      <c r="H1815" s="416">
        <v>1</v>
      </c>
      <c r="I1815" s="417"/>
      <c r="J1815" s="417">
        <v>58.07</v>
      </c>
      <c r="K1815" s="417">
        <v>58.07</v>
      </c>
    </row>
    <row r="1816" ht="25.5" spans="1:11">
      <c r="A1816" s="28" t="s">
        <v>747</v>
      </c>
      <c r="B1816" s="27" t="s">
        <v>777</v>
      </c>
      <c r="C1816" s="28" t="s">
        <v>96</v>
      </c>
      <c r="D1816" s="28" t="s">
        <v>778</v>
      </c>
      <c r="E1816" s="28" t="s">
        <v>750</v>
      </c>
      <c r="F1816" s="28"/>
      <c r="G1816" s="29" t="s">
        <v>751</v>
      </c>
      <c r="H1816" s="418">
        <v>0.517</v>
      </c>
      <c r="I1816" s="418">
        <v>0</v>
      </c>
      <c r="J1816" s="30">
        <v>33.53</v>
      </c>
      <c r="K1816" s="30">
        <v>17.33</v>
      </c>
    </row>
    <row r="1817" customHeight="1" spans="1:11">
      <c r="A1817" s="28" t="s">
        <v>747</v>
      </c>
      <c r="B1817" s="27" t="s">
        <v>779</v>
      </c>
      <c r="C1817" s="28" t="s">
        <v>96</v>
      </c>
      <c r="D1817" s="28" t="s">
        <v>780</v>
      </c>
      <c r="E1817" s="28" t="s">
        <v>750</v>
      </c>
      <c r="F1817" s="28"/>
      <c r="G1817" s="29" t="s">
        <v>751</v>
      </c>
      <c r="H1817" s="418">
        <v>0.517</v>
      </c>
      <c r="I1817" s="418">
        <v>0</v>
      </c>
      <c r="J1817" s="30">
        <v>40.76</v>
      </c>
      <c r="K1817" s="30">
        <v>21.07</v>
      </c>
    </row>
    <row r="1818" ht="25.5" spans="1:11">
      <c r="A1818" s="28" t="s">
        <v>747</v>
      </c>
      <c r="B1818" s="27" t="s">
        <v>768</v>
      </c>
      <c r="C1818" s="28" t="s">
        <v>96</v>
      </c>
      <c r="D1818" s="28" t="s">
        <v>769</v>
      </c>
      <c r="E1818" s="28" t="s">
        <v>750</v>
      </c>
      <c r="F1818" s="28"/>
      <c r="G1818" s="29" t="s">
        <v>751</v>
      </c>
      <c r="H1818" s="418">
        <v>0.013</v>
      </c>
      <c r="I1818" s="418">
        <v>0</v>
      </c>
      <c r="J1818" s="30">
        <v>31.89</v>
      </c>
      <c r="K1818" s="30">
        <v>0.41</v>
      </c>
    </row>
    <row r="1819" spans="1:11">
      <c r="A1819" s="33" t="s">
        <v>765</v>
      </c>
      <c r="B1819" s="32" t="s">
        <v>1086</v>
      </c>
      <c r="C1819" s="33" t="s">
        <v>159</v>
      </c>
      <c r="D1819" s="33" t="s">
        <v>1087</v>
      </c>
      <c r="E1819" s="33" t="s">
        <v>772</v>
      </c>
      <c r="F1819" s="33"/>
      <c r="G1819" s="34" t="s">
        <v>242</v>
      </c>
      <c r="H1819" s="422">
        <v>0.507</v>
      </c>
      <c r="I1819" s="422">
        <v>0</v>
      </c>
      <c r="J1819" s="35">
        <v>0.66</v>
      </c>
      <c r="K1819" s="35">
        <v>0.33</v>
      </c>
    </row>
    <row r="1820" spans="1:11">
      <c r="A1820" s="33" t="s">
        <v>765</v>
      </c>
      <c r="B1820" s="32" t="s">
        <v>1088</v>
      </c>
      <c r="C1820" s="33" t="s">
        <v>159</v>
      </c>
      <c r="D1820" s="33" t="s">
        <v>1089</v>
      </c>
      <c r="E1820" s="33" t="s">
        <v>772</v>
      </c>
      <c r="F1820" s="33"/>
      <c r="G1820" s="34" t="s">
        <v>93</v>
      </c>
      <c r="H1820" s="422">
        <v>0.001</v>
      </c>
      <c r="I1820" s="422">
        <v>0</v>
      </c>
      <c r="J1820" s="35">
        <v>96.24</v>
      </c>
      <c r="K1820" s="35">
        <v>0.09</v>
      </c>
    </row>
    <row r="1821" spans="1:11">
      <c r="A1821" s="33" t="s">
        <v>765</v>
      </c>
      <c r="B1821" s="32" t="s">
        <v>1428</v>
      </c>
      <c r="C1821" s="33" t="s">
        <v>159</v>
      </c>
      <c r="D1821" s="33" t="s">
        <v>1429</v>
      </c>
      <c r="E1821" s="33" t="s">
        <v>772</v>
      </c>
      <c r="F1821" s="33"/>
      <c r="G1821" s="34" t="s">
        <v>84</v>
      </c>
      <c r="H1821" s="422">
        <v>1</v>
      </c>
      <c r="I1821" s="422">
        <v>0</v>
      </c>
      <c r="J1821" s="35">
        <v>14.4</v>
      </c>
      <c r="K1821" s="35">
        <v>14.4</v>
      </c>
    </row>
    <row r="1822" customHeight="1" spans="1:11">
      <c r="A1822" s="33" t="s">
        <v>765</v>
      </c>
      <c r="B1822" s="32" t="s">
        <v>1092</v>
      </c>
      <c r="C1822" s="33" t="s">
        <v>159</v>
      </c>
      <c r="D1822" s="33" t="s">
        <v>1093</v>
      </c>
      <c r="E1822" s="33" t="s">
        <v>772</v>
      </c>
      <c r="F1822" s="33"/>
      <c r="G1822" s="34" t="s">
        <v>669</v>
      </c>
      <c r="H1822" s="422">
        <v>3</v>
      </c>
      <c r="I1822" s="422">
        <v>0</v>
      </c>
      <c r="J1822" s="35">
        <v>1.48</v>
      </c>
      <c r="K1822" s="35">
        <v>4.44</v>
      </c>
    </row>
    <row r="1823" ht="25.5" customHeight="1" spans="1:11">
      <c r="A1823" s="41"/>
      <c r="B1823" s="41"/>
      <c r="C1823" s="41"/>
      <c r="D1823" s="41"/>
      <c r="E1823" s="41" t="s">
        <v>752</v>
      </c>
      <c r="F1823" s="419">
        <v>13.2745024408562</v>
      </c>
      <c r="G1823" s="41" t="s">
        <v>753</v>
      </c>
      <c r="H1823" s="419">
        <v>15.01</v>
      </c>
      <c r="I1823" s="41" t="s">
        <v>754</v>
      </c>
      <c r="J1823" s="419">
        <v>28.28</v>
      </c>
    </row>
    <row r="1824" spans="1:11">
      <c r="A1824" s="41"/>
      <c r="B1824" s="41"/>
      <c r="C1824" s="41"/>
      <c r="D1824" s="41"/>
      <c r="E1824" s="41" t="s">
        <v>755</v>
      </c>
      <c r="F1824" s="419">
        <v>15.25</v>
      </c>
      <c r="G1824" s="41"/>
      <c r="H1824" s="41" t="s">
        <v>756</v>
      </c>
      <c r="I1824" s="41"/>
      <c r="J1824" s="419">
        <v>73.32</v>
      </c>
    </row>
    <row r="1825" ht="26.25" spans="1:11">
      <c r="A1825" s="42"/>
      <c r="B1825" s="42"/>
      <c r="C1825" s="42"/>
      <c r="D1825" s="42"/>
      <c r="E1825" s="42"/>
      <c r="F1825" s="42"/>
      <c r="G1825" s="42" t="s">
        <v>757</v>
      </c>
      <c r="H1825" s="420">
        <v>112</v>
      </c>
      <c r="I1825" s="42" t="s">
        <v>758</v>
      </c>
      <c r="J1825" s="45">
        <v>8211.84</v>
      </c>
    </row>
    <row r="1826" customHeight="1" spans="1:11">
      <c r="A1826" s="421"/>
      <c r="B1826" s="421"/>
      <c r="C1826" s="421"/>
      <c r="D1826" s="421"/>
      <c r="E1826" s="421"/>
      <c r="F1826" s="421"/>
      <c r="G1826" s="421"/>
      <c r="H1826" s="421"/>
      <c r="I1826" s="421"/>
      <c r="J1826" s="421"/>
    </row>
    <row r="1827" ht="25.5" customHeight="1" spans="1:11">
      <c r="A1827" s="25" t="s">
        <v>609</v>
      </c>
      <c r="B1827" s="24" t="s">
        <v>739</v>
      </c>
      <c r="C1827" s="25" t="s">
        <v>740</v>
      </c>
      <c r="D1827" s="25" t="s">
        <v>16</v>
      </c>
      <c r="E1827" s="25" t="s">
        <v>741</v>
      </c>
      <c r="F1827" s="25"/>
      <c r="G1827" s="26" t="s">
        <v>742</v>
      </c>
      <c r="H1827" s="24" t="s">
        <v>743</v>
      </c>
      <c r="I1827" s="24" t="s">
        <v>744</v>
      </c>
      <c r="J1827" s="24" t="s">
        <v>745</v>
      </c>
      <c r="K1827" s="24" t="s">
        <v>17</v>
      </c>
    </row>
    <row r="1828" ht="25.5" customHeight="1" spans="1:11">
      <c r="A1828" s="49" t="s">
        <v>746</v>
      </c>
      <c r="B1828" s="48" t="s">
        <v>366</v>
      </c>
      <c r="C1828" s="49" t="s">
        <v>68</v>
      </c>
      <c r="D1828" s="49" t="s">
        <v>367</v>
      </c>
      <c r="E1828" s="49">
        <v>61</v>
      </c>
      <c r="F1828" s="49"/>
      <c r="G1828" s="50" t="s">
        <v>84</v>
      </c>
      <c r="H1828" s="416">
        <v>1</v>
      </c>
      <c r="I1828" s="417"/>
      <c r="J1828" s="417">
        <v>79.22</v>
      </c>
      <c r="K1828" s="417">
        <v>79.22</v>
      </c>
    </row>
    <row r="1829" ht="25.5" spans="1:11">
      <c r="A1829" s="28" t="s">
        <v>747</v>
      </c>
      <c r="B1829" s="27" t="s">
        <v>779</v>
      </c>
      <c r="C1829" s="28" t="s">
        <v>96</v>
      </c>
      <c r="D1829" s="28" t="s">
        <v>780</v>
      </c>
      <c r="E1829" s="28" t="s">
        <v>750</v>
      </c>
      <c r="F1829" s="28"/>
      <c r="G1829" s="29" t="s">
        <v>751</v>
      </c>
      <c r="H1829" s="418">
        <v>0.457</v>
      </c>
      <c r="I1829" s="418">
        <v>0</v>
      </c>
      <c r="J1829" s="30">
        <v>40.76</v>
      </c>
      <c r="K1829" s="30">
        <v>18.62</v>
      </c>
    </row>
    <row r="1830" ht="38.25" customHeight="1" spans="1:11">
      <c r="A1830" s="28" t="s">
        <v>747</v>
      </c>
      <c r="B1830" s="27" t="s">
        <v>777</v>
      </c>
      <c r="C1830" s="28" t="s">
        <v>96</v>
      </c>
      <c r="D1830" s="28" t="s">
        <v>778</v>
      </c>
      <c r="E1830" s="28" t="s">
        <v>750</v>
      </c>
      <c r="F1830" s="28"/>
      <c r="G1830" s="29" t="s">
        <v>751</v>
      </c>
      <c r="H1830" s="418">
        <v>0.457</v>
      </c>
      <c r="I1830" s="418">
        <v>0</v>
      </c>
      <c r="J1830" s="30">
        <v>33.53</v>
      </c>
      <c r="K1830" s="30">
        <v>15.32</v>
      </c>
    </row>
    <row r="1831" spans="1:11">
      <c r="A1831" s="33" t="s">
        <v>765</v>
      </c>
      <c r="B1831" s="32" t="s">
        <v>1185</v>
      </c>
      <c r="C1831" s="33" t="s">
        <v>159</v>
      </c>
      <c r="D1831" s="33" t="s">
        <v>1186</v>
      </c>
      <c r="E1831" s="33" t="s">
        <v>772</v>
      </c>
      <c r="F1831" s="33"/>
      <c r="G1831" s="34" t="s">
        <v>84</v>
      </c>
      <c r="H1831" s="422">
        <v>1</v>
      </c>
      <c r="I1831" s="422">
        <v>0</v>
      </c>
      <c r="J1831" s="35">
        <v>45.28</v>
      </c>
      <c r="K1831" s="35">
        <v>45.28</v>
      </c>
    </row>
    <row r="1832" customHeight="1" spans="1:11">
      <c r="A1832" s="41"/>
      <c r="B1832" s="41"/>
      <c r="C1832" s="41"/>
      <c r="D1832" s="41"/>
      <c r="E1832" s="41" t="s">
        <v>752</v>
      </c>
      <c r="F1832" s="419">
        <v>11.6222305670297</v>
      </c>
      <c r="G1832" s="41" t="s">
        <v>753</v>
      </c>
      <c r="H1832" s="419">
        <v>13.14</v>
      </c>
      <c r="I1832" s="41" t="s">
        <v>754</v>
      </c>
      <c r="J1832" s="419">
        <v>24.76</v>
      </c>
    </row>
    <row r="1833" ht="25.5" customHeight="1" spans="1:11">
      <c r="A1833" s="41"/>
      <c r="B1833" s="41"/>
      <c r="C1833" s="41"/>
      <c r="D1833" s="41"/>
      <c r="E1833" s="41" t="s">
        <v>755</v>
      </c>
      <c r="F1833" s="419">
        <v>20.81</v>
      </c>
      <c r="G1833" s="41"/>
      <c r="H1833" s="41" t="s">
        <v>756</v>
      </c>
      <c r="I1833" s="41"/>
      <c r="J1833" s="419">
        <v>100.03</v>
      </c>
    </row>
    <row r="1834" ht="26.25" spans="1:11">
      <c r="A1834" s="42"/>
      <c r="B1834" s="42"/>
      <c r="C1834" s="42"/>
      <c r="D1834" s="42"/>
      <c r="E1834" s="42"/>
      <c r="F1834" s="42"/>
      <c r="G1834" s="42" t="s">
        <v>757</v>
      </c>
      <c r="H1834" s="420">
        <v>1</v>
      </c>
      <c r="I1834" s="42" t="s">
        <v>758</v>
      </c>
      <c r="J1834" s="45">
        <v>100.03</v>
      </c>
    </row>
    <row r="1835" ht="15.75" spans="1:11">
      <c r="A1835" s="421"/>
      <c r="B1835" s="421"/>
      <c r="C1835" s="421"/>
      <c r="D1835" s="421"/>
      <c r="E1835" s="421"/>
      <c r="F1835" s="421"/>
      <c r="G1835" s="421"/>
      <c r="H1835" s="421"/>
      <c r="I1835" s="421"/>
      <c r="J1835" s="421"/>
    </row>
    <row r="1836" customHeight="1" spans="1:11">
      <c r="A1836" s="25" t="s">
        <v>610</v>
      </c>
      <c r="B1836" s="24" t="s">
        <v>739</v>
      </c>
      <c r="C1836" s="25" t="s">
        <v>740</v>
      </c>
      <c r="D1836" s="25" t="s">
        <v>16</v>
      </c>
      <c r="E1836" s="25" t="s">
        <v>741</v>
      </c>
      <c r="F1836" s="25"/>
      <c r="G1836" s="26" t="s">
        <v>742</v>
      </c>
      <c r="H1836" s="24" t="s">
        <v>743</v>
      </c>
      <c r="I1836" s="24" t="s">
        <v>744</v>
      </c>
      <c r="J1836" s="24" t="s">
        <v>745</v>
      </c>
      <c r="K1836" s="24" t="s">
        <v>17</v>
      </c>
    </row>
    <row r="1837" ht="38.25" spans="1:11">
      <c r="A1837" s="49" t="s">
        <v>746</v>
      </c>
      <c r="B1837" s="48" t="s">
        <v>611</v>
      </c>
      <c r="C1837" s="49" t="s">
        <v>96</v>
      </c>
      <c r="D1837" s="49" t="s">
        <v>612</v>
      </c>
      <c r="E1837" s="49" t="s">
        <v>1198</v>
      </c>
      <c r="F1837" s="49"/>
      <c r="G1837" s="50" t="s">
        <v>84</v>
      </c>
      <c r="H1837" s="416">
        <v>1</v>
      </c>
      <c r="I1837" s="417"/>
      <c r="J1837" s="417">
        <v>66.11</v>
      </c>
      <c r="K1837" s="417">
        <v>66.11</v>
      </c>
    </row>
    <row r="1838" ht="25.5" spans="1:11">
      <c r="A1838" s="28" t="s">
        <v>747</v>
      </c>
      <c r="B1838" s="27" t="s">
        <v>777</v>
      </c>
      <c r="C1838" s="28" t="s">
        <v>96</v>
      </c>
      <c r="D1838" s="28" t="s">
        <v>778</v>
      </c>
      <c r="E1838" s="28" t="s">
        <v>750</v>
      </c>
      <c r="F1838" s="28"/>
      <c r="G1838" s="29" t="s">
        <v>751</v>
      </c>
      <c r="H1838" s="418">
        <v>0.4948</v>
      </c>
      <c r="I1838" s="418">
        <v>0</v>
      </c>
      <c r="J1838" s="30">
        <v>33.53</v>
      </c>
      <c r="K1838" s="30">
        <v>16.59</v>
      </c>
    </row>
    <row r="1839" ht="25.5" spans="1:11">
      <c r="A1839" s="28" t="s">
        <v>747</v>
      </c>
      <c r="B1839" s="27" t="s">
        <v>779</v>
      </c>
      <c r="C1839" s="28" t="s">
        <v>96</v>
      </c>
      <c r="D1839" s="28" t="s">
        <v>780</v>
      </c>
      <c r="E1839" s="28" t="s">
        <v>750</v>
      </c>
      <c r="F1839" s="28"/>
      <c r="G1839" s="29" t="s">
        <v>751</v>
      </c>
      <c r="H1839" s="418">
        <v>0.4948</v>
      </c>
      <c r="I1839" s="418">
        <v>0</v>
      </c>
      <c r="J1839" s="30">
        <v>40.76</v>
      </c>
      <c r="K1839" s="30">
        <v>20.16</v>
      </c>
    </row>
    <row r="1840" ht="38.25" customHeight="1" spans="1:11">
      <c r="A1840" s="33" t="s">
        <v>765</v>
      </c>
      <c r="B1840" s="32" t="s">
        <v>1430</v>
      </c>
      <c r="C1840" s="33" t="s">
        <v>96</v>
      </c>
      <c r="D1840" s="33" t="s">
        <v>1431</v>
      </c>
      <c r="E1840" s="33" t="s">
        <v>772</v>
      </c>
      <c r="F1840" s="33"/>
      <c r="G1840" s="34" t="s">
        <v>84</v>
      </c>
      <c r="H1840" s="422">
        <v>1</v>
      </c>
      <c r="I1840" s="422">
        <v>0</v>
      </c>
      <c r="J1840" s="35">
        <v>28.96</v>
      </c>
      <c r="K1840" s="35">
        <v>28.96</v>
      </c>
    </row>
    <row r="1841" customHeight="1" spans="1:11">
      <c r="A1841" s="33" t="s">
        <v>765</v>
      </c>
      <c r="B1841" s="32" t="s">
        <v>1072</v>
      </c>
      <c r="C1841" s="33" t="s">
        <v>96</v>
      </c>
      <c r="D1841" s="33" t="s">
        <v>1073</v>
      </c>
      <c r="E1841" s="33" t="s">
        <v>772</v>
      </c>
      <c r="F1841" s="33"/>
      <c r="G1841" s="34" t="s">
        <v>84</v>
      </c>
      <c r="H1841" s="422">
        <v>2</v>
      </c>
      <c r="I1841" s="422">
        <v>0</v>
      </c>
      <c r="J1841" s="35">
        <v>0.2</v>
      </c>
      <c r="K1841" s="35">
        <v>0.4</v>
      </c>
    </row>
    <row r="1842" ht="25.5" customHeight="1" spans="1:11">
      <c r="A1842" s="41"/>
      <c r="B1842" s="41"/>
      <c r="C1842" s="41"/>
      <c r="D1842" s="41"/>
      <c r="E1842" s="41" t="s">
        <v>752</v>
      </c>
      <c r="F1842" s="419">
        <v>12.5797972211791</v>
      </c>
      <c r="G1842" s="41" t="s">
        <v>753</v>
      </c>
      <c r="H1842" s="419">
        <v>14.22</v>
      </c>
      <c r="I1842" s="41" t="s">
        <v>754</v>
      </c>
      <c r="J1842" s="419">
        <v>26.8</v>
      </c>
    </row>
    <row r="1843" ht="25.5" customHeight="1" spans="1:11">
      <c r="A1843" s="41"/>
      <c r="B1843" s="41"/>
      <c r="C1843" s="41"/>
      <c r="D1843" s="41"/>
      <c r="E1843" s="41" t="s">
        <v>755</v>
      </c>
      <c r="F1843" s="419">
        <v>17.36</v>
      </c>
      <c r="G1843" s="41"/>
      <c r="H1843" s="41" t="s">
        <v>756</v>
      </c>
      <c r="I1843" s="41"/>
      <c r="J1843" s="419">
        <v>83.47</v>
      </c>
    </row>
    <row r="1844" ht="26.25" spans="1:11">
      <c r="A1844" s="42"/>
      <c r="B1844" s="42"/>
      <c r="C1844" s="42"/>
      <c r="D1844" s="42"/>
      <c r="E1844" s="42"/>
      <c r="F1844" s="42"/>
      <c r="G1844" s="42" t="s">
        <v>757</v>
      </c>
      <c r="H1844" s="420">
        <v>3</v>
      </c>
      <c r="I1844" s="42" t="s">
        <v>758</v>
      </c>
      <c r="J1844" s="45">
        <v>250.41</v>
      </c>
    </row>
    <row r="1845" ht="25.5" customHeight="1" spans="1:11">
      <c r="A1845" s="421"/>
      <c r="B1845" s="421"/>
      <c r="C1845" s="421"/>
      <c r="D1845" s="421"/>
      <c r="E1845" s="421"/>
      <c r="F1845" s="421"/>
      <c r="G1845" s="421"/>
      <c r="H1845" s="421"/>
      <c r="I1845" s="421"/>
      <c r="J1845" s="421"/>
    </row>
    <row r="1846" ht="25.5" customHeight="1" spans="1:11">
      <c r="A1846" s="25" t="s">
        <v>613</v>
      </c>
      <c r="B1846" s="24" t="s">
        <v>739</v>
      </c>
      <c r="C1846" s="25" t="s">
        <v>740</v>
      </c>
      <c r="D1846" s="25" t="s">
        <v>16</v>
      </c>
      <c r="E1846" s="25" t="s">
        <v>741</v>
      </c>
      <c r="F1846" s="25"/>
      <c r="G1846" s="26" t="s">
        <v>742</v>
      </c>
      <c r="H1846" s="24" t="s">
        <v>743</v>
      </c>
      <c r="I1846" s="24" t="s">
        <v>744</v>
      </c>
      <c r="J1846" s="24" t="s">
        <v>745</v>
      </c>
      <c r="K1846" s="24" t="s">
        <v>17</v>
      </c>
    </row>
    <row r="1847" ht="25.5" customHeight="1" spans="1:11">
      <c r="A1847" s="49" t="s">
        <v>746</v>
      </c>
      <c r="B1847" s="48" t="s">
        <v>614</v>
      </c>
      <c r="C1847" s="49" t="s">
        <v>96</v>
      </c>
      <c r="D1847" s="49" t="s">
        <v>615</v>
      </c>
      <c r="E1847" s="49" t="s">
        <v>1198</v>
      </c>
      <c r="F1847" s="49"/>
      <c r="G1847" s="50" t="s">
        <v>84</v>
      </c>
      <c r="H1847" s="416">
        <v>1</v>
      </c>
      <c r="I1847" s="417"/>
      <c r="J1847" s="417">
        <v>56.5</v>
      </c>
      <c r="K1847" s="417">
        <v>56.5</v>
      </c>
    </row>
    <row r="1848" ht="25.5" spans="1:11">
      <c r="A1848" s="28" t="s">
        <v>747</v>
      </c>
      <c r="B1848" s="27" t="s">
        <v>777</v>
      </c>
      <c r="C1848" s="28" t="s">
        <v>96</v>
      </c>
      <c r="D1848" s="28" t="s">
        <v>778</v>
      </c>
      <c r="E1848" s="28" t="s">
        <v>750</v>
      </c>
      <c r="F1848" s="28"/>
      <c r="G1848" s="29" t="s">
        <v>751</v>
      </c>
      <c r="H1848" s="418">
        <v>0.4578</v>
      </c>
      <c r="I1848" s="418">
        <v>0</v>
      </c>
      <c r="J1848" s="30">
        <v>33.53</v>
      </c>
      <c r="K1848" s="30">
        <v>15.35</v>
      </c>
    </row>
    <row r="1849" ht="25.5" spans="1:11">
      <c r="A1849" s="28" t="s">
        <v>747</v>
      </c>
      <c r="B1849" s="27" t="s">
        <v>779</v>
      </c>
      <c r="C1849" s="28" t="s">
        <v>96</v>
      </c>
      <c r="D1849" s="28" t="s">
        <v>780</v>
      </c>
      <c r="E1849" s="28" t="s">
        <v>750</v>
      </c>
      <c r="F1849" s="28"/>
      <c r="G1849" s="29" t="s">
        <v>751</v>
      </c>
      <c r="H1849" s="418">
        <v>0.4578</v>
      </c>
      <c r="I1849" s="418">
        <v>0</v>
      </c>
      <c r="J1849" s="30">
        <v>40.76</v>
      </c>
      <c r="K1849" s="30">
        <v>18.65</v>
      </c>
    </row>
    <row r="1850" customHeight="1" spans="1:11">
      <c r="A1850" s="33" t="s">
        <v>765</v>
      </c>
      <c r="B1850" s="32" t="s">
        <v>1432</v>
      </c>
      <c r="C1850" s="33" t="s">
        <v>96</v>
      </c>
      <c r="D1850" s="33" t="s">
        <v>1433</v>
      </c>
      <c r="E1850" s="33" t="s">
        <v>772</v>
      </c>
      <c r="F1850" s="33"/>
      <c r="G1850" s="34" t="s">
        <v>84</v>
      </c>
      <c r="H1850" s="422">
        <v>1</v>
      </c>
      <c r="I1850" s="422">
        <v>0</v>
      </c>
      <c r="J1850" s="35">
        <v>22.1</v>
      </c>
      <c r="K1850" s="35">
        <v>22.1</v>
      </c>
    </row>
    <row r="1851" ht="38.25" spans="1:11">
      <c r="A1851" s="33" t="s">
        <v>765</v>
      </c>
      <c r="B1851" s="32" t="s">
        <v>1072</v>
      </c>
      <c r="C1851" s="33" t="s">
        <v>96</v>
      </c>
      <c r="D1851" s="33" t="s">
        <v>1073</v>
      </c>
      <c r="E1851" s="33" t="s">
        <v>772</v>
      </c>
      <c r="F1851" s="33"/>
      <c r="G1851" s="34" t="s">
        <v>84</v>
      </c>
      <c r="H1851" s="422">
        <v>2</v>
      </c>
      <c r="I1851" s="422">
        <v>0</v>
      </c>
      <c r="J1851" s="35">
        <v>0.2</v>
      </c>
      <c r="K1851" s="35">
        <v>0.4</v>
      </c>
    </row>
    <row r="1852" ht="25.5" customHeight="1" spans="1:11">
      <c r="A1852" s="41"/>
      <c r="B1852" s="41"/>
      <c r="C1852" s="41"/>
      <c r="D1852" s="41"/>
      <c r="E1852" s="41" t="s">
        <v>752</v>
      </c>
      <c r="F1852" s="419">
        <v>11.6363124295907</v>
      </c>
      <c r="G1852" s="41" t="s">
        <v>753</v>
      </c>
      <c r="H1852" s="419">
        <v>13.15</v>
      </c>
      <c r="I1852" s="41" t="s">
        <v>754</v>
      </c>
      <c r="J1852" s="419">
        <v>24.79</v>
      </c>
    </row>
    <row r="1853" ht="25.5" customHeight="1" spans="1:11">
      <c r="A1853" s="41"/>
      <c r="B1853" s="41"/>
      <c r="C1853" s="41"/>
      <c r="D1853" s="41"/>
      <c r="E1853" s="41" t="s">
        <v>755</v>
      </c>
      <c r="F1853" s="419">
        <v>14.84</v>
      </c>
      <c r="G1853" s="41"/>
      <c r="H1853" s="41" t="s">
        <v>756</v>
      </c>
      <c r="I1853" s="41"/>
      <c r="J1853" s="419">
        <v>71.34</v>
      </c>
    </row>
    <row r="1854" ht="25.5" customHeight="1" spans="1:11">
      <c r="A1854" s="42"/>
      <c r="B1854" s="42"/>
      <c r="C1854" s="42"/>
      <c r="D1854" s="42"/>
      <c r="E1854" s="42"/>
      <c r="F1854" s="42"/>
      <c r="G1854" s="42" t="s">
        <v>757</v>
      </c>
      <c r="H1854" s="420">
        <v>108</v>
      </c>
      <c r="I1854" s="42" t="s">
        <v>758</v>
      </c>
      <c r="J1854" s="45">
        <v>7704.72</v>
      </c>
    </row>
    <row r="1855" ht="15.75" spans="1:11">
      <c r="A1855" s="421"/>
      <c r="B1855" s="421"/>
      <c r="C1855" s="421"/>
      <c r="D1855" s="421"/>
      <c r="E1855" s="421"/>
      <c r="F1855" s="421"/>
      <c r="G1855" s="421"/>
      <c r="H1855" s="421"/>
      <c r="I1855" s="421"/>
      <c r="J1855" s="421"/>
    </row>
    <row r="1856" customHeight="1" spans="1:11">
      <c r="A1856" s="25" t="s">
        <v>616</v>
      </c>
      <c r="B1856" s="24" t="s">
        <v>739</v>
      </c>
      <c r="C1856" s="25" t="s">
        <v>740</v>
      </c>
      <c r="D1856" s="25" t="s">
        <v>16</v>
      </c>
      <c r="E1856" s="25" t="s">
        <v>741</v>
      </c>
      <c r="F1856" s="25"/>
      <c r="G1856" s="26" t="s">
        <v>742</v>
      </c>
      <c r="H1856" s="24" t="s">
        <v>743</v>
      </c>
      <c r="I1856" s="24" t="s">
        <v>744</v>
      </c>
      <c r="J1856" s="24" t="s">
        <v>745</v>
      </c>
      <c r="K1856" s="24" t="s">
        <v>17</v>
      </c>
    </row>
    <row r="1857" ht="25.5" spans="1:11">
      <c r="A1857" s="49" t="s">
        <v>746</v>
      </c>
      <c r="B1857" s="48" t="s">
        <v>617</v>
      </c>
      <c r="C1857" s="49" t="s">
        <v>68</v>
      </c>
      <c r="D1857" s="49" t="s">
        <v>618</v>
      </c>
      <c r="E1857" s="49">
        <v>71</v>
      </c>
      <c r="F1857" s="49"/>
      <c r="G1857" s="50" t="s">
        <v>84</v>
      </c>
      <c r="H1857" s="416">
        <v>1</v>
      </c>
      <c r="I1857" s="417"/>
      <c r="J1857" s="417">
        <v>267.52</v>
      </c>
      <c r="K1857" s="417">
        <v>267.52</v>
      </c>
    </row>
    <row r="1858" ht="25.5" spans="1:11">
      <c r="A1858" s="28" t="s">
        <v>747</v>
      </c>
      <c r="B1858" s="27" t="s">
        <v>777</v>
      </c>
      <c r="C1858" s="28" t="s">
        <v>96</v>
      </c>
      <c r="D1858" s="28" t="s">
        <v>778</v>
      </c>
      <c r="E1858" s="28" t="s">
        <v>750</v>
      </c>
      <c r="F1858" s="28"/>
      <c r="G1858" s="29" t="s">
        <v>751</v>
      </c>
      <c r="H1858" s="418">
        <v>2.232</v>
      </c>
      <c r="I1858" s="418">
        <v>0</v>
      </c>
      <c r="J1858" s="30">
        <v>33.53</v>
      </c>
      <c r="K1858" s="30">
        <v>74.83</v>
      </c>
    </row>
    <row r="1859" customHeight="1" spans="1:11">
      <c r="A1859" s="28" t="s">
        <v>747</v>
      </c>
      <c r="B1859" s="27" t="s">
        <v>779</v>
      </c>
      <c r="C1859" s="28" t="s">
        <v>96</v>
      </c>
      <c r="D1859" s="28" t="s">
        <v>780</v>
      </c>
      <c r="E1859" s="28" t="s">
        <v>750</v>
      </c>
      <c r="F1859" s="28"/>
      <c r="G1859" s="29" t="s">
        <v>751</v>
      </c>
      <c r="H1859" s="418">
        <v>1.786</v>
      </c>
      <c r="I1859" s="418">
        <v>0</v>
      </c>
      <c r="J1859" s="30">
        <v>40.76</v>
      </c>
      <c r="K1859" s="30">
        <v>72.79</v>
      </c>
    </row>
    <row r="1860" ht="25.5" customHeight="1" spans="1:11">
      <c r="A1860" s="33" t="s">
        <v>765</v>
      </c>
      <c r="B1860" s="32" t="s">
        <v>1434</v>
      </c>
      <c r="C1860" s="33" t="s">
        <v>159</v>
      </c>
      <c r="D1860" s="33" t="s">
        <v>1435</v>
      </c>
      <c r="E1860" s="33" t="s">
        <v>772</v>
      </c>
      <c r="F1860" s="33"/>
      <c r="G1860" s="34" t="s">
        <v>84</v>
      </c>
      <c r="H1860" s="422">
        <v>1</v>
      </c>
      <c r="I1860" s="422">
        <v>0</v>
      </c>
      <c r="J1860" s="35">
        <v>119.9</v>
      </c>
      <c r="K1860" s="35">
        <v>119.9</v>
      </c>
    </row>
    <row r="1861" ht="25.5" customHeight="1" spans="1:11">
      <c r="A1861" s="41"/>
      <c r="B1861" s="41"/>
      <c r="C1861" s="41"/>
      <c r="D1861" s="41"/>
      <c r="E1861" s="41" t="s">
        <v>752</v>
      </c>
      <c r="F1861" s="419">
        <v>50.3379647014645</v>
      </c>
      <c r="G1861" s="41" t="s">
        <v>753</v>
      </c>
      <c r="H1861" s="419">
        <v>56.9</v>
      </c>
      <c r="I1861" s="41" t="s">
        <v>754</v>
      </c>
      <c r="J1861" s="419">
        <v>107.24</v>
      </c>
    </row>
    <row r="1862" ht="25.5" customHeight="1" spans="1:11">
      <c r="A1862" s="41"/>
      <c r="B1862" s="41"/>
      <c r="C1862" s="41"/>
      <c r="D1862" s="41"/>
      <c r="E1862" s="41" t="s">
        <v>755</v>
      </c>
      <c r="F1862" s="419">
        <v>70.27</v>
      </c>
      <c r="G1862" s="41"/>
      <c r="H1862" s="41" t="s">
        <v>756</v>
      </c>
      <c r="I1862" s="41"/>
      <c r="J1862" s="419">
        <v>337.79</v>
      </c>
    </row>
    <row r="1863" ht="26.25" spans="1:11">
      <c r="A1863" s="42"/>
      <c r="B1863" s="42"/>
      <c r="C1863" s="42"/>
      <c r="D1863" s="42"/>
      <c r="E1863" s="42"/>
      <c r="F1863" s="42"/>
      <c r="G1863" s="42" t="s">
        <v>757</v>
      </c>
      <c r="H1863" s="420">
        <v>111</v>
      </c>
      <c r="I1863" s="42" t="s">
        <v>758</v>
      </c>
      <c r="J1863" s="45">
        <v>37494.69</v>
      </c>
    </row>
    <row r="1864" ht="38.25" customHeight="1" spans="1:11">
      <c r="A1864" s="421"/>
      <c r="B1864" s="421"/>
      <c r="C1864" s="421"/>
      <c r="D1864" s="421"/>
      <c r="E1864" s="421"/>
      <c r="F1864" s="421"/>
      <c r="G1864" s="421"/>
      <c r="H1864" s="421"/>
      <c r="I1864" s="421"/>
      <c r="J1864" s="421"/>
    </row>
    <row r="1865" ht="25.5" customHeight="1" spans="1:11">
      <c r="A1865" s="25" t="s">
        <v>619</v>
      </c>
      <c r="B1865" s="24" t="s">
        <v>739</v>
      </c>
      <c r="C1865" s="25" t="s">
        <v>740</v>
      </c>
      <c r="D1865" s="25" t="s">
        <v>16</v>
      </c>
      <c r="E1865" s="25" t="s">
        <v>741</v>
      </c>
      <c r="F1865" s="25"/>
      <c r="G1865" s="26" t="s">
        <v>742</v>
      </c>
      <c r="H1865" s="24" t="s">
        <v>743</v>
      </c>
      <c r="I1865" s="24" t="s">
        <v>744</v>
      </c>
      <c r="J1865" s="24" t="s">
        <v>745</v>
      </c>
      <c r="K1865" s="24" t="s">
        <v>17</v>
      </c>
    </row>
    <row r="1866" ht="25.5" customHeight="1" spans="1:11">
      <c r="A1866" s="49" t="s">
        <v>746</v>
      </c>
      <c r="B1866" s="48" t="s">
        <v>620</v>
      </c>
      <c r="C1866" s="49" t="s">
        <v>68</v>
      </c>
      <c r="D1866" s="49" t="s">
        <v>621</v>
      </c>
      <c r="E1866" s="49">
        <v>67</v>
      </c>
      <c r="F1866" s="49"/>
      <c r="G1866" s="50" t="s">
        <v>84</v>
      </c>
      <c r="H1866" s="416">
        <v>1</v>
      </c>
      <c r="I1866" s="417"/>
      <c r="J1866" s="417">
        <v>223.13</v>
      </c>
      <c r="K1866" s="417">
        <v>223.13</v>
      </c>
    </row>
    <row r="1867" ht="25.5" customHeight="1" spans="1:11">
      <c r="A1867" s="28" t="s">
        <v>747</v>
      </c>
      <c r="B1867" s="27" t="s">
        <v>777</v>
      </c>
      <c r="C1867" s="28" t="s">
        <v>96</v>
      </c>
      <c r="D1867" s="28" t="s">
        <v>778</v>
      </c>
      <c r="E1867" s="28" t="s">
        <v>750</v>
      </c>
      <c r="F1867" s="28"/>
      <c r="G1867" s="29" t="s">
        <v>751</v>
      </c>
      <c r="H1867" s="418">
        <v>2.238</v>
      </c>
      <c r="I1867" s="418">
        <v>0</v>
      </c>
      <c r="J1867" s="30">
        <v>33.53</v>
      </c>
      <c r="K1867" s="30">
        <v>75.04</v>
      </c>
    </row>
    <row r="1868" ht="25.5" customHeight="1" spans="1:11">
      <c r="A1868" s="28" t="s">
        <v>747</v>
      </c>
      <c r="B1868" s="27" t="s">
        <v>779</v>
      </c>
      <c r="C1868" s="28" t="s">
        <v>96</v>
      </c>
      <c r="D1868" s="28" t="s">
        <v>780</v>
      </c>
      <c r="E1868" s="28" t="s">
        <v>750</v>
      </c>
      <c r="F1868" s="28"/>
      <c r="G1868" s="29" t="s">
        <v>751</v>
      </c>
      <c r="H1868" s="418">
        <v>1.701</v>
      </c>
      <c r="I1868" s="418">
        <v>0</v>
      </c>
      <c r="J1868" s="30">
        <v>40.76</v>
      </c>
      <c r="K1868" s="30">
        <v>69.33</v>
      </c>
    </row>
    <row r="1869" ht="63.75" customHeight="1" spans="1:11">
      <c r="A1869" s="33" t="s">
        <v>765</v>
      </c>
      <c r="B1869" s="32" t="s">
        <v>1436</v>
      </c>
      <c r="C1869" s="33" t="s">
        <v>159</v>
      </c>
      <c r="D1869" s="33" t="s">
        <v>1437</v>
      </c>
      <c r="E1869" s="33" t="s">
        <v>772</v>
      </c>
      <c r="F1869" s="33"/>
      <c r="G1869" s="34" t="s">
        <v>84</v>
      </c>
      <c r="H1869" s="422">
        <v>1</v>
      </c>
      <c r="I1869" s="422">
        <v>0</v>
      </c>
      <c r="J1869" s="35">
        <v>78.76</v>
      </c>
      <c r="K1869" s="35">
        <v>78.76</v>
      </c>
    </row>
    <row r="1870" ht="25.5" customHeight="1" spans="1:11">
      <c r="A1870" s="41"/>
      <c r="B1870" s="41"/>
      <c r="C1870" s="41"/>
      <c r="D1870" s="41"/>
      <c r="E1870" s="41" t="s">
        <v>752</v>
      </c>
      <c r="F1870" s="419">
        <v>49.1785580172738</v>
      </c>
      <c r="G1870" s="41" t="s">
        <v>753</v>
      </c>
      <c r="H1870" s="419">
        <v>55.59</v>
      </c>
      <c r="I1870" s="41" t="s">
        <v>754</v>
      </c>
      <c r="J1870" s="419">
        <v>104.77</v>
      </c>
    </row>
    <row r="1871" ht="25.5" customHeight="1" spans="1:11">
      <c r="A1871" s="41"/>
      <c r="B1871" s="41"/>
      <c r="C1871" s="41"/>
      <c r="D1871" s="41"/>
      <c r="E1871" s="41" t="s">
        <v>755</v>
      </c>
      <c r="F1871" s="419">
        <v>58.61</v>
      </c>
      <c r="G1871" s="41"/>
      <c r="H1871" s="41" t="s">
        <v>756</v>
      </c>
      <c r="I1871" s="41"/>
      <c r="J1871" s="419">
        <v>281.74</v>
      </c>
    </row>
    <row r="1872" ht="26.25" spans="1:11">
      <c r="A1872" s="42"/>
      <c r="B1872" s="42"/>
      <c r="C1872" s="42"/>
      <c r="D1872" s="42"/>
      <c r="E1872" s="42"/>
      <c r="F1872" s="42"/>
      <c r="G1872" s="42" t="s">
        <v>757</v>
      </c>
      <c r="H1872" s="420">
        <v>1</v>
      </c>
      <c r="I1872" s="42" t="s">
        <v>758</v>
      </c>
      <c r="J1872" s="45">
        <v>281.74</v>
      </c>
    </row>
    <row r="1873" customHeight="1" spans="1:11">
      <c r="A1873" s="421"/>
      <c r="B1873" s="421"/>
      <c r="C1873" s="421"/>
      <c r="D1873" s="421"/>
      <c r="E1873" s="421"/>
      <c r="F1873" s="421"/>
      <c r="G1873" s="421"/>
      <c r="H1873" s="421"/>
      <c r="I1873" s="421"/>
      <c r="J1873" s="421"/>
    </row>
    <row r="1874" spans="1:11">
      <c r="A1874" s="25" t="s">
        <v>622</v>
      </c>
      <c r="B1874" s="24" t="s">
        <v>739</v>
      </c>
      <c r="C1874" s="25" t="s">
        <v>740</v>
      </c>
      <c r="D1874" s="25" t="s">
        <v>16</v>
      </c>
      <c r="E1874" s="25" t="s">
        <v>741</v>
      </c>
      <c r="F1874" s="25"/>
      <c r="G1874" s="26" t="s">
        <v>742</v>
      </c>
      <c r="H1874" s="24" t="s">
        <v>743</v>
      </c>
      <c r="I1874" s="24" t="s">
        <v>744</v>
      </c>
      <c r="J1874" s="24" t="s">
        <v>745</v>
      </c>
      <c r="K1874" s="24" t="s">
        <v>17</v>
      </c>
    </row>
    <row r="1875" ht="25.5" spans="1:11">
      <c r="A1875" s="49" t="s">
        <v>746</v>
      </c>
      <c r="B1875" s="48" t="s">
        <v>623</v>
      </c>
      <c r="C1875" s="49" t="s">
        <v>68</v>
      </c>
      <c r="D1875" s="49" t="s">
        <v>624</v>
      </c>
      <c r="E1875" s="49">
        <v>61</v>
      </c>
      <c r="F1875" s="49"/>
      <c r="G1875" s="50" t="s">
        <v>116</v>
      </c>
      <c r="H1875" s="416">
        <v>1</v>
      </c>
      <c r="I1875" s="417"/>
      <c r="J1875" s="417">
        <v>26.74</v>
      </c>
      <c r="K1875" s="417">
        <v>26.74</v>
      </c>
    </row>
    <row r="1876" ht="25.5" spans="1:11">
      <c r="A1876" s="28" t="s">
        <v>747</v>
      </c>
      <c r="B1876" s="27" t="s">
        <v>777</v>
      </c>
      <c r="C1876" s="28" t="s">
        <v>96</v>
      </c>
      <c r="D1876" s="28" t="s">
        <v>778</v>
      </c>
      <c r="E1876" s="28" t="s">
        <v>750</v>
      </c>
      <c r="F1876" s="28"/>
      <c r="G1876" s="29" t="s">
        <v>751</v>
      </c>
      <c r="H1876" s="418">
        <v>0.238</v>
      </c>
      <c r="I1876" s="418">
        <v>0</v>
      </c>
      <c r="J1876" s="30">
        <v>33.53</v>
      </c>
      <c r="K1876" s="30">
        <v>7.98</v>
      </c>
    </row>
    <row r="1877" ht="25.5" spans="1:11">
      <c r="A1877" s="28" t="s">
        <v>747</v>
      </c>
      <c r="B1877" s="27" t="s">
        <v>779</v>
      </c>
      <c r="C1877" s="28" t="s">
        <v>96</v>
      </c>
      <c r="D1877" s="28" t="s">
        <v>780</v>
      </c>
      <c r="E1877" s="28" t="s">
        <v>750</v>
      </c>
      <c r="F1877" s="28"/>
      <c r="G1877" s="29" t="s">
        <v>751</v>
      </c>
      <c r="H1877" s="418">
        <v>0.238</v>
      </c>
      <c r="I1877" s="418">
        <v>0</v>
      </c>
      <c r="J1877" s="30">
        <v>40.76</v>
      </c>
      <c r="K1877" s="30">
        <v>9.7</v>
      </c>
    </row>
    <row r="1878" spans="1:11">
      <c r="A1878" s="33" t="s">
        <v>765</v>
      </c>
      <c r="B1878" s="32" t="s">
        <v>1438</v>
      </c>
      <c r="C1878" s="33" t="s">
        <v>159</v>
      </c>
      <c r="D1878" s="33" t="s">
        <v>1439</v>
      </c>
      <c r="E1878" s="33" t="s">
        <v>772</v>
      </c>
      <c r="F1878" s="33"/>
      <c r="G1878" s="34" t="s">
        <v>116</v>
      </c>
      <c r="H1878" s="422">
        <v>1</v>
      </c>
      <c r="I1878" s="422">
        <v>0</v>
      </c>
      <c r="J1878" s="35">
        <v>9.06</v>
      </c>
      <c r="K1878" s="35">
        <v>9.06</v>
      </c>
    </row>
    <row r="1879" customHeight="1" spans="1:11">
      <c r="A1879" s="41"/>
      <c r="B1879" s="41"/>
      <c r="C1879" s="41"/>
      <c r="D1879" s="41"/>
      <c r="E1879" s="41" t="s">
        <v>752</v>
      </c>
      <c r="F1879" s="419">
        <v>6.04581299286519</v>
      </c>
      <c r="G1879" s="41" t="s">
        <v>753</v>
      </c>
      <c r="H1879" s="419">
        <v>6.83</v>
      </c>
      <c r="I1879" s="41" t="s">
        <v>754</v>
      </c>
      <c r="J1879" s="419">
        <v>12.88</v>
      </c>
    </row>
    <row r="1880" ht="25.5" customHeight="1" spans="1:11">
      <c r="A1880" s="41"/>
      <c r="B1880" s="41"/>
      <c r="C1880" s="41"/>
      <c r="D1880" s="41"/>
      <c r="E1880" s="41" t="s">
        <v>755</v>
      </c>
      <c r="F1880" s="419">
        <v>7.02</v>
      </c>
      <c r="G1880" s="41"/>
      <c r="H1880" s="41" t="s">
        <v>756</v>
      </c>
      <c r="I1880" s="41"/>
      <c r="J1880" s="419">
        <v>33.76</v>
      </c>
    </row>
    <row r="1881" ht="25.5" customHeight="1" spans="1:11">
      <c r="A1881" s="42"/>
      <c r="B1881" s="42"/>
      <c r="C1881" s="42"/>
      <c r="D1881" s="42"/>
      <c r="E1881" s="42"/>
      <c r="F1881" s="42"/>
      <c r="G1881" s="42" t="s">
        <v>757</v>
      </c>
      <c r="H1881" s="420">
        <v>81</v>
      </c>
      <c r="I1881" s="42" t="s">
        <v>758</v>
      </c>
      <c r="J1881" s="45">
        <v>2734.56</v>
      </c>
    </row>
    <row r="1882" ht="15.75" spans="1:11">
      <c r="A1882" s="421"/>
      <c r="B1882" s="421"/>
      <c r="C1882" s="421"/>
      <c r="D1882" s="421"/>
      <c r="E1882" s="421"/>
      <c r="F1882" s="421"/>
      <c r="G1882" s="421"/>
      <c r="H1882" s="421"/>
      <c r="I1882" s="421"/>
      <c r="J1882" s="421"/>
    </row>
    <row r="1883" spans="1:11">
      <c r="A1883" s="25" t="s">
        <v>625</v>
      </c>
      <c r="B1883" s="24" t="s">
        <v>739</v>
      </c>
      <c r="C1883" s="25" t="s">
        <v>740</v>
      </c>
      <c r="D1883" s="25" t="s">
        <v>16</v>
      </c>
      <c r="E1883" s="25" t="s">
        <v>741</v>
      </c>
      <c r="F1883" s="25"/>
      <c r="G1883" s="26" t="s">
        <v>742</v>
      </c>
      <c r="H1883" s="24" t="s">
        <v>743</v>
      </c>
      <c r="I1883" s="24" t="s">
        <v>744</v>
      </c>
      <c r="J1883" s="24" t="s">
        <v>745</v>
      </c>
      <c r="K1883" s="24" t="s">
        <v>17</v>
      </c>
    </row>
    <row r="1884" ht="25.5" customHeight="1" spans="1:11">
      <c r="A1884" s="49" t="s">
        <v>746</v>
      </c>
      <c r="B1884" s="48" t="s">
        <v>626</v>
      </c>
      <c r="C1884" s="49" t="s">
        <v>68</v>
      </c>
      <c r="D1884" s="49" t="s">
        <v>627</v>
      </c>
      <c r="E1884" s="49" t="s">
        <v>1198</v>
      </c>
      <c r="F1884" s="49"/>
      <c r="G1884" s="50" t="s">
        <v>116</v>
      </c>
      <c r="H1884" s="416">
        <v>1</v>
      </c>
      <c r="I1884" s="417"/>
      <c r="J1884" s="417">
        <v>60.81</v>
      </c>
      <c r="K1884" s="417">
        <v>60.81</v>
      </c>
    </row>
    <row r="1885" customHeight="1" spans="1:11">
      <c r="A1885" s="28" t="s">
        <v>747</v>
      </c>
      <c r="B1885" s="27" t="s">
        <v>1199</v>
      </c>
      <c r="C1885" s="28" t="s">
        <v>96</v>
      </c>
      <c r="D1885" s="28" t="s">
        <v>1200</v>
      </c>
      <c r="E1885" s="28" t="s">
        <v>776</v>
      </c>
      <c r="F1885" s="28"/>
      <c r="G1885" s="29" t="s">
        <v>116</v>
      </c>
      <c r="H1885" s="418">
        <v>1</v>
      </c>
      <c r="I1885" s="418">
        <v>0</v>
      </c>
      <c r="J1885" s="30">
        <v>13.63</v>
      </c>
      <c r="K1885" s="30">
        <v>13.63</v>
      </c>
    </row>
    <row r="1886" ht="25.5" spans="1:11">
      <c r="A1886" s="28" t="s">
        <v>747</v>
      </c>
      <c r="B1886" s="27" t="s">
        <v>779</v>
      </c>
      <c r="C1886" s="28" t="s">
        <v>96</v>
      </c>
      <c r="D1886" s="28" t="s">
        <v>780</v>
      </c>
      <c r="E1886" s="28" t="s">
        <v>750</v>
      </c>
      <c r="F1886" s="28"/>
      <c r="G1886" s="29" t="s">
        <v>751</v>
      </c>
      <c r="H1886" s="418">
        <v>0.2384</v>
      </c>
      <c r="I1886" s="418">
        <v>0</v>
      </c>
      <c r="J1886" s="30">
        <v>40.76</v>
      </c>
      <c r="K1886" s="30">
        <v>9.71</v>
      </c>
    </row>
    <row r="1887" ht="25.5" spans="1:11">
      <c r="A1887" s="28" t="s">
        <v>747</v>
      </c>
      <c r="B1887" s="27" t="s">
        <v>777</v>
      </c>
      <c r="C1887" s="28" t="s">
        <v>96</v>
      </c>
      <c r="D1887" s="28" t="s">
        <v>778</v>
      </c>
      <c r="E1887" s="28" t="s">
        <v>750</v>
      </c>
      <c r="F1887" s="28"/>
      <c r="G1887" s="29" t="s">
        <v>751</v>
      </c>
      <c r="H1887" s="418">
        <v>0.2384</v>
      </c>
      <c r="I1887" s="418">
        <v>0</v>
      </c>
      <c r="J1887" s="30">
        <v>33.53</v>
      </c>
      <c r="K1887" s="30">
        <v>7.99</v>
      </c>
    </row>
    <row r="1888" ht="25.5" spans="1:11">
      <c r="A1888" s="33" t="s">
        <v>765</v>
      </c>
      <c r="B1888" s="32" t="s">
        <v>1440</v>
      </c>
      <c r="C1888" s="33" t="s">
        <v>159</v>
      </c>
      <c r="D1888" s="33" t="s">
        <v>1441</v>
      </c>
      <c r="E1888" s="33" t="s">
        <v>772</v>
      </c>
      <c r="F1888" s="33"/>
      <c r="G1888" s="34" t="s">
        <v>116</v>
      </c>
      <c r="H1888" s="422">
        <v>1</v>
      </c>
      <c r="I1888" s="422">
        <v>0</v>
      </c>
      <c r="J1888" s="35">
        <v>29.48</v>
      </c>
      <c r="K1888" s="35">
        <v>29.48</v>
      </c>
    </row>
    <row r="1889" customHeight="1" spans="1:11">
      <c r="A1889" s="41"/>
      <c r="B1889" s="41"/>
      <c r="C1889" s="41"/>
      <c r="D1889" s="41"/>
      <c r="E1889" s="41" t="s">
        <v>752</v>
      </c>
      <c r="F1889" s="419">
        <v>9.50995118287645</v>
      </c>
      <c r="G1889" s="41" t="s">
        <v>753</v>
      </c>
      <c r="H1889" s="419">
        <v>10.75</v>
      </c>
      <c r="I1889" s="41" t="s">
        <v>754</v>
      </c>
      <c r="J1889" s="419">
        <v>20.26</v>
      </c>
    </row>
    <row r="1890" spans="1:11">
      <c r="A1890" s="41"/>
      <c r="B1890" s="41"/>
      <c r="C1890" s="41"/>
      <c r="D1890" s="41"/>
      <c r="E1890" s="41" t="s">
        <v>755</v>
      </c>
      <c r="F1890" s="419">
        <v>15.97</v>
      </c>
      <c r="G1890" s="41"/>
      <c r="H1890" s="41" t="s">
        <v>756</v>
      </c>
      <c r="I1890" s="41"/>
      <c r="J1890" s="419">
        <v>76.78</v>
      </c>
    </row>
    <row r="1891" ht="25.5" customHeight="1" spans="1:11">
      <c r="A1891" s="42"/>
      <c r="B1891" s="42"/>
      <c r="C1891" s="42"/>
      <c r="D1891" s="42"/>
      <c r="E1891" s="42"/>
      <c r="F1891" s="42"/>
      <c r="G1891" s="42" t="s">
        <v>757</v>
      </c>
      <c r="H1891" s="420">
        <v>30</v>
      </c>
      <c r="I1891" s="42" t="s">
        <v>758</v>
      </c>
      <c r="J1891" s="45">
        <v>2303.4</v>
      </c>
    </row>
    <row r="1892" ht="25.5" customHeight="1" spans="1:11">
      <c r="A1892" s="421"/>
      <c r="B1892" s="421"/>
      <c r="C1892" s="421"/>
      <c r="D1892" s="421"/>
      <c r="E1892" s="421"/>
      <c r="F1892" s="421"/>
      <c r="G1892" s="421"/>
      <c r="H1892" s="421"/>
      <c r="I1892" s="421"/>
      <c r="J1892" s="421"/>
    </row>
    <row r="1893" spans="1:11">
      <c r="A1893" s="25" t="s">
        <v>628</v>
      </c>
      <c r="B1893" s="24" t="s">
        <v>739</v>
      </c>
      <c r="C1893" s="25" t="s">
        <v>740</v>
      </c>
      <c r="D1893" s="25" t="s">
        <v>16</v>
      </c>
      <c r="E1893" s="25" t="s">
        <v>741</v>
      </c>
      <c r="F1893" s="25"/>
      <c r="G1893" s="26" t="s">
        <v>742</v>
      </c>
      <c r="H1893" s="24" t="s">
        <v>743</v>
      </c>
      <c r="I1893" s="24" t="s">
        <v>744</v>
      </c>
      <c r="J1893" s="24" t="s">
        <v>745</v>
      </c>
      <c r="K1893" s="24" t="s">
        <v>17</v>
      </c>
    </row>
    <row r="1894" ht="25.5" customHeight="1" spans="1:11">
      <c r="A1894" s="49" t="s">
        <v>746</v>
      </c>
      <c r="B1894" s="48" t="s">
        <v>629</v>
      </c>
      <c r="C1894" s="49" t="s">
        <v>68</v>
      </c>
      <c r="D1894" s="49" t="s">
        <v>630</v>
      </c>
      <c r="E1894" s="49" t="s">
        <v>1198</v>
      </c>
      <c r="F1894" s="49"/>
      <c r="G1894" s="50" t="s">
        <v>116</v>
      </c>
      <c r="H1894" s="416">
        <v>1</v>
      </c>
      <c r="I1894" s="417"/>
      <c r="J1894" s="417">
        <v>54.7</v>
      </c>
      <c r="K1894" s="417">
        <v>54.7</v>
      </c>
    </row>
    <row r="1895" customHeight="1" spans="1:11">
      <c r="A1895" s="28" t="s">
        <v>747</v>
      </c>
      <c r="B1895" s="27" t="s">
        <v>1199</v>
      </c>
      <c r="C1895" s="28" t="s">
        <v>96</v>
      </c>
      <c r="D1895" s="28" t="s">
        <v>1200</v>
      </c>
      <c r="E1895" s="28" t="s">
        <v>776</v>
      </c>
      <c r="F1895" s="28"/>
      <c r="G1895" s="29" t="s">
        <v>116</v>
      </c>
      <c r="H1895" s="418">
        <v>1</v>
      </c>
      <c r="I1895" s="418">
        <v>0</v>
      </c>
      <c r="J1895" s="30">
        <v>13.63</v>
      </c>
      <c r="K1895" s="30">
        <v>13.63</v>
      </c>
    </row>
    <row r="1896" ht="25.5" spans="1:11">
      <c r="A1896" s="28" t="s">
        <v>747</v>
      </c>
      <c r="B1896" s="27" t="s">
        <v>779</v>
      </c>
      <c r="C1896" s="28" t="s">
        <v>96</v>
      </c>
      <c r="D1896" s="28" t="s">
        <v>780</v>
      </c>
      <c r="E1896" s="28" t="s">
        <v>750</v>
      </c>
      <c r="F1896" s="28"/>
      <c r="G1896" s="29" t="s">
        <v>751</v>
      </c>
      <c r="H1896" s="418">
        <v>0.1572</v>
      </c>
      <c r="I1896" s="418">
        <v>0</v>
      </c>
      <c r="J1896" s="30">
        <v>40.76</v>
      </c>
      <c r="K1896" s="30">
        <v>6.4</v>
      </c>
    </row>
    <row r="1897" ht="25.5" spans="1:11">
      <c r="A1897" s="28" t="s">
        <v>747</v>
      </c>
      <c r="B1897" s="27" t="s">
        <v>777</v>
      </c>
      <c r="C1897" s="28" t="s">
        <v>96</v>
      </c>
      <c r="D1897" s="28" t="s">
        <v>778</v>
      </c>
      <c r="E1897" s="28" t="s">
        <v>750</v>
      </c>
      <c r="F1897" s="28"/>
      <c r="G1897" s="29" t="s">
        <v>751</v>
      </c>
      <c r="H1897" s="418">
        <v>0.1572</v>
      </c>
      <c r="I1897" s="418">
        <v>0</v>
      </c>
      <c r="J1897" s="30">
        <v>33.53</v>
      </c>
      <c r="K1897" s="30">
        <v>5.27</v>
      </c>
    </row>
    <row r="1898" customHeight="1" spans="1:11">
      <c r="A1898" s="33" t="s">
        <v>765</v>
      </c>
      <c r="B1898" s="32" t="s">
        <v>1442</v>
      </c>
      <c r="C1898" s="33" t="s">
        <v>159</v>
      </c>
      <c r="D1898" s="33" t="s">
        <v>1443</v>
      </c>
      <c r="E1898" s="33" t="s">
        <v>772</v>
      </c>
      <c r="F1898" s="33"/>
      <c r="G1898" s="34" t="s">
        <v>116</v>
      </c>
      <c r="H1898" s="422">
        <v>1</v>
      </c>
      <c r="I1898" s="422">
        <v>0</v>
      </c>
      <c r="J1898" s="35">
        <v>29.4</v>
      </c>
      <c r="K1898" s="35">
        <v>29.4</v>
      </c>
    </row>
    <row r="1899" spans="1:11">
      <c r="A1899" s="41"/>
      <c r="B1899" s="41"/>
      <c r="C1899" s="41"/>
      <c r="D1899" s="41"/>
      <c r="E1899" s="41" t="s">
        <v>752</v>
      </c>
      <c r="F1899" s="419">
        <v>7.44461134059332</v>
      </c>
      <c r="G1899" s="41" t="s">
        <v>753</v>
      </c>
      <c r="H1899" s="419">
        <v>8.42</v>
      </c>
      <c r="I1899" s="41" t="s">
        <v>754</v>
      </c>
      <c r="J1899" s="419">
        <v>15.86</v>
      </c>
    </row>
    <row r="1900" spans="1:11">
      <c r="A1900" s="41"/>
      <c r="B1900" s="41"/>
      <c r="C1900" s="41"/>
      <c r="D1900" s="41"/>
      <c r="E1900" s="41" t="s">
        <v>755</v>
      </c>
      <c r="F1900" s="419">
        <v>14.36</v>
      </c>
      <c r="G1900" s="41"/>
      <c r="H1900" s="41" t="s">
        <v>756</v>
      </c>
      <c r="I1900" s="41"/>
      <c r="J1900" s="419">
        <v>69.06</v>
      </c>
    </row>
    <row r="1901" ht="25.5" customHeight="1" spans="1:11">
      <c r="A1901" s="42"/>
      <c r="B1901" s="42"/>
      <c r="C1901" s="42"/>
      <c r="D1901" s="42"/>
      <c r="E1901" s="42"/>
      <c r="F1901" s="42"/>
      <c r="G1901" s="42" t="s">
        <v>757</v>
      </c>
      <c r="H1901" s="420">
        <v>676</v>
      </c>
      <c r="I1901" s="42" t="s">
        <v>758</v>
      </c>
      <c r="J1901" s="45">
        <v>46684.56</v>
      </c>
    </row>
    <row r="1902" ht="25.5" customHeight="1" spans="1:11">
      <c r="A1902" s="421"/>
      <c r="B1902" s="421"/>
      <c r="C1902" s="421"/>
      <c r="D1902" s="421"/>
      <c r="E1902" s="421"/>
      <c r="F1902" s="421"/>
      <c r="G1902" s="421"/>
      <c r="H1902" s="421"/>
      <c r="I1902" s="421"/>
      <c r="J1902" s="421"/>
    </row>
    <row r="1903" ht="25.5" customHeight="1" spans="1:11">
      <c r="A1903" s="25" t="s">
        <v>631</v>
      </c>
      <c r="B1903" s="24" t="s">
        <v>739</v>
      </c>
      <c r="C1903" s="25" t="s">
        <v>740</v>
      </c>
      <c r="D1903" s="25" t="s">
        <v>16</v>
      </c>
      <c r="E1903" s="25" t="s">
        <v>741</v>
      </c>
      <c r="F1903" s="25"/>
      <c r="G1903" s="26" t="s">
        <v>742</v>
      </c>
      <c r="H1903" s="24" t="s">
        <v>743</v>
      </c>
      <c r="I1903" s="24" t="s">
        <v>744</v>
      </c>
      <c r="J1903" s="24" t="s">
        <v>745</v>
      </c>
      <c r="K1903" s="24" t="s">
        <v>17</v>
      </c>
    </row>
    <row r="1904" ht="25.5" customHeight="1" spans="1:11">
      <c r="A1904" s="49" t="s">
        <v>746</v>
      </c>
      <c r="B1904" s="48" t="s">
        <v>632</v>
      </c>
      <c r="C1904" s="49" t="s">
        <v>68</v>
      </c>
      <c r="D1904" s="49" t="s">
        <v>633</v>
      </c>
      <c r="E1904" s="49" t="s">
        <v>1198</v>
      </c>
      <c r="F1904" s="49"/>
      <c r="G1904" s="50" t="s">
        <v>116</v>
      </c>
      <c r="H1904" s="416">
        <v>1</v>
      </c>
      <c r="I1904" s="417"/>
      <c r="J1904" s="417">
        <v>41.19</v>
      </c>
      <c r="K1904" s="417">
        <v>41.19</v>
      </c>
    </row>
    <row r="1905" ht="63.75" spans="1:11">
      <c r="A1905" s="28" t="s">
        <v>747</v>
      </c>
      <c r="B1905" s="27" t="s">
        <v>1199</v>
      </c>
      <c r="C1905" s="28" t="s">
        <v>96</v>
      </c>
      <c r="D1905" s="28" t="s">
        <v>1200</v>
      </c>
      <c r="E1905" s="28" t="s">
        <v>776</v>
      </c>
      <c r="F1905" s="28"/>
      <c r="G1905" s="29" t="s">
        <v>116</v>
      </c>
      <c r="H1905" s="418">
        <v>1</v>
      </c>
      <c r="I1905" s="418">
        <v>0</v>
      </c>
      <c r="J1905" s="30">
        <v>13.63</v>
      </c>
      <c r="K1905" s="30">
        <v>13.63</v>
      </c>
    </row>
    <row r="1906" customHeight="1" spans="1:11">
      <c r="A1906" s="28" t="s">
        <v>747</v>
      </c>
      <c r="B1906" s="27" t="s">
        <v>779</v>
      </c>
      <c r="C1906" s="28" t="s">
        <v>96</v>
      </c>
      <c r="D1906" s="28" t="s">
        <v>780</v>
      </c>
      <c r="E1906" s="28" t="s">
        <v>750</v>
      </c>
      <c r="F1906" s="28"/>
      <c r="G1906" s="29" t="s">
        <v>751</v>
      </c>
      <c r="H1906" s="418">
        <v>0.0993</v>
      </c>
      <c r="I1906" s="418">
        <v>0</v>
      </c>
      <c r="J1906" s="30">
        <v>40.76</v>
      </c>
      <c r="K1906" s="30">
        <v>4.04</v>
      </c>
    </row>
    <row r="1907" customHeight="1" spans="1:11">
      <c r="A1907" s="28" t="s">
        <v>747</v>
      </c>
      <c r="B1907" s="27" t="s">
        <v>777</v>
      </c>
      <c r="C1907" s="28" t="s">
        <v>96</v>
      </c>
      <c r="D1907" s="28" t="s">
        <v>778</v>
      </c>
      <c r="E1907" s="28" t="s">
        <v>750</v>
      </c>
      <c r="F1907" s="28"/>
      <c r="G1907" s="29" t="s">
        <v>751</v>
      </c>
      <c r="H1907" s="418">
        <v>0.0993</v>
      </c>
      <c r="I1907" s="418">
        <v>0</v>
      </c>
      <c r="J1907" s="30">
        <v>33.53</v>
      </c>
      <c r="K1907" s="30">
        <v>3.32</v>
      </c>
    </row>
    <row r="1908" ht="25.5" spans="1:11">
      <c r="A1908" s="33" t="s">
        <v>765</v>
      </c>
      <c r="B1908" s="32" t="s">
        <v>1444</v>
      </c>
      <c r="C1908" s="33" t="s">
        <v>159</v>
      </c>
      <c r="D1908" s="33" t="s">
        <v>1445</v>
      </c>
      <c r="E1908" s="33" t="s">
        <v>772</v>
      </c>
      <c r="F1908" s="33"/>
      <c r="G1908" s="34" t="s">
        <v>116</v>
      </c>
      <c r="H1908" s="422">
        <v>1</v>
      </c>
      <c r="I1908" s="422">
        <v>0</v>
      </c>
      <c r="J1908" s="35">
        <v>20.2</v>
      </c>
      <c r="K1908" s="35">
        <v>20.2</v>
      </c>
    </row>
    <row r="1909" spans="1:11">
      <c r="A1909" s="41"/>
      <c r="B1909" s="41"/>
      <c r="C1909" s="41"/>
      <c r="D1909" s="41"/>
      <c r="E1909" s="41" t="s">
        <v>752</v>
      </c>
      <c r="F1909" s="419">
        <v>5.97070972587308</v>
      </c>
      <c r="G1909" s="41" t="s">
        <v>753</v>
      </c>
      <c r="H1909" s="419">
        <v>6.75</v>
      </c>
      <c r="I1909" s="41" t="s">
        <v>754</v>
      </c>
      <c r="J1909" s="419">
        <v>12.72</v>
      </c>
    </row>
    <row r="1910" spans="1:11">
      <c r="A1910" s="41"/>
      <c r="B1910" s="41"/>
      <c r="C1910" s="41"/>
      <c r="D1910" s="41"/>
      <c r="E1910" s="41" t="s">
        <v>755</v>
      </c>
      <c r="F1910" s="419">
        <v>10.82</v>
      </c>
      <c r="G1910" s="41"/>
      <c r="H1910" s="41" t="s">
        <v>756</v>
      </c>
      <c r="I1910" s="41"/>
      <c r="J1910" s="419">
        <v>52.01</v>
      </c>
    </row>
    <row r="1911" ht="25.5" customHeight="1" spans="1:11">
      <c r="A1911" s="42"/>
      <c r="B1911" s="42"/>
      <c r="C1911" s="42"/>
      <c r="D1911" s="42"/>
      <c r="E1911" s="42"/>
      <c r="F1911" s="42"/>
      <c r="G1911" s="42" t="s">
        <v>757</v>
      </c>
      <c r="H1911" s="420">
        <v>9</v>
      </c>
      <c r="I1911" s="42" t="s">
        <v>758</v>
      </c>
      <c r="J1911" s="45">
        <v>468.09</v>
      </c>
    </row>
    <row r="1912" ht="25.5" customHeight="1" spans="1:11">
      <c r="A1912" s="421"/>
      <c r="B1912" s="421"/>
      <c r="C1912" s="421"/>
      <c r="D1912" s="421"/>
      <c r="E1912" s="421"/>
      <c r="F1912" s="421"/>
      <c r="G1912" s="421"/>
      <c r="H1912" s="421"/>
      <c r="I1912" s="421"/>
      <c r="J1912" s="421"/>
    </row>
    <row r="1913" ht="25.5" customHeight="1" spans="1:11">
      <c r="A1913" s="25" t="s">
        <v>634</v>
      </c>
      <c r="B1913" s="24" t="s">
        <v>739</v>
      </c>
      <c r="C1913" s="25" t="s">
        <v>740</v>
      </c>
      <c r="D1913" s="25" t="s">
        <v>16</v>
      </c>
      <c r="E1913" s="25" t="s">
        <v>741</v>
      </c>
      <c r="F1913" s="25"/>
      <c r="G1913" s="26" t="s">
        <v>742</v>
      </c>
      <c r="H1913" s="24" t="s">
        <v>743</v>
      </c>
      <c r="I1913" s="24" t="s">
        <v>744</v>
      </c>
      <c r="J1913" s="24" t="s">
        <v>745</v>
      </c>
      <c r="K1913" s="24" t="s">
        <v>17</v>
      </c>
    </row>
    <row r="1914" ht="25.5" spans="1:11">
      <c r="A1914" s="49" t="s">
        <v>746</v>
      </c>
      <c r="B1914" s="48" t="s">
        <v>312</v>
      </c>
      <c r="C1914" s="49" t="s">
        <v>68</v>
      </c>
      <c r="D1914" s="49" t="s">
        <v>313</v>
      </c>
      <c r="E1914" s="49" t="s">
        <v>1116</v>
      </c>
      <c r="F1914" s="49"/>
      <c r="G1914" s="50" t="s">
        <v>80</v>
      </c>
      <c r="H1914" s="416">
        <v>1</v>
      </c>
      <c r="I1914" s="417"/>
      <c r="J1914" s="417">
        <v>65.04</v>
      </c>
      <c r="K1914" s="417">
        <v>65.04</v>
      </c>
    </row>
    <row r="1915" customHeight="1" spans="1:11">
      <c r="A1915" s="28" t="s">
        <v>747</v>
      </c>
      <c r="B1915" s="27" t="s">
        <v>777</v>
      </c>
      <c r="C1915" s="28" t="s">
        <v>96</v>
      </c>
      <c r="D1915" s="28" t="s">
        <v>778</v>
      </c>
      <c r="E1915" s="28" t="s">
        <v>750</v>
      </c>
      <c r="F1915" s="28"/>
      <c r="G1915" s="29" t="s">
        <v>751</v>
      </c>
      <c r="H1915" s="418">
        <v>0.5</v>
      </c>
      <c r="I1915" s="418">
        <v>0</v>
      </c>
      <c r="J1915" s="30">
        <v>33.53</v>
      </c>
      <c r="K1915" s="30">
        <v>16.76</v>
      </c>
    </row>
    <row r="1916" customHeight="1" spans="1:11">
      <c r="A1916" s="28" t="s">
        <v>747</v>
      </c>
      <c r="B1916" s="27" t="s">
        <v>779</v>
      </c>
      <c r="C1916" s="28" t="s">
        <v>96</v>
      </c>
      <c r="D1916" s="28" t="s">
        <v>780</v>
      </c>
      <c r="E1916" s="28" t="s">
        <v>750</v>
      </c>
      <c r="F1916" s="28"/>
      <c r="G1916" s="29" t="s">
        <v>751</v>
      </c>
      <c r="H1916" s="418">
        <v>0.5</v>
      </c>
      <c r="I1916" s="418">
        <v>0</v>
      </c>
      <c r="J1916" s="30">
        <v>40.76</v>
      </c>
      <c r="K1916" s="30">
        <v>20.38</v>
      </c>
    </row>
    <row r="1917" ht="25.5" spans="1:11">
      <c r="A1917" s="33" t="s">
        <v>765</v>
      </c>
      <c r="B1917" s="32" t="s">
        <v>1117</v>
      </c>
      <c r="C1917" s="33" t="s">
        <v>96</v>
      </c>
      <c r="D1917" s="33" t="s">
        <v>1118</v>
      </c>
      <c r="E1917" s="33" t="s">
        <v>772</v>
      </c>
      <c r="F1917" s="33"/>
      <c r="G1917" s="34" t="s">
        <v>84</v>
      </c>
      <c r="H1917" s="422">
        <v>1</v>
      </c>
      <c r="I1917" s="422">
        <v>0</v>
      </c>
      <c r="J1917" s="35">
        <v>27.9</v>
      </c>
      <c r="K1917" s="35">
        <v>27.9</v>
      </c>
    </row>
    <row r="1918" spans="1:11">
      <c r="A1918" s="41"/>
      <c r="B1918" s="41"/>
      <c r="C1918" s="41"/>
      <c r="D1918" s="41"/>
      <c r="E1918" s="41" t="s">
        <v>752</v>
      </c>
      <c r="F1918" s="419">
        <v>12.7159218926023</v>
      </c>
      <c r="G1918" s="41" t="s">
        <v>753</v>
      </c>
      <c r="H1918" s="419">
        <v>14.37</v>
      </c>
      <c r="I1918" s="41" t="s">
        <v>754</v>
      </c>
      <c r="J1918" s="419">
        <v>27.09</v>
      </c>
    </row>
    <row r="1919" spans="1:11">
      <c r="A1919" s="41"/>
      <c r="B1919" s="41"/>
      <c r="C1919" s="41"/>
      <c r="D1919" s="41"/>
      <c r="E1919" s="41" t="s">
        <v>755</v>
      </c>
      <c r="F1919" s="419">
        <v>17.08</v>
      </c>
      <c r="G1919" s="41"/>
      <c r="H1919" s="41" t="s">
        <v>756</v>
      </c>
      <c r="I1919" s="41"/>
      <c r="J1919" s="419">
        <v>82.12</v>
      </c>
    </row>
    <row r="1920" ht="25.5" customHeight="1" spans="1:11">
      <c r="A1920" s="42"/>
      <c r="B1920" s="42"/>
      <c r="C1920" s="42"/>
      <c r="D1920" s="42"/>
      <c r="E1920" s="42"/>
      <c r="F1920" s="42"/>
      <c r="G1920" s="42" t="s">
        <v>757</v>
      </c>
      <c r="H1920" s="420">
        <v>11</v>
      </c>
      <c r="I1920" s="42" t="s">
        <v>758</v>
      </c>
      <c r="J1920" s="45">
        <v>903.32</v>
      </c>
    </row>
    <row r="1921" ht="25.5" customHeight="1" spans="1:11">
      <c r="A1921" s="421"/>
      <c r="B1921" s="421"/>
      <c r="C1921" s="421"/>
      <c r="D1921" s="421"/>
      <c r="E1921" s="421"/>
      <c r="F1921" s="421"/>
      <c r="G1921" s="421"/>
      <c r="H1921" s="421"/>
      <c r="I1921" s="421"/>
      <c r="J1921" s="421"/>
    </row>
    <row r="1922" ht="25.5" customHeight="1" spans="1:11">
      <c r="A1922" s="25" t="s">
        <v>635</v>
      </c>
      <c r="B1922" s="24" t="s">
        <v>739</v>
      </c>
      <c r="C1922" s="25" t="s">
        <v>740</v>
      </c>
      <c r="D1922" s="25" t="s">
        <v>16</v>
      </c>
      <c r="E1922" s="25" t="s">
        <v>741</v>
      </c>
      <c r="F1922" s="25"/>
      <c r="G1922" s="26" t="s">
        <v>742</v>
      </c>
      <c r="H1922" s="24" t="s">
        <v>743</v>
      </c>
      <c r="I1922" s="24" t="s">
        <v>744</v>
      </c>
      <c r="J1922" s="24" t="s">
        <v>745</v>
      </c>
      <c r="K1922" s="24" t="s">
        <v>17</v>
      </c>
    </row>
    <row r="1923" ht="63.75" spans="1:11">
      <c r="A1923" s="49" t="s">
        <v>746</v>
      </c>
      <c r="B1923" s="48" t="s">
        <v>636</v>
      </c>
      <c r="C1923" s="49" t="s">
        <v>68</v>
      </c>
      <c r="D1923" s="49" t="s">
        <v>637</v>
      </c>
      <c r="E1923" s="49" t="s">
        <v>1116</v>
      </c>
      <c r="F1923" s="49"/>
      <c r="G1923" s="50" t="s">
        <v>80</v>
      </c>
      <c r="H1923" s="416">
        <v>1</v>
      </c>
      <c r="I1923" s="417"/>
      <c r="J1923" s="417">
        <v>28.22</v>
      </c>
      <c r="K1923" s="417">
        <v>28.22</v>
      </c>
    </row>
    <row r="1924" ht="25.5" spans="1:11">
      <c r="A1924" s="28" t="s">
        <v>747</v>
      </c>
      <c r="B1924" s="27" t="s">
        <v>777</v>
      </c>
      <c r="C1924" s="28" t="s">
        <v>96</v>
      </c>
      <c r="D1924" s="28" t="s">
        <v>778</v>
      </c>
      <c r="E1924" s="28" t="s">
        <v>750</v>
      </c>
      <c r="F1924" s="28"/>
      <c r="G1924" s="29" t="s">
        <v>751</v>
      </c>
      <c r="H1924" s="418">
        <v>0.15</v>
      </c>
      <c r="I1924" s="418">
        <v>0</v>
      </c>
      <c r="J1924" s="30">
        <v>33.53</v>
      </c>
      <c r="K1924" s="30">
        <v>5.02</v>
      </c>
    </row>
    <row r="1925" customHeight="1" spans="1:11">
      <c r="A1925" s="28" t="s">
        <v>747</v>
      </c>
      <c r="B1925" s="27" t="s">
        <v>779</v>
      </c>
      <c r="C1925" s="28" t="s">
        <v>96</v>
      </c>
      <c r="D1925" s="28" t="s">
        <v>780</v>
      </c>
      <c r="E1925" s="28" t="s">
        <v>750</v>
      </c>
      <c r="F1925" s="28"/>
      <c r="G1925" s="29" t="s">
        <v>751</v>
      </c>
      <c r="H1925" s="418">
        <v>0.15</v>
      </c>
      <c r="I1925" s="418">
        <v>0</v>
      </c>
      <c r="J1925" s="30">
        <v>40.76</v>
      </c>
      <c r="K1925" s="30">
        <v>6.11</v>
      </c>
    </row>
    <row r="1926" customHeight="1" spans="1:11">
      <c r="A1926" s="33" t="s">
        <v>765</v>
      </c>
      <c r="B1926" s="32" t="s">
        <v>1446</v>
      </c>
      <c r="C1926" s="33" t="s">
        <v>96</v>
      </c>
      <c r="D1926" s="33" t="s">
        <v>1447</v>
      </c>
      <c r="E1926" s="33" t="s">
        <v>772</v>
      </c>
      <c r="F1926" s="33"/>
      <c r="G1926" s="34" t="s">
        <v>84</v>
      </c>
      <c r="H1926" s="422">
        <v>2</v>
      </c>
      <c r="I1926" s="422">
        <v>0</v>
      </c>
      <c r="J1926" s="35">
        <v>0.41</v>
      </c>
      <c r="K1926" s="35">
        <v>0.82</v>
      </c>
    </row>
    <row r="1927" spans="1:11">
      <c r="A1927" s="33" t="s">
        <v>765</v>
      </c>
      <c r="B1927" s="32" t="s">
        <v>1258</v>
      </c>
      <c r="C1927" s="33" t="s">
        <v>96</v>
      </c>
      <c r="D1927" s="33" t="s">
        <v>1259</v>
      </c>
      <c r="E1927" s="33" t="s">
        <v>772</v>
      </c>
      <c r="F1927" s="33"/>
      <c r="G1927" s="34" t="s">
        <v>116</v>
      </c>
      <c r="H1927" s="422">
        <v>0.6</v>
      </c>
      <c r="I1927" s="422">
        <v>0</v>
      </c>
      <c r="J1927" s="35">
        <v>3.4</v>
      </c>
      <c r="K1927" s="35">
        <v>2.04</v>
      </c>
    </row>
    <row r="1928" ht="25.5" spans="1:11">
      <c r="A1928" s="33" t="s">
        <v>765</v>
      </c>
      <c r="B1928" s="32" t="s">
        <v>1260</v>
      </c>
      <c r="C1928" s="33" t="s">
        <v>96</v>
      </c>
      <c r="D1928" s="33" t="s">
        <v>1261</v>
      </c>
      <c r="E1928" s="33" t="s">
        <v>772</v>
      </c>
      <c r="F1928" s="33"/>
      <c r="G1928" s="34" t="s">
        <v>84</v>
      </c>
      <c r="H1928" s="422">
        <v>4</v>
      </c>
      <c r="I1928" s="422">
        <v>0</v>
      </c>
      <c r="J1928" s="35">
        <v>1.6</v>
      </c>
      <c r="K1928" s="35">
        <v>6.4</v>
      </c>
    </row>
    <row r="1929" spans="1:11">
      <c r="A1929" s="33" t="s">
        <v>765</v>
      </c>
      <c r="B1929" s="32" t="s">
        <v>1262</v>
      </c>
      <c r="C1929" s="33" t="s">
        <v>192</v>
      </c>
      <c r="D1929" s="33" t="s">
        <v>1263</v>
      </c>
      <c r="E1929" s="33" t="s">
        <v>772</v>
      </c>
      <c r="F1929" s="33"/>
      <c r="G1929" s="34" t="s">
        <v>156</v>
      </c>
      <c r="H1929" s="422">
        <v>4</v>
      </c>
      <c r="I1929" s="422">
        <v>0</v>
      </c>
      <c r="J1929" s="35">
        <v>0.06</v>
      </c>
      <c r="K1929" s="35">
        <v>0.24</v>
      </c>
    </row>
    <row r="1930" ht="25.5" customHeight="1" spans="1:11">
      <c r="A1930" s="33" t="s">
        <v>765</v>
      </c>
      <c r="B1930" s="32" t="s">
        <v>1264</v>
      </c>
      <c r="C1930" s="33" t="s">
        <v>159</v>
      </c>
      <c r="D1930" s="33" t="s">
        <v>1265</v>
      </c>
      <c r="E1930" s="33" t="s">
        <v>772</v>
      </c>
      <c r="F1930" s="33"/>
      <c r="G1930" s="34" t="s">
        <v>84</v>
      </c>
      <c r="H1930" s="422">
        <v>1</v>
      </c>
      <c r="I1930" s="422">
        <v>0</v>
      </c>
      <c r="J1930" s="35">
        <v>2.43</v>
      </c>
      <c r="K1930" s="35">
        <v>2.43</v>
      </c>
    </row>
    <row r="1931" ht="25.5" customHeight="1" spans="1:11">
      <c r="A1931" s="33" t="s">
        <v>765</v>
      </c>
      <c r="B1931" s="32" t="s">
        <v>1448</v>
      </c>
      <c r="C1931" s="33" t="s">
        <v>96</v>
      </c>
      <c r="D1931" s="33" t="s">
        <v>1449</v>
      </c>
      <c r="E1931" s="33" t="s">
        <v>772</v>
      </c>
      <c r="F1931" s="33"/>
      <c r="G1931" s="34" t="s">
        <v>84</v>
      </c>
      <c r="H1931" s="422">
        <v>2</v>
      </c>
      <c r="I1931" s="422">
        <v>0</v>
      </c>
      <c r="J1931" s="35">
        <v>2.58</v>
      </c>
      <c r="K1931" s="35">
        <v>5.16</v>
      </c>
    </row>
    <row r="1932" ht="25.5" customHeight="1" spans="1:11">
      <c r="A1932" s="41"/>
      <c r="B1932" s="41"/>
      <c r="C1932" s="41"/>
      <c r="D1932" s="41"/>
      <c r="E1932" s="41" t="s">
        <v>752</v>
      </c>
      <c r="F1932" s="419">
        <v>3.81149079984979</v>
      </c>
      <c r="G1932" s="41" t="s">
        <v>753</v>
      </c>
      <c r="H1932" s="419">
        <v>4.31</v>
      </c>
      <c r="I1932" s="41" t="s">
        <v>754</v>
      </c>
      <c r="J1932" s="419">
        <v>8.12</v>
      </c>
    </row>
    <row r="1933" spans="1:11">
      <c r="A1933" s="41"/>
      <c r="B1933" s="41"/>
      <c r="C1933" s="41"/>
      <c r="D1933" s="41"/>
      <c r="E1933" s="41" t="s">
        <v>755</v>
      </c>
      <c r="F1933" s="419">
        <v>7.41</v>
      </c>
      <c r="G1933" s="41"/>
      <c r="H1933" s="41" t="s">
        <v>756</v>
      </c>
      <c r="I1933" s="41"/>
      <c r="J1933" s="419">
        <v>35.63</v>
      </c>
    </row>
    <row r="1934" customHeight="1" spans="1:11">
      <c r="A1934" s="42"/>
      <c r="B1934" s="42"/>
      <c r="C1934" s="42"/>
      <c r="D1934" s="42"/>
      <c r="E1934" s="42"/>
      <c r="F1934" s="42"/>
      <c r="G1934" s="42" t="s">
        <v>757</v>
      </c>
      <c r="H1934" s="420">
        <v>162</v>
      </c>
      <c r="I1934" s="42" t="s">
        <v>758</v>
      </c>
      <c r="J1934" s="45">
        <v>5772.06</v>
      </c>
    </row>
    <row r="1935" ht="15.75" spans="1:11">
      <c r="A1935" s="421"/>
      <c r="B1935" s="421"/>
      <c r="C1935" s="421"/>
      <c r="D1935" s="421"/>
      <c r="E1935" s="421"/>
      <c r="F1935" s="421"/>
      <c r="G1935" s="421"/>
      <c r="H1935" s="421"/>
      <c r="I1935" s="421"/>
      <c r="J1935" s="421"/>
    </row>
    <row r="1936" customHeight="1" spans="1:11">
      <c r="A1936" s="25" t="s">
        <v>638</v>
      </c>
      <c r="B1936" s="24" t="s">
        <v>739</v>
      </c>
      <c r="C1936" s="25" t="s">
        <v>740</v>
      </c>
      <c r="D1936" s="25" t="s">
        <v>16</v>
      </c>
      <c r="E1936" s="25" t="s">
        <v>741</v>
      </c>
      <c r="F1936" s="25"/>
      <c r="G1936" s="26" t="s">
        <v>742</v>
      </c>
      <c r="H1936" s="24" t="s">
        <v>743</v>
      </c>
      <c r="I1936" s="24" t="s">
        <v>744</v>
      </c>
      <c r="J1936" s="24" t="s">
        <v>745</v>
      </c>
      <c r="K1936" s="24" t="s">
        <v>17</v>
      </c>
    </row>
    <row r="1937" ht="51" spans="1:11">
      <c r="A1937" s="49" t="s">
        <v>746</v>
      </c>
      <c r="B1937" s="48" t="s">
        <v>388</v>
      </c>
      <c r="C1937" s="49" t="s">
        <v>96</v>
      </c>
      <c r="D1937" s="49" t="s">
        <v>389</v>
      </c>
      <c r="E1937" s="49" t="s">
        <v>776</v>
      </c>
      <c r="F1937" s="49"/>
      <c r="G1937" s="50" t="s">
        <v>116</v>
      </c>
      <c r="H1937" s="416">
        <v>1</v>
      </c>
      <c r="I1937" s="417"/>
      <c r="J1937" s="417">
        <v>15.79</v>
      </c>
      <c r="K1937" s="417">
        <v>15.79</v>
      </c>
    </row>
    <row r="1938" ht="25.5" customHeight="1" spans="1:11">
      <c r="A1938" s="28" t="s">
        <v>747</v>
      </c>
      <c r="B1938" s="27" t="s">
        <v>777</v>
      </c>
      <c r="C1938" s="28" t="s">
        <v>96</v>
      </c>
      <c r="D1938" s="28" t="s">
        <v>778</v>
      </c>
      <c r="E1938" s="28" t="s">
        <v>750</v>
      </c>
      <c r="F1938" s="28"/>
      <c r="G1938" s="29" t="s">
        <v>751</v>
      </c>
      <c r="H1938" s="418">
        <v>0.0442</v>
      </c>
      <c r="I1938" s="418">
        <v>0</v>
      </c>
      <c r="J1938" s="30">
        <v>33.53</v>
      </c>
      <c r="K1938" s="30">
        <v>1.48</v>
      </c>
    </row>
    <row r="1939" ht="25.5" customHeight="1" spans="1:11">
      <c r="A1939" s="28" t="s">
        <v>747</v>
      </c>
      <c r="B1939" s="27" t="s">
        <v>779</v>
      </c>
      <c r="C1939" s="28" t="s">
        <v>96</v>
      </c>
      <c r="D1939" s="28" t="s">
        <v>780</v>
      </c>
      <c r="E1939" s="28" t="s">
        <v>750</v>
      </c>
      <c r="F1939" s="28"/>
      <c r="G1939" s="29" t="s">
        <v>751</v>
      </c>
      <c r="H1939" s="418">
        <v>0.1946</v>
      </c>
      <c r="I1939" s="418">
        <v>0</v>
      </c>
      <c r="J1939" s="30">
        <v>40.76</v>
      </c>
      <c r="K1939" s="30">
        <v>7.93</v>
      </c>
    </row>
    <row r="1940" ht="25.5" customHeight="1" spans="1:11">
      <c r="A1940" s="33" t="s">
        <v>765</v>
      </c>
      <c r="B1940" s="32" t="s">
        <v>1203</v>
      </c>
      <c r="C1940" s="33" t="s">
        <v>96</v>
      </c>
      <c r="D1940" s="33" t="s">
        <v>1204</v>
      </c>
      <c r="E1940" s="33" t="s">
        <v>772</v>
      </c>
      <c r="F1940" s="33"/>
      <c r="G1940" s="34" t="s">
        <v>84</v>
      </c>
      <c r="H1940" s="422">
        <v>1.25</v>
      </c>
      <c r="I1940" s="422">
        <v>0</v>
      </c>
      <c r="J1940" s="35">
        <v>4.28</v>
      </c>
      <c r="K1940" s="35">
        <v>5.35</v>
      </c>
    </row>
    <row r="1941" ht="38.25" customHeight="1" spans="1:11">
      <c r="A1941" s="33" t="s">
        <v>765</v>
      </c>
      <c r="B1941" s="32" t="s">
        <v>1205</v>
      </c>
      <c r="C1941" s="33" t="s">
        <v>96</v>
      </c>
      <c r="D1941" s="33" t="s">
        <v>1206</v>
      </c>
      <c r="E1941" s="33" t="s">
        <v>772</v>
      </c>
      <c r="F1941" s="33"/>
      <c r="G1941" s="34" t="s">
        <v>84</v>
      </c>
      <c r="H1941" s="422">
        <v>1.3125</v>
      </c>
      <c r="I1941" s="422">
        <v>0</v>
      </c>
      <c r="J1941" s="35">
        <v>0.79</v>
      </c>
      <c r="K1941" s="35">
        <v>1.03</v>
      </c>
    </row>
    <row r="1942" ht="38.25" customHeight="1" spans="1:11">
      <c r="A1942" s="41"/>
      <c r="B1942" s="41"/>
      <c r="C1942" s="41"/>
      <c r="D1942" s="41"/>
      <c r="E1942" s="41" t="s">
        <v>752</v>
      </c>
      <c r="F1942" s="419">
        <v>3.28576793090499</v>
      </c>
      <c r="G1942" s="41" t="s">
        <v>753</v>
      </c>
      <c r="H1942" s="419">
        <v>3.71</v>
      </c>
      <c r="I1942" s="41" t="s">
        <v>754</v>
      </c>
      <c r="J1942" s="419">
        <v>7</v>
      </c>
    </row>
    <row r="1943" spans="1:11">
      <c r="A1943" s="41"/>
      <c r="B1943" s="41"/>
      <c r="C1943" s="41"/>
      <c r="D1943" s="41"/>
      <c r="E1943" s="41" t="s">
        <v>755</v>
      </c>
      <c r="F1943" s="419">
        <v>4.14</v>
      </c>
      <c r="G1943" s="41"/>
      <c r="H1943" s="41" t="s">
        <v>756</v>
      </c>
      <c r="I1943" s="41"/>
      <c r="J1943" s="419">
        <v>19.93</v>
      </c>
    </row>
    <row r="1944" customHeight="1" spans="1:11">
      <c r="A1944" s="42"/>
      <c r="B1944" s="42"/>
      <c r="C1944" s="42"/>
      <c r="D1944" s="42"/>
      <c r="E1944" s="42"/>
      <c r="F1944" s="42"/>
      <c r="G1944" s="42" t="s">
        <v>757</v>
      </c>
      <c r="H1944" s="420">
        <v>163</v>
      </c>
      <c r="I1944" s="42" t="s">
        <v>758</v>
      </c>
      <c r="J1944" s="45">
        <v>3248.59</v>
      </c>
    </row>
    <row r="1945" ht="15.75" spans="1:11">
      <c r="A1945" s="421"/>
      <c r="B1945" s="421"/>
      <c r="C1945" s="421"/>
      <c r="D1945" s="421"/>
      <c r="E1945" s="421"/>
      <c r="F1945" s="421"/>
      <c r="G1945" s="421"/>
      <c r="H1945" s="421"/>
      <c r="I1945" s="421"/>
      <c r="J1945" s="421"/>
    </row>
    <row r="1946" customHeight="1" spans="1:11">
      <c r="A1946" s="25" t="s">
        <v>639</v>
      </c>
      <c r="B1946" s="24" t="s">
        <v>739</v>
      </c>
      <c r="C1946" s="25" t="s">
        <v>740</v>
      </c>
      <c r="D1946" s="25" t="s">
        <v>16</v>
      </c>
      <c r="E1946" s="25" t="s">
        <v>741</v>
      </c>
      <c r="F1946" s="25"/>
      <c r="G1946" s="26" t="s">
        <v>742</v>
      </c>
      <c r="H1946" s="24" t="s">
        <v>743</v>
      </c>
      <c r="I1946" s="24" t="s">
        <v>744</v>
      </c>
      <c r="J1946" s="24" t="s">
        <v>745</v>
      </c>
      <c r="K1946" s="24" t="s">
        <v>17</v>
      </c>
    </row>
    <row r="1947" ht="38.25" spans="1:11">
      <c r="A1947" s="49" t="s">
        <v>746</v>
      </c>
      <c r="B1947" s="48" t="s">
        <v>640</v>
      </c>
      <c r="C1947" s="49" t="s">
        <v>68</v>
      </c>
      <c r="D1947" s="49" t="s">
        <v>641</v>
      </c>
      <c r="E1947" s="49">
        <v>18</v>
      </c>
      <c r="F1947" s="49"/>
      <c r="G1947" s="50" t="s">
        <v>84</v>
      </c>
      <c r="H1947" s="416">
        <v>1</v>
      </c>
      <c r="I1947" s="417"/>
      <c r="J1947" s="417">
        <v>6500.67</v>
      </c>
      <c r="K1947" s="417">
        <v>6500.67</v>
      </c>
    </row>
    <row r="1948" ht="25.5" customHeight="1" spans="1:11">
      <c r="A1948" s="28" t="s">
        <v>747</v>
      </c>
      <c r="B1948" s="27" t="s">
        <v>777</v>
      </c>
      <c r="C1948" s="28" t="s">
        <v>96</v>
      </c>
      <c r="D1948" s="28" t="s">
        <v>778</v>
      </c>
      <c r="E1948" s="28" t="s">
        <v>750</v>
      </c>
      <c r="F1948" s="28"/>
      <c r="G1948" s="29" t="s">
        <v>751</v>
      </c>
      <c r="H1948" s="418">
        <v>8</v>
      </c>
      <c r="I1948" s="418">
        <v>0</v>
      </c>
      <c r="J1948" s="30">
        <v>33.53</v>
      </c>
      <c r="K1948" s="30">
        <v>268.24</v>
      </c>
    </row>
    <row r="1949" ht="38.25" customHeight="1" spans="1:11">
      <c r="A1949" s="28" t="s">
        <v>747</v>
      </c>
      <c r="B1949" s="27" t="s">
        <v>779</v>
      </c>
      <c r="C1949" s="28" t="s">
        <v>96</v>
      </c>
      <c r="D1949" s="28" t="s">
        <v>780</v>
      </c>
      <c r="E1949" s="28" t="s">
        <v>750</v>
      </c>
      <c r="F1949" s="28"/>
      <c r="G1949" s="29" t="s">
        <v>751</v>
      </c>
      <c r="H1949" s="418">
        <v>8</v>
      </c>
      <c r="I1949" s="418">
        <v>0</v>
      </c>
      <c r="J1949" s="30">
        <v>40.76</v>
      </c>
      <c r="K1949" s="30">
        <v>326.08</v>
      </c>
    </row>
    <row r="1950" ht="38.25" customHeight="1" spans="1:11">
      <c r="A1950" s="28" t="s">
        <v>747</v>
      </c>
      <c r="B1950" s="27" t="s">
        <v>1450</v>
      </c>
      <c r="C1950" s="28" t="s">
        <v>96</v>
      </c>
      <c r="D1950" s="28" t="s">
        <v>1451</v>
      </c>
      <c r="E1950" s="28" t="s">
        <v>750</v>
      </c>
      <c r="F1950" s="28"/>
      <c r="G1950" s="29" t="s">
        <v>751</v>
      </c>
      <c r="H1950" s="418">
        <v>8</v>
      </c>
      <c r="I1950" s="418">
        <v>0</v>
      </c>
      <c r="J1950" s="30">
        <v>45.16</v>
      </c>
      <c r="K1950" s="30">
        <v>361.28</v>
      </c>
    </row>
    <row r="1951" ht="25.5" customHeight="1" spans="1:11">
      <c r="A1951" s="33" t="s">
        <v>765</v>
      </c>
      <c r="B1951" s="32" t="s">
        <v>1452</v>
      </c>
      <c r="C1951" s="33" t="s">
        <v>164</v>
      </c>
      <c r="D1951" s="33" t="s">
        <v>1453</v>
      </c>
      <c r="E1951" s="33" t="s">
        <v>772</v>
      </c>
      <c r="F1951" s="33"/>
      <c r="G1951" s="34" t="s">
        <v>84</v>
      </c>
      <c r="H1951" s="422">
        <v>1</v>
      </c>
      <c r="I1951" s="422">
        <v>0</v>
      </c>
      <c r="J1951" s="35">
        <v>5545.07</v>
      </c>
      <c r="K1951" s="35">
        <v>5545.07</v>
      </c>
    </row>
    <row r="1952" ht="25.5" customHeight="1" spans="1:11">
      <c r="A1952" s="41"/>
      <c r="B1952" s="41"/>
      <c r="C1952" s="41"/>
      <c r="D1952" s="41"/>
      <c r="E1952" s="41" t="s">
        <v>752</v>
      </c>
      <c r="F1952" s="419">
        <v>335.3360871</v>
      </c>
      <c r="G1952" s="41" t="s">
        <v>753</v>
      </c>
      <c r="H1952" s="419">
        <v>379.06</v>
      </c>
      <c r="I1952" s="41" t="s">
        <v>754</v>
      </c>
      <c r="J1952" s="419">
        <v>714.4</v>
      </c>
    </row>
    <row r="1953" spans="1:11">
      <c r="A1953" s="41"/>
      <c r="B1953" s="41"/>
      <c r="C1953" s="41"/>
      <c r="D1953" s="41"/>
      <c r="E1953" s="41" t="s">
        <v>755</v>
      </c>
      <c r="F1953" s="419">
        <v>1707.72</v>
      </c>
      <c r="G1953" s="41"/>
      <c r="H1953" s="41" t="s">
        <v>756</v>
      </c>
      <c r="I1953" s="41"/>
      <c r="J1953" s="419">
        <v>8208.39</v>
      </c>
    </row>
    <row r="1954" ht="26.25" spans="1:11">
      <c r="A1954" s="42"/>
      <c r="B1954" s="42"/>
      <c r="C1954" s="42"/>
      <c r="D1954" s="42"/>
      <c r="E1954" s="42"/>
      <c r="F1954" s="42"/>
      <c r="G1954" s="42" t="s">
        <v>757</v>
      </c>
      <c r="H1954" s="420">
        <v>1</v>
      </c>
      <c r="I1954" s="42" t="s">
        <v>758</v>
      </c>
      <c r="J1954" s="45">
        <v>8208.39</v>
      </c>
    </row>
    <row r="1955" customHeight="1" spans="1:11">
      <c r="A1955" s="421"/>
      <c r="B1955" s="421"/>
      <c r="C1955" s="421"/>
      <c r="D1955" s="421"/>
      <c r="E1955" s="421"/>
      <c r="F1955" s="421"/>
      <c r="G1955" s="421"/>
      <c r="H1955" s="421"/>
      <c r="I1955" s="421"/>
      <c r="J1955" s="421"/>
    </row>
    <row r="1956" spans="1:11">
      <c r="A1956" s="25" t="s">
        <v>642</v>
      </c>
      <c r="B1956" s="24" t="s">
        <v>739</v>
      </c>
      <c r="C1956" s="25" t="s">
        <v>740</v>
      </c>
      <c r="D1956" s="25" t="s">
        <v>16</v>
      </c>
      <c r="E1956" s="25" t="s">
        <v>741</v>
      </c>
      <c r="F1956" s="25"/>
      <c r="G1956" s="26" t="s">
        <v>742</v>
      </c>
      <c r="H1956" s="24" t="s">
        <v>743</v>
      </c>
      <c r="I1956" s="24" t="s">
        <v>744</v>
      </c>
      <c r="J1956" s="24" t="s">
        <v>745</v>
      </c>
      <c r="K1956" s="24" t="s">
        <v>17</v>
      </c>
    </row>
    <row r="1957" spans="1:11">
      <c r="A1957" s="49" t="s">
        <v>746</v>
      </c>
      <c r="B1957" s="48" t="s">
        <v>643</v>
      </c>
      <c r="C1957" s="49" t="s">
        <v>68</v>
      </c>
      <c r="D1957" s="49" t="s">
        <v>644</v>
      </c>
      <c r="E1957" s="49" t="s">
        <v>1253</v>
      </c>
      <c r="F1957" s="49"/>
      <c r="G1957" s="50" t="s">
        <v>84</v>
      </c>
      <c r="H1957" s="416">
        <v>1</v>
      </c>
      <c r="I1957" s="417"/>
      <c r="J1957" s="417">
        <v>179.65</v>
      </c>
      <c r="K1957" s="417">
        <v>179.65</v>
      </c>
    </row>
    <row r="1958" customHeight="1" spans="1:11">
      <c r="A1958" s="28" t="s">
        <v>747</v>
      </c>
      <c r="B1958" s="27" t="s">
        <v>777</v>
      </c>
      <c r="C1958" s="28" t="s">
        <v>96</v>
      </c>
      <c r="D1958" s="28" t="s">
        <v>778</v>
      </c>
      <c r="E1958" s="28" t="s">
        <v>750</v>
      </c>
      <c r="F1958" s="28"/>
      <c r="G1958" s="29" t="s">
        <v>751</v>
      </c>
      <c r="H1958" s="418">
        <v>1</v>
      </c>
      <c r="I1958" s="418">
        <v>0</v>
      </c>
      <c r="J1958" s="30">
        <v>33.53</v>
      </c>
      <c r="K1958" s="30">
        <v>33.53</v>
      </c>
    </row>
    <row r="1959" ht="38.25" customHeight="1" spans="1:11">
      <c r="A1959" s="28" t="s">
        <v>747</v>
      </c>
      <c r="B1959" s="27" t="s">
        <v>779</v>
      </c>
      <c r="C1959" s="28" t="s">
        <v>96</v>
      </c>
      <c r="D1959" s="28" t="s">
        <v>780</v>
      </c>
      <c r="E1959" s="28" t="s">
        <v>750</v>
      </c>
      <c r="F1959" s="28"/>
      <c r="G1959" s="29" t="s">
        <v>751</v>
      </c>
      <c r="H1959" s="418">
        <v>1</v>
      </c>
      <c r="I1959" s="418">
        <v>0</v>
      </c>
      <c r="J1959" s="30">
        <v>40.76</v>
      </c>
      <c r="K1959" s="30">
        <v>40.76</v>
      </c>
    </row>
    <row r="1960" ht="25.5" customHeight="1" spans="1:11">
      <c r="A1960" s="33" t="s">
        <v>765</v>
      </c>
      <c r="B1960" s="32" t="s">
        <v>1454</v>
      </c>
      <c r="C1960" s="33" t="s">
        <v>68</v>
      </c>
      <c r="D1960" s="33" t="s">
        <v>644</v>
      </c>
      <c r="E1960" s="33" t="s">
        <v>772</v>
      </c>
      <c r="F1960" s="33"/>
      <c r="G1960" s="34" t="s">
        <v>156</v>
      </c>
      <c r="H1960" s="422">
        <v>1</v>
      </c>
      <c r="I1960" s="422">
        <v>0</v>
      </c>
      <c r="J1960" s="35">
        <v>105.36</v>
      </c>
      <c r="K1960" s="35">
        <v>105.36</v>
      </c>
    </row>
    <row r="1961" ht="25.5" customHeight="1" spans="1:11">
      <c r="A1961" s="41"/>
      <c r="B1961" s="41"/>
      <c r="C1961" s="41"/>
      <c r="D1961" s="41"/>
      <c r="E1961" s="41" t="s">
        <v>752</v>
      </c>
      <c r="F1961" s="419">
        <v>25.4365377</v>
      </c>
      <c r="G1961" s="41" t="s">
        <v>753</v>
      </c>
      <c r="H1961" s="419">
        <v>28.75</v>
      </c>
      <c r="I1961" s="41" t="s">
        <v>754</v>
      </c>
      <c r="J1961" s="419">
        <v>54.19</v>
      </c>
    </row>
    <row r="1962" spans="1:11">
      <c r="A1962" s="41"/>
      <c r="B1962" s="41"/>
      <c r="C1962" s="41"/>
      <c r="D1962" s="41"/>
      <c r="E1962" s="41" t="s">
        <v>755</v>
      </c>
      <c r="F1962" s="419">
        <v>47.19</v>
      </c>
      <c r="G1962" s="41"/>
      <c r="H1962" s="41" t="s">
        <v>756</v>
      </c>
      <c r="I1962" s="41"/>
      <c r="J1962" s="419">
        <v>226.84</v>
      </c>
    </row>
    <row r="1963" ht="25.5" customHeight="1" spans="1:11">
      <c r="A1963" s="42"/>
      <c r="B1963" s="42"/>
      <c r="C1963" s="42"/>
      <c r="D1963" s="42"/>
      <c r="E1963" s="42"/>
      <c r="F1963" s="42"/>
      <c r="G1963" s="42" t="s">
        <v>757</v>
      </c>
      <c r="H1963" s="420">
        <v>7</v>
      </c>
      <c r="I1963" s="42" t="s">
        <v>758</v>
      </c>
      <c r="J1963" s="45">
        <v>1587.88</v>
      </c>
    </row>
    <row r="1964" ht="25.5" customHeight="1" spans="1:11">
      <c r="A1964" s="421"/>
      <c r="B1964" s="421"/>
      <c r="C1964" s="421"/>
      <c r="D1964" s="421"/>
      <c r="E1964" s="421"/>
      <c r="F1964" s="421"/>
      <c r="G1964" s="421"/>
      <c r="H1964" s="421"/>
      <c r="I1964" s="421"/>
      <c r="J1964" s="421"/>
    </row>
    <row r="1965" spans="1:11">
      <c r="A1965" s="25" t="s">
        <v>645</v>
      </c>
      <c r="B1965" s="24" t="s">
        <v>739</v>
      </c>
      <c r="C1965" s="25" t="s">
        <v>740</v>
      </c>
      <c r="D1965" s="25" t="s">
        <v>16</v>
      </c>
      <c r="E1965" s="25" t="s">
        <v>741</v>
      </c>
      <c r="F1965" s="25"/>
      <c r="G1965" s="26" t="s">
        <v>742</v>
      </c>
      <c r="H1965" s="24" t="s">
        <v>743</v>
      </c>
      <c r="I1965" s="24" t="s">
        <v>744</v>
      </c>
      <c r="J1965" s="24" t="s">
        <v>745</v>
      </c>
      <c r="K1965" s="24" t="s">
        <v>17</v>
      </c>
    </row>
    <row r="1966" ht="25.5" spans="1:11">
      <c r="A1966" s="49" t="s">
        <v>746</v>
      </c>
      <c r="B1966" s="48" t="s">
        <v>646</v>
      </c>
      <c r="C1966" s="49" t="s">
        <v>68</v>
      </c>
      <c r="D1966" s="49" t="s">
        <v>647</v>
      </c>
      <c r="E1966" s="49">
        <v>55</v>
      </c>
      <c r="F1966" s="49"/>
      <c r="G1966" s="50" t="s">
        <v>84</v>
      </c>
      <c r="H1966" s="416">
        <v>1</v>
      </c>
      <c r="I1966" s="417"/>
      <c r="J1966" s="417">
        <v>137.85</v>
      </c>
      <c r="K1966" s="417">
        <v>137.85</v>
      </c>
    </row>
    <row r="1967" ht="25.5" spans="1:11">
      <c r="A1967" s="28" t="s">
        <v>747</v>
      </c>
      <c r="B1967" s="27" t="s">
        <v>779</v>
      </c>
      <c r="C1967" s="28" t="s">
        <v>96</v>
      </c>
      <c r="D1967" s="28" t="s">
        <v>780</v>
      </c>
      <c r="E1967" s="28" t="s">
        <v>750</v>
      </c>
      <c r="F1967" s="28"/>
      <c r="G1967" s="29" t="s">
        <v>751</v>
      </c>
      <c r="H1967" s="418">
        <v>0.665</v>
      </c>
      <c r="I1967" s="418">
        <v>0</v>
      </c>
      <c r="J1967" s="30">
        <v>40.76</v>
      </c>
      <c r="K1967" s="30">
        <v>27.1</v>
      </c>
    </row>
    <row r="1968" customHeight="1" spans="1:11">
      <c r="A1968" s="28" t="s">
        <v>747</v>
      </c>
      <c r="B1968" s="27" t="s">
        <v>777</v>
      </c>
      <c r="C1968" s="28" t="s">
        <v>96</v>
      </c>
      <c r="D1968" s="28" t="s">
        <v>778</v>
      </c>
      <c r="E1968" s="28" t="s">
        <v>750</v>
      </c>
      <c r="F1968" s="28"/>
      <c r="G1968" s="29" t="s">
        <v>751</v>
      </c>
      <c r="H1968" s="418">
        <v>0.665</v>
      </c>
      <c r="I1968" s="418">
        <v>0</v>
      </c>
      <c r="J1968" s="30">
        <v>33.53</v>
      </c>
      <c r="K1968" s="30">
        <v>22.29</v>
      </c>
    </row>
    <row r="1969" ht="25.5" customHeight="1" spans="1:11">
      <c r="A1969" s="33" t="s">
        <v>765</v>
      </c>
      <c r="B1969" s="32" t="s">
        <v>1455</v>
      </c>
      <c r="C1969" s="33" t="s">
        <v>159</v>
      </c>
      <c r="D1969" s="33" t="s">
        <v>647</v>
      </c>
      <c r="E1969" s="33" t="s">
        <v>772</v>
      </c>
      <c r="F1969" s="33"/>
      <c r="G1969" s="34" t="s">
        <v>84</v>
      </c>
      <c r="H1969" s="422">
        <v>1</v>
      </c>
      <c r="I1969" s="422">
        <v>0</v>
      </c>
      <c r="J1969" s="35">
        <v>88.46</v>
      </c>
      <c r="K1969" s="35">
        <v>88.46</v>
      </c>
    </row>
    <row r="1970" ht="25.5" customHeight="1" spans="1:11">
      <c r="A1970" s="41"/>
      <c r="B1970" s="41"/>
      <c r="C1970" s="41"/>
      <c r="D1970" s="41"/>
      <c r="E1970" s="41" t="s">
        <v>752</v>
      </c>
      <c r="F1970" s="419">
        <v>16.9123169357867</v>
      </c>
      <c r="G1970" s="41" t="s">
        <v>753</v>
      </c>
      <c r="H1970" s="419">
        <v>19.12</v>
      </c>
      <c r="I1970" s="41" t="s">
        <v>754</v>
      </c>
      <c r="J1970" s="419">
        <v>36.03</v>
      </c>
    </row>
    <row r="1971" spans="1:11">
      <c r="A1971" s="41"/>
      <c r="B1971" s="41"/>
      <c r="C1971" s="41"/>
      <c r="D1971" s="41"/>
      <c r="E1971" s="41" t="s">
        <v>755</v>
      </c>
      <c r="F1971" s="419">
        <v>36.21</v>
      </c>
      <c r="G1971" s="41"/>
      <c r="H1971" s="41" t="s">
        <v>756</v>
      </c>
      <c r="I1971" s="41"/>
      <c r="J1971" s="419">
        <v>174.06</v>
      </c>
    </row>
    <row r="1972" ht="26.25" spans="1:11">
      <c r="A1972" s="42"/>
      <c r="B1972" s="42"/>
      <c r="C1972" s="42"/>
      <c r="D1972" s="42"/>
      <c r="E1972" s="42"/>
      <c r="F1972" s="42"/>
      <c r="G1972" s="42" t="s">
        <v>757</v>
      </c>
      <c r="H1972" s="420">
        <v>10</v>
      </c>
      <c r="I1972" s="42" t="s">
        <v>758</v>
      </c>
      <c r="J1972" s="45">
        <v>1740.6</v>
      </c>
    </row>
    <row r="1973" ht="25.5" customHeight="1" spans="1:11">
      <c r="A1973" s="421"/>
      <c r="B1973" s="421"/>
      <c r="C1973" s="421"/>
      <c r="D1973" s="421"/>
      <c r="E1973" s="421"/>
      <c r="F1973" s="421"/>
      <c r="G1973" s="421"/>
      <c r="H1973" s="421"/>
      <c r="I1973" s="421"/>
      <c r="J1973" s="421"/>
    </row>
    <row r="1974" spans="1:11">
      <c r="A1974" s="25" t="s">
        <v>648</v>
      </c>
      <c r="B1974" s="24" t="s">
        <v>739</v>
      </c>
      <c r="C1974" s="25" t="s">
        <v>740</v>
      </c>
      <c r="D1974" s="25" t="s">
        <v>16</v>
      </c>
      <c r="E1974" s="25" t="s">
        <v>741</v>
      </c>
      <c r="F1974" s="25"/>
      <c r="G1974" s="26" t="s">
        <v>742</v>
      </c>
      <c r="H1974" s="24" t="s">
        <v>743</v>
      </c>
      <c r="I1974" s="24" t="s">
        <v>744</v>
      </c>
      <c r="J1974" s="24" t="s">
        <v>745</v>
      </c>
      <c r="K1974" s="24" t="s">
        <v>17</v>
      </c>
    </row>
    <row r="1975" ht="38.25" spans="1:11">
      <c r="A1975" s="49" t="s">
        <v>746</v>
      </c>
      <c r="B1975" s="48" t="s">
        <v>649</v>
      </c>
      <c r="C1975" s="49" t="s">
        <v>96</v>
      </c>
      <c r="D1975" s="49" t="s">
        <v>650</v>
      </c>
      <c r="E1975" s="49" t="s">
        <v>1198</v>
      </c>
      <c r="F1975" s="49"/>
      <c r="G1975" s="50" t="s">
        <v>84</v>
      </c>
      <c r="H1975" s="416">
        <v>1</v>
      </c>
      <c r="I1975" s="417"/>
      <c r="J1975" s="417">
        <v>38.67</v>
      </c>
      <c r="K1975" s="417">
        <v>38.67</v>
      </c>
    </row>
    <row r="1976" customHeight="1" spans="1:11">
      <c r="A1976" s="28" t="s">
        <v>747</v>
      </c>
      <c r="B1976" s="27" t="s">
        <v>777</v>
      </c>
      <c r="C1976" s="28" t="s">
        <v>96</v>
      </c>
      <c r="D1976" s="28" t="s">
        <v>778</v>
      </c>
      <c r="E1976" s="28" t="s">
        <v>750</v>
      </c>
      <c r="F1976" s="28"/>
      <c r="G1976" s="29" t="s">
        <v>751</v>
      </c>
      <c r="H1976" s="418">
        <v>0.3074</v>
      </c>
      <c r="I1976" s="418">
        <v>0</v>
      </c>
      <c r="J1976" s="30">
        <v>33.53</v>
      </c>
      <c r="K1976" s="30">
        <v>10.3</v>
      </c>
    </row>
    <row r="1977" ht="25.5" spans="1:11">
      <c r="A1977" s="28" t="s">
        <v>747</v>
      </c>
      <c r="B1977" s="27" t="s">
        <v>779</v>
      </c>
      <c r="C1977" s="28" t="s">
        <v>96</v>
      </c>
      <c r="D1977" s="28" t="s">
        <v>780</v>
      </c>
      <c r="E1977" s="28" t="s">
        <v>750</v>
      </c>
      <c r="F1977" s="28"/>
      <c r="G1977" s="29" t="s">
        <v>751</v>
      </c>
      <c r="H1977" s="418">
        <v>0.3074</v>
      </c>
      <c r="I1977" s="418">
        <v>0</v>
      </c>
      <c r="J1977" s="30">
        <v>40.76</v>
      </c>
      <c r="K1977" s="30">
        <v>12.52</v>
      </c>
    </row>
    <row r="1978" ht="25.5" customHeight="1" spans="1:11">
      <c r="A1978" s="33" t="s">
        <v>765</v>
      </c>
      <c r="B1978" s="32" t="s">
        <v>1456</v>
      </c>
      <c r="C1978" s="33" t="s">
        <v>96</v>
      </c>
      <c r="D1978" s="33" t="s">
        <v>1457</v>
      </c>
      <c r="E1978" s="33" t="s">
        <v>772</v>
      </c>
      <c r="F1978" s="33"/>
      <c r="G1978" s="34" t="s">
        <v>84</v>
      </c>
      <c r="H1978" s="422">
        <v>1</v>
      </c>
      <c r="I1978" s="422">
        <v>0</v>
      </c>
      <c r="J1978" s="35">
        <v>13.85</v>
      </c>
      <c r="K1978" s="35">
        <v>13.85</v>
      </c>
    </row>
    <row r="1979" ht="25.5" customHeight="1" spans="1:11">
      <c r="A1979" s="33" t="s">
        <v>765</v>
      </c>
      <c r="B1979" s="32" t="s">
        <v>1458</v>
      </c>
      <c r="C1979" s="33" t="s">
        <v>96</v>
      </c>
      <c r="D1979" s="33" t="s">
        <v>1459</v>
      </c>
      <c r="E1979" s="33" t="s">
        <v>772</v>
      </c>
      <c r="F1979" s="33"/>
      <c r="G1979" s="34" t="s">
        <v>84</v>
      </c>
      <c r="H1979" s="422">
        <v>2</v>
      </c>
      <c r="I1979" s="422">
        <v>0</v>
      </c>
      <c r="J1979" s="35">
        <v>1</v>
      </c>
      <c r="K1979" s="35">
        <v>2</v>
      </c>
    </row>
    <row r="1980" ht="38.25" customHeight="1" spans="1:11">
      <c r="A1980" s="41"/>
      <c r="B1980" s="41"/>
      <c r="C1980" s="41"/>
      <c r="D1980" s="41"/>
      <c r="E1980" s="41" t="s">
        <v>752</v>
      </c>
      <c r="F1980" s="419">
        <v>7.81543372136688</v>
      </c>
      <c r="G1980" s="41" t="s">
        <v>753</v>
      </c>
      <c r="H1980" s="419">
        <v>8.83</v>
      </c>
      <c r="I1980" s="41" t="s">
        <v>754</v>
      </c>
      <c r="J1980" s="419">
        <v>16.65</v>
      </c>
    </row>
    <row r="1981" ht="25.5" customHeight="1" spans="1:11">
      <c r="A1981" s="41"/>
      <c r="B1981" s="41"/>
      <c r="C1981" s="41"/>
      <c r="D1981" s="41"/>
      <c r="E1981" s="41" t="s">
        <v>755</v>
      </c>
      <c r="F1981" s="419">
        <v>10.15</v>
      </c>
      <c r="G1981" s="41"/>
      <c r="H1981" s="41" t="s">
        <v>756</v>
      </c>
      <c r="I1981" s="41"/>
      <c r="J1981" s="419">
        <v>48.82</v>
      </c>
    </row>
    <row r="1982" ht="25.5" customHeight="1" spans="1:11">
      <c r="A1982" s="42"/>
      <c r="B1982" s="42"/>
      <c r="C1982" s="42"/>
      <c r="D1982" s="42"/>
      <c r="E1982" s="42"/>
      <c r="F1982" s="42"/>
      <c r="G1982" s="42" t="s">
        <v>757</v>
      </c>
      <c r="H1982" s="420">
        <v>3</v>
      </c>
      <c r="I1982" s="42" t="s">
        <v>758</v>
      </c>
      <c r="J1982" s="45">
        <v>146.46</v>
      </c>
    </row>
    <row r="1983" ht="15.75" spans="1:11">
      <c r="A1983" s="421"/>
      <c r="B1983" s="421"/>
      <c r="C1983" s="421"/>
      <c r="D1983" s="421"/>
      <c r="E1983" s="421"/>
      <c r="F1983" s="421"/>
      <c r="G1983" s="421"/>
      <c r="H1983" s="421"/>
      <c r="I1983" s="421"/>
      <c r="J1983" s="421"/>
    </row>
    <row r="1984" spans="1:11">
      <c r="A1984" s="25" t="s">
        <v>651</v>
      </c>
      <c r="B1984" s="24" t="s">
        <v>739</v>
      </c>
      <c r="C1984" s="25" t="s">
        <v>740</v>
      </c>
      <c r="D1984" s="25" t="s">
        <v>16</v>
      </c>
      <c r="E1984" s="25" t="s">
        <v>741</v>
      </c>
      <c r="F1984" s="25"/>
      <c r="G1984" s="26" t="s">
        <v>742</v>
      </c>
      <c r="H1984" s="24" t="s">
        <v>743</v>
      </c>
      <c r="I1984" s="24" t="s">
        <v>744</v>
      </c>
      <c r="J1984" s="24" t="s">
        <v>745</v>
      </c>
      <c r="K1984" s="24" t="s">
        <v>17</v>
      </c>
    </row>
    <row r="1985" ht="38.25" spans="1:11">
      <c r="A1985" s="49" t="s">
        <v>746</v>
      </c>
      <c r="B1985" s="48" t="s">
        <v>652</v>
      </c>
      <c r="C1985" s="49" t="s">
        <v>96</v>
      </c>
      <c r="D1985" s="49" t="s">
        <v>653</v>
      </c>
      <c r="E1985" s="49" t="s">
        <v>1198</v>
      </c>
      <c r="F1985" s="49"/>
      <c r="G1985" s="50" t="s">
        <v>84</v>
      </c>
      <c r="H1985" s="416">
        <v>1</v>
      </c>
      <c r="I1985" s="417"/>
      <c r="J1985" s="417">
        <v>23.13</v>
      </c>
      <c r="K1985" s="417">
        <v>23.13</v>
      </c>
    </row>
    <row r="1986" customHeight="1" spans="1:11">
      <c r="A1986" s="28" t="s">
        <v>747</v>
      </c>
      <c r="B1986" s="27" t="s">
        <v>777</v>
      </c>
      <c r="C1986" s="28" t="s">
        <v>96</v>
      </c>
      <c r="D1986" s="28" t="s">
        <v>778</v>
      </c>
      <c r="E1986" s="28" t="s">
        <v>750</v>
      </c>
      <c r="F1986" s="28"/>
      <c r="G1986" s="29" t="s">
        <v>751</v>
      </c>
      <c r="H1986" s="418">
        <v>0.2028</v>
      </c>
      <c r="I1986" s="418">
        <v>0</v>
      </c>
      <c r="J1986" s="30">
        <v>33.53</v>
      </c>
      <c r="K1986" s="30">
        <v>6.79</v>
      </c>
    </row>
    <row r="1987" ht="38.25" customHeight="1" spans="1:11">
      <c r="A1987" s="28" t="s">
        <v>747</v>
      </c>
      <c r="B1987" s="27" t="s">
        <v>779</v>
      </c>
      <c r="C1987" s="28" t="s">
        <v>96</v>
      </c>
      <c r="D1987" s="28" t="s">
        <v>780</v>
      </c>
      <c r="E1987" s="28" t="s">
        <v>750</v>
      </c>
      <c r="F1987" s="28"/>
      <c r="G1987" s="29" t="s">
        <v>751</v>
      </c>
      <c r="H1987" s="418">
        <v>0.2028</v>
      </c>
      <c r="I1987" s="418">
        <v>0</v>
      </c>
      <c r="J1987" s="30">
        <v>40.76</v>
      </c>
      <c r="K1987" s="30">
        <v>8.26</v>
      </c>
    </row>
    <row r="1988" ht="25.5" customHeight="1" spans="1:11">
      <c r="A1988" s="33" t="s">
        <v>765</v>
      </c>
      <c r="B1988" s="32" t="s">
        <v>1460</v>
      </c>
      <c r="C1988" s="33" t="s">
        <v>96</v>
      </c>
      <c r="D1988" s="33" t="s">
        <v>1461</v>
      </c>
      <c r="E1988" s="33" t="s">
        <v>772</v>
      </c>
      <c r="F1988" s="33"/>
      <c r="G1988" s="34" t="s">
        <v>84</v>
      </c>
      <c r="H1988" s="422">
        <v>1</v>
      </c>
      <c r="I1988" s="422">
        <v>0</v>
      </c>
      <c r="J1988" s="35">
        <v>6.08</v>
      </c>
      <c r="K1988" s="35">
        <v>6.08</v>
      </c>
    </row>
    <row r="1989" ht="25.5" customHeight="1" spans="1:11">
      <c r="A1989" s="33" t="s">
        <v>765</v>
      </c>
      <c r="B1989" s="32" t="s">
        <v>1462</v>
      </c>
      <c r="C1989" s="33" t="s">
        <v>96</v>
      </c>
      <c r="D1989" s="33" t="s">
        <v>1463</v>
      </c>
      <c r="E1989" s="33" t="s">
        <v>772</v>
      </c>
      <c r="F1989" s="33"/>
      <c r="G1989" s="34" t="s">
        <v>84</v>
      </c>
      <c r="H1989" s="422">
        <v>2</v>
      </c>
      <c r="I1989" s="422">
        <v>0</v>
      </c>
      <c r="J1989" s="35">
        <v>1</v>
      </c>
      <c r="K1989" s="35">
        <v>2</v>
      </c>
    </row>
    <row r="1990" ht="25.5" customHeight="1" spans="1:11">
      <c r="A1990" s="41"/>
      <c r="B1990" s="41"/>
      <c r="C1990" s="41"/>
      <c r="D1990" s="41"/>
      <c r="E1990" s="41" t="s">
        <v>752</v>
      </c>
      <c r="F1990" s="419">
        <v>5.15396169733383</v>
      </c>
      <c r="G1990" s="41" t="s">
        <v>753</v>
      </c>
      <c r="H1990" s="419">
        <v>5.83</v>
      </c>
      <c r="I1990" s="41" t="s">
        <v>754</v>
      </c>
      <c r="J1990" s="419">
        <v>10.98</v>
      </c>
    </row>
    <row r="1991" ht="25.5" customHeight="1" spans="1:11">
      <c r="A1991" s="41"/>
      <c r="B1991" s="41"/>
      <c r="C1991" s="41"/>
      <c r="D1991" s="41"/>
      <c r="E1991" s="41" t="s">
        <v>755</v>
      </c>
      <c r="F1991" s="419">
        <v>6.07</v>
      </c>
      <c r="G1991" s="41"/>
      <c r="H1991" s="41" t="s">
        <v>756</v>
      </c>
      <c r="I1991" s="41"/>
      <c r="J1991" s="419">
        <v>29.2</v>
      </c>
    </row>
    <row r="1992" ht="25.5" customHeight="1" spans="1:11">
      <c r="A1992" s="42"/>
      <c r="B1992" s="42"/>
      <c r="C1992" s="42"/>
      <c r="D1992" s="42"/>
      <c r="E1992" s="42"/>
      <c r="F1992" s="42"/>
      <c r="G1992" s="42" t="s">
        <v>757</v>
      </c>
      <c r="H1992" s="420">
        <v>110</v>
      </c>
      <c r="I1992" s="42" t="s">
        <v>758</v>
      </c>
      <c r="J1992" s="45">
        <v>3212</v>
      </c>
    </row>
    <row r="1993" ht="25.5" customHeight="1" spans="1:11">
      <c r="A1993" s="421"/>
      <c r="B1993" s="421"/>
      <c r="C1993" s="421"/>
      <c r="D1993" s="421"/>
      <c r="E1993" s="421"/>
      <c r="F1993" s="421"/>
      <c r="G1993" s="421"/>
      <c r="H1993" s="421"/>
      <c r="I1993" s="421"/>
      <c r="J1993" s="421"/>
    </row>
    <row r="1994" spans="1:11">
      <c r="A1994" s="25" t="s">
        <v>654</v>
      </c>
      <c r="B1994" s="24" t="s">
        <v>739</v>
      </c>
      <c r="C1994" s="25" t="s">
        <v>740</v>
      </c>
      <c r="D1994" s="25" t="s">
        <v>16</v>
      </c>
      <c r="E1994" s="25" t="s">
        <v>741</v>
      </c>
      <c r="F1994" s="25"/>
      <c r="G1994" s="26" t="s">
        <v>742</v>
      </c>
      <c r="H1994" s="24" t="s">
        <v>743</v>
      </c>
      <c r="I1994" s="24" t="s">
        <v>744</v>
      </c>
      <c r="J1994" s="24" t="s">
        <v>745</v>
      </c>
      <c r="K1994" s="24" t="s">
        <v>17</v>
      </c>
    </row>
    <row r="1995" ht="38.25" spans="1:11">
      <c r="A1995" s="49" t="s">
        <v>746</v>
      </c>
      <c r="B1995" s="48" t="s">
        <v>655</v>
      </c>
      <c r="C1995" s="49" t="s">
        <v>96</v>
      </c>
      <c r="D1995" s="49" t="s">
        <v>656</v>
      </c>
      <c r="E1995" s="49" t="s">
        <v>1198</v>
      </c>
      <c r="F1995" s="49"/>
      <c r="G1995" s="50" t="s">
        <v>84</v>
      </c>
      <c r="H1995" s="416">
        <v>1</v>
      </c>
      <c r="I1995" s="417"/>
      <c r="J1995" s="417">
        <v>15.98</v>
      </c>
      <c r="K1995" s="417">
        <v>15.98</v>
      </c>
    </row>
    <row r="1996" customHeight="1" spans="1:11">
      <c r="A1996" s="28" t="s">
        <v>747</v>
      </c>
      <c r="B1996" s="27" t="s">
        <v>777</v>
      </c>
      <c r="C1996" s="28" t="s">
        <v>96</v>
      </c>
      <c r="D1996" s="28" t="s">
        <v>778</v>
      </c>
      <c r="E1996" s="28" t="s">
        <v>750</v>
      </c>
      <c r="F1996" s="28"/>
      <c r="G1996" s="29" t="s">
        <v>751</v>
      </c>
      <c r="H1996" s="418">
        <v>0.1281</v>
      </c>
      <c r="I1996" s="418">
        <v>0</v>
      </c>
      <c r="J1996" s="30">
        <v>33.53</v>
      </c>
      <c r="K1996" s="30">
        <v>4.29</v>
      </c>
    </row>
    <row r="1997" ht="25.5" spans="1:11">
      <c r="A1997" s="28" t="s">
        <v>747</v>
      </c>
      <c r="B1997" s="27" t="s">
        <v>779</v>
      </c>
      <c r="C1997" s="28" t="s">
        <v>96</v>
      </c>
      <c r="D1997" s="28" t="s">
        <v>780</v>
      </c>
      <c r="E1997" s="28" t="s">
        <v>750</v>
      </c>
      <c r="F1997" s="28"/>
      <c r="G1997" s="29" t="s">
        <v>751</v>
      </c>
      <c r="H1997" s="418">
        <v>0.1281</v>
      </c>
      <c r="I1997" s="418">
        <v>0</v>
      </c>
      <c r="J1997" s="30">
        <v>40.76</v>
      </c>
      <c r="K1997" s="30">
        <v>5.22</v>
      </c>
    </row>
    <row r="1998" ht="38.25" spans="1:11">
      <c r="A1998" s="33" t="s">
        <v>765</v>
      </c>
      <c r="B1998" s="32" t="s">
        <v>1464</v>
      </c>
      <c r="C1998" s="33" t="s">
        <v>96</v>
      </c>
      <c r="D1998" s="33" t="s">
        <v>1465</v>
      </c>
      <c r="E1998" s="33" t="s">
        <v>772</v>
      </c>
      <c r="F1998" s="33"/>
      <c r="G1998" s="34" t="s">
        <v>84</v>
      </c>
      <c r="H1998" s="422">
        <v>1</v>
      </c>
      <c r="I1998" s="422">
        <v>0</v>
      </c>
      <c r="J1998" s="35">
        <v>4.47</v>
      </c>
      <c r="K1998" s="35">
        <v>4.47</v>
      </c>
    </row>
    <row r="1999" ht="25.5" spans="1:11">
      <c r="A1999" s="33" t="s">
        <v>765</v>
      </c>
      <c r="B1999" s="32" t="s">
        <v>1466</v>
      </c>
      <c r="C1999" s="33" t="s">
        <v>96</v>
      </c>
      <c r="D1999" s="33" t="s">
        <v>1467</v>
      </c>
      <c r="E1999" s="33" t="s">
        <v>772</v>
      </c>
      <c r="F1999" s="33"/>
      <c r="G1999" s="34" t="s">
        <v>84</v>
      </c>
      <c r="H1999" s="422">
        <v>2</v>
      </c>
      <c r="I1999" s="422">
        <v>0</v>
      </c>
      <c r="J1999" s="35">
        <v>1</v>
      </c>
      <c r="K1999" s="35">
        <v>2</v>
      </c>
    </row>
    <row r="2000" customHeight="1" spans="1:11">
      <c r="A2000" s="41"/>
      <c r="B2000" s="41"/>
      <c r="C2000" s="41"/>
      <c r="D2000" s="41"/>
      <c r="E2000" s="41" t="s">
        <v>752</v>
      </c>
      <c r="F2000" s="419">
        <v>3.25291025159594</v>
      </c>
      <c r="G2000" s="41" t="s">
        <v>753</v>
      </c>
      <c r="H2000" s="419">
        <v>3.68</v>
      </c>
      <c r="I2000" s="41" t="s">
        <v>754</v>
      </c>
      <c r="J2000" s="419">
        <v>6.93</v>
      </c>
    </row>
    <row r="2001" spans="1:11">
      <c r="A2001" s="41"/>
      <c r="B2001" s="41"/>
      <c r="C2001" s="41"/>
      <c r="D2001" s="41"/>
      <c r="E2001" s="41" t="s">
        <v>755</v>
      </c>
      <c r="F2001" s="419">
        <v>4.19</v>
      </c>
      <c r="G2001" s="41"/>
      <c r="H2001" s="41" t="s">
        <v>756</v>
      </c>
      <c r="I2001" s="41"/>
      <c r="J2001" s="419">
        <v>20.17</v>
      </c>
    </row>
    <row r="2002" ht="26.25" spans="1:11">
      <c r="A2002" s="42"/>
      <c r="B2002" s="42"/>
      <c r="C2002" s="42"/>
      <c r="D2002" s="42"/>
      <c r="E2002" s="42"/>
      <c r="F2002" s="42"/>
      <c r="G2002" s="42" t="s">
        <v>757</v>
      </c>
      <c r="H2002" s="420">
        <v>3</v>
      </c>
      <c r="I2002" s="42" t="s">
        <v>758</v>
      </c>
      <c r="J2002" s="45">
        <v>60.51</v>
      </c>
    </row>
    <row r="2003" ht="25.5" customHeight="1" spans="1:11">
      <c r="A2003" s="421"/>
      <c r="B2003" s="421"/>
      <c r="C2003" s="421"/>
      <c r="D2003" s="421"/>
      <c r="E2003" s="421"/>
      <c r="F2003" s="421"/>
      <c r="G2003" s="421"/>
      <c r="H2003" s="421"/>
      <c r="I2003" s="421"/>
      <c r="J2003" s="421"/>
    </row>
    <row r="2004" ht="25.5" customHeight="1" spans="1:11">
      <c r="A2004" s="25" t="s">
        <v>657</v>
      </c>
      <c r="B2004" s="24" t="s">
        <v>739</v>
      </c>
      <c r="C2004" s="25" t="s">
        <v>740</v>
      </c>
      <c r="D2004" s="25" t="s">
        <v>16</v>
      </c>
      <c r="E2004" s="25" t="s">
        <v>741</v>
      </c>
      <c r="F2004" s="25"/>
      <c r="G2004" s="26" t="s">
        <v>742</v>
      </c>
      <c r="H2004" s="24" t="s">
        <v>743</v>
      </c>
      <c r="I2004" s="24" t="s">
        <v>744</v>
      </c>
      <c r="J2004" s="24" t="s">
        <v>745</v>
      </c>
      <c r="K2004" s="24" t="s">
        <v>17</v>
      </c>
    </row>
    <row r="2005" ht="25.5" customHeight="1" spans="1:11">
      <c r="A2005" s="49" t="s">
        <v>746</v>
      </c>
      <c r="B2005" s="48" t="s">
        <v>658</v>
      </c>
      <c r="C2005" s="49" t="s">
        <v>68</v>
      </c>
      <c r="D2005" s="49" t="s">
        <v>659</v>
      </c>
      <c r="E2005" s="49" t="s">
        <v>1198</v>
      </c>
      <c r="F2005" s="49"/>
      <c r="G2005" s="50" t="s">
        <v>84</v>
      </c>
      <c r="H2005" s="416">
        <v>1</v>
      </c>
      <c r="I2005" s="417"/>
      <c r="J2005" s="417">
        <v>21.99</v>
      </c>
      <c r="K2005" s="417">
        <v>21.99</v>
      </c>
    </row>
    <row r="2006" ht="25.5" spans="1:11">
      <c r="A2006" s="28" t="s">
        <v>747</v>
      </c>
      <c r="B2006" s="27" t="s">
        <v>779</v>
      </c>
      <c r="C2006" s="28" t="s">
        <v>96</v>
      </c>
      <c r="D2006" s="28" t="s">
        <v>780</v>
      </c>
      <c r="E2006" s="28" t="s">
        <v>750</v>
      </c>
      <c r="F2006" s="28"/>
      <c r="G2006" s="29" t="s">
        <v>751</v>
      </c>
      <c r="H2006" s="418">
        <v>0.205</v>
      </c>
      <c r="I2006" s="418">
        <v>0</v>
      </c>
      <c r="J2006" s="30">
        <v>40.76</v>
      </c>
      <c r="K2006" s="30">
        <v>8.35</v>
      </c>
    </row>
    <row r="2007" ht="25.5" spans="1:11">
      <c r="A2007" s="28" t="s">
        <v>747</v>
      </c>
      <c r="B2007" s="27" t="s">
        <v>777</v>
      </c>
      <c r="C2007" s="28" t="s">
        <v>96</v>
      </c>
      <c r="D2007" s="28" t="s">
        <v>778</v>
      </c>
      <c r="E2007" s="28" t="s">
        <v>750</v>
      </c>
      <c r="F2007" s="28"/>
      <c r="G2007" s="29" t="s">
        <v>751</v>
      </c>
      <c r="H2007" s="418">
        <v>0.205</v>
      </c>
      <c r="I2007" s="418">
        <v>0</v>
      </c>
      <c r="J2007" s="30">
        <v>33.53</v>
      </c>
      <c r="K2007" s="30">
        <v>6.87</v>
      </c>
    </row>
    <row r="2008" customHeight="1" spans="1:11">
      <c r="A2008" s="33" t="s">
        <v>765</v>
      </c>
      <c r="B2008" s="32" t="s">
        <v>1468</v>
      </c>
      <c r="C2008" s="33" t="s">
        <v>159</v>
      </c>
      <c r="D2008" s="33" t="s">
        <v>1469</v>
      </c>
      <c r="E2008" s="33" t="s">
        <v>772</v>
      </c>
      <c r="F2008" s="33"/>
      <c r="G2008" s="34" t="s">
        <v>84</v>
      </c>
      <c r="H2008" s="422">
        <v>1</v>
      </c>
      <c r="I2008" s="422">
        <v>0</v>
      </c>
      <c r="J2008" s="35">
        <v>6.77</v>
      </c>
      <c r="K2008" s="35">
        <v>6.77</v>
      </c>
    </row>
    <row r="2009" spans="1:11">
      <c r="A2009" s="41"/>
      <c r="B2009" s="41"/>
      <c r="C2009" s="41"/>
      <c r="D2009" s="41"/>
      <c r="E2009" s="41" t="s">
        <v>752</v>
      </c>
      <c r="F2009" s="419">
        <v>5.21028914757792</v>
      </c>
      <c r="G2009" s="41" t="s">
        <v>753</v>
      </c>
      <c r="H2009" s="419">
        <v>5.89</v>
      </c>
      <c r="I2009" s="41" t="s">
        <v>754</v>
      </c>
      <c r="J2009" s="419">
        <v>11.1</v>
      </c>
    </row>
    <row r="2010" spans="1:11">
      <c r="A2010" s="41"/>
      <c r="B2010" s="41"/>
      <c r="C2010" s="41"/>
      <c r="D2010" s="41"/>
      <c r="E2010" s="41" t="s">
        <v>755</v>
      </c>
      <c r="F2010" s="419">
        <v>5.77</v>
      </c>
      <c r="G2010" s="41"/>
      <c r="H2010" s="41" t="s">
        <v>756</v>
      </c>
      <c r="I2010" s="41"/>
      <c r="J2010" s="419">
        <v>27.76</v>
      </c>
    </row>
    <row r="2011" ht="26.25" spans="1:11">
      <c r="A2011" s="42"/>
      <c r="B2011" s="42"/>
      <c r="C2011" s="42"/>
      <c r="D2011" s="42"/>
      <c r="E2011" s="42"/>
      <c r="F2011" s="42"/>
      <c r="G2011" s="42" t="s">
        <v>757</v>
      </c>
      <c r="H2011" s="420">
        <v>14</v>
      </c>
      <c r="I2011" s="42" t="s">
        <v>758</v>
      </c>
      <c r="J2011" s="45">
        <v>388.64</v>
      </c>
    </row>
    <row r="2012" ht="15.75" spans="1:11">
      <c r="A2012" s="421"/>
      <c r="B2012" s="421"/>
      <c r="C2012" s="421"/>
      <c r="D2012" s="421"/>
      <c r="E2012" s="421"/>
      <c r="F2012" s="421"/>
      <c r="G2012" s="421"/>
      <c r="H2012" s="421"/>
      <c r="I2012" s="421"/>
      <c r="J2012" s="421"/>
    </row>
    <row r="2013" spans="1:11">
      <c r="A2013" s="25" t="s">
        <v>660</v>
      </c>
      <c r="B2013" s="24" t="s">
        <v>739</v>
      </c>
      <c r="C2013" s="25" t="s">
        <v>740</v>
      </c>
      <c r="D2013" s="25" t="s">
        <v>16</v>
      </c>
      <c r="E2013" s="25" t="s">
        <v>741</v>
      </c>
      <c r="F2013" s="25"/>
      <c r="G2013" s="26" t="s">
        <v>742</v>
      </c>
      <c r="H2013" s="24" t="s">
        <v>743</v>
      </c>
      <c r="I2013" s="24" t="s">
        <v>744</v>
      </c>
      <c r="J2013" s="24" t="s">
        <v>745</v>
      </c>
      <c r="K2013" s="24" t="s">
        <v>17</v>
      </c>
    </row>
    <row r="2014" customHeight="1" spans="1:11">
      <c r="A2014" s="49" t="s">
        <v>746</v>
      </c>
      <c r="B2014" s="48" t="s">
        <v>661</v>
      </c>
      <c r="C2014" s="49" t="s">
        <v>68</v>
      </c>
      <c r="D2014" s="49" t="s">
        <v>662</v>
      </c>
      <c r="E2014" s="49" t="s">
        <v>1198</v>
      </c>
      <c r="F2014" s="49"/>
      <c r="G2014" s="50" t="s">
        <v>84</v>
      </c>
      <c r="H2014" s="416">
        <v>1</v>
      </c>
      <c r="I2014" s="417"/>
      <c r="J2014" s="417">
        <v>11.83</v>
      </c>
      <c r="K2014" s="417">
        <v>11.83</v>
      </c>
    </row>
    <row r="2015" ht="25.5" customHeight="1" spans="1:11">
      <c r="A2015" s="28" t="s">
        <v>747</v>
      </c>
      <c r="B2015" s="27" t="s">
        <v>779</v>
      </c>
      <c r="C2015" s="28" t="s">
        <v>96</v>
      </c>
      <c r="D2015" s="28" t="s">
        <v>780</v>
      </c>
      <c r="E2015" s="28" t="s">
        <v>750</v>
      </c>
      <c r="F2015" s="28"/>
      <c r="G2015" s="29" t="s">
        <v>751</v>
      </c>
      <c r="H2015" s="418">
        <v>0.1352</v>
      </c>
      <c r="I2015" s="418">
        <v>0</v>
      </c>
      <c r="J2015" s="30">
        <v>40.76</v>
      </c>
      <c r="K2015" s="30">
        <v>5.51</v>
      </c>
    </row>
    <row r="2016" ht="25.5" spans="1:11">
      <c r="A2016" s="28" t="s">
        <v>747</v>
      </c>
      <c r="B2016" s="27" t="s">
        <v>777</v>
      </c>
      <c r="C2016" s="28" t="s">
        <v>96</v>
      </c>
      <c r="D2016" s="28" t="s">
        <v>778</v>
      </c>
      <c r="E2016" s="28" t="s">
        <v>750</v>
      </c>
      <c r="F2016" s="28"/>
      <c r="G2016" s="29" t="s">
        <v>751</v>
      </c>
      <c r="H2016" s="418">
        <v>0.1352</v>
      </c>
      <c r="I2016" s="418">
        <v>0</v>
      </c>
      <c r="J2016" s="30">
        <v>33.53</v>
      </c>
      <c r="K2016" s="30">
        <v>4.53</v>
      </c>
    </row>
    <row r="2017" spans="1:11">
      <c r="A2017" s="33" t="s">
        <v>765</v>
      </c>
      <c r="B2017" s="32" t="s">
        <v>1470</v>
      </c>
      <c r="C2017" s="33" t="s">
        <v>159</v>
      </c>
      <c r="D2017" s="33" t="s">
        <v>1471</v>
      </c>
      <c r="E2017" s="33" t="s">
        <v>772</v>
      </c>
      <c r="F2017" s="33"/>
      <c r="G2017" s="34" t="s">
        <v>84</v>
      </c>
      <c r="H2017" s="422">
        <v>1</v>
      </c>
      <c r="I2017" s="422">
        <v>0</v>
      </c>
      <c r="J2017" s="35">
        <v>1.79</v>
      </c>
      <c r="K2017" s="35">
        <v>1.79</v>
      </c>
    </row>
    <row r="2018" customHeight="1" spans="1:11">
      <c r="A2018" s="41"/>
      <c r="B2018" s="41"/>
      <c r="C2018" s="41"/>
      <c r="D2018" s="41"/>
      <c r="E2018" s="41" t="s">
        <v>752</v>
      </c>
      <c r="F2018" s="419">
        <v>3.43597446488922</v>
      </c>
      <c r="G2018" s="41" t="s">
        <v>753</v>
      </c>
      <c r="H2018" s="419">
        <v>3.88</v>
      </c>
      <c r="I2018" s="41" t="s">
        <v>754</v>
      </c>
      <c r="J2018" s="419">
        <v>7.32</v>
      </c>
    </row>
    <row r="2019" spans="1:11">
      <c r="A2019" s="41"/>
      <c r="B2019" s="41"/>
      <c r="C2019" s="41"/>
      <c r="D2019" s="41"/>
      <c r="E2019" s="41" t="s">
        <v>755</v>
      </c>
      <c r="F2019" s="419">
        <v>3.1</v>
      </c>
      <c r="G2019" s="41"/>
      <c r="H2019" s="41" t="s">
        <v>756</v>
      </c>
      <c r="I2019" s="41"/>
      <c r="J2019" s="419">
        <v>14.93</v>
      </c>
    </row>
    <row r="2020" ht="26.25" spans="1:11">
      <c r="A2020" s="42"/>
      <c r="B2020" s="42"/>
      <c r="C2020" s="42"/>
      <c r="D2020" s="42"/>
      <c r="E2020" s="42"/>
      <c r="F2020" s="42"/>
      <c r="G2020" s="42" t="s">
        <v>757</v>
      </c>
      <c r="H2020" s="420">
        <v>336</v>
      </c>
      <c r="I2020" s="42" t="s">
        <v>758</v>
      </c>
      <c r="J2020" s="45">
        <v>5016.48</v>
      </c>
    </row>
    <row r="2021" ht="25.5" customHeight="1" spans="1:11">
      <c r="A2021" s="421"/>
      <c r="B2021" s="421"/>
      <c r="C2021" s="421"/>
      <c r="D2021" s="421"/>
      <c r="E2021" s="421"/>
      <c r="F2021" s="421"/>
      <c r="G2021" s="421"/>
      <c r="H2021" s="421"/>
      <c r="I2021" s="421"/>
      <c r="J2021" s="421"/>
    </row>
    <row r="2022" ht="25.5" customHeight="1" spans="1:11">
      <c r="A2022" s="25" t="s">
        <v>663</v>
      </c>
      <c r="B2022" s="24" t="s">
        <v>739</v>
      </c>
      <c r="C2022" s="25" t="s">
        <v>740</v>
      </c>
      <c r="D2022" s="25" t="s">
        <v>16</v>
      </c>
      <c r="E2022" s="25" t="s">
        <v>741</v>
      </c>
      <c r="F2022" s="25"/>
      <c r="G2022" s="26" t="s">
        <v>742</v>
      </c>
      <c r="H2022" s="24" t="s">
        <v>743</v>
      </c>
      <c r="I2022" s="24" t="s">
        <v>744</v>
      </c>
      <c r="J2022" s="24" t="s">
        <v>745</v>
      </c>
      <c r="K2022" s="24" t="s">
        <v>17</v>
      </c>
    </row>
    <row r="2023" ht="38.25" spans="1:11">
      <c r="A2023" s="49" t="s">
        <v>746</v>
      </c>
      <c r="B2023" s="48" t="s">
        <v>664</v>
      </c>
      <c r="C2023" s="49" t="s">
        <v>68</v>
      </c>
      <c r="D2023" s="49" t="s">
        <v>665</v>
      </c>
      <c r="E2023" s="49" t="s">
        <v>1198</v>
      </c>
      <c r="F2023" s="49"/>
      <c r="G2023" s="50" t="s">
        <v>84</v>
      </c>
      <c r="H2023" s="416">
        <v>1</v>
      </c>
      <c r="I2023" s="417"/>
      <c r="J2023" s="417">
        <v>7.72</v>
      </c>
      <c r="K2023" s="417">
        <v>7.72</v>
      </c>
    </row>
    <row r="2024" customHeight="1" spans="1:11">
      <c r="A2024" s="28" t="s">
        <v>747</v>
      </c>
      <c r="B2024" s="27" t="s">
        <v>779</v>
      </c>
      <c r="C2024" s="28" t="s">
        <v>96</v>
      </c>
      <c r="D2024" s="28" t="s">
        <v>780</v>
      </c>
      <c r="E2024" s="28" t="s">
        <v>750</v>
      </c>
      <c r="F2024" s="28"/>
      <c r="G2024" s="29" t="s">
        <v>751</v>
      </c>
      <c r="H2024" s="418">
        <v>0.0854</v>
      </c>
      <c r="I2024" s="418">
        <v>0</v>
      </c>
      <c r="J2024" s="30">
        <v>40.76</v>
      </c>
      <c r="K2024" s="30">
        <v>3.48</v>
      </c>
    </row>
    <row r="2025" ht="25.5" customHeight="1" spans="1:11">
      <c r="A2025" s="28" t="s">
        <v>747</v>
      </c>
      <c r="B2025" s="27" t="s">
        <v>777</v>
      </c>
      <c r="C2025" s="28" t="s">
        <v>96</v>
      </c>
      <c r="D2025" s="28" t="s">
        <v>778</v>
      </c>
      <c r="E2025" s="28" t="s">
        <v>750</v>
      </c>
      <c r="F2025" s="28"/>
      <c r="G2025" s="29" t="s">
        <v>751</v>
      </c>
      <c r="H2025" s="418">
        <v>0.0854</v>
      </c>
      <c r="I2025" s="418">
        <v>0</v>
      </c>
      <c r="J2025" s="30">
        <v>33.53</v>
      </c>
      <c r="K2025" s="30">
        <v>2.86</v>
      </c>
    </row>
    <row r="2026" spans="1:11">
      <c r="A2026" s="33" t="s">
        <v>765</v>
      </c>
      <c r="B2026" s="32" t="s">
        <v>1472</v>
      </c>
      <c r="C2026" s="33" t="s">
        <v>159</v>
      </c>
      <c r="D2026" s="33" t="s">
        <v>1473</v>
      </c>
      <c r="E2026" s="33" t="s">
        <v>772</v>
      </c>
      <c r="F2026" s="33"/>
      <c r="G2026" s="34" t="s">
        <v>84</v>
      </c>
      <c r="H2026" s="422">
        <v>1</v>
      </c>
      <c r="I2026" s="422">
        <v>0</v>
      </c>
      <c r="J2026" s="35">
        <v>1.38</v>
      </c>
      <c r="K2026" s="35">
        <v>1.38</v>
      </c>
    </row>
    <row r="2027" spans="1:11">
      <c r="A2027" s="41"/>
      <c r="B2027" s="41"/>
      <c r="C2027" s="41"/>
      <c r="D2027" s="41"/>
      <c r="E2027" s="41" t="s">
        <v>752</v>
      </c>
      <c r="F2027" s="419">
        <v>2.1686068343973</v>
      </c>
      <c r="G2027" s="41" t="s">
        <v>753</v>
      </c>
      <c r="H2027" s="419">
        <v>2.45</v>
      </c>
      <c r="I2027" s="41" t="s">
        <v>754</v>
      </c>
      <c r="J2027" s="419">
        <v>4.62</v>
      </c>
    </row>
    <row r="2028" spans="1:11">
      <c r="A2028" s="41"/>
      <c r="B2028" s="41"/>
      <c r="C2028" s="41"/>
      <c r="D2028" s="41"/>
      <c r="E2028" s="41" t="s">
        <v>755</v>
      </c>
      <c r="F2028" s="419">
        <v>2.02</v>
      </c>
      <c r="G2028" s="41"/>
      <c r="H2028" s="41" t="s">
        <v>756</v>
      </c>
      <c r="I2028" s="41"/>
      <c r="J2028" s="419">
        <v>9.74</v>
      </c>
    </row>
    <row r="2029" customHeight="1" spans="1:11">
      <c r="A2029" s="42"/>
      <c r="B2029" s="42"/>
      <c r="C2029" s="42"/>
      <c r="D2029" s="42"/>
      <c r="E2029" s="42"/>
      <c r="F2029" s="42"/>
      <c r="G2029" s="42" t="s">
        <v>757</v>
      </c>
      <c r="H2029" s="420">
        <v>6</v>
      </c>
      <c r="I2029" s="42" t="s">
        <v>758</v>
      </c>
      <c r="J2029" s="45">
        <v>58.44</v>
      </c>
    </row>
    <row r="2030" ht="25.5" customHeight="1" spans="1:11">
      <c r="A2030" s="421"/>
      <c r="B2030" s="421"/>
      <c r="C2030" s="421"/>
      <c r="D2030" s="421"/>
      <c r="E2030" s="421"/>
      <c r="F2030" s="421"/>
      <c r="G2030" s="421"/>
      <c r="H2030" s="421"/>
      <c r="I2030" s="421"/>
      <c r="J2030" s="421"/>
    </row>
    <row r="2031" ht="25.5" customHeight="1" spans="1:11">
      <c r="A2031" s="25" t="s">
        <v>666</v>
      </c>
      <c r="B2031" s="24" t="s">
        <v>739</v>
      </c>
      <c r="C2031" s="25" t="s">
        <v>740</v>
      </c>
      <c r="D2031" s="25" t="s">
        <v>16</v>
      </c>
      <c r="E2031" s="25" t="s">
        <v>741</v>
      </c>
      <c r="F2031" s="25"/>
      <c r="G2031" s="26" t="s">
        <v>742</v>
      </c>
      <c r="H2031" s="24" t="s">
        <v>743</v>
      </c>
      <c r="I2031" s="24" t="s">
        <v>744</v>
      </c>
      <c r="J2031" s="24" t="s">
        <v>745</v>
      </c>
      <c r="K2031" s="24" t="s">
        <v>17</v>
      </c>
    </row>
    <row r="2032" ht="25.5" spans="1:11">
      <c r="A2032" s="49" t="s">
        <v>746</v>
      </c>
      <c r="B2032" s="48" t="s">
        <v>667</v>
      </c>
      <c r="C2032" s="49" t="s">
        <v>68</v>
      </c>
      <c r="D2032" s="49" t="s">
        <v>668</v>
      </c>
      <c r="E2032" s="49">
        <v>61</v>
      </c>
      <c r="F2032" s="49"/>
      <c r="G2032" s="50" t="s">
        <v>669</v>
      </c>
      <c r="H2032" s="416">
        <v>1</v>
      </c>
      <c r="I2032" s="417"/>
      <c r="J2032" s="417">
        <v>19.03</v>
      </c>
      <c r="K2032" s="417">
        <v>19.03</v>
      </c>
    </row>
    <row r="2033" ht="25.5" spans="1:11">
      <c r="A2033" s="28" t="s">
        <v>747</v>
      </c>
      <c r="B2033" s="27" t="s">
        <v>779</v>
      </c>
      <c r="C2033" s="28" t="s">
        <v>96</v>
      </c>
      <c r="D2033" s="28" t="s">
        <v>780</v>
      </c>
      <c r="E2033" s="28" t="s">
        <v>750</v>
      </c>
      <c r="F2033" s="28"/>
      <c r="G2033" s="29" t="s">
        <v>751</v>
      </c>
      <c r="H2033" s="418">
        <v>0.185</v>
      </c>
      <c r="I2033" s="418">
        <v>0</v>
      </c>
      <c r="J2033" s="30">
        <v>40.76</v>
      </c>
      <c r="K2033" s="30">
        <v>7.54</v>
      </c>
    </row>
    <row r="2034" customHeight="1" spans="1:11">
      <c r="A2034" s="28" t="s">
        <v>747</v>
      </c>
      <c r="B2034" s="27" t="s">
        <v>777</v>
      </c>
      <c r="C2034" s="28" t="s">
        <v>96</v>
      </c>
      <c r="D2034" s="28" t="s">
        <v>778</v>
      </c>
      <c r="E2034" s="28" t="s">
        <v>750</v>
      </c>
      <c r="F2034" s="28"/>
      <c r="G2034" s="29" t="s">
        <v>751</v>
      </c>
      <c r="H2034" s="418">
        <v>0.185</v>
      </c>
      <c r="I2034" s="418">
        <v>0</v>
      </c>
      <c r="J2034" s="30">
        <v>33.53</v>
      </c>
      <c r="K2034" s="30">
        <v>6.2</v>
      </c>
    </row>
    <row r="2035" ht="25.5" customHeight="1" spans="1:11">
      <c r="A2035" s="33" t="s">
        <v>765</v>
      </c>
      <c r="B2035" s="32" t="s">
        <v>1474</v>
      </c>
      <c r="C2035" s="33" t="s">
        <v>159</v>
      </c>
      <c r="D2035" s="33" t="s">
        <v>1475</v>
      </c>
      <c r="E2035" s="33" t="s">
        <v>772</v>
      </c>
      <c r="F2035" s="33"/>
      <c r="G2035" s="34" t="s">
        <v>669</v>
      </c>
      <c r="H2035" s="422">
        <v>1</v>
      </c>
      <c r="I2035" s="422">
        <v>0</v>
      </c>
      <c r="J2035" s="35">
        <v>5.29</v>
      </c>
      <c r="K2035" s="35">
        <v>5.29</v>
      </c>
    </row>
    <row r="2036" spans="1:11">
      <c r="A2036" s="41"/>
      <c r="B2036" s="41"/>
      <c r="C2036" s="41"/>
      <c r="D2036" s="41"/>
      <c r="E2036" s="41" t="s">
        <v>752</v>
      </c>
      <c r="F2036" s="419">
        <v>4.70334209538115</v>
      </c>
      <c r="G2036" s="41" t="s">
        <v>753</v>
      </c>
      <c r="H2036" s="419">
        <v>5.32</v>
      </c>
      <c r="I2036" s="41" t="s">
        <v>754</v>
      </c>
      <c r="J2036" s="419">
        <v>10.02</v>
      </c>
    </row>
    <row r="2037" spans="1:11">
      <c r="A2037" s="41"/>
      <c r="B2037" s="41"/>
      <c r="C2037" s="41"/>
      <c r="D2037" s="41"/>
      <c r="E2037" s="41" t="s">
        <v>755</v>
      </c>
      <c r="F2037" s="419">
        <v>4.99</v>
      </c>
      <c r="G2037" s="41"/>
      <c r="H2037" s="41" t="s">
        <v>756</v>
      </c>
      <c r="I2037" s="41"/>
      <c r="J2037" s="419">
        <v>24.02</v>
      </c>
    </row>
    <row r="2038" ht="51" customHeight="1" spans="1:11">
      <c r="A2038" s="42"/>
      <c r="B2038" s="42"/>
      <c r="C2038" s="42"/>
      <c r="D2038" s="42"/>
      <c r="E2038" s="42"/>
      <c r="F2038" s="42"/>
      <c r="G2038" s="42" t="s">
        <v>757</v>
      </c>
      <c r="H2038" s="420">
        <v>2</v>
      </c>
      <c r="I2038" s="42" t="s">
        <v>758</v>
      </c>
      <c r="J2038" s="45">
        <v>48.04</v>
      </c>
    </row>
    <row r="2039" ht="25.5" customHeight="1" spans="1:11">
      <c r="A2039" s="421"/>
      <c r="B2039" s="421"/>
      <c r="C2039" s="421"/>
      <c r="D2039" s="421"/>
      <c r="E2039" s="421"/>
      <c r="F2039" s="421"/>
      <c r="G2039" s="421"/>
      <c r="H2039" s="421"/>
      <c r="I2039" s="421"/>
      <c r="J2039" s="421"/>
    </row>
    <row r="2040" spans="1:11">
      <c r="A2040" s="151" t="s">
        <v>39</v>
      </c>
      <c r="B2040" s="151"/>
      <c r="C2040" s="151"/>
      <c r="D2040" s="151" t="s">
        <v>40</v>
      </c>
      <c r="E2040" s="151"/>
      <c r="F2040" s="151"/>
      <c r="G2040" s="151"/>
      <c r="H2040" s="151"/>
      <c r="I2040" s="152"/>
      <c r="J2040" s="151"/>
      <c r="K2040" s="415">
        <v>1101.01</v>
      </c>
    </row>
    <row r="2041" spans="1:11">
      <c r="A2041" s="25" t="s">
        <v>670</v>
      </c>
      <c r="B2041" s="24" t="s">
        <v>739</v>
      </c>
      <c r="C2041" s="25" t="s">
        <v>740</v>
      </c>
      <c r="D2041" s="25" t="s">
        <v>16</v>
      </c>
      <c r="E2041" s="25" t="s">
        <v>741</v>
      </c>
      <c r="F2041" s="25"/>
      <c r="G2041" s="26" t="s">
        <v>742</v>
      </c>
      <c r="H2041" s="24" t="s">
        <v>743</v>
      </c>
      <c r="I2041" s="24" t="s">
        <v>744</v>
      </c>
      <c r="J2041" s="24" t="s">
        <v>745</v>
      </c>
      <c r="K2041" s="24" t="s">
        <v>17</v>
      </c>
    </row>
    <row r="2042" ht="38.25" spans="1:11">
      <c r="A2042" s="49" t="s">
        <v>746</v>
      </c>
      <c r="B2042" s="48" t="s">
        <v>671</v>
      </c>
      <c r="C2042" s="49" t="s">
        <v>96</v>
      </c>
      <c r="D2042" s="49" t="s">
        <v>672</v>
      </c>
      <c r="E2042" s="49" t="s">
        <v>1476</v>
      </c>
      <c r="F2042" s="49"/>
      <c r="G2042" s="50" t="s">
        <v>70</v>
      </c>
      <c r="H2042" s="416">
        <v>1</v>
      </c>
      <c r="I2042" s="417"/>
      <c r="J2042" s="417">
        <v>188.33</v>
      </c>
      <c r="K2042" s="417">
        <v>188.33</v>
      </c>
    </row>
    <row r="2043" ht="25.5" customHeight="1" spans="1:11">
      <c r="A2043" s="28" t="s">
        <v>747</v>
      </c>
      <c r="B2043" s="27" t="s">
        <v>1477</v>
      </c>
      <c r="C2043" s="28" t="s">
        <v>96</v>
      </c>
      <c r="D2043" s="28" t="s">
        <v>1478</v>
      </c>
      <c r="E2043" s="28" t="s">
        <v>787</v>
      </c>
      <c r="F2043" s="28"/>
      <c r="G2043" s="29" t="s">
        <v>788</v>
      </c>
      <c r="H2043" s="418">
        <v>0.048</v>
      </c>
      <c r="I2043" s="418">
        <v>0</v>
      </c>
      <c r="J2043" s="30">
        <v>16.13</v>
      </c>
      <c r="K2043" s="30">
        <v>0.77</v>
      </c>
    </row>
    <row r="2044" customHeight="1" spans="1:11">
      <c r="A2044" s="28" t="s">
        <v>747</v>
      </c>
      <c r="B2044" s="27" t="s">
        <v>1479</v>
      </c>
      <c r="C2044" s="28" t="s">
        <v>96</v>
      </c>
      <c r="D2044" s="28" t="s">
        <v>1480</v>
      </c>
      <c r="E2044" s="28" t="s">
        <v>787</v>
      </c>
      <c r="F2044" s="28"/>
      <c r="G2044" s="29" t="s">
        <v>791</v>
      </c>
      <c r="H2044" s="418">
        <v>0.07</v>
      </c>
      <c r="I2044" s="418">
        <v>0</v>
      </c>
      <c r="J2044" s="30">
        <v>0</v>
      </c>
      <c r="K2044" s="30">
        <v>0</v>
      </c>
    </row>
    <row r="2045" ht="25.5" spans="1:11">
      <c r="A2045" s="28" t="s">
        <v>747</v>
      </c>
      <c r="B2045" s="27" t="s">
        <v>1303</v>
      </c>
      <c r="C2045" s="28" t="s">
        <v>96</v>
      </c>
      <c r="D2045" s="28" t="s">
        <v>1304</v>
      </c>
      <c r="E2045" s="28" t="s">
        <v>750</v>
      </c>
      <c r="F2045" s="28"/>
      <c r="G2045" s="29" t="s">
        <v>751</v>
      </c>
      <c r="H2045" s="418">
        <v>0.0623</v>
      </c>
      <c r="I2045" s="418">
        <v>0</v>
      </c>
      <c r="J2045" s="30">
        <v>33.21</v>
      </c>
      <c r="K2045" s="30">
        <v>2.06</v>
      </c>
    </row>
    <row r="2046" ht="25.5" spans="1:11">
      <c r="A2046" s="28" t="s">
        <v>747</v>
      </c>
      <c r="B2046" s="27" t="s">
        <v>1481</v>
      </c>
      <c r="C2046" s="28" t="s">
        <v>96</v>
      </c>
      <c r="D2046" s="28" t="s">
        <v>1482</v>
      </c>
      <c r="E2046" s="28" t="s">
        <v>750</v>
      </c>
      <c r="F2046" s="28"/>
      <c r="G2046" s="29" t="s">
        <v>751</v>
      </c>
      <c r="H2046" s="418">
        <v>0.2765</v>
      </c>
      <c r="I2046" s="418">
        <v>0</v>
      </c>
      <c r="J2046" s="30">
        <v>41.18</v>
      </c>
      <c r="K2046" s="30">
        <v>11.38</v>
      </c>
    </row>
    <row r="2047" ht="25.5" spans="1:11">
      <c r="A2047" s="33" t="s">
        <v>765</v>
      </c>
      <c r="B2047" s="32" t="s">
        <v>1483</v>
      </c>
      <c r="C2047" s="33" t="s">
        <v>96</v>
      </c>
      <c r="D2047" s="33" t="s">
        <v>1484</v>
      </c>
      <c r="E2047" s="33" t="s">
        <v>772</v>
      </c>
      <c r="F2047" s="33"/>
      <c r="G2047" s="34" t="s">
        <v>970</v>
      </c>
      <c r="H2047" s="422">
        <v>0.5872</v>
      </c>
      <c r="I2047" s="422">
        <v>0</v>
      </c>
      <c r="J2047" s="35">
        <v>23.13</v>
      </c>
      <c r="K2047" s="35">
        <v>13.58</v>
      </c>
    </row>
    <row r="2048" customHeight="1" spans="1:11">
      <c r="A2048" s="33" t="s">
        <v>765</v>
      </c>
      <c r="B2048" s="32" t="s">
        <v>1485</v>
      </c>
      <c r="C2048" s="33" t="s">
        <v>96</v>
      </c>
      <c r="D2048" s="33" t="s">
        <v>1486</v>
      </c>
      <c r="E2048" s="33" t="s">
        <v>772</v>
      </c>
      <c r="F2048" s="33"/>
      <c r="G2048" s="34" t="s">
        <v>242</v>
      </c>
      <c r="H2048" s="422">
        <v>2.875</v>
      </c>
      <c r="I2048" s="422">
        <v>0</v>
      </c>
      <c r="J2048" s="35">
        <v>18.72</v>
      </c>
      <c r="K2048" s="35">
        <v>53.82</v>
      </c>
    </row>
    <row r="2049" customHeight="1" spans="1:11">
      <c r="A2049" s="33" t="s">
        <v>765</v>
      </c>
      <c r="B2049" s="32" t="s">
        <v>1487</v>
      </c>
      <c r="C2049" s="33" t="s">
        <v>96</v>
      </c>
      <c r="D2049" s="33" t="s">
        <v>1488</v>
      </c>
      <c r="E2049" s="33" t="s">
        <v>772</v>
      </c>
      <c r="F2049" s="33"/>
      <c r="G2049" s="34" t="s">
        <v>70</v>
      </c>
      <c r="H2049" s="422">
        <v>1.1319</v>
      </c>
      <c r="I2049" s="422">
        <v>0</v>
      </c>
      <c r="J2049" s="35">
        <v>94.29</v>
      </c>
      <c r="K2049" s="35">
        <v>106.72</v>
      </c>
    </row>
    <row r="2050" ht="25.5" customHeight="1" spans="1:11">
      <c r="A2050" s="41"/>
      <c r="B2050" s="41"/>
      <c r="C2050" s="41"/>
      <c r="D2050" s="41"/>
      <c r="E2050" s="41" t="s">
        <v>752</v>
      </c>
      <c r="F2050" s="419">
        <v>4.72211791212918</v>
      </c>
      <c r="G2050" s="41" t="s">
        <v>753</v>
      </c>
      <c r="H2050" s="419">
        <v>5.34</v>
      </c>
      <c r="I2050" s="41" t="s">
        <v>754</v>
      </c>
      <c r="J2050" s="419">
        <v>10.06</v>
      </c>
    </row>
    <row r="2051" spans="1:11">
      <c r="A2051" s="41"/>
      <c r="B2051" s="41"/>
      <c r="C2051" s="41"/>
      <c r="D2051" s="41"/>
      <c r="E2051" s="41" t="s">
        <v>755</v>
      </c>
      <c r="F2051" s="419">
        <v>49.47</v>
      </c>
      <c r="G2051" s="41"/>
      <c r="H2051" s="41" t="s">
        <v>756</v>
      </c>
      <c r="I2051" s="41"/>
      <c r="J2051" s="419">
        <v>237.8</v>
      </c>
    </row>
    <row r="2052" ht="26.25" spans="1:11">
      <c r="A2052" s="42"/>
      <c r="B2052" s="42"/>
      <c r="C2052" s="42"/>
      <c r="D2052" s="42"/>
      <c r="E2052" s="42"/>
      <c r="F2052" s="42"/>
      <c r="G2052" s="42" t="s">
        <v>757</v>
      </c>
      <c r="H2052" s="420">
        <v>4.63</v>
      </c>
      <c r="I2052" s="42" t="s">
        <v>758</v>
      </c>
      <c r="J2052" s="45">
        <v>1101.01</v>
      </c>
    </row>
    <row r="2053" customHeight="1" spans="1:11">
      <c r="A2053" s="421"/>
      <c r="B2053" s="421"/>
      <c r="C2053" s="421"/>
      <c r="D2053" s="421"/>
      <c r="E2053" s="421"/>
      <c r="F2053" s="421"/>
      <c r="G2053" s="421"/>
      <c r="H2053" s="421"/>
      <c r="I2053" s="421"/>
      <c r="J2053" s="421"/>
    </row>
    <row r="2054" ht="25.5" customHeight="1" spans="1:11">
      <c r="A2054" s="151" t="s">
        <v>41</v>
      </c>
      <c r="B2054" s="151"/>
      <c r="C2054" s="151"/>
      <c r="D2054" s="151" t="s">
        <v>42</v>
      </c>
      <c r="E2054" s="151"/>
      <c r="F2054" s="151"/>
      <c r="G2054" s="151"/>
      <c r="H2054" s="151"/>
      <c r="I2054" s="152"/>
      <c r="J2054" s="151"/>
      <c r="K2054" s="415">
        <v>30315.8</v>
      </c>
    </row>
    <row r="2055" spans="1:11">
      <c r="A2055" s="25" t="s">
        <v>673</v>
      </c>
      <c r="B2055" s="24" t="s">
        <v>739</v>
      </c>
      <c r="C2055" s="25" t="s">
        <v>740</v>
      </c>
      <c r="D2055" s="25" t="s">
        <v>16</v>
      </c>
      <c r="E2055" s="25" t="s">
        <v>741</v>
      </c>
      <c r="F2055" s="25"/>
      <c r="G2055" s="26" t="s">
        <v>742</v>
      </c>
      <c r="H2055" s="24" t="s">
        <v>743</v>
      </c>
      <c r="I2055" s="24" t="s">
        <v>744</v>
      </c>
      <c r="J2055" s="24" t="s">
        <v>745</v>
      </c>
      <c r="K2055" s="24" t="s">
        <v>17</v>
      </c>
    </row>
    <row r="2056" ht="38.25" spans="1:11">
      <c r="A2056" s="49" t="s">
        <v>746</v>
      </c>
      <c r="B2056" s="48" t="s">
        <v>674</v>
      </c>
      <c r="C2056" s="49" t="s">
        <v>96</v>
      </c>
      <c r="D2056" s="49" t="s">
        <v>675</v>
      </c>
      <c r="E2056" s="49" t="s">
        <v>1489</v>
      </c>
      <c r="F2056" s="49"/>
      <c r="G2056" s="50" t="s">
        <v>70</v>
      </c>
      <c r="H2056" s="416">
        <v>1</v>
      </c>
      <c r="I2056" s="417"/>
      <c r="J2056" s="417">
        <v>53.82</v>
      </c>
      <c r="K2056" s="417">
        <v>53.82</v>
      </c>
    </row>
    <row r="2057" customHeight="1" spans="1:11">
      <c r="A2057" s="28" t="s">
        <v>747</v>
      </c>
      <c r="B2057" s="27" t="s">
        <v>1490</v>
      </c>
      <c r="C2057" s="28" t="s">
        <v>96</v>
      </c>
      <c r="D2057" s="28" t="s">
        <v>1491</v>
      </c>
      <c r="E2057" s="28" t="s">
        <v>944</v>
      </c>
      <c r="F2057" s="28"/>
      <c r="G2057" s="29" t="s">
        <v>93</v>
      </c>
      <c r="H2057" s="418">
        <v>0.0431</v>
      </c>
      <c r="I2057" s="418">
        <v>0</v>
      </c>
      <c r="J2057" s="30">
        <v>673.75</v>
      </c>
      <c r="K2057" s="30">
        <v>29.03</v>
      </c>
    </row>
    <row r="2058" ht="25.5" spans="1:11">
      <c r="A2058" s="28" t="s">
        <v>747</v>
      </c>
      <c r="B2058" s="27" t="s">
        <v>774</v>
      </c>
      <c r="C2058" s="28" t="s">
        <v>96</v>
      </c>
      <c r="D2058" s="28" t="s">
        <v>775</v>
      </c>
      <c r="E2058" s="28" t="s">
        <v>750</v>
      </c>
      <c r="F2058" s="28"/>
      <c r="G2058" s="29" t="s">
        <v>751</v>
      </c>
      <c r="H2058" s="418">
        <v>0.389</v>
      </c>
      <c r="I2058" s="418">
        <v>0</v>
      </c>
      <c r="J2058" s="30">
        <v>41.06</v>
      </c>
      <c r="K2058" s="30">
        <v>15.97</v>
      </c>
    </row>
    <row r="2059" ht="25.5" spans="1:11">
      <c r="A2059" s="28" t="s">
        <v>747</v>
      </c>
      <c r="B2059" s="27" t="s">
        <v>768</v>
      </c>
      <c r="C2059" s="28" t="s">
        <v>96</v>
      </c>
      <c r="D2059" s="28" t="s">
        <v>769</v>
      </c>
      <c r="E2059" s="28" t="s">
        <v>750</v>
      </c>
      <c r="F2059" s="28"/>
      <c r="G2059" s="29" t="s">
        <v>751</v>
      </c>
      <c r="H2059" s="418">
        <v>0.195</v>
      </c>
      <c r="I2059" s="418">
        <v>0</v>
      </c>
      <c r="J2059" s="30">
        <v>31.89</v>
      </c>
      <c r="K2059" s="30">
        <v>6.21</v>
      </c>
    </row>
    <row r="2060" spans="1:11">
      <c r="A2060" s="33" t="s">
        <v>765</v>
      </c>
      <c r="B2060" s="32" t="s">
        <v>928</v>
      </c>
      <c r="C2060" s="33" t="s">
        <v>96</v>
      </c>
      <c r="D2060" s="33" t="s">
        <v>929</v>
      </c>
      <c r="E2060" s="33" t="s">
        <v>772</v>
      </c>
      <c r="F2060" s="33"/>
      <c r="G2060" s="34" t="s">
        <v>242</v>
      </c>
      <c r="H2060" s="422">
        <v>0.5</v>
      </c>
      <c r="I2060" s="422">
        <v>0</v>
      </c>
      <c r="J2060" s="35">
        <v>0.66</v>
      </c>
      <c r="K2060" s="35">
        <v>0.33</v>
      </c>
    </row>
    <row r="2061" ht="25.5" customHeight="1" spans="1:11">
      <c r="A2061" s="33" t="s">
        <v>765</v>
      </c>
      <c r="B2061" s="32" t="s">
        <v>1492</v>
      </c>
      <c r="C2061" s="33" t="s">
        <v>96</v>
      </c>
      <c r="D2061" s="33" t="s">
        <v>1493</v>
      </c>
      <c r="E2061" s="33" t="s">
        <v>772</v>
      </c>
      <c r="F2061" s="33"/>
      <c r="G2061" s="34" t="s">
        <v>116</v>
      </c>
      <c r="H2061" s="422">
        <v>1.67</v>
      </c>
      <c r="I2061" s="422">
        <v>0</v>
      </c>
      <c r="J2061" s="35">
        <v>1.37</v>
      </c>
      <c r="K2061" s="35">
        <v>2.28</v>
      </c>
    </row>
    <row r="2062" ht="25.5" customHeight="1" spans="1:11">
      <c r="A2062" s="41"/>
      <c r="B2062" s="41"/>
      <c r="C2062" s="41"/>
      <c r="D2062" s="41"/>
      <c r="E2062" s="41" t="s">
        <v>752</v>
      </c>
      <c r="F2062" s="419">
        <v>10.0826135936913</v>
      </c>
      <c r="G2062" s="41" t="s">
        <v>753</v>
      </c>
      <c r="H2062" s="419">
        <v>11.4</v>
      </c>
      <c r="I2062" s="41" t="s">
        <v>754</v>
      </c>
      <c r="J2062" s="419">
        <v>21.48</v>
      </c>
    </row>
    <row r="2063" ht="25.5" customHeight="1" spans="1:11">
      <c r="A2063" s="41"/>
      <c r="B2063" s="41"/>
      <c r="C2063" s="41"/>
      <c r="D2063" s="41"/>
      <c r="E2063" s="41" t="s">
        <v>755</v>
      </c>
      <c r="F2063" s="419">
        <v>14.13</v>
      </c>
      <c r="G2063" s="41"/>
      <c r="H2063" s="41" t="s">
        <v>756</v>
      </c>
      <c r="I2063" s="41"/>
      <c r="J2063" s="419">
        <v>67.95</v>
      </c>
    </row>
    <row r="2064" ht="38.25" customHeight="1" spans="1:11">
      <c r="A2064" s="42"/>
      <c r="B2064" s="42"/>
      <c r="C2064" s="42"/>
      <c r="D2064" s="42"/>
      <c r="E2064" s="42"/>
      <c r="F2064" s="42"/>
      <c r="G2064" s="42" t="s">
        <v>757</v>
      </c>
      <c r="H2064" s="420">
        <v>4</v>
      </c>
      <c r="I2064" s="42" t="s">
        <v>758</v>
      </c>
      <c r="J2064" s="45">
        <v>271.8</v>
      </c>
    </row>
    <row r="2065" ht="38.25" customHeight="1" spans="1:11">
      <c r="A2065" s="421"/>
      <c r="B2065" s="421"/>
      <c r="C2065" s="421"/>
      <c r="D2065" s="421"/>
      <c r="E2065" s="421"/>
      <c r="F2065" s="421"/>
      <c r="G2065" s="421"/>
      <c r="H2065" s="421"/>
      <c r="I2065" s="421"/>
      <c r="J2065" s="421"/>
    </row>
    <row r="2066" spans="1:11">
      <c r="A2066" s="25" t="s">
        <v>676</v>
      </c>
      <c r="B2066" s="24" t="s">
        <v>739</v>
      </c>
      <c r="C2066" s="25" t="s">
        <v>740</v>
      </c>
      <c r="D2066" s="25" t="s">
        <v>16</v>
      </c>
      <c r="E2066" s="25" t="s">
        <v>741</v>
      </c>
      <c r="F2066" s="25"/>
      <c r="G2066" s="26" t="s">
        <v>742</v>
      </c>
      <c r="H2066" s="24" t="s">
        <v>743</v>
      </c>
      <c r="I2066" s="24" t="s">
        <v>744</v>
      </c>
      <c r="J2066" s="24" t="s">
        <v>745</v>
      </c>
      <c r="K2066" s="24" t="s">
        <v>17</v>
      </c>
    </row>
    <row r="2067" customHeight="1" spans="1:11">
      <c r="A2067" s="49" t="s">
        <v>746</v>
      </c>
      <c r="B2067" s="48" t="s">
        <v>677</v>
      </c>
      <c r="C2067" s="49" t="s">
        <v>96</v>
      </c>
      <c r="D2067" s="49" t="s">
        <v>678</v>
      </c>
      <c r="E2067" s="49" t="s">
        <v>1489</v>
      </c>
      <c r="F2067" s="49"/>
      <c r="G2067" s="50" t="s">
        <v>70</v>
      </c>
      <c r="H2067" s="416">
        <v>1</v>
      </c>
      <c r="I2067" s="417"/>
      <c r="J2067" s="417">
        <v>58.61</v>
      </c>
      <c r="K2067" s="417">
        <v>58.61</v>
      </c>
    </row>
    <row r="2068" ht="38.25" spans="1:11">
      <c r="A2068" s="28" t="s">
        <v>747</v>
      </c>
      <c r="B2068" s="27" t="s">
        <v>1490</v>
      </c>
      <c r="C2068" s="28" t="s">
        <v>96</v>
      </c>
      <c r="D2068" s="28" t="s">
        <v>1491</v>
      </c>
      <c r="E2068" s="28" t="s">
        <v>944</v>
      </c>
      <c r="F2068" s="28"/>
      <c r="G2068" s="29" t="s">
        <v>93</v>
      </c>
      <c r="H2068" s="418">
        <v>0.053</v>
      </c>
      <c r="I2068" s="418">
        <v>0</v>
      </c>
      <c r="J2068" s="30">
        <v>673.75</v>
      </c>
      <c r="K2068" s="30">
        <v>35.7</v>
      </c>
    </row>
    <row r="2069" ht="25.5" spans="1:11">
      <c r="A2069" s="28" t="s">
        <v>747</v>
      </c>
      <c r="B2069" s="27" t="s">
        <v>774</v>
      </c>
      <c r="C2069" s="28" t="s">
        <v>96</v>
      </c>
      <c r="D2069" s="28" t="s">
        <v>775</v>
      </c>
      <c r="E2069" s="28" t="s">
        <v>750</v>
      </c>
      <c r="F2069" s="28"/>
      <c r="G2069" s="29" t="s">
        <v>751</v>
      </c>
      <c r="H2069" s="418">
        <v>0.362</v>
      </c>
      <c r="I2069" s="418">
        <v>0</v>
      </c>
      <c r="J2069" s="30">
        <v>41.06</v>
      </c>
      <c r="K2069" s="30">
        <v>14.86</v>
      </c>
    </row>
    <row r="2070" customHeight="1" spans="1:11">
      <c r="A2070" s="28" t="s">
        <v>747</v>
      </c>
      <c r="B2070" s="27" t="s">
        <v>768</v>
      </c>
      <c r="C2070" s="28" t="s">
        <v>96</v>
      </c>
      <c r="D2070" s="28" t="s">
        <v>769</v>
      </c>
      <c r="E2070" s="28" t="s">
        <v>750</v>
      </c>
      <c r="F2070" s="28"/>
      <c r="G2070" s="29" t="s">
        <v>751</v>
      </c>
      <c r="H2070" s="418">
        <v>0.181</v>
      </c>
      <c r="I2070" s="418">
        <v>0</v>
      </c>
      <c r="J2070" s="30">
        <v>31.89</v>
      </c>
      <c r="K2070" s="30">
        <v>5.77</v>
      </c>
    </row>
    <row r="2071" ht="25.5" customHeight="1" spans="1:11">
      <c r="A2071" s="33" t="s">
        <v>765</v>
      </c>
      <c r="B2071" s="32" t="s">
        <v>1492</v>
      </c>
      <c r="C2071" s="33" t="s">
        <v>96</v>
      </c>
      <c r="D2071" s="33" t="s">
        <v>1493</v>
      </c>
      <c r="E2071" s="33" t="s">
        <v>772</v>
      </c>
      <c r="F2071" s="33"/>
      <c r="G2071" s="34" t="s">
        <v>116</v>
      </c>
      <c r="H2071" s="422">
        <v>1.67</v>
      </c>
      <c r="I2071" s="422">
        <v>0</v>
      </c>
      <c r="J2071" s="35">
        <v>1.37</v>
      </c>
      <c r="K2071" s="35">
        <v>2.28</v>
      </c>
    </row>
    <row r="2072" ht="38.25" customHeight="1" spans="1:11">
      <c r="A2072" s="41"/>
      <c r="B2072" s="41"/>
      <c r="C2072" s="41"/>
      <c r="D2072" s="41"/>
      <c r="E2072" s="41" t="s">
        <v>752</v>
      </c>
      <c r="F2072" s="419">
        <v>10.0966954562523</v>
      </c>
      <c r="G2072" s="41" t="s">
        <v>753</v>
      </c>
      <c r="H2072" s="419">
        <v>11.41</v>
      </c>
      <c r="I2072" s="41" t="s">
        <v>754</v>
      </c>
      <c r="J2072" s="419">
        <v>21.51</v>
      </c>
    </row>
    <row r="2073" ht="38.25" customHeight="1" spans="1:11">
      <c r="A2073" s="41"/>
      <c r="B2073" s="41"/>
      <c r="C2073" s="41"/>
      <c r="D2073" s="41"/>
      <c r="E2073" s="41" t="s">
        <v>755</v>
      </c>
      <c r="F2073" s="419">
        <v>15.39</v>
      </c>
      <c r="G2073" s="41"/>
      <c r="H2073" s="41" t="s">
        <v>756</v>
      </c>
      <c r="I2073" s="41"/>
      <c r="J2073" s="419">
        <v>74</v>
      </c>
    </row>
    <row r="2074" ht="25.5" customHeight="1" spans="1:11">
      <c r="A2074" s="42"/>
      <c r="B2074" s="42"/>
      <c r="C2074" s="42"/>
      <c r="D2074" s="42"/>
      <c r="E2074" s="42"/>
      <c r="F2074" s="42"/>
      <c r="G2074" s="42" t="s">
        <v>757</v>
      </c>
      <c r="H2074" s="420">
        <v>406</v>
      </c>
      <c r="I2074" s="42" t="s">
        <v>758</v>
      </c>
      <c r="J2074" s="45">
        <v>30044</v>
      </c>
    </row>
    <row r="2075" ht="38.25" customHeight="1" spans="1:11">
      <c r="A2075" s="421"/>
      <c r="B2075" s="421"/>
      <c r="C2075" s="421"/>
      <c r="D2075" s="421"/>
      <c r="E2075" s="421"/>
      <c r="F2075" s="421"/>
      <c r="G2075" s="421"/>
      <c r="H2075" s="421"/>
      <c r="I2075" s="421"/>
      <c r="J2075" s="421"/>
    </row>
    <row r="2076" ht="37.5" customHeight="1" spans="1:11">
      <c r="A2076" s="151" t="s">
        <v>43</v>
      </c>
      <c r="B2076" s="151"/>
      <c r="C2076" s="151"/>
      <c r="D2076" s="151" t="s">
        <v>44</v>
      </c>
      <c r="E2076" s="151"/>
      <c r="F2076" s="151"/>
      <c r="G2076" s="151"/>
      <c r="H2076" s="151"/>
      <c r="I2076" s="152"/>
      <c r="J2076" s="151"/>
      <c r="K2076" s="415">
        <v>62775.53</v>
      </c>
    </row>
    <row r="2077" spans="1:11">
      <c r="A2077" s="25" t="s">
        <v>679</v>
      </c>
      <c r="B2077" s="24" t="s">
        <v>739</v>
      </c>
      <c r="C2077" s="25" t="s">
        <v>740</v>
      </c>
      <c r="D2077" s="25" t="s">
        <v>16</v>
      </c>
      <c r="E2077" s="25" t="s">
        <v>741</v>
      </c>
      <c r="F2077" s="25"/>
      <c r="G2077" s="26" t="s">
        <v>742</v>
      </c>
      <c r="H2077" s="24" t="s">
        <v>743</v>
      </c>
      <c r="I2077" s="24" t="s">
        <v>744</v>
      </c>
      <c r="J2077" s="24" t="s">
        <v>745</v>
      </c>
      <c r="K2077" s="24" t="s">
        <v>17</v>
      </c>
    </row>
    <row r="2078" ht="25.5" spans="1:11">
      <c r="A2078" s="49" t="s">
        <v>746</v>
      </c>
      <c r="B2078" s="48" t="s">
        <v>680</v>
      </c>
      <c r="C2078" s="49" t="s">
        <v>96</v>
      </c>
      <c r="D2078" s="49" t="s">
        <v>681</v>
      </c>
      <c r="E2078" s="49" t="s">
        <v>1494</v>
      </c>
      <c r="F2078" s="49"/>
      <c r="G2078" s="50" t="s">
        <v>70</v>
      </c>
      <c r="H2078" s="416">
        <v>1</v>
      </c>
      <c r="I2078" s="417"/>
      <c r="J2078" s="417">
        <v>44.08</v>
      </c>
      <c r="K2078" s="417">
        <v>44.08</v>
      </c>
    </row>
    <row r="2079" ht="25.5" spans="1:11">
      <c r="A2079" s="28" t="s">
        <v>747</v>
      </c>
      <c r="B2079" s="27" t="s">
        <v>1495</v>
      </c>
      <c r="C2079" s="28" t="s">
        <v>96</v>
      </c>
      <c r="D2079" s="28" t="s">
        <v>1496</v>
      </c>
      <c r="E2079" s="28" t="s">
        <v>750</v>
      </c>
      <c r="F2079" s="28"/>
      <c r="G2079" s="29" t="s">
        <v>751</v>
      </c>
      <c r="H2079" s="418">
        <v>0.7419</v>
      </c>
      <c r="I2079" s="418">
        <v>0</v>
      </c>
      <c r="J2079" s="30">
        <v>41.95</v>
      </c>
      <c r="K2079" s="30">
        <v>31.12</v>
      </c>
    </row>
    <row r="2080" customHeight="1" spans="1:11">
      <c r="A2080" s="28" t="s">
        <v>747</v>
      </c>
      <c r="B2080" s="27" t="s">
        <v>768</v>
      </c>
      <c r="C2080" s="28" t="s">
        <v>96</v>
      </c>
      <c r="D2080" s="28" t="s">
        <v>769</v>
      </c>
      <c r="E2080" s="28" t="s">
        <v>750</v>
      </c>
      <c r="F2080" s="28"/>
      <c r="G2080" s="29" t="s">
        <v>751</v>
      </c>
      <c r="H2080" s="418">
        <v>0.2473</v>
      </c>
      <c r="I2080" s="418">
        <v>0</v>
      </c>
      <c r="J2080" s="30">
        <v>31.89</v>
      </c>
      <c r="K2080" s="30">
        <v>7.88</v>
      </c>
    </row>
    <row r="2081" customHeight="1" spans="1:11">
      <c r="A2081" s="33" t="s">
        <v>765</v>
      </c>
      <c r="B2081" s="32" t="s">
        <v>1497</v>
      </c>
      <c r="C2081" s="33" t="s">
        <v>96</v>
      </c>
      <c r="D2081" s="33" t="s">
        <v>1498</v>
      </c>
      <c r="E2081" s="33" t="s">
        <v>772</v>
      </c>
      <c r="F2081" s="33"/>
      <c r="G2081" s="34" t="s">
        <v>84</v>
      </c>
      <c r="H2081" s="422">
        <v>0.0802</v>
      </c>
      <c r="I2081" s="422">
        <v>0</v>
      </c>
      <c r="J2081" s="35">
        <v>1.25</v>
      </c>
      <c r="K2081" s="35">
        <v>0.1</v>
      </c>
    </row>
    <row r="2082" ht="25.5" spans="1:11">
      <c r="A2082" s="33" t="s">
        <v>765</v>
      </c>
      <c r="B2082" s="32" t="s">
        <v>1499</v>
      </c>
      <c r="C2082" s="33" t="s">
        <v>96</v>
      </c>
      <c r="D2082" s="33" t="s">
        <v>1500</v>
      </c>
      <c r="E2082" s="33" t="s">
        <v>772</v>
      </c>
      <c r="F2082" s="33"/>
      <c r="G2082" s="34" t="s">
        <v>242</v>
      </c>
      <c r="H2082" s="422">
        <v>1.3389</v>
      </c>
      <c r="I2082" s="422">
        <v>0</v>
      </c>
      <c r="J2082" s="35">
        <v>3.72</v>
      </c>
      <c r="K2082" s="35">
        <v>4.98</v>
      </c>
    </row>
    <row r="2083" spans="1:11">
      <c r="A2083" s="41"/>
      <c r="B2083" s="41"/>
      <c r="C2083" s="41"/>
      <c r="D2083" s="41"/>
      <c r="E2083" s="41" t="s">
        <v>752</v>
      </c>
      <c r="F2083" s="419">
        <v>13.0351107773188</v>
      </c>
      <c r="G2083" s="41" t="s">
        <v>753</v>
      </c>
      <c r="H2083" s="419">
        <v>14.73</v>
      </c>
      <c r="I2083" s="41" t="s">
        <v>754</v>
      </c>
      <c r="J2083" s="419">
        <v>27.77</v>
      </c>
    </row>
    <row r="2084" spans="1:11">
      <c r="A2084" s="41"/>
      <c r="B2084" s="41"/>
      <c r="C2084" s="41"/>
      <c r="D2084" s="41"/>
      <c r="E2084" s="41" t="s">
        <v>755</v>
      </c>
      <c r="F2084" s="419">
        <v>11.57</v>
      </c>
      <c r="G2084" s="41"/>
      <c r="H2084" s="41" t="s">
        <v>756</v>
      </c>
      <c r="I2084" s="41"/>
      <c r="J2084" s="419">
        <v>55.65</v>
      </c>
    </row>
    <row r="2085" ht="26.25" spans="1:11">
      <c r="A2085" s="42"/>
      <c r="B2085" s="42"/>
      <c r="C2085" s="42"/>
      <c r="D2085" s="42"/>
      <c r="E2085" s="42"/>
      <c r="F2085" s="42"/>
      <c r="G2085" s="42" t="s">
        <v>757</v>
      </c>
      <c r="H2085" s="420">
        <v>705.8565</v>
      </c>
      <c r="I2085" s="42" t="s">
        <v>758</v>
      </c>
      <c r="J2085" s="45">
        <v>39280.91</v>
      </c>
    </row>
    <row r="2086" ht="25.5" customHeight="1" spans="1:11">
      <c r="A2086" s="421"/>
      <c r="B2086" s="421"/>
      <c r="C2086" s="421"/>
      <c r="D2086" s="421"/>
      <c r="E2086" s="421"/>
      <c r="F2086" s="421"/>
      <c r="G2086" s="421"/>
      <c r="H2086" s="421"/>
      <c r="I2086" s="421"/>
      <c r="J2086" s="421"/>
    </row>
    <row r="2087" ht="25.5" customHeight="1" spans="1:11">
      <c r="A2087" s="25" t="s">
        <v>682</v>
      </c>
      <c r="B2087" s="24" t="s">
        <v>739</v>
      </c>
      <c r="C2087" s="25" t="s">
        <v>740</v>
      </c>
      <c r="D2087" s="25" t="s">
        <v>16</v>
      </c>
      <c r="E2087" s="25" t="s">
        <v>741</v>
      </c>
      <c r="F2087" s="25"/>
      <c r="G2087" s="26" t="s">
        <v>742</v>
      </c>
      <c r="H2087" s="24" t="s">
        <v>743</v>
      </c>
      <c r="I2087" s="24" t="s">
        <v>744</v>
      </c>
      <c r="J2087" s="24" t="s">
        <v>745</v>
      </c>
      <c r="K2087" s="24" t="s">
        <v>17</v>
      </c>
    </row>
    <row r="2088" customHeight="1" spans="1:11">
      <c r="A2088" s="49" t="s">
        <v>746</v>
      </c>
      <c r="B2088" s="48" t="s">
        <v>683</v>
      </c>
      <c r="C2088" s="49" t="s">
        <v>96</v>
      </c>
      <c r="D2088" s="49" t="s">
        <v>684</v>
      </c>
      <c r="E2088" s="49" t="s">
        <v>1494</v>
      </c>
      <c r="F2088" s="49"/>
      <c r="G2088" s="50" t="s">
        <v>70</v>
      </c>
      <c r="H2088" s="416">
        <v>1</v>
      </c>
      <c r="I2088" s="417"/>
      <c r="J2088" s="417">
        <v>15.8</v>
      </c>
      <c r="K2088" s="417">
        <v>15.8</v>
      </c>
    </row>
    <row r="2089" ht="25.5" spans="1:11">
      <c r="A2089" s="28" t="s">
        <v>747</v>
      </c>
      <c r="B2089" s="27" t="s">
        <v>1495</v>
      </c>
      <c r="C2089" s="28" t="s">
        <v>96</v>
      </c>
      <c r="D2089" s="28" t="s">
        <v>1496</v>
      </c>
      <c r="E2089" s="28" t="s">
        <v>750</v>
      </c>
      <c r="F2089" s="28"/>
      <c r="G2089" s="29" t="s">
        <v>751</v>
      </c>
      <c r="H2089" s="418">
        <v>0.227</v>
      </c>
      <c r="I2089" s="418">
        <v>0</v>
      </c>
      <c r="J2089" s="30">
        <v>41.95</v>
      </c>
      <c r="K2089" s="30">
        <v>9.52</v>
      </c>
    </row>
    <row r="2090" ht="25.5" spans="1:11">
      <c r="A2090" s="28" t="s">
        <v>747</v>
      </c>
      <c r="B2090" s="27" t="s">
        <v>768</v>
      </c>
      <c r="C2090" s="28" t="s">
        <v>96</v>
      </c>
      <c r="D2090" s="28" t="s">
        <v>769</v>
      </c>
      <c r="E2090" s="28" t="s">
        <v>750</v>
      </c>
      <c r="F2090" s="28"/>
      <c r="G2090" s="29" t="s">
        <v>751</v>
      </c>
      <c r="H2090" s="418">
        <v>0.0757</v>
      </c>
      <c r="I2090" s="418">
        <v>0</v>
      </c>
      <c r="J2090" s="30">
        <v>31.89</v>
      </c>
      <c r="K2090" s="30">
        <v>2.41</v>
      </c>
    </row>
    <row r="2091" customHeight="1" spans="1:11">
      <c r="A2091" s="33" t="s">
        <v>765</v>
      </c>
      <c r="B2091" s="32" t="s">
        <v>1501</v>
      </c>
      <c r="C2091" s="33" t="s">
        <v>96</v>
      </c>
      <c r="D2091" s="33" t="s">
        <v>1502</v>
      </c>
      <c r="E2091" s="33" t="s">
        <v>772</v>
      </c>
      <c r="F2091" s="33"/>
      <c r="G2091" s="34" t="s">
        <v>970</v>
      </c>
      <c r="H2091" s="422">
        <v>0.2678</v>
      </c>
      <c r="I2091" s="422">
        <v>0</v>
      </c>
      <c r="J2091" s="35">
        <v>14.48</v>
      </c>
      <c r="K2091" s="35">
        <v>3.87</v>
      </c>
    </row>
    <row r="2092" spans="1:11">
      <c r="A2092" s="41"/>
      <c r="B2092" s="41"/>
      <c r="C2092" s="41"/>
      <c r="D2092" s="41"/>
      <c r="E2092" s="41" t="s">
        <v>752</v>
      </c>
      <c r="F2092" s="419">
        <v>3.98516710476906</v>
      </c>
      <c r="G2092" s="41" t="s">
        <v>753</v>
      </c>
      <c r="H2092" s="419">
        <v>4.5</v>
      </c>
      <c r="I2092" s="41" t="s">
        <v>754</v>
      </c>
      <c r="J2092" s="419">
        <v>8.49</v>
      </c>
    </row>
    <row r="2093" spans="1:11">
      <c r="A2093" s="41"/>
      <c r="B2093" s="41"/>
      <c r="C2093" s="41"/>
      <c r="D2093" s="41"/>
      <c r="E2093" s="41" t="s">
        <v>755</v>
      </c>
      <c r="F2093" s="419">
        <v>4.15</v>
      </c>
      <c r="G2093" s="41"/>
      <c r="H2093" s="41" t="s">
        <v>756</v>
      </c>
      <c r="I2093" s="41"/>
      <c r="J2093" s="419">
        <v>19.95</v>
      </c>
    </row>
    <row r="2094" ht="26.25" spans="1:11">
      <c r="A2094" s="42"/>
      <c r="B2094" s="42"/>
      <c r="C2094" s="42"/>
      <c r="D2094" s="42"/>
      <c r="E2094" s="42"/>
      <c r="F2094" s="42"/>
      <c r="G2094" s="42" t="s">
        <v>757</v>
      </c>
      <c r="H2094" s="420">
        <v>705.8565</v>
      </c>
      <c r="I2094" s="42" t="s">
        <v>758</v>
      </c>
      <c r="J2094" s="45">
        <v>14081.83</v>
      </c>
    </row>
    <row r="2095" ht="15.75" spans="1:11">
      <c r="A2095" s="421"/>
      <c r="B2095" s="421"/>
      <c r="C2095" s="421"/>
      <c r="D2095" s="421"/>
      <c r="E2095" s="421"/>
      <c r="F2095" s="421"/>
      <c r="G2095" s="421"/>
      <c r="H2095" s="421"/>
      <c r="I2095" s="421"/>
      <c r="J2095" s="421"/>
    </row>
    <row r="2096" ht="25.5" customHeight="1" spans="1:11">
      <c r="A2096" s="25" t="s">
        <v>685</v>
      </c>
      <c r="B2096" s="24" t="s">
        <v>739</v>
      </c>
      <c r="C2096" s="25" t="s">
        <v>740</v>
      </c>
      <c r="D2096" s="25" t="s">
        <v>16</v>
      </c>
      <c r="E2096" s="25" t="s">
        <v>741</v>
      </c>
      <c r="F2096" s="25"/>
      <c r="G2096" s="26" t="s">
        <v>742</v>
      </c>
      <c r="H2096" s="24" t="s">
        <v>743</v>
      </c>
      <c r="I2096" s="24" t="s">
        <v>744</v>
      </c>
      <c r="J2096" s="24" t="s">
        <v>745</v>
      </c>
      <c r="K2096" s="24" t="s">
        <v>17</v>
      </c>
    </row>
    <row r="2097" customHeight="1" spans="1:11">
      <c r="A2097" s="49" t="s">
        <v>746</v>
      </c>
      <c r="B2097" s="48" t="s">
        <v>686</v>
      </c>
      <c r="C2097" s="49" t="s">
        <v>96</v>
      </c>
      <c r="D2097" s="49" t="s">
        <v>687</v>
      </c>
      <c r="E2097" s="49" t="s">
        <v>1494</v>
      </c>
      <c r="F2097" s="49"/>
      <c r="G2097" s="50" t="s">
        <v>70</v>
      </c>
      <c r="H2097" s="416">
        <v>1</v>
      </c>
      <c r="I2097" s="417"/>
      <c r="J2097" s="417">
        <v>24.05</v>
      </c>
      <c r="K2097" s="417">
        <v>24.05</v>
      </c>
    </row>
    <row r="2098" ht="25.5" spans="1:11">
      <c r="A2098" s="28" t="s">
        <v>747</v>
      </c>
      <c r="B2098" s="27" t="s">
        <v>1495</v>
      </c>
      <c r="C2098" s="28" t="s">
        <v>96</v>
      </c>
      <c r="D2098" s="28" t="s">
        <v>1496</v>
      </c>
      <c r="E2098" s="28" t="s">
        <v>750</v>
      </c>
      <c r="F2098" s="28"/>
      <c r="G2098" s="29" t="s">
        <v>751</v>
      </c>
      <c r="H2098" s="418">
        <v>0.361</v>
      </c>
      <c r="I2098" s="418">
        <v>0</v>
      </c>
      <c r="J2098" s="30">
        <v>41.95</v>
      </c>
      <c r="K2098" s="30">
        <v>15.14</v>
      </c>
    </row>
    <row r="2099" customHeight="1" spans="1:11">
      <c r="A2099" s="28" t="s">
        <v>747</v>
      </c>
      <c r="B2099" s="27" t="s">
        <v>768</v>
      </c>
      <c r="C2099" s="28" t="s">
        <v>96</v>
      </c>
      <c r="D2099" s="28" t="s">
        <v>769</v>
      </c>
      <c r="E2099" s="28" t="s">
        <v>750</v>
      </c>
      <c r="F2099" s="28"/>
      <c r="G2099" s="29" t="s">
        <v>751</v>
      </c>
      <c r="H2099" s="418">
        <v>0.1203</v>
      </c>
      <c r="I2099" s="418">
        <v>0</v>
      </c>
      <c r="J2099" s="30">
        <v>31.89</v>
      </c>
      <c r="K2099" s="30">
        <v>3.83</v>
      </c>
    </row>
    <row r="2100" ht="25.5" spans="1:11">
      <c r="A2100" s="33" t="s">
        <v>765</v>
      </c>
      <c r="B2100" s="32" t="s">
        <v>1497</v>
      </c>
      <c r="C2100" s="33" t="s">
        <v>96</v>
      </c>
      <c r="D2100" s="33" t="s">
        <v>1498</v>
      </c>
      <c r="E2100" s="33" t="s">
        <v>772</v>
      </c>
      <c r="F2100" s="33"/>
      <c r="G2100" s="34" t="s">
        <v>84</v>
      </c>
      <c r="H2100" s="422">
        <v>0.0802</v>
      </c>
      <c r="I2100" s="422">
        <v>0</v>
      </c>
      <c r="J2100" s="35">
        <v>1.25</v>
      </c>
      <c r="K2100" s="35">
        <v>0.1</v>
      </c>
    </row>
    <row r="2101" ht="25.5" spans="1:11">
      <c r="A2101" s="33" t="s">
        <v>765</v>
      </c>
      <c r="B2101" s="32" t="s">
        <v>1499</v>
      </c>
      <c r="C2101" s="33" t="s">
        <v>96</v>
      </c>
      <c r="D2101" s="33" t="s">
        <v>1500</v>
      </c>
      <c r="E2101" s="33" t="s">
        <v>772</v>
      </c>
      <c r="F2101" s="33"/>
      <c r="G2101" s="34" t="s">
        <v>242</v>
      </c>
      <c r="H2101" s="422">
        <v>1.3389</v>
      </c>
      <c r="I2101" s="422">
        <v>0</v>
      </c>
      <c r="J2101" s="35">
        <v>3.72</v>
      </c>
      <c r="K2101" s="35">
        <v>4.98</v>
      </c>
    </row>
    <row r="2102" spans="1:11">
      <c r="A2102" s="41"/>
      <c r="B2102" s="41"/>
      <c r="C2102" s="41"/>
      <c r="D2102" s="41"/>
      <c r="E2102" s="41" t="s">
        <v>752</v>
      </c>
      <c r="F2102" s="419">
        <v>6.34153210664664</v>
      </c>
      <c r="G2102" s="41" t="s">
        <v>753</v>
      </c>
      <c r="H2102" s="419">
        <v>7.17</v>
      </c>
      <c r="I2102" s="41" t="s">
        <v>754</v>
      </c>
      <c r="J2102" s="419">
        <v>13.51</v>
      </c>
    </row>
    <row r="2103" ht="38.25" customHeight="1" spans="1:11">
      <c r="A2103" s="41"/>
      <c r="B2103" s="41"/>
      <c r="C2103" s="41"/>
      <c r="D2103" s="41"/>
      <c r="E2103" s="41" t="s">
        <v>755</v>
      </c>
      <c r="F2103" s="419">
        <v>6.31</v>
      </c>
      <c r="G2103" s="41"/>
      <c r="H2103" s="41" t="s">
        <v>756</v>
      </c>
      <c r="I2103" s="41"/>
      <c r="J2103" s="419">
        <v>30.36</v>
      </c>
    </row>
    <row r="2104" ht="25.5" customHeight="1" spans="1:11">
      <c r="A2104" s="42"/>
      <c r="B2104" s="42"/>
      <c r="C2104" s="42"/>
      <c r="D2104" s="42"/>
      <c r="E2104" s="42"/>
      <c r="F2104" s="42"/>
      <c r="G2104" s="42" t="s">
        <v>757</v>
      </c>
      <c r="H2104" s="420">
        <v>163</v>
      </c>
      <c r="I2104" s="42" t="s">
        <v>758</v>
      </c>
      <c r="J2104" s="45">
        <v>4948.68</v>
      </c>
    </row>
    <row r="2105" ht="25.5" customHeight="1" spans="1:11">
      <c r="A2105" s="421"/>
      <c r="B2105" s="421"/>
      <c r="C2105" s="421"/>
      <c r="D2105" s="421"/>
      <c r="E2105" s="421"/>
      <c r="F2105" s="421"/>
      <c r="G2105" s="421"/>
      <c r="H2105" s="421"/>
      <c r="I2105" s="421"/>
      <c r="J2105" s="421"/>
    </row>
    <row r="2106" spans="1:11">
      <c r="A2106" s="25" t="s">
        <v>688</v>
      </c>
      <c r="B2106" s="24" t="s">
        <v>739</v>
      </c>
      <c r="C2106" s="25" t="s">
        <v>740</v>
      </c>
      <c r="D2106" s="25" t="s">
        <v>16</v>
      </c>
      <c r="E2106" s="25" t="s">
        <v>741</v>
      </c>
      <c r="F2106" s="25"/>
      <c r="G2106" s="26" t="s">
        <v>742</v>
      </c>
      <c r="H2106" s="24" t="s">
        <v>743</v>
      </c>
      <c r="I2106" s="24" t="s">
        <v>744</v>
      </c>
      <c r="J2106" s="24" t="s">
        <v>745</v>
      </c>
      <c r="K2106" s="24" t="s">
        <v>17</v>
      </c>
    </row>
    <row r="2107" ht="25.5" spans="1:11">
      <c r="A2107" s="49" t="s">
        <v>746</v>
      </c>
      <c r="B2107" s="48" t="s">
        <v>689</v>
      </c>
      <c r="C2107" s="49" t="s">
        <v>96</v>
      </c>
      <c r="D2107" s="49" t="s">
        <v>690</v>
      </c>
      <c r="E2107" s="49" t="s">
        <v>1494</v>
      </c>
      <c r="F2107" s="49"/>
      <c r="G2107" s="50" t="s">
        <v>70</v>
      </c>
      <c r="H2107" s="416">
        <v>1</v>
      </c>
      <c r="I2107" s="417"/>
      <c r="J2107" s="417">
        <v>13.94</v>
      </c>
      <c r="K2107" s="417">
        <v>13.94</v>
      </c>
    </row>
    <row r="2108" ht="25.5" spans="1:11">
      <c r="A2108" s="28" t="s">
        <v>747</v>
      </c>
      <c r="B2108" s="27" t="s">
        <v>1495</v>
      </c>
      <c r="C2108" s="28" t="s">
        <v>96</v>
      </c>
      <c r="D2108" s="28" t="s">
        <v>1496</v>
      </c>
      <c r="E2108" s="28" t="s">
        <v>750</v>
      </c>
      <c r="F2108" s="28"/>
      <c r="G2108" s="29" t="s">
        <v>751</v>
      </c>
      <c r="H2108" s="418">
        <v>0.1631</v>
      </c>
      <c r="I2108" s="418">
        <v>0</v>
      </c>
      <c r="J2108" s="30">
        <v>41.95</v>
      </c>
      <c r="K2108" s="30">
        <v>6.84</v>
      </c>
    </row>
    <row r="2109" customHeight="1" spans="1:11">
      <c r="A2109" s="28" t="s">
        <v>747</v>
      </c>
      <c r="B2109" s="27" t="s">
        <v>768</v>
      </c>
      <c r="C2109" s="28" t="s">
        <v>96</v>
      </c>
      <c r="D2109" s="28" t="s">
        <v>769</v>
      </c>
      <c r="E2109" s="28" t="s">
        <v>750</v>
      </c>
      <c r="F2109" s="28"/>
      <c r="G2109" s="29" t="s">
        <v>751</v>
      </c>
      <c r="H2109" s="418">
        <v>0.0544</v>
      </c>
      <c r="I2109" s="418">
        <v>0</v>
      </c>
      <c r="J2109" s="30">
        <v>31.89</v>
      </c>
      <c r="K2109" s="30">
        <v>1.73</v>
      </c>
    </row>
    <row r="2110" spans="1:11">
      <c r="A2110" s="33" t="s">
        <v>765</v>
      </c>
      <c r="B2110" s="32" t="s">
        <v>1503</v>
      </c>
      <c r="C2110" s="33" t="s">
        <v>96</v>
      </c>
      <c r="D2110" s="33" t="s">
        <v>1504</v>
      </c>
      <c r="E2110" s="33" t="s">
        <v>772</v>
      </c>
      <c r="F2110" s="33"/>
      <c r="G2110" s="34" t="s">
        <v>970</v>
      </c>
      <c r="H2110" s="422">
        <v>0.2367</v>
      </c>
      <c r="I2110" s="422">
        <v>0</v>
      </c>
      <c r="J2110" s="35">
        <v>22.72</v>
      </c>
      <c r="K2110" s="35">
        <v>5.37</v>
      </c>
    </row>
    <row r="2111" spans="1:11">
      <c r="A2111" s="41"/>
      <c r="B2111" s="41"/>
      <c r="C2111" s="41"/>
      <c r="D2111" s="41"/>
      <c r="E2111" s="41" t="s">
        <v>752</v>
      </c>
      <c r="F2111" s="419">
        <v>2.86331205407435</v>
      </c>
      <c r="G2111" s="41" t="s">
        <v>753</v>
      </c>
      <c r="H2111" s="419">
        <v>3.24</v>
      </c>
      <c r="I2111" s="41" t="s">
        <v>754</v>
      </c>
      <c r="J2111" s="419">
        <v>6.1</v>
      </c>
    </row>
    <row r="2112" spans="1:11">
      <c r="A2112" s="41"/>
      <c r="B2112" s="41"/>
      <c r="C2112" s="41"/>
      <c r="D2112" s="41"/>
      <c r="E2112" s="41" t="s">
        <v>755</v>
      </c>
      <c r="F2112" s="419">
        <v>3.66</v>
      </c>
      <c r="G2112" s="41"/>
      <c r="H2112" s="41" t="s">
        <v>756</v>
      </c>
      <c r="I2112" s="41"/>
      <c r="J2112" s="419">
        <v>17.6</v>
      </c>
    </row>
    <row r="2113" ht="26.25" spans="1:11">
      <c r="A2113" s="42"/>
      <c r="B2113" s="42"/>
      <c r="C2113" s="42"/>
      <c r="D2113" s="42"/>
      <c r="E2113" s="42"/>
      <c r="F2113" s="42"/>
      <c r="G2113" s="42" t="s">
        <v>757</v>
      </c>
      <c r="H2113" s="420">
        <v>163</v>
      </c>
      <c r="I2113" s="42" t="s">
        <v>758</v>
      </c>
      <c r="J2113" s="45">
        <v>2868.8</v>
      </c>
    </row>
    <row r="2114" ht="15.75" spans="1:11">
      <c r="A2114" s="421"/>
      <c r="B2114" s="421"/>
      <c r="C2114" s="421"/>
      <c r="D2114" s="421"/>
      <c r="E2114" s="421"/>
      <c r="F2114" s="421"/>
      <c r="G2114" s="421"/>
      <c r="H2114" s="421"/>
      <c r="I2114" s="421"/>
      <c r="J2114" s="421"/>
    </row>
    <row r="2115" ht="25.5" customHeight="1" spans="1:11">
      <c r="A2115" s="25" t="s">
        <v>691</v>
      </c>
      <c r="B2115" s="24" t="s">
        <v>739</v>
      </c>
      <c r="C2115" s="25" t="s">
        <v>740</v>
      </c>
      <c r="D2115" s="25" t="s">
        <v>16</v>
      </c>
      <c r="E2115" s="25" t="s">
        <v>741</v>
      </c>
      <c r="F2115" s="25"/>
      <c r="G2115" s="26" t="s">
        <v>742</v>
      </c>
      <c r="H2115" s="24" t="s">
        <v>743</v>
      </c>
      <c r="I2115" s="24" t="s">
        <v>744</v>
      </c>
      <c r="J2115" s="24" t="s">
        <v>745</v>
      </c>
      <c r="K2115" s="24" t="s">
        <v>17</v>
      </c>
    </row>
    <row r="2116" ht="25.5" customHeight="1" spans="1:11">
      <c r="A2116" s="49" t="s">
        <v>746</v>
      </c>
      <c r="B2116" s="48" t="s">
        <v>692</v>
      </c>
      <c r="C2116" s="49" t="s">
        <v>96</v>
      </c>
      <c r="D2116" s="49" t="s">
        <v>693</v>
      </c>
      <c r="E2116" s="49" t="s">
        <v>1505</v>
      </c>
      <c r="F2116" s="49"/>
      <c r="G2116" s="50" t="s">
        <v>70</v>
      </c>
      <c r="H2116" s="416">
        <v>1</v>
      </c>
      <c r="I2116" s="417"/>
      <c r="J2116" s="417">
        <v>5.31</v>
      </c>
      <c r="K2116" s="417">
        <v>5.31</v>
      </c>
    </row>
    <row r="2117" ht="25.5" spans="1:11">
      <c r="A2117" s="28" t="s">
        <v>747</v>
      </c>
      <c r="B2117" s="27" t="s">
        <v>774</v>
      </c>
      <c r="C2117" s="28" t="s">
        <v>96</v>
      </c>
      <c r="D2117" s="28" t="s">
        <v>775</v>
      </c>
      <c r="E2117" s="28" t="s">
        <v>750</v>
      </c>
      <c r="F2117" s="28"/>
      <c r="G2117" s="29" t="s">
        <v>751</v>
      </c>
      <c r="H2117" s="418">
        <v>0.096</v>
      </c>
      <c r="I2117" s="418">
        <v>0</v>
      </c>
      <c r="J2117" s="30">
        <v>41.06</v>
      </c>
      <c r="K2117" s="30">
        <v>3.94</v>
      </c>
    </row>
    <row r="2118" ht="25.5" spans="1:11">
      <c r="A2118" s="28" t="s">
        <v>747</v>
      </c>
      <c r="B2118" s="27" t="s">
        <v>768</v>
      </c>
      <c r="C2118" s="28" t="s">
        <v>96</v>
      </c>
      <c r="D2118" s="28" t="s">
        <v>769</v>
      </c>
      <c r="E2118" s="28" t="s">
        <v>750</v>
      </c>
      <c r="F2118" s="28"/>
      <c r="G2118" s="29" t="s">
        <v>751</v>
      </c>
      <c r="H2118" s="418">
        <v>0.04</v>
      </c>
      <c r="I2118" s="418">
        <v>0</v>
      </c>
      <c r="J2118" s="30">
        <v>31.89</v>
      </c>
      <c r="K2118" s="30">
        <v>1.27</v>
      </c>
    </row>
    <row r="2119" ht="38.25" spans="1:11">
      <c r="A2119" s="28" t="s">
        <v>747</v>
      </c>
      <c r="B2119" s="27" t="s">
        <v>1506</v>
      </c>
      <c r="C2119" s="28" t="s">
        <v>96</v>
      </c>
      <c r="D2119" s="28" t="s">
        <v>1507</v>
      </c>
      <c r="E2119" s="28" t="s">
        <v>787</v>
      </c>
      <c r="F2119" s="28"/>
      <c r="G2119" s="29" t="s">
        <v>788</v>
      </c>
      <c r="H2119" s="418">
        <v>0.0119</v>
      </c>
      <c r="I2119" s="418">
        <v>0</v>
      </c>
      <c r="J2119" s="30">
        <v>4.16</v>
      </c>
      <c r="K2119" s="30">
        <v>0.04</v>
      </c>
    </row>
    <row r="2120" ht="38.25" spans="1:11">
      <c r="A2120" s="28" t="s">
        <v>747</v>
      </c>
      <c r="B2120" s="27" t="s">
        <v>1508</v>
      </c>
      <c r="C2120" s="28" t="s">
        <v>96</v>
      </c>
      <c r="D2120" s="28" t="s">
        <v>1509</v>
      </c>
      <c r="E2120" s="28" t="s">
        <v>787</v>
      </c>
      <c r="F2120" s="28"/>
      <c r="G2120" s="29" t="s">
        <v>791</v>
      </c>
      <c r="H2120" s="418">
        <v>0.0841</v>
      </c>
      <c r="I2120" s="418">
        <v>0</v>
      </c>
      <c r="J2120" s="30">
        <v>0.73</v>
      </c>
      <c r="K2120" s="30">
        <v>0.06</v>
      </c>
    </row>
    <row r="2121" spans="1:11">
      <c r="A2121" s="41"/>
      <c r="B2121" s="41"/>
      <c r="C2121" s="41"/>
      <c r="D2121" s="41"/>
      <c r="E2121" s="41" t="s">
        <v>752</v>
      </c>
      <c r="F2121" s="419">
        <v>1.80247840781074</v>
      </c>
      <c r="G2121" s="41" t="s">
        <v>753</v>
      </c>
      <c r="H2121" s="419">
        <v>2.04</v>
      </c>
      <c r="I2121" s="41" t="s">
        <v>754</v>
      </c>
      <c r="J2121" s="419">
        <v>3.84</v>
      </c>
    </row>
    <row r="2122" spans="1:11">
      <c r="A2122" s="41"/>
      <c r="B2122" s="41"/>
      <c r="C2122" s="41"/>
      <c r="D2122" s="41"/>
      <c r="E2122" s="41" t="s">
        <v>755</v>
      </c>
      <c r="F2122" s="419">
        <v>1.39</v>
      </c>
      <c r="G2122" s="41"/>
      <c r="H2122" s="41" t="s">
        <v>756</v>
      </c>
      <c r="I2122" s="41"/>
      <c r="J2122" s="419">
        <v>6.7</v>
      </c>
    </row>
    <row r="2123" customHeight="1" spans="1:11">
      <c r="A2123" s="42"/>
      <c r="B2123" s="42"/>
      <c r="C2123" s="42"/>
      <c r="D2123" s="42"/>
      <c r="E2123" s="42"/>
      <c r="F2123" s="42"/>
      <c r="G2123" s="42" t="s">
        <v>757</v>
      </c>
      <c r="H2123" s="420">
        <v>4.09</v>
      </c>
      <c r="I2123" s="42" t="s">
        <v>758</v>
      </c>
      <c r="J2123" s="45">
        <v>27.4</v>
      </c>
    </row>
    <row r="2124" ht="15.75" spans="1:11">
      <c r="A2124" s="421"/>
      <c r="B2124" s="421"/>
      <c r="C2124" s="421"/>
      <c r="D2124" s="421"/>
      <c r="E2124" s="421"/>
      <c r="F2124" s="421"/>
      <c r="G2124" s="421"/>
      <c r="H2124" s="421"/>
      <c r="I2124" s="421"/>
      <c r="J2124" s="421"/>
    </row>
    <row r="2125" spans="1:11">
      <c r="A2125" s="25" t="s">
        <v>694</v>
      </c>
      <c r="B2125" s="24" t="s">
        <v>739</v>
      </c>
      <c r="C2125" s="25" t="s">
        <v>740</v>
      </c>
      <c r="D2125" s="25" t="s">
        <v>16</v>
      </c>
      <c r="E2125" s="25" t="s">
        <v>741</v>
      </c>
      <c r="F2125" s="25"/>
      <c r="G2125" s="26" t="s">
        <v>742</v>
      </c>
      <c r="H2125" s="24" t="s">
        <v>743</v>
      </c>
      <c r="I2125" s="24" t="s">
        <v>744</v>
      </c>
      <c r="J2125" s="24" t="s">
        <v>745</v>
      </c>
      <c r="K2125" s="24" t="s">
        <v>17</v>
      </c>
    </row>
    <row r="2126" ht="25.5" spans="1:11">
      <c r="A2126" s="49" t="s">
        <v>746</v>
      </c>
      <c r="B2126" s="48" t="s">
        <v>695</v>
      </c>
      <c r="C2126" s="49" t="s">
        <v>96</v>
      </c>
      <c r="D2126" s="49" t="s">
        <v>696</v>
      </c>
      <c r="E2126" s="49" t="s">
        <v>1505</v>
      </c>
      <c r="F2126" s="49"/>
      <c r="G2126" s="50" t="s">
        <v>70</v>
      </c>
      <c r="H2126" s="416">
        <v>1</v>
      </c>
      <c r="I2126" s="417"/>
      <c r="J2126" s="417">
        <v>80.48</v>
      </c>
      <c r="K2126" s="417">
        <v>80.48</v>
      </c>
    </row>
    <row r="2127" ht="25.5" spans="1:11">
      <c r="A2127" s="28" t="s">
        <v>747</v>
      </c>
      <c r="B2127" s="27" t="s">
        <v>1510</v>
      </c>
      <c r="C2127" s="28" t="s">
        <v>96</v>
      </c>
      <c r="D2127" s="28" t="s">
        <v>1511</v>
      </c>
      <c r="E2127" s="28" t="s">
        <v>787</v>
      </c>
      <c r="F2127" s="28"/>
      <c r="G2127" s="29" t="s">
        <v>791</v>
      </c>
      <c r="H2127" s="418">
        <v>0.0862</v>
      </c>
      <c r="I2127" s="418">
        <v>0</v>
      </c>
      <c r="J2127" s="30">
        <v>41.95</v>
      </c>
      <c r="K2127" s="30">
        <v>3.61</v>
      </c>
    </row>
    <row r="2128" ht="25.5" customHeight="1" spans="1:11">
      <c r="A2128" s="28" t="s">
        <v>747</v>
      </c>
      <c r="B2128" s="27" t="s">
        <v>1512</v>
      </c>
      <c r="C2128" s="28" t="s">
        <v>96</v>
      </c>
      <c r="D2128" s="28" t="s">
        <v>1513</v>
      </c>
      <c r="E2128" s="28" t="s">
        <v>787</v>
      </c>
      <c r="F2128" s="28"/>
      <c r="G2128" s="29" t="s">
        <v>788</v>
      </c>
      <c r="H2128" s="418">
        <v>0.0064</v>
      </c>
      <c r="I2128" s="418">
        <v>0</v>
      </c>
      <c r="J2128" s="30">
        <v>42.68</v>
      </c>
      <c r="K2128" s="30">
        <v>0.27</v>
      </c>
    </row>
    <row r="2129" ht="25.5" spans="1:11">
      <c r="A2129" s="28" t="s">
        <v>747</v>
      </c>
      <c r="B2129" s="27" t="s">
        <v>1495</v>
      </c>
      <c r="C2129" s="28" t="s">
        <v>96</v>
      </c>
      <c r="D2129" s="28" t="s">
        <v>1496</v>
      </c>
      <c r="E2129" s="28" t="s">
        <v>750</v>
      </c>
      <c r="F2129" s="28"/>
      <c r="G2129" s="29" t="s">
        <v>751</v>
      </c>
      <c r="H2129" s="418">
        <v>0.093</v>
      </c>
      <c r="I2129" s="418">
        <v>0</v>
      </c>
      <c r="J2129" s="30">
        <v>41.95</v>
      </c>
      <c r="K2129" s="30">
        <v>3.9</v>
      </c>
    </row>
    <row r="2130" ht="25.5" spans="1:11">
      <c r="A2130" s="28" t="s">
        <v>747</v>
      </c>
      <c r="B2130" s="27" t="s">
        <v>768</v>
      </c>
      <c r="C2130" s="28" t="s">
        <v>96</v>
      </c>
      <c r="D2130" s="28" t="s">
        <v>769</v>
      </c>
      <c r="E2130" s="28" t="s">
        <v>750</v>
      </c>
      <c r="F2130" s="28"/>
      <c r="G2130" s="29" t="s">
        <v>751</v>
      </c>
      <c r="H2130" s="418">
        <v>0.039</v>
      </c>
      <c r="I2130" s="418">
        <v>0</v>
      </c>
      <c r="J2130" s="30">
        <v>31.89</v>
      </c>
      <c r="K2130" s="30">
        <v>1.24</v>
      </c>
    </row>
    <row r="2131" spans="1:11">
      <c r="A2131" s="33" t="s">
        <v>765</v>
      </c>
      <c r="B2131" s="32" t="s">
        <v>1514</v>
      </c>
      <c r="C2131" s="33" t="s">
        <v>96</v>
      </c>
      <c r="D2131" s="33" t="s">
        <v>1515</v>
      </c>
      <c r="E2131" s="33" t="s">
        <v>772</v>
      </c>
      <c r="F2131" s="33"/>
      <c r="G2131" s="34" t="s">
        <v>970</v>
      </c>
      <c r="H2131" s="422">
        <v>0.071</v>
      </c>
      <c r="I2131" s="422">
        <v>0</v>
      </c>
      <c r="J2131" s="35">
        <v>50.14</v>
      </c>
      <c r="K2131" s="35">
        <v>3.55</v>
      </c>
    </row>
    <row r="2132" spans="1:11">
      <c r="A2132" s="33" t="s">
        <v>765</v>
      </c>
      <c r="B2132" s="32" t="s">
        <v>1516</v>
      </c>
      <c r="C2132" s="33" t="s">
        <v>96</v>
      </c>
      <c r="D2132" s="33" t="s">
        <v>1517</v>
      </c>
      <c r="E2132" s="33" t="s">
        <v>772</v>
      </c>
      <c r="F2132" s="33"/>
      <c r="G2132" s="34" t="s">
        <v>970</v>
      </c>
      <c r="H2132" s="422">
        <v>0.354</v>
      </c>
      <c r="I2132" s="422">
        <v>0</v>
      </c>
      <c r="J2132" s="35">
        <v>103.11</v>
      </c>
      <c r="K2132" s="35">
        <v>36.5</v>
      </c>
    </row>
    <row r="2133" spans="1:11">
      <c r="A2133" s="33" t="s">
        <v>765</v>
      </c>
      <c r="B2133" s="32" t="s">
        <v>1518</v>
      </c>
      <c r="C2133" s="33" t="s">
        <v>96</v>
      </c>
      <c r="D2133" s="33" t="s">
        <v>1519</v>
      </c>
      <c r="E2133" s="33" t="s">
        <v>772</v>
      </c>
      <c r="F2133" s="33"/>
      <c r="G2133" s="34" t="s">
        <v>84</v>
      </c>
      <c r="H2133" s="422">
        <v>0.01</v>
      </c>
      <c r="I2133" s="422">
        <v>0</v>
      </c>
      <c r="J2133" s="35">
        <v>11.91</v>
      </c>
      <c r="K2133" s="35">
        <v>0.11</v>
      </c>
    </row>
    <row r="2134" spans="1:11">
      <c r="A2134" s="33" t="s">
        <v>765</v>
      </c>
      <c r="B2134" s="32" t="s">
        <v>1520</v>
      </c>
      <c r="C2134" s="33" t="s">
        <v>96</v>
      </c>
      <c r="D2134" s="33" t="s">
        <v>1521</v>
      </c>
      <c r="E2134" s="33" t="s">
        <v>772</v>
      </c>
      <c r="F2134" s="33"/>
      <c r="G2134" s="34" t="s">
        <v>970</v>
      </c>
      <c r="H2134" s="422">
        <v>0.2016</v>
      </c>
      <c r="I2134" s="422">
        <v>0</v>
      </c>
      <c r="J2134" s="35">
        <v>155.26</v>
      </c>
      <c r="K2134" s="35">
        <v>31.3</v>
      </c>
    </row>
    <row r="2135" spans="1:11">
      <c r="A2135" s="41"/>
      <c r="B2135" s="41"/>
      <c r="C2135" s="41"/>
      <c r="D2135" s="41"/>
      <c r="E2135" s="41" t="s">
        <v>752</v>
      </c>
      <c r="F2135" s="419">
        <v>3.01821254224559</v>
      </c>
      <c r="G2135" s="41" t="s">
        <v>753</v>
      </c>
      <c r="H2135" s="419">
        <v>3.41</v>
      </c>
      <c r="I2135" s="41" t="s">
        <v>754</v>
      </c>
      <c r="J2135" s="419">
        <v>6.43</v>
      </c>
    </row>
    <row r="2136" spans="1:11">
      <c r="A2136" s="41"/>
      <c r="B2136" s="41"/>
      <c r="C2136" s="41"/>
      <c r="D2136" s="41"/>
      <c r="E2136" s="41" t="s">
        <v>755</v>
      </c>
      <c r="F2136" s="419">
        <v>21.14</v>
      </c>
      <c r="G2136" s="41"/>
      <c r="H2136" s="41" t="s">
        <v>756</v>
      </c>
      <c r="I2136" s="41"/>
      <c r="J2136" s="419">
        <v>101.62</v>
      </c>
    </row>
    <row r="2137" customHeight="1" spans="1:11">
      <c r="A2137" s="42"/>
      <c r="B2137" s="42"/>
      <c r="C2137" s="42"/>
      <c r="D2137" s="42"/>
      <c r="E2137" s="42"/>
      <c r="F2137" s="42"/>
      <c r="G2137" s="42" t="s">
        <v>757</v>
      </c>
      <c r="H2137" s="420">
        <v>4.09</v>
      </c>
      <c r="I2137" s="42" t="s">
        <v>758</v>
      </c>
      <c r="J2137" s="45">
        <v>415.62</v>
      </c>
    </row>
    <row r="2138" ht="15.75" spans="1:11">
      <c r="A2138" s="421"/>
      <c r="B2138" s="421"/>
      <c r="C2138" s="421"/>
      <c r="D2138" s="421"/>
      <c r="E2138" s="421"/>
      <c r="F2138" s="421"/>
      <c r="G2138" s="421"/>
      <c r="H2138" s="421"/>
      <c r="I2138" s="421"/>
      <c r="J2138" s="421"/>
    </row>
    <row r="2139" spans="1:11">
      <c r="A2139" s="25" t="s">
        <v>697</v>
      </c>
      <c r="B2139" s="24" t="s">
        <v>739</v>
      </c>
      <c r="C2139" s="25" t="s">
        <v>740</v>
      </c>
      <c r="D2139" s="25" t="s">
        <v>16</v>
      </c>
      <c r="E2139" s="25" t="s">
        <v>741</v>
      </c>
      <c r="F2139" s="25"/>
      <c r="G2139" s="26" t="s">
        <v>742</v>
      </c>
      <c r="H2139" s="24" t="s">
        <v>743</v>
      </c>
      <c r="I2139" s="24" t="s">
        <v>744</v>
      </c>
      <c r="J2139" s="24" t="s">
        <v>745</v>
      </c>
      <c r="K2139" s="24" t="s">
        <v>17</v>
      </c>
    </row>
    <row r="2140" spans="1:11">
      <c r="A2140" s="49" t="s">
        <v>746</v>
      </c>
      <c r="B2140" s="48" t="s">
        <v>698</v>
      </c>
      <c r="C2140" s="49" t="s">
        <v>96</v>
      </c>
      <c r="D2140" s="49" t="s">
        <v>699</v>
      </c>
      <c r="E2140" s="49" t="s">
        <v>1522</v>
      </c>
      <c r="F2140" s="49"/>
      <c r="G2140" s="50" t="s">
        <v>70</v>
      </c>
      <c r="H2140" s="416">
        <v>1</v>
      </c>
      <c r="I2140" s="417"/>
      <c r="J2140" s="417">
        <v>17.75</v>
      </c>
      <c r="K2140" s="417">
        <v>17.75</v>
      </c>
    </row>
    <row r="2141" ht="25.5" spans="1:11">
      <c r="A2141" s="28" t="s">
        <v>747</v>
      </c>
      <c r="B2141" s="27" t="s">
        <v>1303</v>
      </c>
      <c r="C2141" s="28" t="s">
        <v>96</v>
      </c>
      <c r="D2141" s="28" t="s">
        <v>1304</v>
      </c>
      <c r="E2141" s="28" t="s">
        <v>750</v>
      </c>
      <c r="F2141" s="28"/>
      <c r="G2141" s="29" t="s">
        <v>751</v>
      </c>
      <c r="H2141" s="418">
        <v>0.1351</v>
      </c>
      <c r="I2141" s="418">
        <v>0</v>
      </c>
      <c r="J2141" s="30">
        <v>33.21</v>
      </c>
      <c r="K2141" s="30">
        <v>4.48</v>
      </c>
    </row>
    <row r="2142" ht="25.5" spans="1:11">
      <c r="A2142" s="28" t="s">
        <v>747</v>
      </c>
      <c r="B2142" s="27" t="s">
        <v>1523</v>
      </c>
      <c r="C2142" s="28" t="s">
        <v>96</v>
      </c>
      <c r="D2142" s="28" t="s">
        <v>1524</v>
      </c>
      <c r="E2142" s="28" t="s">
        <v>750</v>
      </c>
      <c r="F2142" s="28"/>
      <c r="G2142" s="29" t="s">
        <v>751</v>
      </c>
      <c r="H2142" s="418">
        <v>0.1351</v>
      </c>
      <c r="I2142" s="418">
        <v>0</v>
      </c>
      <c r="J2142" s="30">
        <v>52.77</v>
      </c>
      <c r="K2142" s="30">
        <v>7.12</v>
      </c>
    </row>
    <row r="2143" spans="1:11">
      <c r="A2143" s="33" t="s">
        <v>765</v>
      </c>
      <c r="B2143" s="32" t="s">
        <v>1525</v>
      </c>
      <c r="C2143" s="33" t="s">
        <v>96</v>
      </c>
      <c r="D2143" s="33" t="s">
        <v>1526</v>
      </c>
      <c r="E2143" s="33" t="s">
        <v>772</v>
      </c>
      <c r="F2143" s="33"/>
      <c r="G2143" s="34" t="s">
        <v>970</v>
      </c>
      <c r="H2143" s="422">
        <v>0.011</v>
      </c>
      <c r="I2143" s="422">
        <v>0</v>
      </c>
      <c r="J2143" s="35">
        <v>22</v>
      </c>
      <c r="K2143" s="35">
        <v>0.24</v>
      </c>
    </row>
    <row r="2144" ht="25.5" customHeight="1" spans="1:11">
      <c r="A2144" s="33" t="s">
        <v>765</v>
      </c>
      <c r="B2144" s="32" t="s">
        <v>1282</v>
      </c>
      <c r="C2144" s="33" t="s">
        <v>96</v>
      </c>
      <c r="D2144" s="33" t="s">
        <v>1283</v>
      </c>
      <c r="E2144" s="33" t="s">
        <v>772</v>
      </c>
      <c r="F2144" s="33"/>
      <c r="G2144" s="34" t="s">
        <v>970</v>
      </c>
      <c r="H2144" s="422">
        <v>0.1098</v>
      </c>
      <c r="I2144" s="422">
        <v>0</v>
      </c>
      <c r="J2144" s="35">
        <v>53.91</v>
      </c>
      <c r="K2144" s="35">
        <v>5.91</v>
      </c>
    </row>
    <row r="2145" ht="25.5" customHeight="1" spans="1:11">
      <c r="A2145" s="41"/>
      <c r="B2145" s="41"/>
      <c r="C2145" s="41"/>
      <c r="D2145" s="41"/>
      <c r="E2145" s="41" t="s">
        <v>752</v>
      </c>
      <c r="F2145" s="419">
        <v>4.18231318062336</v>
      </c>
      <c r="G2145" s="41" t="s">
        <v>753</v>
      </c>
      <c r="H2145" s="419">
        <v>4.73</v>
      </c>
      <c r="I2145" s="41" t="s">
        <v>754</v>
      </c>
      <c r="J2145" s="419">
        <v>8.91</v>
      </c>
    </row>
    <row r="2146" spans="1:11">
      <c r="A2146" s="41"/>
      <c r="B2146" s="41"/>
      <c r="C2146" s="41"/>
      <c r="D2146" s="41"/>
      <c r="E2146" s="41" t="s">
        <v>755</v>
      </c>
      <c r="F2146" s="419">
        <v>4.66</v>
      </c>
      <c r="G2146" s="41"/>
      <c r="H2146" s="41" t="s">
        <v>756</v>
      </c>
      <c r="I2146" s="41"/>
      <c r="J2146" s="419">
        <v>22.41</v>
      </c>
    </row>
    <row r="2147" customHeight="1" spans="1:11">
      <c r="A2147" s="42"/>
      <c r="B2147" s="42"/>
      <c r="C2147" s="42"/>
      <c r="D2147" s="42"/>
      <c r="E2147" s="42"/>
      <c r="F2147" s="42"/>
      <c r="G2147" s="42" t="s">
        <v>757</v>
      </c>
      <c r="H2147" s="420">
        <v>29.08</v>
      </c>
      <c r="I2147" s="42" t="s">
        <v>758</v>
      </c>
      <c r="J2147" s="45">
        <v>651.68</v>
      </c>
    </row>
    <row r="2148" ht="15.75" spans="1:11">
      <c r="A2148" s="421"/>
      <c r="B2148" s="421"/>
      <c r="C2148" s="421"/>
      <c r="D2148" s="421"/>
      <c r="E2148" s="421"/>
      <c r="F2148" s="421"/>
      <c r="G2148" s="421"/>
      <c r="H2148" s="421"/>
      <c r="I2148" s="421"/>
      <c r="J2148" s="421"/>
    </row>
    <row r="2149" spans="1:11">
      <c r="A2149" s="25" t="s">
        <v>700</v>
      </c>
      <c r="B2149" s="24" t="s">
        <v>739</v>
      </c>
      <c r="C2149" s="25" t="s">
        <v>740</v>
      </c>
      <c r="D2149" s="25" t="s">
        <v>16</v>
      </c>
      <c r="E2149" s="25" t="s">
        <v>741</v>
      </c>
      <c r="F2149" s="25"/>
      <c r="G2149" s="26" t="s">
        <v>742</v>
      </c>
      <c r="H2149" s="24" t="s">
        <v>743</v>
      </c>
      <c r="I2149" s="24" t="s">
        <v>744</v>
      </c>
      <c r="J2149" s="24" t="s">
        <v>745</v>
      </c>
      <c r="K2149" s="24" t="s">
        <v>17</v>
      </c>
    </row>
    <row r="2150" ht="25.5" spans="1:11">
      <c r="A2150" s="49" t="s">
        <v>746</v>
      </c>
      <c r="B2150" s="48" t="s">
        <v>701</v>
      </c>
      <c r="C2150" s="49" t="s">
        <v>68</v>
      </c>
      <c r="D2150" s="49" t="s">
        <v>702</v>
      </c>
      <c r="E2150" s="49" t="s">
        <v>1527</v>
      </c>
      <c r="F2150" s="49"/>
      <c r="G2150" s="50" t="s">
        <v>70</v>
      </c>
      <c r="H2150" s="416">
        <v>1</v>
      </c>
      <c r="I2150" s="417"/>
      <c r="J2150" s="417">
        <v>29</v>
      </c>
      <c r="K2150" s="417">
        <v>29</v>
      </c>
    </row>
    <row r="2151" ht="25.5" spans="1:11">
      <c r="A2151" s="28" t="s">
        <v>747</v>
      </c>
      <c r="B2151" s="27" t="s">
        <v>781</v>
      </c>
      <c r="C2151" s="28" t="s">
        <v>96</v>
      </c>
      <c r="D2151" s="28" t="s">
        <v>782</v>
      </c>
      <c r="E2151" s="28" t="s">
        <v>750</v>
      </c>
      <c r="F2151" s="28"/>
      <c r="G2151" s="29" t="s">
        <v>751</v>
      </c>
      <c r="H2151" s="418">
        <v>0.2</v>
      </c>
      <c r="I2151" s="418">
        <v>0</v>
      </c>
      <c r="J2151" s="30">
        <v>32.41</v>
      </c>
      <c r="K2151" s="30">
        <v>6.48</v>
      </c>
    </row>
    <row r="2152" ht="25.5" spans="1:11">
      <c r="A2152" s="33" t="s">
        <v>765</v>
      </c>
      <c r="B2152" s="32" t="s">
        <v>1528</v>
      </c>
      <c r="C2152" s="33" t="s">
        <v>192</v>
      </c>
      <c r="D2152" s="33" t="s">
        <v>1529</v>
      </c>
      <c r="E2152" s="33" t="s">
        <v>772</v>
      </c>
      <c r="F2152" s="33"/>
      <c r="G2152" s="34" t="s">
        <v>70</v>
      </c>
      <c r="H2152" s="422">
        <v>1.05</v>
      </c>
      <c r="I2152" s="422">
        <v>0</v>
      </c>
      <c r="J2152" s="35">
        <v>21.45</v>
      </c>
      <c r="K2152" s="35">
        <v>22.52</v>
      </c>
    </row>
    <row r="2153" ht="25.5" customHeight="1" spans="1:11">
      <c r="A2153" s="41"/>
      <c r="B2153" s="41"/>
      <c r="C2153" s="41"/>
      <c r="D2153" s="41"/>
      <c r="E2153" s="41" t="s">
        <v>752</v>
      </c>
      <c r="F2153" s="419">
        <v>2.15921892602328</v>
      </c>
      <c r="G2153" s="41" t="s">
        <v>753</v>
      </c>
      <c r="H2153" s="419">
        <v>2.44</v>
      </c>
      <c r="I2153" s="41" t="s">
        <v>754</v>
      </c>
      <c r="J2153" s="419">
        <v>4.6</v>
      </c>
    </row>
    <row r="2154" ht="25.5" customHeight="1" spans="1:11">
      <c r="A2154" s="41"/>
      <c r="B2154" s="41"/>
      <c r="C2154" s="41"/>
      <c r="D2154" s="41"/>
      <c r="E2154" s="41" t="s">
        <v>755</v>
      </c>
      <c r="F2154" s="419">
        <v>7.61</v>
      </c>
      <c r="G2154" s="41"/>
      <c r="H2154" s="41" t="s">
        <v>756</v>
      </c>
      <c r="I2154" s="41"/>
      <c r="J2154" s="419">
        <v>36.61</v>
      </c>
    </row>
    <row r="2155" ht="26.25" spans="1:11">
      <c r="A2155" s="42"/>
      <c r="B2155" s="42"/>
      <c r="C2155" s="42"/>
      <c r="D2155" s="42"/>
      <c r="E2155" s="42"/>
      <c r="F2155" s="42"/>
      <c r="G2155" s="42" t="s">
        <v>757</v>
      </c>
      <c r="H2155" s="420">
        <v>11.5</v>
      </c>
      <c r="I2155" s="42" t="s">
        <v>758</v>
      </c>
      <c r="J2155" s="45">
        <v>421.01</v>
      </c>
    </row>
    <row r="2156" ht="15.75" spans="1:11">
      <c r="A2156" s="421"/>
      <c r="B2156" s="421"/>
      <c r="C2156" s="421"/>
      <c r="D2156" s="421"/>
      <c r="E2156" s="421"/>
      <c r="F2156" s="421"/>
      <c r="G2156" s="421"/>
      <c r="H2156" s="421"/>
      <c r="I2156" s="421"/>
      <c r="J2156" s="421"/>
    </row>
    <row r="2157" customHeight="1" spans="1:11">
      <c r="A2157" s="25" t="s">
        <v>703</v>
      </c>
      <c r="B2157" s="24" t="s">
        <v>739</v>
      </c>
      <c r="C2157" s="25" t="s">
        <v>740</v>
      </c>
      <c r="D2157" s="25" t="s">
        <v>16</v>
      </c>
      <c r="E2157" s="25" t="s">
        <v>741</v>
      </c>
      <c r="F2157" s="25"/>
      <c r="G2157" s="26" t="s">
        <v>742</v>
      </c>
      <c r="H2157" s="24" t="s">
        <v>743</v>
      </c>
      <c r="I2157" s="24" t="s">
        <v>744</v>
      </c>
      <c r="J2157" s="24" t="s">
        <v>745</v>
      </c>
      <c r="K2157" s="24" t="s">
        <v>17</v>
      </c>
    </row>
    <row r="2158" ht="25.5" spans="1:11">
      <c r="A2158" s="49" t="s">
        <v>746</v>
      </c>
      <c r="B2158" s="48" t="s">
        <v>704</v>
      </c>
      <c r="C2158" s="49" t="s">
        <v>96</v>
      </c>
      <c r="D2158" s="49" t="s">
        <v>705</v>
      </c>
      <c r="E2158" s="49" t="s">
        <v>1476</v>
      </c>
      <c r="F2158" s="49"/>
      <c r="G2158" s="50" t="s">
        <v>116</v>
      </c>
      <c r="H2158" s="416">
        <v>1</v>
      </c>
      <c r="I2158" s="417"/>
      <c r="J2158" s="417">
        <v>63.04</v>
      </c>
      <c r="K2158" s="417">
        <v>63.04</v>
      </c>
    </row>
    <row r="2159" ht="25.5" spans="1:11">
      <c r="A2159" s="28" t="s">
        <v>747</v>
      </c>
      <c r="B2159" s="27" t="s">
        <v>774</v>
      </c>
      <c r="C2159" s="28" t="s">
        <v>96</v>
      </c>
      <c r="D2159" s="28" t="s">
        <v>775</v>
      </c>
      <c r="E2159" s="28" t="s">
        <v>750</v>
      </c>
      <c r="F2159" s="28"/>
      <c r="G2159" s="29" t="s">
        <v>751</v>
      </c>
      <c r="H2159" s="418">
        <v>1.1655</v>
      </c>
      <c r="I2159" s="418">
        <v>0</v>
      </c>
      <c r="J2159" s="30">
        <v>41.06</v>
      </c>
      <c r="K2159" s="30">
        <v>47.85</v>
      </c>
    </row>
    <row r="2160" ht="25.5" spans="1:11">
      <c r="A2160" s="28" t="s">
        <v>747</v>
      </c>
      <c r="B2160" s="27" t="s">
        <v>768</v>
      </c>
      <c r="C2160" s="28" t="s">
        <v>96</v>
      </c>
      <c r="D2160" s="28" t="s">
        <v>769</v>
      </c>
      <c r="E2160" s="28" t="s">
        <v>750</v>
      </c>
      <c r="F2160" s="28"/>
      <c r="G2160" s="29" t="s">
        <v>751</v>
      </c>
      <c r="H2160" s="418">
        <v>0.2359</v>
      </c>
      <c r="I2160" s="418">
        <v>0</v>
      </c>
      <c r="J2160" s="30">
        <v>31.89</v>
      </c>
      <c r="K2160" s="30">
        <v>7.52</v>
      </c>
    </row>
    <row r="2161" ht="51" customHeight="1" spans="1:11">
      <c r="A2161" s="33" t="s">
        <v>765</v>
      </c>
      <c r="B2161" s="32" t="s">
        <v>1530</v>
      </c>
      <c r="C2161" s="33" t="s">
        <v>96</v>
      </c>
      <c r="D2161" s="33" t="s">
        <v>1531</v>
      </c>
      <c r="E2161" s="33" t="s">
        <v>772</v>
      </c>
      <c r="F2161" s="33"/>
      <c r="G2161" s="34" t="s">
        <v>970</v>
      </c>
      <c r="H2161" s="422">
        <v>0.054</v>
      </c>
      <c r="I2161" s="422">
        <v>0</v>
      </c>
      <c r="J2161" s="35">
        <v>127.87</v>
      </c>
      <c r="K2161" s="35">
        <v>6.9</v>
      </c>
    </row>
    <row r="2162" ht="25.5" customHeight="1" spans="1:11">
      <c r="A2162" s="33" t="s">
        <v>765</v>
      </c>
      <c r="B2162" s="32" t="s">
        <v>1532</v>
      </c>
      <c r="C2162" s="33" t="s">
        <v>96</v>
      </c>
      <c r="D2162" s="33" t="s">
        <v>1533</v>
      </c>
      <c r="E2162" s="33" t="s">
        <v>772</v>
      </c>
      <c r="F2162" s="33"/>
      <c r="G2162" s="34" t="s">
        <v>116</v>
      </c>
      <c r="H2162" s="422">
        <v>1</v>
      </c>
      <c r="I2162" s="422">
        <v>0</v>
      </c>
      <c r="J2162" s="35">
        <v>0.77</v>
      </c>
      <c r="K2162" s="35">
        <v>0.77</v>
      </c>
    </row>
    <row r="2163" spans="1:11">
      <c r="A2163" s="41"/>
      <c r="B2163" s="41"/>
      <c r="C2163" s="41"/>
      <c r="D2163" s="41"/>
      <c r="E2163" s="41" t="s">
        <v>752</v>
      </c>
      <c r="F2163" s="419">
        <v>19.4095005632745</v>
      </c>
      <c r="G2163" s="41" t="s">
        <v>753</v>
      </c>
      <c r="H2163" s="419">
        <v>21.94</v>
      </c>
      <c r="I2163" s="41" t="s">
        <v>754</v>
      </c>
      <c r="J2163" s="419">
        <v>41.35</v>
      </c>
    </row>
    <row r="2164" spans="1:11">
      <c r="A2164" s="41"/>
      <c r="B2164" s="41"/>
      <c r="C2164" s="41"/>
      <c r="D2164" s="41"/>
      <c r="E2164" s="41" t="s">
        <v>755</v>
      </c>
      <c r="F2164" s="419">
        <v>16.56</v>
      </c>
      <c r="G2164" s="41"/>
      <c r="H2164" s="41" t="s">
        <v>756</v>
      </c>
      <c r="I2164" s="41"/>
      <c r="J2164" s="419">
        <v>79.6</v>
      </c>
    </row>
    <row r="2165" ht="26.25" spans="1:11">
      <c r="A2165" s="42"/>
      <c r="B2165" s="42"/>
      <c r="C2165" s="42"/>
      <c r="D2165" s="42"/>
      <c r="E2165" s="42"/>
      <c r="F2165" s="42"/>
      <c r="G2165" s="42" t="s">
        <v>757</v>
      </c>
      <c r="H2165" s="420">
        <v>1</v>
      </c>
      <c r="I2165" s="42" t="s">
        <v>758</v>
      </c>
      <c r="J2165" s="45">
        <v>79.6</v>
      </c>
    </row>
    <row r="2166" ht="15.75" spans="1:11">
      <c r="A2166" s="421"/>
      <c r="B2166" s="421"/>
      <c r="C2166" s="421"/>
      <c r="D2166" s="421"/>
      <c r="E2166" s="421"/>
      <c r="F2166" s="421"/>
      <c r="G2166" s="421"/>
      <c r="H2166" s="421"/>
      <c r="I2166" s="421"/>
      <c r="J2166" s="421"/>
    </row>
    <row r="2167" customHeight="1" spans="1:11">
      <c r="A2167" s="151" t="s">
        <v>45</v>
      </c>
      <c r="B2167" s="151"/>
      <c r="C2167" s="151"/>
      <c r="D2167" s="151" t="s">
        <v>46</v>
      </c>
      <c r="E2167" s="151"/>
      <c r="F2167" s="151"/>
      <c r="G2167" s="151"/>
      <c r="H2167" s="151"/>
      <c r="I2167" s="152"/>
      <c r="J2167" s="151"/>
      <c r="K2167" s="415">
        <v>26779.24</v>
      </c>
    </row>
    <row r="2168" spans="1:11">
      <c r="A2168" s="25" t="s">
        <v>706</v>
      </c>
      <c r="B2168" s="24" t="s">
        <v>739</v>
      </c>
      <c r="C2168" s="25" t="s">
        <v>740</v>
      </c>
      <c r="D2168" s="25" t="s">
        <v>16</v>
      </c>
      <c r="E2168" s="25" t="s">
        <v>741</v>
      </c>
      <c r="F2168" s="25"/>
      <c r="G2168" s="26" t="s">
        <v>742</v>
      </c>
      <c r="H2168" s="24" t="s">
        <v>743</v>
      </c>
      <c r="I2168" s="24" t="s">
        <v>744</v>
      </c>
      <c r="J2168" s="24" t="s">
        <v>745</v>
      </c>
      <c r="K2168" s="24" t="s">
        <v>17</v>
      </c>
    </row>
    <row r="2169" ht="25.5" spans="1:11">
      <c r="A2169" s="49" t="s">
        <v>746</v>
      </c>
      <c r="B2169" s="48" t="s">
        <v>707</v>
      </c>
      <c r="C2169" s="49" t="s">
        <v>96</v>
      </c>
      <c r="D2169" s="49" t="s">
        <v>708</v>
      </c>
      <c r="E2169" s="49" t="s">
        <v>1534</v>
      </c>
      <c r="F2169" s="49"/>
      <c r="G2169" s="50" t="s">
        <v>70</v>
      </c>
      <c r="H2169" s="416">
        <v>1</v>
      </c>
      <c r="I2169" s="417"/>
      <c r="J2169" s="417">
        <v>60.73</v>
      </c>
      <c r="K2169" s="417">
        <v>60.73</v>
      </c>
    </row>
    <row r="2170" ht="25.5" spans="1:11">
      <c r="A2170" s="28" t="s">
        <v>747</v>
      </c>
      <c r="B2170" s="27" t="s">
        <v>796</v>
      </c>
      <c r="C2170" s="28" t="s">
        <v>96</v>
      </c>
      <c r="D2170" s="28" t="s">
        <v>797</v>
      </c>
      <c r="E2170" s="28" t="s">
        <v>750</v>
      </c>
      <c r="F2170" s="28"/>
      <c r="G2170" s="29" t="s">
        <v>751</v>
      </c>
      <c r="H2170" s="418">
        <v>0.7867</v>
      </c>
      <c r="I2170" s="418">
        <v>0</v>
      </c>
      <c r="J2170" s="30">
        <v>39.97</v>
      </c>
      <c r="K2170" s="30">
        <v>31.44</v>
      </c>
    </row>
    <row r="2171" ht="25.5" spans="1:11">
      <c r="A2171" s="28" t="s">
        <v>747</v>
      </c>
      <c r="B2171" s="27" t="s">
        <v>768</v>
      </c>
      <c r="C2171" s="28" t="s">
        <v>96</v>
      </c>
      <c r="D2171" s="28" t="s">
        <v>769</v>
      </c>
      <c r="E2171" s="28" t="s">
        <v>750</v>
      </c>
      <c r="F2171" s="28"/>
      <c r="G2171" s="29" t="s">
        <v>751</v>
      </c>
      <c r="H2171" s="418">
        <v>0.4522</v>
      </c>
      <c r="I2171" s="418">
        <v>0</v>
      </c>
      <c r="J2171" s="30">
        <v>31.89</v>
      </c>
      <c r="K2171" s="30">
        <v>14.42</v>
      </c>
    </row>
    <row r="2172" customHeight="1" spans="1:11">
      <c r="A2172" s="33" t="s">
        <v>765</v>
      </c>
      <c r="B2172" s="32" t="s">
        <v>1535</v>
      </c>
      <c r="C2172" s="33" t="s">
        <v>96</v>
      </c>
      <c r="D2172" s="33" t="s">
        <v>1536</v>
      </c>
      <c r="E2172" s="33" t="s">
        <v>772</v>
      </c>
      <c r="F2172" s="33"/>
      <c r="G2172" s="34" t="s">
        <v>242</v>
      </c>
      <c r="H2172" s="422">
        <v>0.0217</v>
      </c>
      <c r="I2172" s="422">
        <v>0</v>
      </c>
      <c r="J2172" s="35">
        <v>36.95</v>
      </c>
      <c r="K2172" s="35">
        <v>0.8</v>
      </c>
    </row>
    <row r="2173" ht="25.5" customHeight="1" spans="1:11">
      <c r="A2173" s="33" t="s">
        <v>765</v>
      </c>
      <c r="B2173" s="32" t="s">
        <v>1537</v>
      </c>
      <c r="C2173" s="33" t="s">
        <v>96</v>
      </c>
      <c r="D2173" s="33" t="s">
        <v>1538</v>
      </c>
      <c r="E2173" s="33" t="s">
        <v>772</v>
      </c>
      <c r="F2173" s="33"/>
      <c r="G2173" s="34" t="s">
        <v>242</v>
      </c>
      <c r="H2173" s="422">
        <v>1.8127</v>
      </c>
      <c r="I2173" s="422">
        <v>0</v>
      </c>
      <c r="J2173" s="35">
        <v>0.79</v>
      </c>
      <c r="K2173" s="35">
        <v>1.43</v>
      </c>
    </row>
    <row r="2174" ht="25.5" spans="1:11">
      <c r="A2174" s="33" t="s">
        <v>765</v>
      </c>
      <c r="B2174" s="32" t="s">
        <v>1539</v>
      </c>
      <c r="C2174" s="33" t="s">
        <v>96</v>
      </c>
      <c r="D2174" s="33" t="s">
        <v>1540</v>
      </c>
      <c r="E2174" s="33" t="s">
        <v>772</v>
      </c>
      <c r="F2174" s="33"/>
      <c r="G2174" s="34" t="s">
        <v>70</v>
      </c>
      <c r="H2174" s="422">
        <v>1.0414</v>
      </c>
      <c r="I2174" s="422">
        <v>0</v>
      </c>
      <c r="J2174" s="35">
        <v>11.08</v>
      </c>
      <c r="K2174" s="35">
        <v>11.53</v>
      </c>
    </row>
    <row r="2175" spans="1:11">
      <c r="A2175" s="33" t="s">
        <v>765</v>
      </c>
      <c r="B2175" s="32" t="s">
        <v>1541</v>
      </c>
      <c r="C2175" s="33" t="s">
        <v>96</v>
      </c>
      <c r="D2175" s="33" t="s">
        <v>1542</v>
      </c>
      <c r="E2175" s="33" t="s">
        <v>772</v>
      </c>
      <c r="F2175" s="33"/>
      <c r="G2175" s="34" t="s">
        <v>242</v>
      </c>
      <c r="H2175" s="422">
        <v>0.0078</v>
      </c>
      <c r="I2175" s="422">
        <v>0</v>
      </c>
      <c r="J2175" s="35">
        <v>16.55</v>
      </c>
      <c r="K2175" s="35">
        <v>0.12</v>
      </c>
    </row>
    <row r="2176" customHeight="1" spans="1:11">
      <c r="A2176" s="33" t="s">
        <v>765</v>
      </c>
      <c r="B2176" s="32" t="s">
        <v>1543</v>
      </c>
      <c r="C2176" s="33" t="s">
        <v>96</v>
      </c>
      <c r="D2176" s="33" t="s">
        <v>1544</v>
      </c>
      <c r="E2176" s="33" t="s">
        <v>772</v>
      </c>
      <c r="F2176" s="33"/>
      <c r="G2176" s="34" t="s">
        <v>1039</v>
      </c>
      <c r="H2176" s="422">
        <v>0.0293</v>
      </c>
      <c r="I2176" s="422">
        <v>0</v>
      </c>
      <c r="J2176" s="35">
        <v>34.09</v>
      </c>
      <c r="K2176" s="35">
        <v>0.99</v>
      </c>
    </row>
    <row r="2177" spans="1:11">
      <c r="A2177" s="41"/>
      <c r="B2177" s="41"/>
      <c r="C2177" s="41"/>
      <c r="D2177" s="41"/>
      <c r="E2177" s="41" t="s">
        <v>752</v>
      </c>
      <c r="F2177" s="419">
        <v>15.7200525722869</v>
      </c>
      <c r="G2177" s="41" t="s">
        <v>753</v>
      </c>
      <c r="H2177" s="419">
        <v>17.77</v>
      </c>
      <c r="I2177" s="41" t="s">
        <v>754</v>
      </c>
      <c r="J2177" s="419">
        <v>33.49</v>
      </c>
    </row>
    <row r="2178" spans="1:11">
      <c r="A2178" s="41"/>
      <c r="B2178" s="41"/>
      <c r="C2178" s="41"/>
      <c r="D2178" s="41"/>
      <c r="E2178" s="41" t="s">
        <v>755</v>
      </c>
      <c r="F2178" s="419">
        <v>15.95</v>
      </c>
      <c r="G2178" s="41"/>
      <c r="H2178" s="41" t="s">
        <v>756</v>
      </c>
      <c r="I2178" s="41"/>
      <c r="J2178" s="419">
        <v>76.68</v>
      </c>
    </row>
    <row r="2179" ht="26.25" spans="1:11">
      <c r="A2179" s="42"/>
      <c r="B2179" s="42"/>
      <c r="C2179" s="42"/>
      <c r="D2179" s="42"/>
      <c r="E2179" s="42"/>
      <c r="F2179" s="42"/>
      <c r="G2179" s="42" t="s">
        <v>757</v>
      </c>
      <c r="H2179" s="420">
        <v>115.4405</v>
      </c>
      <c r="I2179" s="42" t="s">
        <v>758</v>
      </c>
      <c r="J2179" s="45">
        <v>8851.97</v>
      </c>
    </row>
    <row r="2180" ht="15.75" spans="1:11">
      <c r="A2180" s="421"/>
      <c r="B2180" s="421"/>
      <c r="C2180" s="421"/>
      <c r="D2180" s="421"/>
      <c r="E2180" s="421"/>
      <c r="F2180" s="421"/>
      <c r="G2180" s="421"/>
      <c r="H2180" s="421"/>
      <c r="I2180" s="421"/>
      <c r="J2180" s="421"/>
    </row>
    <row r="2181" ht="25.5" customHeight="1" spans="1:11">
      <c r="A2181" s="25" t="s">
        <v>709</v>
      </c>
      <c r="B2181" s="24" t="s">
        <v>739</v>
      </c>
      <c r="C2181" s="25" t="s">
        <v>740</v>
      </c>
      <c r="D2181" s="25" t="s">
        <v>16</v>
      </c>
      <c r="E2181" s="25" t="s">
        <v>741</v>
      </c>
      <c r="F2181" s="25"/>
      <c r="G2181" s="26" t="s">
        <v>742</v>
      </c>
      <c r="H2181" s="24" t="s">
        <v>743</v>
      </c>
      <c r="I2181" s="24" t="s">
        <v>744</v>
      </c>
      <c r="J2181" s="24" t="s">
        <v>745</v>
      </c>
      <c r="K2181" s="24" t="s">
        <v>17</v>
      </c>
    </row>
    <row r="2182" ht="25.5" customHeight="1" spans="1:11">
      <c r="A2182" s="49" t="s">
        <v>746</v>
      </c>
      <c r="B2182" s="48" t="s">
        <v>710</v>
      </c>
      <c r="C2182" s="49" t="s">
        <v>96</v>
      </c>
      <c r="D2182" s="49" t="s">
        <v>711</v>
      </c>
      <c r="E2182" s="49" t="s">
        <v>1534</v>
      </c>
      <c r="F2182" s="49"/>
      <c r="G2182" s="50" t="s">
        <v>70</v>
      </c>
      <c r="H2182" s="416">
        <v>1</v>
      </c>
      <c r="I2182" s="417"/>
      <c r="J2182" s="417">
        <v>132.3</v>
      </c>
      <c r="K2182" s="417">
        <v>132.3</v>
      </c>
    </row>
    <row r="2183" ht="25.5" spans="1:11">
      <c r="A2183" s="28" t="s">
        <v>747</v>
      </c>
      <c r="B2183" s="27" t="s">
        <v>798</v>
      </c>
      <c r="C2183" s="28" t="s">
        <v>96</v>
      </c>
      <c r="D2183" s="28" t="s">
        <v>799</v>
      </c>
      <c r="E2183" s="28" t="s">
        <v>750</v>
      </c>
      <c r="F2183" s="28"/>
      <c r="G2183" s="29" t="s">
        <v>751</v>
      </c>
      <c r="H2183" s="418">
        <v>0.7175</v>
      </c>
      <c r="I2183" s="418">
        <v>0</v>
      </c>
      <c r="J2183" s="30">
        <v>43.93</v>
      </c>
      <c r="K2183" s="30">
        <v>31.51</v>
      </c>
    </row>
    <row r="2184" customHeight="1" spans="1:11">
      <c r="A2184" s="33" t="s">
        <v>765</v>
      </c>
      <c r="B2184" s="32" t="s">
        <v>1545</v>
      </c>
      <c r="C2184" s="33" t="s">
        <v>96</v>
      </c>
      <c r="D2184" s="33" t="s">
        <v>1546</v>
      </c>
      <c r="E2184" s="33" t="s">
        <v>772</v>
      </c>
      <c r="F2184" s="33"/>
      <c r="G2184" s="34" t="s">
        <v>84</v>
      </c>
      <c r="H2184" s="422">
        <v>0.941</v>
      </c>
      <c r="I2184" s="422">
        <v>0</v>
      </c>
      <c r="J2184" s="35">
        <v>1.62</v>
      </c>
      <c r="K2184" s="35">
        <v>1.52</v>
      </c>
    </row>
    <row r="2185" ht="38.25" spans="1:11">
      <c r="A2185" s="33" t="s">
        <v>765</v>
      </c>
      <c r="B2185" s="32" t="s">
        <v>1547</v>
      </c>
      <c r="C2185" s="33" t="s">
        <v>96</v>
      </c>
      <c r="D2185" s="33" t="s">
        <v>1548</v>
      </c>
      <c r="E2185" s="33" t="s">
        <v>772</v>
      </c>
      <c r="F2185" s="33"/>
      <c r="G2185" s="34" t="s">
        <v>84</v>
      </c>
      <c r="H2185" s="422">
        <v>3.1846</v>
      </c>
      <c r="I2185" s="422">
        <v>0</v>
      </c>
      <c r="J2185" s="35">
        <v>0.3</v>
      </c>
      <c r="K2185" s="35">
        <v>0.95</v>
      </c>
    </row>
    <row r="2186" ht="38.25" spans="1:11">
      <c r="A2186" s="33" t="s">
        <v>765</v>
      </c>
      <c r="B2186" s="32" t="s">
        <v>1549</v>
      </c>
      <c r="C2186" s="33" t="s">
        <v>96</v>
      </c>
      <c r="D2186" s="33" t="s">
        <v>1550</v>
      </c>
      <c r="E2186" s="33" t="s">
        <v>772</v>
      </c>
      <c r="F2186" s="33"/>
      <c r="G2186" s="34" t="s">
        <v>84</v>
      </c>
      <c r="H2186" s="422">
        <v>2.7366</v>
      </c>
      <c r="I2186" s="422">
        <v>0</v>
      </c>
      <c r="J2186" s="35">
        <v>30.12</v>
      </c>
      <c r="K2186" s="35">
        <v>82.42</v>
      </c>
    </row>
    <row r="2187" ht="38.25" spans="1:11">
      <c r="A2187" s="33" t="s">
        <v>765</v>
      </c>
      <c r="B2187" s="32" t="s">
        <v>1551</v>
      </c>
      <c r="C2187" s="33" t="s">
        <v>96</v>
      </c>
      <c r="D2187" s="33" t="s">
        <v>1552</v>
      </c>
      <c r="E2187" s="33" t="s">
        <v>772</v>
      </c>
      <c r="F2187" s="33"/>
      <c r="G2187" s="34" t="s">
        <v>116</v>
      </c>
      <c r="H2187" s="422">
        <v>2.8019</v>
      </c>
      <c r="I2187" s="422">
        <v>0</v>
      </c>
      <c r="J2187" s="35">
        <v>3.84</v>
      </c>
      <c r="K2187" s="35">
        <v>10.75</v>
      </c>
    </row>
    <row r="2188" ht="25.5" customHeight="1" spans="1:11">
      <c r="A2188" s="33" t="s">
        <v>765</v>
      </c>
      <c r="B2188" s="32" t="s">
        <v>1553</v>
      </c>
      <c r="C2188" s="33" t="s">
        <v>96</v>
      </c>
      <c r="D2188" s="33" t="s">
        <v>1554</v>
      </c>
      <c r="E2188" s="33" t="s">
        <v>772</v>
      </c>
      <c r="F2188" s="33"/>
      <c r="G2188" s="34" t="s">
        <v>116</v>
      </c>
      <c r="H2188" s="422">
        <v>1.0189</v>
      </c>
      <c r="I2188" s="422">
        <v>0</v>
      </c>
      <c r="J2188" s="35">
        <v>3.91</v>
      </c>
      <c r="K2188" s="35">
        <v>3.98</v>
      </c>
    </row>
    <row r="2189" ht="25.5" spans="1:11">
      <c r="A2189" s="33" t="s">
        <v>765</v>
      </c>
      <c r="B2189" s="32" t="s">
        <v>1543</v>
      </c>
      <c r="C2189" s="33" t="s">
        <v>96</v>
      </c>
      <c r="D2189" s="33" t="s">
        <v>1544</v>
      </c>
      <c r="E2189" s="33" t="s">
        <v>772</v>
      </c>
      <c r="F2189" s="33"/>
      <c r="G2189" s="34" t="s">
        <v>1039</v>
      </c>
      <c r="H2189" s="422">
        <v>0.00941</v>
      </c>
      <c r="I2189" s="422">
        <v>0</v>
      </c>
      <c r="J2189" s="35">
        <v>34.09</v>
      </c>
      <c r="K2189" s="35">
        <v>0.32</v>
      </c>
    </row>
    <row r="2190" ht="38.25" spans="1:11">
      <c r="A2190" s="33" t="s">
        <v>765</v>
      </c>
      <c r="B2190" s="32" t="s">
        <v>1555</v>
      </c>
      <c r="C2190" s="33" t="s">
        <v>96</v>
      </c>
      <c r="D2190" s="33" t="s">
        <v>1556</v>
      </c>
      <c r="E2190" s="33" t="s">
        <v>772</v>
      </c>
      <c r="F2190" s="33"/>
      <c r="G2190" s="34" t="s">
        <v>242</v>
      </c>
      <c r="H2190" s="422">
        <v>0.0283</v>
      </c>
      <c r="I2190" s="422">
        <v>0</v>
      </c>
      <c r="J2190" s="35">
        <v>30.1</v>
      </c>
      <c r="K2190" s="35">
        <v>0.85</v>
      </c>
    </row>
    <row r="2191" spans="1:11">
      <c r="A2191" s="41"/>
      <c r="B2191" s="41"/>
      <c r="C2191" s="41"/>
      <c r="D2191" s="41"/>
      <c r="E2191" s="41" t="s">
        <v>752</v>
      </c>
      <c r="F2191" s="419">
        <v>11.819376642884</v>
      </c>
      <c r="G2191" s="41" t="s">
        <v>753</v>
      </c>
      <c r="H2191" s="419">
        <v>13.36</v>
      </c>
      <c r="I2191" s="41" t="s">
        <v>754</v>
      </c>
      <c r="J2191" s="419">
        <v>25.18</v>
      </c>
    </row>
    <row r="2192" spans="1:11">
      <c r="A2192" s="41"/>
      <c r="B2192" s="41"/>
      <c r="C2192" s="41"/>
      <c r="D2192" s="41"/>
      <c r="E2192" s="41" t="s">
        <v>755</v>
      </c>
      <c r="F2192" s="419">
        <v>34.75</v>
      </c>
      <c r="G2192" s="41"/>
      <c r="H2192" s="41" t="s">
        <v>756</v>
      </c>
      <c r="I2192" s="41"/>
      <c r="J2192" s="419">
        <v>167.05</v>
      </c>
    </row>
    <row r="2193" ht="26.25" spans="1:11">
      <c r="A2193" s="42"/>
      <c r="B2193" s="42"/>
      <c r="C2193" s="42"/>
      <c r="D2193" s="42"/>
      <c r="E2193" s="42"/>
      <c r="F2193" s="42"/>
      <c r="G2193" s="42" t="s">
        <v>757</v>
      </c>
      <c r="H2193" s="420">
        <v>107.316825</v>
      </c>
      <c r="I2193" s="42" t="s">
        <v>758</v>
      </c>
      <c r="J2193" s="45">
        <v>17927.27</v>
      </c>
    </row>
    <row r="2194" customHeight="1" spans="1:11">
      <c r="A2194" s="421"/>
      <c r="B2194" s="421"/>
      <c r="C2194" s="421"/>
      <c r="D2194" s="421"/>
      <c r="E2194" s="421"/>
      <c r="F2194" s="421"/>
      <c r="G2194" s="421"/>
      <c r="H2194" s="421"/>
      <c r="I2194" s="421"/>
      <c r="J2194" s="421"/>
    </row>
    <row r="2195" spans="1:11">
      <c r="A2195" s="151" t="s">
        <v>47</v>
      </c>
      <c r="B2195" s="151"/>
      <c r="C2195" s="151"/>
      <c r="D2195" s="151" t="s">
        <v>48</v>
      </c>
      <c r="E2195" s="151"/>
      <c r="F2195" s="151"/>
      <c r="G2195" s="151"/>
      <c r="H2195" s="151"/>
      <c r="I2195" s="152"/>
      <c r="J2195" s="151"/>
      <c r="K2195" s="415">
        <v>4566.94</v>
      </c>
    </row>
    <row r="2196" spans="1:11">
      <c r="A2196" s="25" t="s">
        <v>712</v>
      </c>
      <c r="B2196" s="24" t="s">
        <v>739</v>
      </c>
      <c r="C2196" s="25" t="s">
        <v>740</v>
      </c>
      <c r="D2196" s="25" t="s">
        <v>16</v>
      </c>
      <c r="E2196" s="25" t="s">
        <v>741</v>
      </c>
      <c r="F2196" s="25"/>
      <c r="G2196" s="26" t="s">
        <v>742</v>
      </c>
      <c r="H2196" s="24" t="s">
        <v>743</v>
      </c>
      <c r="I2196" s="24" t="s">
        <v>744</v>
      </c>
      <c r="J2196" s="24" t="s">
        <v>745</v>
      </c>
      <c r="K2196" s="24" t="s">
        <v>17</v>
      </c>
    </row>
    <row r="2197" ht="51" spans="1:11">
      <c r="A2197" s="49" t="s">
        <v>746</v>
      </c>
      <c r="B2197" s="48" t="s">
        <v>713</v>
      </c>
      <c r="C2197" s="49" t="s">
        <v>96</v>
      </c>
      <c r="D2197" s="49" t="s">
        <v>714</v>
      </c>
      <c r="E2197" s="49" t="s">
        <v>1557</v>
      </c>
      <c r="F2197" s="49"/>
      <c r="G2197" s="50" t="s">
        <v>70</v>
      </c>
      <c r="H2197" s="416">
        <v>1</v>
      </c>
      <c r="I2197" s="417"/>
      <c r="J2197" s="417">
        <v>9.2</v>
      </c>
      <c r="K2197" s="417">
        <v>9.2</v>
      </c>
    </row>
    <row r="2198" ht="38.25" spans="1:11">
      <c r="A2198" s="28" t="s">
        <v>747</v>
      </c>
      <c r="B2198" s="27" t="s">
        <v>1558</v>
      </c>
      <c r="C2198" s="28" t="s">
        <v>96</v>
      </c>
      <c r="D2198" s="28" t="s">
        <v>1559</v>
      </c>
      <c r="E2198" s="28" t="s">
        <v>944</v>
      </c>
      <c r="F2198" s="28"/>
      <c r="G2198" s="29" t="s">
        <v>93</v>
      </c>
      <c r="H2198" s="418">
        <v>0.0037</v>
      </c>
      <c r="I2198" s="418">
        <v>0</v>
      </c>
      <c r="J2198" s="30">
        <v>540.7</v>
      </c>
      <c r="K2198" s="30">
        <v>2</v>
      </c>
    </row>
    <row r="2199" ht="25.5" spans="1:11">
      <c r="A2199" s="28" t="s">
        <v>747</v>
      </c>
      <c r="B2199" s="27" t="s">
        <v>774</v>
      </c>
      <c r="C2199" s="28" t="s">
        <v>96</v>
      </c>
      <c r="D2199" s="28" t="s">
        <v>775</v>
      </c>
      <c r="E2199" s="28" t="s">
        <v>750</v>
      </c>
      <c r="F2199" s="28"/>
      <c r="G2199" s="29" t="s">
        <v>751</v>
      </c>
      <c r="H2199" s="418">
        <v>0.1394</v>
      </c>
      <c r="I2199" s="418">
        <v>0</v>
      </c>
      <c r="J2199" s="30">
        <v>41.06</v>
      </c>
      <c r="K2199" s="30">
        <v>5.72</v>
      </c>
    </row>
    <row r="2200" ht="25.5" spans="1:11">
      <c r="A2200" s="28" t="s">
        <v>747</v>
      </c>
      <c r="B2200" s="27" t="s">
        <v>768</v>
      </c>
      <c r="C2200" s="28" t="s">
        <v>96</v>
      </c>
      <c r="D2200" s="28" t="s">
        <v>769</v>
      </c>
      <c r="E2200" s="28" t="s">
        <v>750</v>
      </c>
      <c r="F2200" s="28"/>
      <c r="G2200" s="29" t="s">
        <v>751</v>
      </c>
      <c r="H2200" s="418">
        <v>0.0465</v>
      </c>
      <c r="I2200" s="418">
        <v>0</v>
      </c>
      <c r="J2200" s="30">
        <v>31.89</v>
      </c>
      <c r="K2200" s="30">
        <v>1.48</v>
      </c>
    </row>
    <row r="2201" spans="1:11">
      <c r="A2201" s="41"/>
      <c r="B2201" s="41"/>
      <c r="C2201" s="41"/>
      <c r="D2201" s="41"/>
      <c r="E2201" s="41" t="s">
        <v>752</v>
      </c>
      <c r="F2201" s="419">
        <v>2.70841156590312</v>
      </c>
      <c r="G2201" s="41" t="s">
        <v>753</v>
      </c>
      <c r="H2201" s="419">
        <v>3.06</v>
      </c>
      <c r="I2201" s="41" t="s">
        <v>754</v>
      </c>
      <c r="J2201" s="419">
        <v>5.77</v>
      </c>
    </row>
    <row r="2202" customHeight="1" spans="1:11">
      <c r="A2202" s="41"/>
      <c r="B2202" s="41"/>
      <c r="C2202" s="41"/>
      <c r="D2202" s="41"/>
      <c r="E2202" s="41" t="s">
        <v>755</v>
      </c>
      <c r="F2202" s="419">
        <v>2.41</v>
      </c>
      <c r="G2202" s="41"/>
      <c r="H2202" s="41" t="s">
        <v>756</v>
      </c>
      <c r="I2202" s="41"/>
      <c r="J2202" s="419">
        <v>11.61</v>
      </c>
    </row>
    <row r="2203" ht="26.25" spans="1:11">
      <c r="A2203" s="42"/>
      <c r="B2203" s="42"/>
      <c r="C2203" s="42"/>
      <c r="D2203" s="42"/>
      <c r="E2203" s="42"/>
      <c r="F2203" s="42"/>
      <c r="G2203" s="42" t="s">
        <v>757</v>
      </c>
      <c r="H2203" s="420">
        <v>41.985</v>
      </c>
      <c r="I2203" s="42" t="s">
        <v>758</v>
      </c>
      <c r="J2203" s="45">
        <v>487.44</v>
      </c>
    </row>
    <row r="2204" ht="15.75" spans="1:11">
      <c r="A2204" s="421"/>
      <c r="B2204" s="421"/>
      <c r="C2204" s="421"/>
      <c r="D2204" s="421"/>
      <c r="E2204" s="421"/>
      <c r="F2204" s="421"/>
      <c r="G2204" s="421"/>
      <c r="H2204" s="421"/>
      <c r="I2204" s="421"/>
      <c r="J2204" s="421"/>
    </row>
    <row r="2205" spans="1:11">
      <c r="A2205" s="25" t="s">
        <v>715</v>
      </c>
      <c r="B2205" s="24" t="s">
        <v>739</v>
      </c>
      <c r="C2205" s="25" t="s">
        <v>740</v>
      </c>
      <c r="D2205" s="25" t="s">
        <v>16</v>
      </c>
      <c r="E2205" s="25" t="s">
        <v>741</v>
      </c>
      <c r="F2205" s="25"/>
      <c r="G2205" s="26" t="s">
        <v>742</v>
      </c>
      <c r="H2205" s="24" t="s">
        <v>743</v>
      </c>
      <c r="I2205" s="24" t="s">
        <v>744</v>
      </c>
      <c r="J2205" s="24" t="s">
        <v>745</v>
      </c>
      <c r="K2205" s="24" t="s">
        <v>17</v>
      </c>
    </row>
    <row r="2206" ht="63.75" spans="1:11">
      <c r="A2206" s="49" t="s">
        <v>746</v>
      </c>
      <c r="B2206" s="48" t="s">
        <v>716</v>
      </c>
      <c r="C2206" s="49" t="s">
        <v>96</v>
      </c>
      <c r="D2206" s="49" t="s">
        <v>717</v>
      </c>
      <c r="E2206" s="49" t="s">
        <v>1560</v>
      </c>
      <c r="F2206" s="49"/>
      <c r="G2206" s="50" t="s">
        <v>70</v>
      </c>
      <c r="H2206" s="416">
        <v>1</v>
      </c>
      <c r="I2206" s="417"/>
      <c r="J2206" s="417">
        <v>67.63</v>
      </c>
      <c r="K2206" s="417">
        <v>67.63</v>
      </c>
    </row>
    <row r="2207" ht="51" spans="1:11">
      <c r="A2207" s="28" t="s">
        <v>747</v>
      </c>
      <c r="B2207" s="27" t="s">
        <v>1561</v>
      </c>
      <c r="C2207" s="28" t="s">
        <v>96</v>
      </c>
      <c r="D2207" s="28" t="s">
        <v>1562</v>
      </c>
      <c r="E2207" s="28" t="s">
        <v>944</v>
      </c>
      <c r="F2207" s="28"/>
      <c r="G2207" s="29" t="s">
        <v>93</v>
      </c>
      <c r="H2207" s="418">
        <v>0.0314</v>
      </c>
      <c r="I2207" s="418">
        <v>0</v>
      </c>
      <c r="J2207" s="30">
        <v>694.39</v>
      </c>
      <c r="K2207" s="30">
        <v>21.8</v>
      </c>
    </row>
    <row r="2208" ht="25.5" spans="1:11">
      <c r="A2208" s="28" t="s">
        <v>747</v>
      </c>
      <c r="B2208" s="27" t="s">
        <v>774</v>
      </c>
      <c r="C2208" s="28" t="s">
        <v>96</v>
      </c>
      <c r="D2208" s="28" t="s">
        <v>775</v>
      </c>
      <c r="E2208" s="28" t="s">
        <v>750</v>
      </c>
      <c r="F2208" s="28"/>
      <c r="G2208" s="29" t="s">
        <v>751</v>
      </c>
      <c r="H2208" s="418">
        <v>0.601</v>
      </c>
      <c r="I2208" s="418">
        <v>0</v>
      </c>
      <c r="J2208" s="30">
        <v>41.06</v>
      </c>
      <c r="K2208" s="30">
        <v>24.67</v>
      </c>
    </row>
    <row r="2209" ht="25.5" spans="1:11">
      <c r="A2209" s="28" t="s">
        <v>747</v>
      </c>
      <c r="B2209" s="27" t="s">
        <v>768</v>
      </c>
      <c r="C2209" s="28" t="s">
        <v>96</v>
      </c>
      <c r="D2209" s="28" t="s">
        <v>769</v>
      </c>
      <c r="E2209" s="28" t="s">
        <v>750</v>
      </c>
      <c r="F2209" s="28"/>
      <c r="G2209" s="29" t="s">
        <v>751</v>
      </c>
      <c r="H2209" s="418">
        <v>0.601</v>
      </c>
      <c r="I2209" s="418">
        <v>0</v>
      </c>
      <c r="J2209" s="30">
        <v>31.89</v>
      </c>
      <c r="K2209" s="30">
        <v>19.16</v>
      </c>
    </row>
    <row r="2210" customHeight="1" spans="1:11">
      <c r="A2210" s="33" t="s">
        <v>765</v>
      </c>
      <c r="B2210" s="32" t="s">
        <v>1563</v>
      </c>
      <c r="C2210" s="33" t="s">
        <v>96</v>
      </c>
      <c r="D2210" s="33" t="s">
        <v>1564</v>
      </c>
      <c r="E2210" s="33" t="s">
        <v>772</v>
      </c>
      <c r="F2210" s="33"/>
      <c r="G2210" s="34" t="s">
        <v>70</v>
      </c>
      <c r="H2210" s="422">
        <v>0.1388</v>
      </c>
      <c r="I2210" s="422">
        <v>0</v>
      </c>
      <c r="J2210" s="35">
        <v>14.47</v>
      </c>
      <c r="K2210" s="35">
        <v>2</v>
      </c>
    </row>
    <row r="2211" spans="1:11">
      <c r="A2211" s="41"/>
      <c r="B2211" s="41"/>
      <c r="C2211" s="41"/>
      <c r="D2211" s="41"/>
      <c r="E2211" s="41" t="s">
        <v>752</v>
      </c>
      <c r="F2211" s="419">
        <v>16.7292527224934</v>
      </c>
      <c r="G2211" s="41" t="s">
        <v>753</v>
      </c>
      <c r="H2211" s="419">
        <v>18.91</v>
      </c>
      <c r="I2211" s="41" t="s">
        <v>754</v>
      </c>
      <c r="J2211" s="419">
        <v>35.64</v>
      </c>
    </row>
    <row r="2212" spans="1:11">
      <c r="A2212" s="41"/>
      <c r="B2212" s="41"/>
      <c r="C2212" s="41"/>
      <c r="D2212" s="41"/>
      <c r="E2212" s="41" t="s">
        <v>755</v>
      </c>
      <c r="F2212" s="419">
        <v>17.76</v>
      </c>
      <c r="G2212" s="41"/>
      <c r="H2212" s="41" t="s">
        <v>756</v>
      </c>
      <c r="I2212" s="41"/>
      <c r="J2212" s="419">
        <v>85.39</v>
      </c>
    </row>
    <row r="2213" ht="26.25" spans="1:11">
      <c r="A2213" s="42"/>
      <c r="B2213" s="42"/>
      <c r="C2213" s="42"/>
      <c r="D2213" s="42"/>
      <c r="E2213" s="42"/>
      <c r="F2213" s="42"/>
      <c r="G2213" s="42" t="s">
        <v>757</v>
      </c>
      <c r="H2213" s="420">
        <v>41.985</v>
      </c>
      <c r="I2213" s="42" t="s">
        <v>758</v>
      </c>
      <c r="J2213" s="45">
        <v>3585.09</v>
      </c>
    </row>
    <row r="2214" ht="15.75" spans="1:11">
      <c r="A2214" s="421"/>
      <c r="B2214" s="421"/>
      <c r="C2214" s="421"/>
      <c r="D2214" s="421"/>
      <c r="E2214" s="421"/>
      <c r="F2214" s="421"/>
      <c r="G2214" s="421"/>
      <c r="H2214" s="421"/>
      <c r="I2214" s="421"/>
      <c r="J2214" s="421"/>
    </row>
    <row r="2215" spans="1:11">
      <c r="A2215" s="25" t="s">
        <v>718</v>
      </c>
      <c r="B2215" s="24" t="s">
        <v>739</v>
      </c>
      <c r="C2215" s="25" t="s">
        <v>740</v>
      </c>
      <c r="D2215" s="25" t="s">
        <v>16</v>
      </c>
      <c r="E2215" s="25" t="s">
        <v>741</v>
      </c>
      <c r="F2215" s="25"/>
      <c r="G2215" s="26" t="s">
        <v>742</v>
      </c>
      <c r="H2215" s="24" t="s">
        <v>743</v>
      </c>
      <c r="I2215" s="24" t="s">
        <v>744</v>
      </c>
      <c r="J2215" s="24" t="s">
        <v>745</v>
      </c>
      <c r="K2215" s="24" t="s">
        <v>17</v>
      </c>
    </row>
    <row r="2216" ht="51" spans="1:11">
      <c r="A2216" s="49" t="s">
        <v>746</v>
      </c>
      <c r="B2216" s="48" t="s">
        <v>719</v>
      </c>
      <c r="C2216" s="49" t="s">
        <v>96</v>
      </c>
      <c r="D2216" s="49" t="s">
        <v>720</v>
      </c>
      <c r="E2216" s="49" t="s">
        <v>1565</v>
      </c>
      <c r="F2216" s="49"/>
      <c r="G2216" s="50" t="s">
        <v>93</v>
      </c>
      <c r="H2216" s="416">
        <v>1</v>
      </c>
      <c r="I2216" s="417"/>
      <c r="J2216" s="417">
        <v>652.6</v>
      </c>
      <c r="K2216" s="417">
        <v>652.6</v>
      </c>
    </row>
    <row r="2217" ht="25.5" spans="1:11">
      <c r="A2217" s="28" t="s">
        <v>747</v>
      </c>
      <c r="B2217" s="27" t="s">
        <v>768</v>
      </c>
      <c r="C2217" s="28" t="s">
        <v>96</v>
      </c>
      <c r="D2217" s="28" t="s">
        <v>769</v>
      </c>
      <c r="E2217" s="28" t="s">
        <v>750</v>
      </c>
      <c r="F2217" s="28"/>
      <c r="G2217" s="29" t="s">
        <v>751</v>
      </c>
      <c r="H2217" s="418">
        <v>11.85</v>
      </c>
      <c r="I2217" s="418">
        <v>0</v>
      </c>
      <c r="J2217" s="30">
        <v>31.89</v>
      </c>
      <c r="K2217" s="30">
        <v>377.89</v>
      </c>
    </row>
    <row r="2218" ht="25.5" spans="1:11">
      <c r="A2218" s="33" t="s">
        <v>765</v>
      </c>
      <c r="B2218" s="32" t="s">
        <v>926</v>
      </c>
      <c r="C2218" s="33" t="s">
        <v>96</v>
      </c>
      <c r="D2218" s="33" t="s">
        <v>927</v>
      </c>
      <c r="E2218" s="33" t="s">
        <v>772</v>
      </c>
      <c r="F2218" s="33"/>
      <c r="G2218" s="34" t="s">
        <v>93</v>
      </c>
      <c r="H2218" s="422">
        <v>0.7625</v>
      </c>
      <c r="I2218" s="422">
        <v>0</v>
      </c>
      <c r="J2218" s="35">
        <v>105</v>
      </c>
      <c r="K2218" s="35">
        <v>80.06</v>
      </c>
    </row>
    <row r="2219" spans="1:11">
      <c r="A2219" s="33" t="s">
        <v>765</v>
      </c>
      <c r="B2219" s="32" t="s">
        <v>928</v>
      </c>
      <c r="C2219" s="33" t="s">
        <v>96</v>
      </c>
      <c r="D2219" s="33" t="s">
        <v>929</v>
      </c>
      <c r="E2219" s="33" t="s">
        <v>772</v>
      </c>
      <c r="F2219" s="33"/>
      <c r="G2219" s="34" t="s">
        <v>242</v>
      </c>
      <c r="H2219" s="422">
        <v>293.277</v>
      </c>
      <c r="I2219" s="422">
        <v>0</v>
      </c>
      <c r="J2219" s="35">
        <v>0.66</v>
      </c>
      <c r="K2219" s="35">
        <v>193.56</v>
      </c>
    </row>
    <row r="2220" ht="25.5" spans="1:11">
      <c r="A2220" s="33" t="s">
        <v>765</v>
      </c>
      <c r="B2220" s="32" t="s">
        <v>1566</v>
      </c>
      <c r="C2220" s="33" t="s">
        <v>96</v>
      </c>
      <c r="D2220" s="33" t="s">
        <v>1567</v>
      </c>
      <c r="E2220" s="33" t="s">
        <v>772</v>
      </c>
      <c r="F2220" s="33"/>
      <c r="G2220" s="34" t="s">
        <v>93</v>
      </c>
      <c r="H2220" s="422">
        <v>1.0998</v>
      </c>
      <c r="I2220" s="422">
        <v>0</v>
      </c>
      <c r="J2220" s="35">
        <v>1</v>
      </c>
      <c r="K2220" s="35">
        <v>1.09</v>
      </c>
    </row>
    <row r="2221" spans="1:11">
      <c r="A2221" s="41"/>
      <c r="B2221" s="41"/>
      <c r="C2221" s="41"/>
      <c r="D2221" s="41"/>
      <c r="E2221" s="41" t="s">
        <v>752</v>
      </c>
      <c r="F2221" s="419">
        <v>122.1460758543</v>
      </c>
      <c r="G2221" s="41" t="s">
        <v>753</v>
      </c>
      <c r="H2221" s="419">
        <v>138.07</v>
      </c>
      <c r="I2221" s="41" t="s">
        <v>754</v>
      </c>
      <c r="J2221" s="419">
        <v>260.22</v>
      </c>
    </row>
    <row r="2222" spans="1:11">
      <c r="A2222" s="41"/>
      <c r="B2222" s="41"/>
      <c r="C2222" s="41"/>
      <c r="D2222" s="41"/>
      <c r="E2222" s="41" t="s">
        <v>755</v>
      </c>
      <c r="F2222" s="419">
        <v>171.43</v>
      </c>
      <c r="G2222" s="41"/>
      <c r="H2222" s="41" t="s">
        <v>756</v>
      </c>
      <c r="I2222" s="41"/>
      <c r="J2222" s="419">
        <v>824.03</v>
      </c>
    </row>
    <row r="2223" ht="26.25" spans="1:11">
      <c r="A2223" s="42"/>
      <c r="B2223" s="42"/>
      <c r="C2223" s="42"/>
      <c r="D2223" s="42"/>
      <c r="E2223" s="42"/>
      <c r="F2223" s="42"/>
      <c r="G2223" s="42" t="s">
        <v>757</v>
      </c>
      <c r="H2223" s="420">
        <v>0.6</v>
      </c>
      <c r="I2223" s="42" t="s">
        <v>758</v>
      </c>
      <c r="J2223" s="45">
        <v>494.41</v>
      </c>
    </row>
    <row r="2224" ht="15.75" spans="1:11">
      <c r="A2224" s="421"/>
      <c r="B2224" s="421"/>
      <c r="C2224" s="421"/>
      <c r="D2224" s="421"/>
      <c r="E2224" s="421"/>
      <c r="F2224" s="421"/>
      <c r="G2224" s="421"/>
      <c r="H2224" s="421"/>
      <c r="I2224" s="421"/>
      <c r="J2224" s="421"/>
    </row>
    <row r="2225" spans="1:11">
      <c r="A2225" s="151" t="s">
        <v>49</v>
      </c>
      <c r="B2225" s="151"/>
      <c r="C2225" s="151"/>
      <c r="D2225" s="151" t="s">
        <v>50</v>
      </c>
      <c r="E2225" s="151"/>
      <c r="F2225" s="151"/>
      <c r="G2225" s="151"/>
      <c r="H2225" s="151"/>
      <c r="I2225" s="152"/>
      <c r="J2225" s="151"/>
      <c r="K2225" s="415">
        <v>19204.01</v>
      </c>
    </row>
    <row r="2226" spans="1:11">
      <c r="A2226" s="25" t="s">
        <v>721</v>
      </c>
      <c r="B2226" s="24" t="s">
        <v>739</v>
      </c>
      <c r="C2226" s="25" t="s">
        <v>740</v>
      </c>
      <c r="D2226" s="25" t="s">
        <v>16</v>
      </c>
      <c r="E2226" s="25" t="s">
        <v>741</v>
      </c>
      <c r="F2226" s="25"/>
      <c r="G2226" s="26" t="s">
        <v>742</v>
      </c>
      <c r="H2226" s="24" t="s">
        <v>743</v>
      </c>
      <c r="I2226" s="24" t="s">
        <v>744</v>
      </c>
      <c r="J2226" s="24" t="s">
        <v>745</v>
      </c>
      <c r="K2226" s="24" t="s">
        <v>17</v>
      </c>
    </row>
    <row r="2227" spans="1:11">
      <c r="A2227" s="49" t="s">
        <v>746</v>
      </c>
      <c r="B2227" s="48" t="s">
        <v>722</v>
      </c>
      <c r="C2227" s="49" t="s">
        <v>68</v>
      </c>
      <c r="D2227" s="49" t="s">
        <v>723</v>
      </c>
      <c r="E2227" s="49" t="s">
        <v>1568</v>
      </c>
      <c r="F2227" s="49"/>
      <c r="G2227" s="50" t="s">
        <v>70</v>
      </c>
      <c r="H2227" s="416">
        <v>1</v>
      </c>
      <c r="I2227" s="417"/>
      <c r="J2227" s="417">
        <v>5.29</v>
      </c>
      <c r="K2227" s="417">
        <v>5.29</v>
      </c>
    </row>
    <row r="2228" ht="25.5" spans="1:11">
      <c r="A2228" s="28" t="s">
        <v>747</v>
      </c>
      <c r="B2228" s="27" t="s">
        <v>768</v>
      </c>
      <c r="C2228" s="28" t="s">
        <v>96</v>
      </c>
      <c r="D2228" s="28" t="s">
        <v>769</v>
      </c>
      <c r="E2228" s="28" t="s">
        <v>750</v>
      </c>
      <c r="F2228" s="28"/>
      <c r="G2228" s="29" t="s">
        <v>751</v>
      </c>
      <c r="H2228" s="418">
        <v>0.14</v>
      </c>
      <c r="I2228" s="418">
        <v>0</v>
      </c>
      <c r="J2228" s="30">
        <v>31.89</v>
      </c>
      <c r="K2228" s="30">
        <v>4.46</v>
      </c>
    </row>
    <row r="2229" ht="25.5" spans="1:11">
      <c r="A2229" s="33" t="s">
        <v>765</v>
      </c>
      <c r="B2229" s="32" t="s">
        <v>1569</v>
      </c>
      <c r="C2229" s="33" t="s">
        <v>96</v>
      </c>
      <c r="D2229" s="33" t="s">
        <v>1570</v>
      </c>
      <c r="E2229" s="33" t="s">
        <v>772</v>
      </c>
      <c r="F2229" s="33"/>
      <c r="G2229" s="34" t="s">
        <v>970</v>
      </c>
      <c r="H2229" s="422">
        <v>0.05</v>
      </c>
      <c r="I2229" s="422">
        <v>0</v>
      </c>
      <c r="J2229" s="35">
        <v>16.7</v>
      </c>
      <c r="K2229" s="35">
        <v>0.83</v>
      </c>
    </row>
    <row r="2230" spans="1:11">
      <c r="A2230" s="41"/>
      <c r="B2230" s="41"/>
      <c r="C2230" s="41"/>
      <c r="D2230" s="41"/>
      <c r="E2230" s="41" t="s">
        <v>752</v>
      </c>
      <c r="F2230" s="419">
        <v>1.44104393541119</v>
      </c>
      <c r="G2230" s="41" t="s">
        <v>753</v>
      </c>
      <c r="H2230" s="419">
        <v>1.63</v>
      </c>
      <c r="I2230" s="41" t="s">
        <v>754</v>
      </c>
      <c r="J2230" s="419">
        <v>3.07</v>
      </c>
    </row>
    <row r="2231" spans="1:11">
      <c r="A2231" s="41"/>
      <c r="B2231" s="41"/>
      <c r="C2231" s="41"/>
      <c r="D2231" s="41"/>
      <c r="E2231" s="41" t="s">
        <v>755</v>
      </c>
      <c r="F2231" s="419">
        <v>1.38</v>
      </c>
      <c r="G2231" s="41"/>
      <c r="H2231" s="41" t="s">
        <v>756</v>
      </c>
      <c r="I2231" s="41"/>
      <c r="J2231" s="419">
        <v>6.67</v>
      </c>
    </row>
    <row r="2232" ht="26.25" spans="1:11">
      <c r="A2232" s="42"/>
      <c r="B2232" s="42"/>
      <c r="C2232" s="42"/>
      <c r="D2232" s="42"/>
      <c r="E2232" s="42"/>
      <c r="F2232" s="42"/>
      <c r="G2232" s="42" t="s">
        <v>757</v>
      </c>
      <c r="H2232" s="420">
        <v>777.015</v>
      </c>
      <c r="I2232" s="42" t="s">
        <v>758</v>
      </c>
      <c r="J2232" s="45">
        <v>5182.69</v>
      </c>
    </row>
    <row r="2233" ht="15.75" spans="1:11">
      <c r="A2233" s="421"/>
      <c r="B2233" s="421"/>
      <c r="C2233" s="421"/>
      <c r="D2233" s="421"/>
      <c r="E2233" s="421"/>
      <c r="F2233" s="421"/>
      <c r="G2233" s="421"/>
      <c r="H2233" s="421"/>
      <c r="I2233" s="421"/>
      <c r="J2233" s="421"/>
    </row>
    <row r="2234" spans="1:11">
      <c r="A2234" s="25" t="s">
        <v>724</v>
      </c>
      <c r="B2234" s="24" t="s">
        <v>739</v>
      </c>
      <c r="C2234" s="25" t="s">
        <v>740</v>
      </c>
      <c r="D2234" s="25" t="s">
        <v>16</v>
      </c>
      <c r="E2234" s="25" t="s">
        <v>741</v>
      </c>
      <c r="F2234" s="25"/>
      <c r="G2234" s="26" t="s">
        <v>742</v>
      </c>
      <c r="H2234" s="24" t="s">
        <v>743</v>
      </c>
      <c r="I2234" s="24" t="s">
        <v>744</v>
      </c>
      <c r="J2234" s="24" t="s">
        <v>745</v>
      </c>
      <c r="K2234" s="24" t="s">
        <v>17</v>
      </c>
    </row>
    <row r="2235" ht="25.5" spans="1:11">
      <c r="A2235" s="49" t="s">
        <v>746</v>
      </c>
      <c r="B2235" s="48" t="s">
        <v>725</v>
      </c>
      <c r="C2235" s="49" t="s">
        <v>68</v>
      </c>
      <c r="D2235" s="49" t="s">
        <v>726</v>
      </c>
      <c r="E2235" s="49">
        <v>12</v>
      </c>
      <c r="F2235" s="49"/>
      <c r="G2235" s="50" t="s">
        <v>84</v>
      </c>
      <c r="H2235" s="416">
        <v>1</v>
      </c>
      <c r="I2235" s="417"/>
      <c r="J2235" s="417">
        <v>1462.96</v>
      </c>
      <c r="K2235" s="417">
        <v>1462.96</v>
      </c>
    </row>
    <row r="2236" ht="25.5" spans="1:11">
      <c r="A2236" s="28" t="s">
        <v>747</v>
      </c>
      <c r="B2236" s="27" t="s">
        <v>897</v>
      </c>
      <c r="C2236" s="28" t="s">
        <v>96</v>
      </c>
      <c r="D2236" s="28" t="s">
        <v>898</v>
      </c>
      <c r="E2236" s="28" t="s">
        <v>787</v>
      </c>
      <c r="F2236" s="28"/>
      <c r="G2236" s="29" t="s">
        <v>788</v>
      </c>
      <c r="H2236" s="418">
        <v>8</v>
      </c>
      <c r="I2236" s="418">
        <v>0</v>
      </c>
      <c r="J2236" s="30">
        <v>119.09</v>
      </c>
      <c r="K2236" s="30">
        <v>952.72</v>
      </c>
    </row>
    <row r="2237" ht="25.5" spans="1:11">
      <c r="A2237" s="28" t="s">
        <v>747</v>
      </c>
      <c r="B2237" s="27" t="s">
        <v>768</v>
      </c>
      <c r="C2237" s="28" t="s">
        <v>96</v>
      </c>
      <c r="D2237" s="28" t="s">
        <v>769</v>
      </c>
      <c r="E2237" s="28" t="s">
        <v>750</v>
      </c>
      <c r="F2237" s="28"/>
      <c r="G2237" s="29" t="s">
        <v>751</v>
      </c>
      <c r="H2237" s="418">
        <v>16</v>
      </c>
      <c r="I2237" s="418">
        <v>0</v>
      </c>
      <c r="J2237" s="30">
        <v>31.89</v>
      </c>
      <c r="K2237" s="30">
        <v>510.24</v>
      </c>
    </row>
    <row r="2238" spans="1:11">
      <c r="A2238" s="41"/>
      <c r="B2238" s="41"/>
      <c r="C2238" s="41"/>
      <c r="D2238" s="41"/>
      <c r="E2238" s="41" t="s">
        <v>752</v>
      </c>
      <c r="F2238" s="419">
        <v>308.5993241</v>
      </c>
      <c r="G2238" s="41" t="s">
        <v>753</v>
      </c>
      <c r="H2238" s="419">
        <v>348.84</v>
      </c>
      <c r="I2238" s="41" t="s">
        <v>754</v>
      </c>
      <c r="J2238" s="419">
        <v>657.44</v>
      </c>
    </row>
    <row r="2239" spans="1:11">
      <c r="A2239" s="41"/>
      <c r="B2239" s="41"/>
      <c r="C2239" s="41"/>
      <c r="D2239" s="41"/>
      <c r="E2239" s="41" t="s">
        <v>755</v>
      </c>
      <c r="F2239" s="419">
        <v>384.31</v>
      </c>
      <c r="G2239" s="41"/>
      <c r="H2239" s="41" t="s">
        <v>756</v>
      </c>
      <c r="I2239" s="41"/>
      <c r="J2239" s="419">
        <v>1847.27</v>
      </c>
    </row>
    <row r="2240" ht="26.25" spans="1:11">
      <c r="A2240" s="42"/>
      <c r="B2240" s="42"/>
      <c r="C2240" s="42"/>
      <c r="D2240" s="42"/>
      <c r="E2240" s="42"/>
      <c r="F2240" s="42"/>
      <c r="G2240" s="42" t="s">
        <v>757</v>
      </c>
      <c r="H2240" s="420">
        <v>1</v>
      </c>
      <c r="I2240" s="42" t="s">
        <v>758</v>
      </c>
      <c r="J2240" s="45">
        <v>1847.27</v>
      </c>
    </row>
    <row r="2241" ht="15.75" spans="1:11">
      <c r="A2241" s="421"/>
      <c r="B2241" s="421"/>
      <c r="C2241" s="421"/>
      <c r="D2241" s="421"/>
      <c r="E2241" s="421"/>
      <c r="F2241" s="421"/>
      <c r="G2241" s="421"/>
      <c r="H2241" s="421"/>
      <c r="I2241" s="421"/>
      <c r="J2241" s="421"/>
    </row>
    <row r="2242" spans="1:11">
      <c r="A2242" s="25" t="s">
        <v>727</v>
      </c>
      <c r="B2242" s="24" t="s">
        <v>739</v>
      </c>
      <c r="C2242" s="25" t="s">
        <v>740</v>
      </c>
      <c r="D2242" s="25" t="s">
        <v>16</v>
      </c>
      <c r="E2242" s="25" t="s">
        <v>741</v>
      </c>
      <c r="F2242" s="25"/>
      <c r="G2242" s="26" t="s">
        <v>742</v>
      </c>
      <c r="H2242" s="24" t="s">
        <v>743</v>
      </c>
      <c r="I2242" s="24" t="s">
        <v>744</v>
      </c>
      <c r="J2242" s="24" t="s">
        <v>745</v>
      </c>
      <c r="K2242" s="24" t="s">
        <v>17</v>
      </c>
    </row>
    <row r="2243" ht="25.5" spans="1:11">
      <c r="A2243" s="49" t="s">
        <v>746</v>
      </c>
      <c r="B2243" s="48" t="s">
        <v>728</v>
      </c>
      <c r="C2243" s="49" t="s">
        <v>68</v>
      </c>
      <c r="D2243" s="49" t="s">
        <v>729</v>
      </c>
      <c r="E2243" s="49" t="s">
        <v>1116</v>
      </c>
      <c r="F2243" s="49"/>
      <c r="G2243" s="50" t="s">
        <v>84</v>
      </c>
      <c r="H2243" s="416">
        <v>1</v>
      </c>
      <c r="I2243" s="417"/>
      <c r="J2243" s="417">
        <v>462.88</v>
      </c>
      <c r="K2243" s="417">
        <v>462.88</v>
      </c>
    </row>
    <row r="2244" spans="1:11">
      <c r="A2244" s="33" t="s">
        <v>765</v>
      </c>
      <c r="B2244" s="32" t="s">
        <v>1372</v>
      </c>
      <c r="C2244" s="33" t="s">
        <v>96</v>
      </c>
      <c r="D2244" s="33" t="s">
        <v>1373</v>
      </c>
      <c r="E2244" s="33" t="s">
        <v>905</v>
      </c>
      <c r="F2244" s="33"/>
      <c r="G2244" s="34" t="s">
        <v>751</v>
      </c>
      <c r="H2244" s="422">
        <v>8</v>
      </c>
      <c r="I2244" s="422">
        <v>0</v>
      </c>
      <c r="J2244" s="35">
        <v>29.61</v>
      </c>
      <c r="K2244" s="35">
        <v>236.88</v>
      </c>
    </row>
    <row r="2245" spans="1:11">
      <c r="A2245" s="33" t="s">
        <v>765</v>
      </c>
      <c r="B2245" s="32" t="s">
        <v>1374</v>
      </c>
      <c r="C2245" s="33" t="s">
        <v>96</v>
      </c>
      <c r="D2245" s="33" t="s">
        <v>1375</v>
      </c>
      <c r="E2245" s="33" t="s">
        <v>905</v>
      </c>
      <c r="F2245" s="33"/>
      <c r="G2245" s="34" t="s">
        <v>751</v>
      </c>
      <c r="H2245" s="422">
        <v>8</v>
      </c>
      <c r="I2245" s="422">
        <v>0</v>
      </c>
      <c r="J2245" s="35">
        <v>22.64</v>
      </c>
      <c r="K2245" s="35">
        <v>181.12</v>
      </c>
    </row>
    <row r="2246" ht="38.25" spans="1:11">
      <c r="A2246" s="33" t="s">
        <v>765</v>
      </c>
      <c r="B2246" s="32" t="s">
        <v>1446</v>
      </c>
      <c r="C2246" s="33" t="s">
        <v>96</v>
      </c>
      <c r="D2246" s="33" t="s">
        <v>1447</v>
      </c>
      <c r="E2246" s="33" t="s">
        <v>772</v>
      </c>
      <c r="F2246" s="33"/>
      <c r="G2246" s="34" t="s">
        <v>84</v>
      </c>
      <c r="H2246" s="422">
        <v>8</v>
      </c>
      <c r="I2246" s="422">
        <v>0</v>
      </c>
      <c r="J2246" s="35">
        <v>0.41</v>
      </c>
      <c r="K2246" s="35">
        <v>3.28</v>
      </c>
    </row>
    <row r="2247" ht="51" spans="1:11">
      <c r="A2247" s="33" t="s">
        <v>765</v>
      </c>
      <c r="B2247" s="32" t="s">
        <v>1571</v>
      </c>
      <c r="C2247" s="33" t="s">
        <v>96</v>
      </c>
      <c r="D2247" s="33" t="s">
        <v>1572</v>
      </c>
      <c r="E2247" s="33" t="s">
        <v>772</v>
      </c>
      <c r="F2247" s="33"/>
      <c r="G2247" s="34" t="s">
        <v>116</v>
      </c>
      <c r="H2247" s="422">
        <v>10</v>
      </c>
      <c r="I2247" s="422">
        <v>0</v>
      </c>
      <c r="J2247" s="35">
        <v>4.16</v>
      </c>
      <c r="K2247" s="35">
        <v>41.6</v>
      </c>
    </row>
    <row r="2248" spans="1:11">
      <c r="A2248" s="41"/>
      <c r="B2248" s="41"/>
      <c r="C2248" s="41"/>
      <c r="D2248" s="41"/>
      <c r="E2248" s="41" t="s">
        <v>752</v>
      </c>
      <c r="F2248" s="419">
        <v>196.207285</v>
      </c>
      <c r="G2248" s="41" t="s">
        <v>753</v>
      </c>
      <c r="H2248" s="419">
        <v>221.79</v>
      </c>
      <c r="I2248" s="41" t="s">
        <v>754</v>
      </c>
      <c r="J2248" s="419">
        <v>418</v>
      </c>
    </row>
    <row r="2249" spans="1:11">
      <c r="A2249" s="41"/>
      <c r="B2249" s="41"/>
      <c r="C2249" s="41"/>
      <c r="D2249" s="41"/>
      <c r="E2249" s="41" t="s">
        <v>755</v>
      </c>
      <c r="F2249" s="419">
        <v>121.59</v>
      </c>
      <c r="G2249" s="41"/>
      <c r="H2249" s="41" t="s">
        <v>756</v>
      </c>
      <c r="I2249" s="41"/>
      <c r="J2249" s="419">
        <v>584.47</v>
      </c>
    </row>
    <row r="2250" ht="26.25" spans="1:11">
      <c r="A2250" s="42"/>
      <c r="B2250" s="42"/>
      <c r="C2250" s="42"/>
      <c r="D2250" s="42"/>
      <c r="E2250" s="42"/>
      <c r="F2250" s="42"/>
      <c r="G2250" s="42" t="s">
        <v>757</v>
      </c>
      <c r="H2250" s="420">
        <v>3</v>
      </c>
      <c r="I2250" s="42" t="s">
        <v>758</v>
      </c>
      <c r="J2250" s="45">
        <v>1753.41</v>
      </c>
    </row>
    <row r="2251" ht="15.75" spans="1:11">
      <c r="A2251" s="421"/>
      <c r="B2251" s="421"/>
      <c r="C2251" s="421"/>
      <c r="D2251" s="421"/>
      <c r="E2251" s="421"/>
      <c r="F2251" s="421"/>
      <c r="G2251" s="421"/>
      <c r="H2251" s="421"/>
      <c r="I2251" s="421"/>
      <c r="J2251" s="421"/>
    </row>
    <row r="2252" spans="1:11">
      <c r="A2252" s="25" t="s">
        <v>730</v>
      </c>
      <c r="B2252" s="24" t="s">
        <v>739</v>
      </c>
      <c r="C2252" s="25" t="s">
        <v>740</v>
      </c>
      <c r="D2252" s="25" t="s">
        <v>16</v>
      </c>
      <c r="E2252" s="25" t="s">
        <v>741</v>
      </c>
      <c r="F2252" s="25"/>
      <c r="G2252" s="26" t="s">
        <v>742</v>
      </c>
      <c r="H2252" s="24" t="s">
        <v>743</v>
      </c>
      <c r="I2252" s="24" t="s">
        <v>744</v>
      </c>
      <c r="J2252" s="24" t="s">
        <v>745</v>
      </c>
      <c r="K2252" s="24" t="s">
        <v>17</v>
      </c>
    </row>
    <row r="2253" ht="38.25" spans="1:11">
      <c r="A2253" s="49" t="s">
        <v>746</v>
      </c>
      <c r="B2253" s="48" t="s">
        <v>731</v>
      </c>
      <c r="C2253" s="49" t="s">
        <v>68</v>
      </c>
      <c r="D2253" s="49" t="s">
        <v>732</v>
      </c>
      <c r="E2253" s="49" t="s">
        <v>1573</v>
      </c>
      <c r="F2253" s="49"/>
      <c r="G2253" s="50" t="s">
        <v>80</v>
      </c>
      <c r="H2253" s="416">
        <v>1</v>
      </c>
      <c r="I2253" s="417"/>
      <c r="J2253" s="417">
        <v>8252.67</v>
      </c>
      <c r="K2253" s="417">
        <v>8252.67</v>
      </c>
    </row>
    <row r="2254" ht="25.5" spans="1:11">
      <c r="A2254" s="33" t="s">
        <v>765</v>
      </c>
      <c r="B2254" s="32" t="s">
        <v>1574</v>
      </c>
      <c r="C2254" s="33" t="s">
        <v>159</v>
      </c>
      <c r="D2254" s="33" t="s">
        <v>1575</v>
      </c>
      <c r="E2254" s="33" t="s">
        <v>772</v>
      </c>
      <c r="F2254" s="33"/>
      <c r="G2254" s="34" t="s">
        <v>751</v>
      </c>
      <c r="H2254" s="422">
        <v>30</v>
      </c>
      <c r="I2254" s="422">
        <v>0</v>
      </c>
      <c r="J2254" s="35">
        <v>266.04</v>
      </c>
      <c r="K2254" s="35">
        <v>7981.2</v>
      </c>
    </row>
    <row r="2255" spans="1:11">
      <c r="A2255" s="33" t="s">
        <v>765</v>
      </c>
      <c r="B2255" s="32" t="s">
        <v>766</v>
      </c>
      <c r="C2255" s="33" t="s">
        <v>68</v>
      </c>
      <c r="D2255" s="33" t="s">
        <v>83</v>
      </c>
      <c r="E2255" s="33" t="s">
        <v>767</v>
      </c>
      <c r="F2255" s="33"/>
      <c r="G2255" s="34" t="s">
        <v>84</v>
      </c>
      <c r="H2255" s="422">
        <v>1</v>
      </c>
      <c r="I2255" s="422">
        <v>0</v>
      </c>
      <c r="J2255" s="35">
        <v>271.47</v>
      </c>
      <c r="K2255" s="35">
        <v>271.47</v>
      </c>
    </row>
    <row r="2256" spans="1:11">
      <c r="A2256" s="41"/>
      <c r="B2256" s="41"/>
      <c r="C2256" s="41"/>
      <c r="D2256" s="41"/>
      <c r="E2256" s="41" t="s">
        <v>752</v>
      </c>
      <c r="F2256" s="419">
        <v>0</v>
      </c>
      <c r="G2256" s="41" t="s">
        <v>753</v>
      </c>
      <c r="H2256" s="419">
        <v>0</v>
      </c>
      <c r="I2256" s="41" t="s">
        <v>754</v>
      </c>
      <c r="J2256" s="419">
        <v>0</v>
      </c>
    </row>
    <row r="2257" spans="1:10">
      <c r="A2257" s="41"/>
      <c r="B2257" s="41"/>
      <c r="C2257" s="41"/>
      <c r="D2257" s="41"/>
      <c r="E2257" s="41" t="s">
        <v>755</v>
      </c>
      <c r="F2257" s="419">
        <v>2167.97</v>
      </c>
      <c r="G2257" s="41"/>
      <c r="H2257" s="41" t="s">
        <v>756</v>
      </c>
      <c r="I2257" s="41"/>
      <c r="J2257" s="419">
        <v>10420.64</v>
      </c>
    </row>
    <row r="2258" ht="26.25" spans="1:10">
      <c r="A2258" s="42"/>
      <c r="B2258" s="42"/>
      <c r="C2258" s="42"/>
      <c r="D2258" s="42"/>
      <c r="E2258" s="42"/>
      <c r="F2258" s="42"/>
      <c r="G2258" s="42" t="s">
        <v>757</v>
      </c>
      <c r="H2258" s="420">
        <v>1</v>
      </c>
      <c r="I2258" s="42" t="s">
        <v>758</v>
      </c>
      <c r="J2258" s="45">
        <v>10420.64</v>
      </c>
    </row>
    <row r="2259" ht="15.75" spans="1:10">
      <c r="A2259" s="421"/>
      <c r="B2259" s="421"/>
      <c r="C2259" s="421"/>
      <c r="D2259" s="421"/>
      <c r="E2259" s="421"/>
      <c r="F2259" s="421"/>
      <c r="G2259" s="421"/>
      <c r="H2259" s="421"/>
      <c r="I2259" s="421"/>
      <c r="J2259" s="421"/>
    </row>
    <row r="2260" spans="1:10">
      <c r="A2260" s="40"/>
      <c r="B2260" s="40"/>
      <c r="C2260" s="40"/>
      <c r="D2260" s="40"/>
      <c r="E2260" s="40"/>
      <c r="F2260" s="40"/>
      <c r="G2260" s="40"/>
      <c r="H2260" s="40"/>
      <c r="I2260" s="40"/>
      <c r="J2260" s="40"/>
    </row>
    <row r="2261" spans="1:10">
      <c r="A2261" s="42"/>
      <c r="B2261" s="42"/>
      <c r="C2261" s="42"/>
      <c r="D2261" s="43"/>
      <c r="E2261" s="42"/>
      <c r="F2261" s="44" t="s">
        <v>51</v>
      </c>
      <c r="G2261" s="42"/>
      <c r="H2261" s="45">
        <v>805360.96</v>
      </c>
      <c r="I2261" s="42"/>
      <c r="J2261" s="42"/>
    </row>
    <row r="2262" spans="1:10">
      <c r="A2262" s="42"/>
      <c r="B2262" s="42"/>
      <c r="C2262" s="42"/>
      <c r="D2262" s="43"/>
      <c r="E2262" s="42"/>
      <c r="F2262" s="44" t="s">
        <v>52</v>
      </c>
      <c r="G2262" s="42"/>
      <c r="H2262" s="45">
        <v>211463.09</v>
      </c>
      <c r="I2262" s="42"/>
      <c r="J2262" s="42"/>
    </row>
    <row r="2263" spans="1:10">
      <c r="A2263" s="42"/>
      <c r="B2263" s="42"/>
      <c r="C2263" s="42"/>
      <c r="D2263" s="43"/>
      <c r="E2263" s="42"/>
      <c r="F2263" s="44" t="s">
        <v>53</v>
      </c>
      <c r="G2263" s="42"/>
      <c r="H2263" s="45">
        <v>1016824.05</v>
      </c>
      <c r="I2263" s="42"/>
      <c r="J2263" s="42"/>
    </row>
    <row r="2264" spans="1:10">
      <c r="A2264" s="46"/>
      <c r="B2264" s="46"/>
      <c r="C2264" s="46"/>
      <c r="D2264" s="46"/>
      <c r="E2264" s="46"/>
      <c r="F2264" s="46"/>
      <c r="G2264" s="46"/>
      <c r="H2264" s="46"/>
      <c r="I2264" s="46"/>
      <c r="J2264" s="46"/>
    </row>
    <row r="2265" spans="1:10">
      <c r="A2265" s="40" t="s">
        <v>54</v>
      </c>
    </row>
    <row r="2266" spans="1:10">
      <c r="E2266" s="47" t="s">
        <v>1576</v>
      </c>
    </row>
  </sheetData>
  <mergeCells count="1613">
    <mergeCell ref="A11:K11"/>
    <mergeCell ref="A12:D12"/>
    <mergeCell ref="G12:K12"/>
    <mergeCell ref="A13:D13"/>
    <mergeCell ref="G13:K13"/>
    <mergeCell ref="A14:D14"/>
    <mergeCell ref="A15:D15"/>
    <mergeCell ref="A16:K16"/>
    <mergeCell ref="F18:G18"/>
    <mergeCell ref="E19:F19"/>
    <mergeCell ref="E20:F20"/>
    <mergeCell ref="E21:F21"/>
    <mergeCell ref="H23:I23"/>
    <mergeCell ref="E26:F26"/>
    <mergeCell ref="E27:F27"/>
    <mergeCell ref="E28:F28"/>
    <mergeCell ref="H30:I30"/>
    <mergeCell ref="E33:F33"/>
    <mergeCell ref="E34:F34"/>
    <mergeCell ref="E35:F35"/>
    <mergeCell ref="H37:I37"/>
    <mergeCell ref="F40:G40"/>
    <mergeCell ref="E41:F41"/>
    <mergeCell ref="E42:F42"/>
    <mergeCell ref="E43:F43"/>
    <mergeCell ref="E44:F44"/>
    <mergeCell ref="H46:I46"/>
    <mergeCell ref="F49:G49"/>
    <mergeCell ref="E50:F50"/>
    <mergeCell ref="E51:F51"/>
    <mergeCell ref="E52:F52"/>
    <mergeCell ref="H54:I54"/>
    <mergeCell ref="F57:G57"/>
    <mergeCell ref="E58:F58"/>
    <mergeCell ref="E59:F59"/>
    <mergeCell ref="E60:F60"/>
    <mergeCell ref="E61:F61"/>
    <mergeCell ref="H63:I63"/>
    <mergeCell ref="E66:F66"/>
    <mergeCell ref="E67:F67"/>
    <mergeCell ref="E68:F68"/>
    <mergeCell ref="H70:I70"/>
    <mergeCell ref="E73:F73"/>
    <mergeCell ref="E74:F74"/>
    <mergeCell ref="E75:F75"/>
    <mergeCell ref="E76:F76"/>
    <mergeCell ref="H78:I78"/>
    <mergeCell ref="E81:F81"/>
    <mergeCell ref="E82:F82"/>
    <mergeCell ref="E83:F83"/>
    <mergeCell ref="E84:F84"/>
    <mergeCell ref="H86:I86"/>
    <mergeCell ref="E89:F89"/>
    <mergeCell ref="E90:F90"/>
    <mergeCell ref="E91:F91"/>
    <mergeCell ref="E92:F92"/>
    <mergeCell ref="H94:I94"/>
    <mergeCell ref="E97:F97"/>
    <mergeCell ref="E98:F98"/>
    <mergeCell ref="E99:F99"/>
    <mergeCell ref="E100:F100"/>
    <mergeCell ref="H102:I102"/>
    <mergeCell ref="E105:F105"/>
    <mergeCell ref="E106:F106"/>
    <mergeCell ref="E107:F107"/>
    <mergeCell ref="E108:F108"/>
    <mergeCell ref="E109:F109"/>
    <mergeCell ref="E110:F110"/>
    <mergeCell ref="H112:I112"/>
    <mergeCell ref="E115:F115"/>
    <mergeCell ref="E116:F116"/>
    <mergeCell ref="E117:F117"/>
    <mergeCell ref="E118:F118"/>
    <mergeCell ref="E119:F119"/>
    <mergeCell ref="E120:F120"/>
    <mergeCell ref="H122:I122"/>
    <mergeCell ref="E125:F125"/>
    <mergeCell ref="E126:F126"/>
    <mergeCell ref="E127:F127"/>
    <mergeCell ref="E128:F128"/>
    <mergeCell ref="E129:F129"/>
    <mergeCell ref="H131:I131"/>
    <mergeCell ref="E134:F134"/>
    <mergeCell ref="E135:F135"/>
    <mergeCell ref="E136:F136"/>
    <mergeCell ref="E137:F137"/>
    <mergeCell ref="H139:I139"/>
    <mergeCell ref="E142:F142"/>
    <mergeCell ref="E143:F143"/>
    <mergeCell ref="E144:F144"/>
    <mergeCell ref="E145:F145"/>
    <mergeCell ref="H147:I147"/>
    <mergeCell ref="E150:F150"/>
    <mergeCell ref="E151:F151"/>
    <mergeCell ref="E152:F152"/>
    <mergeCell ref="E153:F153"/>
    <mergeCell ref="H155:I155"/>
    <mergeCell ref="E158:F158"/>
    <mergeCell ref="E159:F159"/>
    <mergeCell ref="E160:F160"/>
    <mergeCell ref="E161:F161"/>
    <mergeCell ref="H163:I163"/>
    <mergeCell ref="E166:F166"/>
    <mergeCell ref="E167:F167"/>
    <mergeCell ref="E168:F168"/>
    <mergeCell ref="E169:F169"/>
    <mergeCell ref="H171:I171"/>
    <mergeCell ref="E174:F174"/>
    <mergeCell ref="E175:F175"/>
    <mergeCell ref="E176:F176"/>
    <mergeCell ref="E177:F177"/>
    <mergeCell ref="E178:F178"/>
    <mergeCell ref="E179:F179"/>
    <mergeCell ref="H181:I181"/>
    <mergeCell ref="E184:F184"/>
    <mergeCell ref="E185:F185"/>
    <mergeCell ref="E186:F186"/>
    <mergeCell ref="E187:F187"/>
    <mergeCell ref="E188:F188"/>
    <mergeCell ref="E189:F189"/>
    <mergeCell ref="H191:I191"/>
    <mergeCell ref="E194:F194"/>
    <mergeCell ref="E195:F195"/>
    <mergeCell ref="E196:F196"/>
    <mergeCell ref="E197:F197"/>
    <mergeCell ref="H199:I199"/>
    <mergeCell ref="E202:F202"/>
    <mergeCell ref="E203:F203"/>
    <mergeCell ref="E204:F204"/>
    <mergeCell ref="E205:F205"/>
    <mergeCell ref="E206:F206"/>
    <mergeCell ref="E207:F207"/>
    <mergeCell ref="E208:F208"/>
    <mergeCell ref="H210:I210"/>
    <mergeCell ref="E213:F213"/>
    <mergeCell ref="E214:F214"/>
    <mergeCell ref="E215:F215"/>
    <mergeCell ref="E216:F216"/>
    <mergeCell ref="H218:I218"/>
    <mergeCell ref="E221:F221"/>
    <mergeCell ref="E222:F222"/>
    <mergeCell ref="E223:F223"/>
    <mergeCell ref="E224:F224"/>
    <mergeCell ref="H226:I226"/>
    <mergeCell ref="F229:G229"/>
    <mergeCell ref="E230:F230"/>
    <mergeCell ref="E231:F231"/>
    <mergeCell ref="E232:F232"/>
    <mergeCell ref="E233:F233"/>
    <mergeCell ref="E234:F234"/>
    <mergeCell ref="E235:F235"/>
    <mergeCell ref="E236:F236"/>
    <mergeCell ref="E237:F237"/>
    <mergeCell ref="E238:F238"/>
    <mergeCell ref="H240:I240"/>
    <mergeCell ref="E243:F243"/>
    <mergeCell ref="E244:F244"/>
    <mergeCell ref="E245:F245"/>
    <mergeCell ref="E246:F24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57:F257"/>
    <mergeCell ref="E258:F258"/>
    <mergeCell ref="E259:F259"/>
    <mergeCell ref="E260:F260"/>
    <mergeCell ref="E261:F261"/>
    <mergeCell ref="E262:F262"/>
    <mergeCell ref="H264:I264"/>
    <mergeCell ref="E267:F267"/>
    <mergeCell ref="E268:F268"/>
    <mergeCell ref="E269:F269"/>
    <mergeCell ref="H271:I271"/>
    <mergeCell ref="E274:F274"/>
    <mergeCell ref="E275:F275"/>
    <mergeCell ref="E276:F276"/>
    <mergeCell ref="E277:F277"/>
    <mergeCell ref="H279:I279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H291:I291"/>
    <mergeCell ref="E294:F294"/>
    <mergeCell ref="E295:F295"/>
    <mergeCell ref="E296:F296"/>
    <mergeCell ref="H298:I298"/>
    <mergeCell ref="E301:F301"/>
    <mergeCell ref="E302:F302"/>
    <mergeCell ref="E303:F303"/>
    <mergeCell ref="H305:I305"/>
    <mergeCell ref="E308:F308"/>
    <mergeCell ref="E309:F309"/>
    <mergeCell ref="E310:F310"/>
    <mergeCell ref="H312:I312"/>
    <mergeCell ref="E315:F315"/>
    <mergeCell ref="E316:F316"/>
    <mergeCell ref="E317:F317"/>
    <mergeCell ref="E318:F318"/>
    <mergeCell ref="E319:F319"/>
    <mergeCell ref="E320:F320"/>
    <mergeCell ref="E321:F321"/>
    <mergeCell ref="E322:F322"/>
    <mergeCell ref="E323:F323"/>
    <mergeCell ref="E324:F324"/>
    <mergeCell ref="E325:F325"/>
    <mergeCell ref="E326:F326"/>
    <mergeCell ref="H328:I328"/>
    <mergeCell ref="E331:F331"/>
    <mergeCell ref="E332:F332"/>
    <mergeCell ref="E333:F333"/>
    <mergeCell ref="E334:F334"/>
    <mergeCell ref="E335:F335"/>
    <mergeCell ref="E336:F336"/>
    <mergeCell ref="H338:I338"/>
    <mergeCell ref="E341:F341"/>
    <mergeCell ref="E342:F342"/>
    <mergeCell ref="E343:F343"/>
    <mergeCell ref="E344:F344"/>
    <mergeCell ref="H346:I346"/>
    <mergeCell ref="E349:F349"/>
    <mergeCell ref="E350:F350"/>
    <mergeCell ref="E351:F351"/>
    <mergeCell ref="E352:F352"/>
    <mergeCell ref="E353:F353"/>
    <mergeCell ref="E354:F354"/>
    <mergeCell ref="E355:F355"/>
    <mergeCell ref="H357:I357"/>
    <mergeCell ref="E360:F360"/>
    <mergeCell ref="E361:F361"/>
    <mergeCell ref="E362:F362"/>
    <mergeCell ref="E363:F363"/>
    <mergeCell ref="E364:F364"/>
    <mergeCell ref="H366:I366"/>
    <mergeCell ref="E369:F369"/>
    <mergeCell ref="E370:F370"/>
    <mergeCell ref="E371:F371"/>
    <mergeCell ref="H373:I373"/>
    <mergeCell ref="F376:G376"/>
    <mergeCell ref="E377:F377"/>
    <mergeCell ref="E378:F378"/>
    <mergeCell ref="E379:F379"/>
    <mergeCell ref="H381:I381"/>
    <mergeCell ref="E384:F384"/>
    <mergeCell ref="E385:F385"/>
    <mergeCell ref="E386:F386"/>
    <mergeCell ref="H388:I388"/>
    <mergeCell ref="F391:G391"/>
    <mergeCell ref="E392:F392"/>
    <mergeCell ref="E393:F393"/>
    <mergeCell ref="E394:F394"/>
    <mergeCell ref="E395:F395"/>
    <mergeCell ref="E396:F396"/>
    <mergeCell ref="E397:F397"/>
    <mergeCell ref="E398:F398"/>
    <mergeCell ref="E399:F399"/>
    <mergeCell ref="E400:F400"/>
    <mergeCell ref="H402:I402"/>
    <mergeCell ref="E405:F405"/>
    <mergeCell ref="E406:F406"/>
    <mergeCell ref="E407:F407"/>
    <mergeCell ref="H409:I409"/>
    <mergeCell ref="E412:F412"/>
    <mergeCell ref="E413:F413"/>
    <mergeCell ref="E414:F414"/>
    <mergeCell ref="E415:F415"/>
    <mergeCell ref="H417:I417"/>
    <mergeCell ref="E420:F420"/>
    <mergeCell ref="E421:F421"/>
    <mergeCell ref="E422:F422"/>
    <mergeCell ref="E423:F423"/>
    <mergeCell ref="E424:F424"/>
    <mergeCell ref="E425:F425"/>
    <mergeCell ref="H427:I427"/>
    <mergeCell ref="E430:F430"/>
    <mergeCell ref="E431:F431"/>
    <mergeCell ref="E432:F432"/>
    <mergeCell ref="E433:F433"/>
    <mergeCell ref="E434:F434"/>
    <mergeCell ref="E435:F435"/>
    <mergeCell ref="E436:F436"/>
    <mergeCell ref="E437:F437"/>
    <mergeCell ref="E438:F438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E447:F447"/>
    <mergeCell ref="E448:F448"/>
    <mergeCell ref="E449:F449"/>
    <mergeCell ref="E450:F450"/>
    <mergeCell ref="H452:I452"/>
    <mergeCell ref="E455:F455"/>
    <mergeCell ref="E456:F456"/>
    <mergeCell ref="E457:F457"/>
    <mergeCell ref="E458:F458"/>
    <mergeCell ref="E459:F459"/>
    <mergeCell ref="E460:F460"/>
    <mergeCell ref="H462:I462"/>
    <mergeCell ref="F465:G465"/>
    <mergeCell ref="E466:F466"/>
    <mergeCell ref="E467:F467"/>
    <mergeCell ref="E468:F468"/>
    <mergeCell ref="E469:F469"/>
    <mergeCell ref="E470:F470"/>
    <mergeCell ref="H472:I472"/>
    <mergeCell ref="E475:F475"/>
    <mergeCell ref="E476:F476"/>
    <mergeCell ref="E477:F477"/>
    <mergeCell ref="E478:F478"/>
    <mergeCell ref="E479:F479"/>
    <mergeCell ref="E480:F480"/>
    <mergeCell ref="E481:F481"/>
    <mergeCell ref="E482:F482"/>
    <mergeCell ref="E483:F483"/>
    <mergeCell ref="E484:F484"/>
    <mergeCell ref="E485:F485"/>
    <mergeCell ref="E486:F486"/>
    <mergeCell ref="H488:I488"/>
    <mergeCell ref="E491:F491"/>
    <mergeCell ref="E492:F492"/>
    <mergeCell ref="E493:F493"/>
    <mergeCell ref="E494:F494"/>
    <mergeCell ref="E495:F495"/>
    <mergeCell ref="E496:F496"/>
    <mergeCell ref="E497:F497"/>
    <mergeCell ref="H499:I499"/>
    <mergeCell ref="E502:F502"/>
    <mergeCell ref="E503:F503"/>
    <mergeCell ref="E504:F504"/>
    <mergeCell ref="E505:F505"/>
    <mergeCell ref="E506:F506"/>
    <mergeCell ref="E507:F507"/>
    <mergeCell ref="E508:F508"/>
    <mergeCell ref="E509:F509"/>
    <mergeCell ref="E510:F510"/>
    <mergeCell ref="E511:F511"/>
    <mergeCell ref="H513:I513"/>
    <mergeCell ref="E516:F516"/>
    <mergeCell ref="E517:F517"/>
    <mergeCell ref="E518:F518"/>
    <mergeCell ref="E519:F519"/>
    <mergeCell ref="E520:F520"/>
    <mergeCell ref="E521:F521"/>
    <mergeCell ref="E522:F522"/>
    <mergeCell ref="H524:I524"/>
    <mergeCell ref="F527:G527"/>
    <mergeCell ref="E528:F528"/>
    <mergeCell ref="E529:F529"/>
    <mergeCell ref="E530:F530"/>
    <mergeCell ref="E531:F531"/>
    <mergeCell ref="E532:F532"/>
    <mergeCell ref="E533:F533"/>
    <mergeCell ref="E534:F534"/>
    <mergeCell ref="E535:F535"/>
    <mergeCell ref="E536:F536"/>
    <mergeCell ref="H538:I538"/>
    <mergeCell ref="E541:F541"/>
    <mergeCell ref="E542:F542"/>
    <mergeCell ref="E543:F543"/>
    <mergeCell ref="E544:F544"/>
    <mergeCell ref="E545:F545"/>
    <mergeCell ref="E546:F546"/>
    <mergeCell ref="E547:F547"/>
    <mergeCell ref="E548:F548"/>
    <mergeCell ref="E549:F549"/>
    <mergeCell ref="E550:F550"/>
    <mergeCell ref="H552:I552"/>
    <mergeCell ref="E555:F555"/>
    <mergeCell ref="E556:F556"/>
    <mergeCell ref="E557:F557"/>
    <mergeCell ref="E558:F558"/>
    <mergeCell ref="E559:F559"/>
    <mergeCell ref="E560:F560"/>
    <mergeCell ref="E561:F561"/>
    <mergeCell ref="H563:I563"/>
    <mergeCell ref="E566:F566"/>
    <mergeCell ref="E567:F567"/>
    <mergeCell ref="E568:F568"/>
    <mergeCell ref="E569:F569"/>
    <mergeCell ref="E570:F570"/>
    <mergeCell ref="E571:F571"/>
    <mergeCell ref="E572:F572"/>
    <mergeCell ref="E573:F573"/>
    <mergeCell ref="E574:F574"/>
    <mergeCell ref="H576:I576"/>
    <mergeCell ref="F579:G579"/>
    <mergeCell ref="E580:F580"/>
    <mergeCell ref="E581:F581"/>
    <mergeCell ref="E582:F582"/>
    <mergeCell ref="E583:F583"/>
    <mergeCell ref="E584:F584"/>
    <mergeCell ref="E585:F585"/>
    <mergeCell ref="E586:F586"/>
    <mergeCell ref="E587:F587"/>
    <mergeCell ref="H589:I589"/>
    <mergeCell ref="F592:G592"/>
    <mergeCell ref="E593:F593"/>
    <mergeCell ref="E594:F594"/>
    <mergeCell ref="E595:F595"/>
    <mergeCell ref="E596:F596"/>
    <mergeCell ref="E597:F597"/>
    <mergeCell ref="E598:F598"/>
    <mergeCell ref="E599:F599"/>
    <mergeCell ref="E600:F600"/>
    <mergeCell ref="H602:I602"/>
    <mergeCell ref="E605:F605"/>
    <mergeCell ref="E606:F606"/>
    <mergeCell ref="E607:F607"/>
    <mergeCell ref="E608:F608"/>
    <mergeCell ref="E609:F609"/>
    <mergeCell ref="E610:F610"/>
    <mergeCell ref="H612:I612"/>
    <mergeCell ref="E615:F615"/>
    <mergeCell ref="E616:F616"/>
    <mergeCell ref="E617:F617"/>
    <mergeCell ref="E618:F618"/>
    <mergeCell ref="E619:F619"/>
    <mergeCell ref="E620:F620"/>
    <mergeCell ref="E621:F621"/>
    <mergeCell ref="H623:I623"/>
    <mergeCell ref="E626:F626"/>
    <mergeCell ref="E627:F627"/>
    <mergeCell ref="E628:F628"/>
    <mergeCell ref="E629:F629"/>
    <mergeCell ref="E630:F630"/>
    <mergeCell ref="E631:F631"/>
    <mergeCell ref="E632:F632"/>
    <mergeCell ref="E633:F633"/>
    <mergeCell ref="H635:I635"/>
    <mergeCell ref="E638:F638"/>
    <mergeCell ref="E639:F639"/>
    <mergeCell ref="E640:F640"/>
    <mergeCell ref="E641:F641"/>
    <mergeCell ref="E642:F642"/>
    <mergeCell ref="E643:F643"/>
    <mergeCell ref="E644:F644"/>
    <mergeCell ref="H646:I646"/>
    <mergeCell ref="F649:G649"/>
    <mergeCell ref="F650:G650"/>
    <mergeCell ref="E651:F651"/>
    <mergeCell ref="E652:F652"/>
    <mergeCell ref="E653:F653"/>
    <mergeCell ref="E654:F654"/>
    <mergeCell ref="E655:F655"/>
    <mergeCell ref="E656:F656"/>
    <mergeCell ref="H658:I658"/>
    <mergeCell ref="E661:F661"/>
    <mergeCell ref="E662:F662"/>
    <mergeCell ref="E663:F663"/>
    <mergeCell ref="E664:F664"/>
    <mergeCell ref="E665:F665"/>
    <mergeCell ref="E666:F666"/>
    <mergeCell ref="H668:I668"/>
    <mergeCell ref="E671:F671"/>
    <mergeCell ref="E672:F672"/>
    <mergeCell ref="E673:F673"/>
    <mergeCell ref="E674:F674"/>
    <mergeCell ref="E675:F675"/>
    <mergeCell ref="E676:F676"/>
    <mergeCell ref="H678:I678"/>
    <mergeCell ref="E681:F681"/>
    <mergeCell ref="E682:F682"/>
    <mergeCell ref="E683:F683"/>
    <mergeCell ref="E684:F684"/>
    <mergeCell ref="E685:F685"/>
    <mergeCell ref="E686:F686"/>
    <mergeCell ref="E687:F687"/>
    <mergeCell ref="E688:F688"/>
    <mergeCell ref="E689:F689"/>
    <mergeCell ref="H691:I691"/>
    <mergeCell ref="E694:F694"/>
    <mergeCell ref="E695:F695"/>
    <mergeCell ref="E696:F696"/>
    <mergeCell ref="E697:F697"/>
    <mergeCell ref="E698:F698"/>
    <mergeCell ref="E699:F699"/>
    <mergeCell ref="E700:F700"/>
    <mergeCell ref="E701:F701"/>
    <mergeCell ref="E702:F702"/>
    <mergeCell ref="E703:F703"/>
    <mergeCell ref="E704:F704"/>
    <mergeCell ref="E705:F705"/>
    <mergeCell ref="E706:F706"/>
    <mergeCell ref="E707:F707"/>
    <mergeCell ref="E708:F708"/>
    <mergeCell ref="E709:F709"/>
    <mergeCell ref="E710:F710"/>
    <mergeCell ref="E711:F711"/>
    <mergeCell ref="E712:F712"/>
    <mergeCell ref="E713:F713"/>
    <mergeCell ref="H715:I715"/>
    <mergeCell ref="E718:F718"/>
    <mergeCell ref="E719:F719"/>
    <mergeCell ref="E720:F720"/>
    <mergeCell ref="E721:F721"/>
    <mergeCell ref="E722:F722"/>
    <mergeCell ref="H724:I724"/>
    <mergeCell ref="E727:F727"/>
    <mergeCell ref="E728:F728"/>
    <mergeCell ref="E729:F729"/>
    <mergeCell ref="E730:F730"/>
    <mergeCell ref="E731:F731"/>
    <mergeCell ref="H733:I733"/>
    <mergeCell ref="E736:F736"/>
    <mergeCell ref="E737:F737"/>
    <mergeCell ref="E738:F738"/>
    <mergeCell ref="E739:F739"/>
    <mergeCell ref="E740:F740"/>
    <mergeCell ref="E741:F741"/>
    <mergeCell ref="E742:F742"/>
    <mergeCell ref="H744:I744"/>
    <mergeCell ref="E747:F747"/>
    <mergeCell ref="E748:F748"/>
    <mergeCell ref="E749:F749"/>
    <mergeCell ref="E750:F750"/>
    <mergeCell ref="E751:F751"/>
    <mergeCell ref="E752:F752"/>
    <mergeCell ref="H754:I754"/>
    <mergeCell ref="E757:F757"/>
    <mergeCell ref="E758:F758"/>
    <mergeCell ref="E759:F759"/>
    <mergeCell ref="E760:F760"/>
    <mergeCell ref="E761:F761"/>
    <mergeCell ref="E762:F762"/>
    <mergeCell ref="H764:I764"/>
    <mergeCell ref="E767:F767"/>
    <mergeCell ref="E768:F768"/>
    <mergeCell ref="E769:F769"/>
    <mergeCell ref="E770:F770"/>
    <mergeCell ref="E771:F771"/>
    <mergeCell ref="E772:F772"/>
    <mergeCell ref="H774:I774"/>
    <mergeCell ref="E777:F777"/>
    <mergeCell ref="E778:F778"/>
    <mergeCell ref="E779:F779"/>
    <mergeCell ref="E780:F780"/>
    <mergeCell ref="E781:F781"/>
    <mergeCell ref="H783:I783"/>
    <mergeCell ref="E786:F786"/>
    <mergeCell ref="E787:F787"/>
    <mergeCell ref="E788:F788"/>
    <mergeCell ref="E789:F789"/>
    <mergeCell ref="E790:F790"/>
    <mergeCell ref="H792:I792"/>
    <mergeCell ref="E795:F795"/>
    <mergeCell ref="E796:F796"/>
    <mergeCell ref="E797:F797"/>
    <mergeCell ref="E798:F798"/>
    <mergeCell ref="H800:I800"/>
    <mergeCell ref="E803:F803"/>
    <mergeCell ref="E804:F804"/>
    <mergeCell ref="E805:F805"/>
    <mergeCell ref="E806:F806"/>
    <mergeCell ref="E807:F807"/>
    <mergeCell ref="E808:F808"/>
    <mergeCell ref="E809:F809"/>
    <mergeCell ref="E810:F810"/>
    <mergeCell ref="E811:F811"/>
    <mergeCell ref="H813:I813"/>
    <mergeCell ref="E816:F816"/>
    <mergeCell ref="E817:F817"/>
    <mergeCell ref="E818:F818"/>
    <mergeCell ref="E819:F819"/>
    <mergeCell ref="E820:F820"/>
    <mergeCell ref="H822:I822"/>
    <mergeCell ref="E825:F825"/>
    <mergeCell ref="E826:F826"/>
    <mergeCell ref="E827:F827"/>
    <mergeCell ref="E828:F828"/>
    <mergeCell ref="E829:F829"/>
    <mergeCell ref="H831:I831"/>
    <mergeCell ref="E834:F834"/>
    <mergeCell ref="E835:F835"/>
    <mergeCell ref="E836:F836"/>
    <mergeCell ref="E837:F837"/>
    <mergeCell ref="H839:I839"/>
    <mergeCell ref="E842:F842"/>
    <mergeCell ref="E843:F843"/>
    <mergeCell ref="E844:F844"/>
    <mergeCell ref="E845:F845"/>
    <mergeCell ref="E846:F846"/>
    <mergeCell ref="E847:F847"/>
    <mergeCell ref="E848:F848"/>
    <mergeCell ref="E849:F849"/>
    <mergeCell ref="E850:F850"/>
    <mergeCell ref="E851:F851"/>
    <mergeCell ref="E852:F852"/>
    <mergeCell ref="E853:F853"/>
    <mergeCell ref="E854:F854"/>
    <mergeCell ref="E855:F855"/>
    <mergeCell ref="E856:F856"/>
    <mergeCell ref="E857:F857"/>
    <mergeCell ref="E858:F858"/>
    <mergeCell ref="E859:F859"/>
    <mergeCell ref="E860:F860"/>
    <mergeCell ref="H862:I862"/>
    <mergeCell ref="E865:F865"/>
    <mergeCell ref="E866:F866"/>
    <mergeCell ref="E867:F867"/>
    <mergeCell ref="E868:F868"/>
    <mergeCell ref="E869:F869"/>
    <mergeCell ref="E870:F870"/>
    <mergeCell ref="H872:I872"/>
    <mergeCell ref="E875:F875"/>
    <mergeCell ref="E876:F876"/>
    <mergeCell ref="E877:F877"/>
    <mergeCell ref="E878:F878"/>
    <mergeCell ref="E879:F879"/>
    <mergeCell ref="E880:F880"/>
    <mergeCell ref="H882:I882"/>
    <mergeCell ref="E885:F885"/>
    <mergeCell ref="E886:F886"/>
    <mergeCell ref="E887:F887"/>
    <mergeCell ref="E888:F888"/>
    <mergeCell ref="E889:F889"/>
    <mergeCell ref="E890:F890"/>
    <mergeCell ref="H892:I892"/>
    <mergeCell ref="E895:F895"/>
    <mergeCell ref="E896:F896"/>
    <mergeCell ref="E897:F897"/>
    <mergeCell ref="E898:F898"/>
    <mergeCell ref="E899:F899"/>
    <mergeCell ref="E900:F900"/>
    <mergeCell ref="H902:I902"/>
    <mergeCell ref="F905:G905"/>
    <mergeCell ref="E906:F906"/>
    <mergeCell ref="E907:F907"/>
    <mergeCell ref="E908:F908"/>
    <mergeCell ref="E909:F909"/>
    <mergeCell ref="E910:F910"/>
    <mergeCell ref="H912:I912"/>
    <mergeCell ref="E915:F915"/>
    <mergeCell ref="E916:F916"/>
    <mergeCell ref="E917:F917"/>
    <mergeCell ref="E918:F918"/>
    <mergeCell ref="E919:F919"/>
    <mergeCell ref="E920:F920"/>
    <mergeCell ref="H922:I922"/>
    <mergeCell ref="E925:F925"/>
    <mergeCell ref="E926:F926"/>
    <mergeCell ref="E927:F927"/>
    <mergeCell ref="E928:F928"/>
    <mergeCell ref="E929:F929"/>
    <mergeCell ref="H931:I931"/>
    <mergeCell ref="E934:F934"/>
    <mergeCell ref="E935:F935"/>
    <mergeCell ref="E936:F936"/>
    <mergeCell ref="E937:F937"/>
    <mergeCell ref="E938:F938"/>
    <mergeCell ref="H940:I940"/>
    <mergeCell ref="E943:F943"/>
    <mergeCell ref="E944:F944"/>
    <mergeCell ref="E945:F945"/>
    <mergeCell ref="E946:F946"/>
    <mergeCell ref="E947:F947"/>
    <mergeCell ref="H949:I949"/>
    <mergeCell ref="E952:F952"/>
    <mergeCell ref="E953:F953"/>
    <mergeCell ref="E954:F954"/>
    <mergeCell ref="E955:F955"/>
    <mergeCell ref="E956:F956"/>
    <mergeCell ref="E957:F957"/>
    <mergeCell ref="H959:I959"/>
    <mergeCell ref="E962:F962"/>
    <mergeCell ref="E963:F963"/>
    <mergeCell ref="E964:F964"/>
    <mergeCell ref="E965:F965"/>
    <mergeCell ref="E966:F966"/>
    <mergeCell ref="H968:I968"/>
    <mergeCell ref="E971:F971"/>
    <mergeCell ref="E972:F972"/>
    <mergeCell ref="E973:F973"/>
    <mergeCell ref="E974:F974"/>
    <mergeCell ref="E975:F975"/>
    <mergeCell ref="H977:I977"/>
    <mergeCell ref="E980:F980"/>
    <mergeCell ref="E981:F981"/>
    <mergeCell ref="E982:F982"/>
    <mergeCell ref="E983:F983"/>
    <mergeCell ref="E984:F984"/>
    <mergeCell ref="H986:I986"/>
    <mergeCell ref="E989:F989"/>
    <mergeCell ref="E990:F990"/>
    <mergeCell ref="E991:F991"/>
    <mergeCell ref="E992:F992"/>
    <mergeCell ref="E993:F993"/>
    <mergeCell ref="H995:I995"/>
    <mergeCell ref="E998:F998"/>
    <mergeCell ref="E999:F999"/>
    <mergeCell ref="E1000:F1000"/>
    <mergeCell ref="E1001:F1001"/>
    <mergeCell ref="E1002:F1002"/>
    <mergeCell ref="H1004:I1004"/>
    <mergeCell ref="E1007:F1007"/>
    <mergeCell ref="E1008:F1008"/>
    <mergeCell ref="E1009:F1009"/>
    <mergeCell ref="E1010:F1010"/>
    <mergeCell ref="E1011:F1011"/>
    <mergeCell ref="H1013:I1013"/>
    <mergeCell ref="E1016:F1016"/>
    <mergeCell ref="E1017:F1017"/>
    <mergeCell ref="E1018:F1018"/>
    <mergeCell ref="E1019:F1019"/>
    <mergeCell ref="E1020:F1020"/>
    <mergeCell ref="H1022:I1022"/>
    <mergeCell ref="E1025:F1025"/>
    <mergeCell ref="E1026:F1026"/>
    <mergeCell ref="E1027:F1027"/>
    <mergeCell ref="E1028:F1028"/>
    <mergeCell ref="E1029:F1029"/>
    <mergeCell ref="E1030:F1030"/>
    <mergeCell ref="H1032:I1032"/>
    <mergeCell ref="E1035:F1035"/>
    <mergeCell ref="E1036:F1036"/>
    <mergeCell ref="E1037:F1037"/>
    <mergeCell ref="E1038:F1038"/>
    <mergeCell ref="E1039:F1039"/>
    <mergeCell ref="E1040:F1040"/>
    <mergeCell ref="H1042:I1042"/>
    <mergeCell ref="E1045:F1045"/>
    <mergeCell ref="E1046:F1046"/>
    <mergeCell ref="E1047:F1047"/>
    <mergeCell ref="E1048:F1048"/>
    <mergeCell ref="E1049:F1049"/>
    <mergeCell ref="H1051:I1051"/>
    <mergeCell ref="E1054:F1054"/>
    <mergeCell ref="E1055:F1055"/>
    <mergeCell ref="E1056:F1056"/>
    <mergeCell ref="E1057:F1057"/>
    <mergeCell ref="E1058:F1058"/>
    <mergeCell ref="E1059:F1059"/>
    <mergeCell ref="E1060:F1060"/>
    <mergeCell ref="H1062:I1062"/>
    <mergeCell ref="E1065:F1065"/>
    <mergeCell ref="E1066:F1066"/>
    <mergeCell ref="E1067:F1067"/>
    <mergeCell ref="E1068:F1068"/>
    <mergeCell ref="E1069:F1069"/>
    <mergeCell ref="H1071:I1071"/>
    <mergeCell ref="E1074:F1074"/>
    <mergeCell ref="E1075:F1075"/>
    <mergeCell ref="E1076:F1076"/>
    <mergeCell ref="E1077:F1077"/>
    <mergeCell ref="E1078:F1078"/>
    <mergeCell ref="H1080:I1080"/>
    <mergeCell ref="E1083:F1083"/>
    <mergeCell ref="E1084:F1084"/>
    <mergeCell ref="E1085:F1085"/>
    <mergeCell ref="E1086:F1086"/>
    <mergeCell ref="E1087:F1087"/>
    <mergeCell ref="H1089:I1089"/>
    <mergeCell ref="E1092:F1092"/>
    <mergeCell ref="E1093:F1093"/>
    <mergeCell ref="E1094:F1094"/>
    <mergeCell ref="E1095:F1095"/>
    <mergeCell ref="E1096:F1096"/>
    <mergeCell ref="H1098:I1098"/>
    <mergeCell ref="E1101:F1101"/>
    <mergeCell ref="E1102:F1102"/>
    <mergeCell ref="E1103:F1103"/>
    <mergeCell ref="E1104:F1104"/>
    <mergeCell ref="E1105:F1105"/>
    <mergeCell ref="E1106:F1106"/>
    <mergeCell ref="H1108:I1108"/>
    <mergeCell ref="E1111:F1111"/>
    <mergeCell ref="E1112:F1112"/>
    <mergeCell ref="E1113:F1113"/>
    <mergeCell ref="E1114:F1114"/>
    <mergeCell ref="E1115:F1115"/>
    <mergeCell ref="H1117:I1117"/>
    <mergeCell ref="F1120:G1120"/>
    <mergeCell ref="F1121:G1121"/>
    <mergeCell ref="E1122:F1122"/>
    <mergeCell ref="E1123:F1123"/>
    <mergeCell ref="E1124:F1124"/>
    <mergeCell ref="E1125:F1125"/>
    <mergeCell ref="E1126:F1126"/>
    <mergeCell ref="E1127:F1127"/>
    <mergeCell ref="E1128:F1128"/>
    <mergeCell ref="E1129:F1129"/>
    <mergeCell ref="E1130:F1130"/>
    <mergeCell ref="E1131:F1131"/>
    <mergeCell ref="E1132:F1132"/>
    <mergeCell ref="E1133:F1133"/>
    <mergeCell ref="E1134:F1134"/>
    <mergeCell ref="E1135:F1135"/>
    <mergeCell ref="E1136:F1136"/>
    <mergeCell ref="E1137:F1137"/>
    <mergeCell ref="E1138:F1138"/>
    <mergeCell ref="E1139:F1139"/>
    <mergeCell ref="H1141:I1141"/>
    <mergeCell ref="E1144:F1144"/>
    <mergeCell ref="E1145:F1145"/>
    <mergeCell ref="E1146:F1146"/>
    <mergeCell ref="E1147:F1147"/>
    <mergeCell ref="E1148:F1148"/>
    <mergeCell ref="E1149:F1149"/>
    <mergeCell ref="H1151:I1151"/>
    <mergeCell ref="E1154:F1154"/>
    <mergeCell ref="E1155:F1155"/>
    <mergeCell ref="E1156:F1156"/>
    <mergeCell ref="E1157:F1157"/>
    <mergeCell ref="E1158:F1158"/>
    <mergeCell ref="E1159:F1159"/>
    <mergeCell ref="H1161:I1161"/>
    <mergeCell ref="E1164:F1164"/>
    <mergeCell ref="E1165:F1165"/>
    <mergeCell ref="E1166:F1166"/>
    <mergeCell ref="E1167:F1167"/>
    <mergeCell ref="E1168:F1168"/>
    <mergeCell ref="E1169:F1169"/>
    <mergeCell ref="H1171:I1171"/>
    <mergeCell ref="E1174:F1174"/>
    <mergeCell ref="E1175:F1175"/>
    <mergeCell ref="E1176:F1176"/>
    <mergeCell ref="E1177:F1177"/>
    <mergeCell ref="E1178:F1178"/>
    <mergeCell ref="E1179:F1179"/>
    <mergeCell ref="E1180:F1180"/>
    <mergeCell ref="E1181:F1181"/>
    <mergeCell ref="E1182:F1182"/>
    <mergeCell ref="E1183:F1183"/>
    <mergeCell ref="H1185:I1185"/>
    <mergeCell ref="E1188:F1188"/>
    <mergeCell ref="E1189:F1189"/>
    <mergeCell ref="E1190:F1190"/>
    <mergeCell ref="E1191:F1191"/>
    <mergeCell ref="E1192:F1192"/>
    <mergeCell ref="E1193:F1193"/>
    <mergeCell ref="E1194:F1194"/>
    <mergeCell ref="E1195:F1195"/>
    <mergeCell ref="E1196:F1196"/>
    <mergeCell ref="E1197:F1197"/>
    <mergeCell ref="E1198:F1198"/>
    <mergeCell ref="H1200:I1200"/>
    <mergeCell ref="E1203:F1203"/>
    <mergeCell ref="E1204:F1204"/>
    <mergeCell ref="E1205:F1205"/>
    <mergeCell ref="E1206:F1206"/>
    <mergeCell ref="E1207:F1207"/>
    <mergeCell ref="E1208:F1208"/>
    <mergeCell ref="E1209:F1209"/>
    <mergeCell ref="E1210:F1210"/>
    <mergeCell ref="E1211:F1211"/>
    <mergeCell ref="E1212:F1212"/>
    <mergeCell ref="E1213:F1213"/>
    <mergeCell ref="H1215:I1215"/>
    <mergeCell ref="E1218:F1218"/>
    <mergeCell ref="E1219:F1219"/>
    <mergeCell ref="E1220:F1220"/>
    <mergeCell ref="E1221:F1221"/>
    <mergeCell ref="E1222:F1222"/>
    <mergeCell ref="E1223:F1223"/>
    <mergeCell ref="E1224:F1224"/>
    <mergeCell ref="H1226:I1226"/>
    <mergeCell ref="E1229:F1229"/>
    <mergeCell ref="E1230:F1230"/>
    <mergeCell ref="E1231:F1231"/>
    <mergeCell ref="E1232:F1232"/>
    <mergeCell ref="E1233:F1233"/>
    <mergeCell ref="E1234:F1234"/>
    <mergeCell ref="E1235:F1235"/>
    <mergeCell ref="H1237:I1237"/>
    <mergeCell ref="E1240:F1240"/>
    <mergeCell ref="E1241:F1241"/>
    <mergeCell ref="E1242:F1242"/>
    <mergeCell ref="E1243:F1243"/>
    <mergeCell ref="E1244:F1244"/>
    <mergeCell ref="E1245:F1245"/>
    <mergeCell ref="E1246:F1246"/>
    <mergeCell ref="H1248:I1248"/>
    <mergeCell ref="E1251:F1251"/>
    <mergeCell ref="E1252:F1252"/>
    <mergeCell ref="E1253:F1253"/>
    <mergeCell ref="E1254:F1254"/>
    <mergeCell ref="E1255:F1255"/>
    <mergeCell ref="E1256:F1256"/>
    <mergeCell ref="E1257:F1257"/>
    <mergeCell ref="H1259:I1259"/>
    <mergeCell ref="E1262:F1262"/>
    <mergeCell ref="E1263:F1263"/>
    <mergeCell ref="E1264:F1264"/>
    <mergeCell ref="E1265:F1265"/>
    <mergeCell ref="E1266:F1266"/>
    <mergeCell ref="H1268:I1268"/>
    <mergeCell ref="E1271:F1271"/>
    <mergeCell ref="E1272:F1272"/>
    <mergeCell ref="E1273:F1273"/>
    <mergeCell ref="E1274:F1274"/>
    <mergeCell ref="H1276:I1276"/>
    <mergeCell ref="F1279:G1279"/>
    <mergeCell ref="E1280:F1280"/>
    <mergeCell ref="E1281:F1281"/>
    <mergeCell ref="E1282:F1282"/>
    <mergeCell ref="E1283:F1283"/>
    <mergeCell ref="E1284:F1284"/>
    <mergeCell ref="E1285:F1285"/>
    <mergeCell ref="E1286:F1286"/>
    <mergeCell ref="H1288:I1288"/>
    <mergeCell ref="E1291:F1291"/>
    <mergeCell ref="E1292:F1292"/>
    <mergeCell ref="E1293:F1293"/>
    <mergeCell ref="E1294:F1294"/>
    <mergeCell ref="E1295:F1295"/>
    <mergeCell ref="E1296:F1296"/>
    <mergeCell ref="H1298:I1298"/>
    <mergeCell ref="E1301:F1301"/>
    <mergeCell ref="E1302:F1302"/>
    <mergeCell ref="E1303:F1303"/>
    <mergeCell ref="E1304:F1304"/>
    <mergeCell ref="E1305:F1305"/>
    <mergeCell ref="E1306:F1306"/>
    <mergeCell ref="E1307:F1307"/>
    <mergeCell ref="E1308:F1308"/>
    <mergeCell ref="E1309:F1309"/>
    <mergeCell ref="E1310:F1310"/>
    <mergeCell ref="E1311:F1311"/>
    <mergeCell ref="E1312:F1312"/>
    <mergeCell ref="E1313:F1313"/>
    <mergeCell ref="E1314:F1314"/>
    <mergeCell ref="E1315:F1315"/>
    <mergeCell ref="E1316:F1316"/>
    <mergeCell ref="H1318:I1318"/>
    <mergeCell ref="E1321:F1321"/>
    <mergeCell ref="E1322:F1322"/>
    <mergeCell ref="E1323:F1323"/>
    <mergeCell ref="E1324:F1324"/>
    <mergeCell ref="E1325:F1325"/>
    <mergeCell ref="E1326:F1326"/>
    <mergeCell ref="E1327:F1327"/>
    <mergeCell ref="H1329:I1329"/>
    <mergeCell ref="E1332:F1332"/>
    <mergeCell ref="E1333:F1333"/>
    <mergeCell ref="E1334:F1334"/>
    <mergeCell ref="E1335:F1335"/>
    <mergeCell ref="E1336:F1336"/>
    <mergeCell ref="E1337:F1337"/>
    <mergeCell ref="E1338:F1338"/>
    <mergeCell ref="H1340:I1340"/>
    <mergeCell ref="E1343:F1343"/>
    <mergeCell ref="E1344:F1344"/>
    <mergeCell ref="E1345:F1345"/>
    <mergeCell ref="E1346:F1346"/>
    <mergeCell ref="E1347:F1347"/>
    <mergeCell ref="E1348:F1348"/>
    <mergeCell ref="E1349:F1349"/>
    <mergeCell ref="H1351:I1351"/>
    <mergeCell ref="E1354:F1354"/>
    <mergeCell ref="E1355:F1355"/>
    <mergeCell ref="E1356:F1356"/>
    <mergeCell ref="E1357:F1357"/>
    <mergeCell ref="E1358:F1358"/>
    <mergeCell ref="E1359:F1359"/>
    <mergeCell ref="E1360:F1360"/>
    <mergeCell ref="H1362:I1362"/>
    <mergeCell ref="E1365:F1365"/>
    <mergeCell ref="E1366:F1366"/>
    <mergeCell ref="E1367:F1367"/>
    <mergeCell ref="E1368:F1368"/>
    <mergeCell ref="E1369:F1369"/>
    <mergeCell ref="E1370:F1370"/>
    <mergeCell ref="E1371:F1371"/>
    <mergeCell ref="E1372:F1372"/>
    <mergeCell ref="H1374:I1374"/>
    <mergeCell ref="E1377:F1377"/>
    <mergeCell ref="E1378:F1378"/>
    <mergeCell ref="E1379:F1379"/>
    <mergeCell ref="E1380:F1380"/>
    <mergeCell ref="E1381:F1381"/>
    <mergeCell ref="E1382:F1382"/>
    <mergeCell ref="E1383:F1383"/>
    <mergeCell ref="H1385:I1385"/>
    <mergeCell ref="E1388:F1388"/>
    <mergeCell ref="E1389:F1389"/>
    <mergeCell ref="E1390:F1390"/>
    <mergeCell ref="E1391:F1391"/>
    <mergeCell ref="E1392:F1392"/>
    <mergeCell ref="E1393:F1393"/>
    <mergeCell ref="E1394:F1394"/>
    <mergeCell ref="H1396:I1396"/>
    <mergeCell ref="E1399:F1399"/>
    <mergeCell ref="E1400:F1400"/>
    <mergeCell ref="E1401:F1401"/>
    <mergeCell ref="E1402:F1402"/>
    <mergeCell ref="E1403:F1403"/>
    <mergeCell ref="E1404:F1404"/>
    <mergeCell ref="E1405:F1405"/>
    <mergeCell ref="H1407:I1407"/>
    <mergeCell ref="E1410:F1410"/>
    <mergeCell ref="E1411:F1411"/>
    <mergeCell ref="E1412:F1412"/>
    <mergeCell ref="E1413:F1413"/>
    <mergeCell ref="E1414:F1414"/>
    <mergeCell ref="E1415:F1415"/>
    <mergeCell ref="E1416:F1416"/>
    <mergeCell ref="E1417:F1417"/>
    <mergeCell ref="H1419:I1419"/>
    <mergeCell ref="E1422:F1422"/>
    <mergeCell ref="E1423:F1423"/>
    <mergeCell ref="E1424:F1424"/>
    <mergeCell ref="E1425:F1425"/>
    <mergeCell ref="E1426:F1426"/>
    <mergeCell ref="E1427:F1427"/>
    <mergeCell ref="H1429:I1429"/>
    <mergeCell ref="E1432:F1432"/>
    <mergeCell ref="E1433:F1433"/>
    <mergeCell ref="E1434:F1434"/>
    <mergeCell ref="E1435:F1435"/>
    <mergeCell ref="E1436:F1436"/>
    <mergeCell ref="E1437:F1437"/>
    <mergeCell ref="E1438:F1438"/>
    <mergeCell ref="H1440:I1440"/>
    <mergeCell ref="E1443:F1443"/>
    <mergeCell ref="E1444:F1444"/>
    <mergeCell ref="E1445:F1445"/>
    <mergeCell ref="E1446:F1446"/>
    <mergeCell ref="E1447:F1447"/>
    <mergeCell ref="E1448:F1448"/>
    <mergeCell ref="E1449:F1449"/>
    <mergeCell ref="H1451:I1451"/>
    <mergeCell ref="E1454:F1454"/>
    <mergeCell ref="E1455:F1455"/>
    <mergeCell ref="E1456:F1456"/>
    <mergeCell ref="E1457:F1457"/>
    <mergeCell ref="E1458:F1458"/>
    <mergeCell ref="E1459:F1459"/>
    <mergeCell ref="E1460:F1460"/>
    <mergeCell ref="H1462:I1462"/>
    <mergeCell ref="E1465:F1465"/>
    <mergeCell ref="E1466:F1466"/>
    <mergeCell ref="E1467:F1467"/>
    <mergeCell ref="E1468:F1468"/>
    <mergeCell ref="E1469:F1469"/>
    <mergeCell ref="E1470:F1470"/>
    <mergeCell ref="E1471:F1471"/>
    <mergeCell ref="H1473:I1473"/>
    <mergeCell ref="E1476:F1476"/>
    <mergeCell ref="E1477:F1477"/>
    <mergeCell ref="E1478:F1478"/>
    <mergeCell ref="E1479:F1479"/>
    <mergeCell ref="E1480:F1480"/>
    <mergeCell ref="H1482:I1482"/>
    <mergeCell ref="E1485:F1485"/>
    <mergeCell ref="E1486:F1486"/>
    <mergeCell ref="E1487:F1487"/>
    <mergeCell ref="E1488:F1488"/>
    <mergeCell ref="E1489:F1489"/>
    <mergeCell ref="E1490:F1490"/>
    <mergeCell ref="H1492:I1492"/>
    <mergeCell ref="E1495:F1495"/>
    <mergeCell ref="E1496:F1496"/>
    <mergeCell ref="E1497:F1497"/>
    <mergeCell ref="E1498:F1498"/>
    <mergeCell ref="E1499:F1499"/>
    <mergeCell ref="E1500:F1500"/>
    <mergeCell ref="H1502:I1502"/>
    <mergeCell ref="E1505:F1505"/>
    <mergeCell ref="E1506:F1506"/>
    <mergeCell ref="E1507:F1507"/>
    <mergeCell ref="E1508:F1508"/>
    <mergeCell ref="E1509:F1509"/>
    <mergeCell ref="E1510:F1510"/>
    <mergeCell ref="H1512:I1512"/>
    <mergeCell ref="E1515:F1515"/>
    <mergeCell ref="E1516:F1516"/>
    <mergeCell ref="E1517:F1517"/>
    <mergeCell ref="E1518:F1518"/>
    <mergeCell ref="E1519:F1519"/>
    <mergeCell ref="E1520:F1520"/>
    <mergeCell ref="H1522:I1522"/>
    <mergeCell ref="E1525:F1525"/>
    <mergeCell ref="E1526:F1526"/>
    <mergeCell ref="E1527:F1527"/>
    <mergeCell ref="E1528:F1528"/>
    <mergeCell ref="E1529:F1529"/>
    <mergeCell ref="E1530:F1530"/>
    <mergeCell ref="E1531:F1531"/>
    <mergeCell ref="E1532:F1532"/>
    <mergeCell ref="H1534:I1534"/>
    <mergeCell ref="E1537:F1537"/>
    <mergeCell ref="E1538:F1538"/>
    <mergeCell ref="E1539:F1539"/>
    <mergeCell ref="E1540:F1540"/>
    <mergeCell ref="E1541:F1541"/>
    <mergeCell ref="E1542:F1542"/>
    <mergeCell ref="H1544:I1544"/>
    <mergeCell ref="E1547:F1547"/>
    <mergeCell ref="E1548:F1548"/>
    <mergeCell ref="E1549:F1549"/>
    <mergeCell ref="E1550:F1550"/>
    <mergeCell ref="E1551:F1551"/>
    <mergeCell ref="E1552:F1552"/>
    <mergeCell ref="E1553:F1553"/>
    <mergeCell ref="H1555:I1555"/>
    <mergeCell ref="E1558:F1558"/>
    <mergeCell ref="E1559:F1559"/>
    <mergeCell ref="E1560:F1560"/>
    <mergeCell ref="E1561:F1561"/>
    <mergeCell ref="E1562:F1562"/>
    <mergeCell ref="E1563:F1563"/>
    <mergeCell ref="E1564:F1564"/>
    <mergeCell ref="H1566:I1566"/>
    <mergeCell ref="E1569:F1569"/>
    <mergeCell ref="E1570:F1570"/>
    <mergeCell ref="E1571:F1571"/>
    <mergeCell ref="E1572:F1572"/>
    <mergeCell ref="E1573:F1573"/>
    <mergeCell ref="E1574:F1574"/>
    <mergeCell ref="H1576:I1576"/>
    <mergeCell ref="E1579:F1579"/>
    <mergeCell ref="E1580:F1580"/>
    <mergeCell ref="E1581:F1581"/>
    <mergeCell ref="E1582:F1582"/>
    <mergeCell ref="E1583:F1583"/>
    <mergeCell ref="E1584:F1584"/>
    <mergeCell ref="H1586:I1586"/>
    <mergeCell ref="E1589:F1589"/>
    <mergeCell ref="E1590:F1590"/>
    <mergeCell ref="E1591:F1591"/>
    <mergeCell ref="E1592:F1592"/>
    <mergeCell ref="E1593:F1593"/>
    <mergeCell ref="H1595:I1595"/>
    <mergeCell ref="E1598:F1598"/>
    <mergeCell ref="E1599:F1599"/>
    <mergeCell ref="E1600:F1600"/>
    <mergeCell ref="E1601:F1601"/>
    <mergeCell ref="E1602:F1602"/>
    <mergeCell ref="H1604:I1604"/>
    <mergeCell ref="E1607:F1607"/>
    <mergeCell ref="E1608:F1608"/>
    <mergeCell ref="E1609:F1609"/>
    <mergeCell ref="E1610:F1610"/>
    <mergeCell ref="E1611:F1611"/>
    <mergeCell ref="H1613:I1613"/>
    <mergeCell ref="E1616:F1616"/>
    <mergeCell ref="E1617:F1617"/>
    <mergeCell ref="E1618:F1618"/>
    <mergeCell ref="E1619:F1619"/>
    <mergeCell ref="E1620:F1620"/>
    <mergeCell ref="E1621:F1621"/>
    <mergeCell ref="H1623:I1623"/>
    <mergeCell ref="E1626:F1626"/>
    <mergeCell ref="E1627:F1627"/>
    <mergeCell ref="E1628:F1628"/>
    <mergeCell ref="E1629:F1629"/>
    <mergeCell ref="E1630:F1630"/>
    <mergeCell ref="E1631:F1631"/>
    <mergeCell ref="E1632:F1632"/>
    <mergeCell ref="H1634:I1634"/>
    <mergeCell ref="E1637:F1637"/>
    <mergeCell ref="E1638:F1638"/>
    <mergeCell ref="E1639:F1639"/>
    <mergeCell ref="E1640:F1640"/>
    <mergeCell ref="E1641:F1641"/>
    <mergeCell ref="E1642:F1642"/>
    <mergeCell ref="E1643:F1643"/>
    <mergeCell ref="H1645:I1645"/>
    <mergeCell ref="E1648:F1648"/>
    <mergeCell ref="E1649:F1649"/>
    <mergeCell ref="E1650:F1650"/>
    <mergeCell ref="E1651:F1651"/>
    <mergeCell ref="E1652:F1652"/>
    <mergeCell ref="E1653:F1653"/>
    <mergeCell ref="H1655:I1655"/>
    <mergeCell ref="E1658:F1658"/>
    <mergeCell ref="E1659:F1659"/>
    <mergeCell ref="E1660:F1660"/>
    <mergeCell ref="E1661:F1661"/>
    <mergeCell ref="E1662:F1662"/>
    <mergeCell ref="E1663:F1663"/>
    <mergeCell ref="H1665:I1665"/>
    <mergeCell ref="E1668:F1668"/>
    <mergeCell ref="E1669:F1669"/>
    <mergeCell ref="E1670:F1670"/>
    <mergeCell ref="E1671:F1671"/>
    <mergeCell ref="E1672:F1672"/>
    <mergeCell ref="E1673:F1673"/>
    <mergeCell ref="H1675:I1675"/>
    <mergeCell ref="E1678:F1678"/>
    <mergeCell ref="E1679:F1679"/>
    <mergeCell ref="E1680:F1680"/>
    <mergeCell ref="E1681:F1681"/>
    <mergeCell ref="E1682:F1682"/>
    <mergeCell ref="E1683:F1683"/>
    <mergeCell ref="E1684:F1684"/>
    <mergeCell ref="H1686:I1686"/>
    <mergeCell ref="E1689:F1689"/>
    <mergeCell ref="E1690:F1690"/>
    <mergeCell ref="E1691:F1691"/>
    <mergeCell ref="E1692:F1692"/>
    <mergeCell ref="E1693:F1693"/>
    <mergeCell ref="E1694:F1694"/>
    <mergeCell ref="E1695:F1695"/>
    <mergeCell ref="H1697:I1697"/>
    <mergeCell ref="E1700:F1700"/>
    <mergeCell ref="E1701:F1701"/>
    <mergeCell ref="E1702:F1702"/>
    <mergeCell ref="E1703:F1703"/>
    <mergeCell ref="E1704:F1704"/>
    <mergeCell ref="E1705:F1705"/>
    <mergeCell ref="E1706:F1706"/>
    <mergeCell ref="H1708:I1708"/>
    <mergeCell ref="E1711:F1711"/>
    <mergeCell ref="E1712:F1712"/>
    <mergeCell ref="E1713:F1713"/>
    <mergeCell ref="E1714:F1714"/>
    <mergeCell ref="E1715:F1715"/>
    <mergeCell ref="E1716:F1716"/>
    <mergeCell ref="E1717:F1717"/>
    <mergeCell ref="H1719:I1719"/>
    <mergeCell ref="F1722:G1722"/>
    <mergeCell ref="E1723:F1723"/>
    <mergeCell ref="E1724:F1724"/>
    <mergeCell ref="E1725:F1725"/>
    <mergeCell ref="E1726:F1726"/>
    <mergeCell ref="E1727:F1727"/>
    <mergeCell ref="E1728:F1728"/>
    <mergeCell ref="H1730:I1730"/>
    <mergeCell ref="E1733:F1733"/>
    <mergeCell ref="E1734:F1734"/>
    <mergeCell ref="E1735:F1735"/>
    <mergeCell ref="E1736:F1736"/>
    <mergeCell ref="E1737:F1737"/>
    <mergeCell ref="E1738:F1738"/>
    <mergeCell ref="H1740:I1740"/>
    <mergeCell ref="F1743:G1743"/>
    <mergeCell ref="E1744:F1744"/>
    <mergeCell ref="E1745:F1745"/>
    <mergeCell ref="E1746:F1746"/>
    <mergeCell ref="E1747:F1747"/>
    <mergeCell ref="H1749:I1749"/>
    <mergeCell ref="E1752:F1752"/>
    <mergeCell ref="E1753:F1753"/>
    <mergeCell ref="E1754:F1754"/>
    <mergeCell ref="E1755:F1755"/>
    <mergeCell ref="H1757:I1757"/>
    <mergeCell ref="E1760:F1760"/>
    <mergeCell ref="E1761:F1761"/>
    <mergeCell ref="E1762:F1762"/>
    <mergeCell ref="E1763:F1763"/>
    <mergeCell ref="H1765:I1765"/>
    <mergeCell ref="E1768:F1768"/>
    <mergeCell ref="E1769:F1769"/>
    <mergeCell ref="E1770:F1770"/>
    <mergeCell ref="E1771:F1771"/>
    <mergeCell ref="E1772:F1772"/>
    <mergeCell ref="H1774:I1774"/>
    <mergeCell ref="F1777:G1777"/>
    <mergeCell ref="E1778:F1778"/>
    <mergeCell ref="E1779:F1779"/>
    <mergeCell ref="E1780:F1780"/>
    <mergeCell ref="E1781:F1781"/>
    <mergeCell ref="H1783:I1783"/>
    <mergeCell ref="E1786:F1786"/>
    <mergeCell ref="E1787:F1787"/>
    <mergeCell ref="E1788:F1788"/>
    <mergeCell ref="E1789:F1789"/>
    <mergeCell ref="E1790:F1790"/>
    <mergeCell ref="E1791:F1791"/>
    <mergeCell ref="H1793:I1793"/>
    <mergeCell ref="E1796:F1796"/>
    <mergeCell ref="E1797:F1797"/>
    <mergeCell ref="E1798:F1798"/>
    <mergeCell ref="E1799:F1799"/>
    <mergeCell ref="E1800:F1800"/>
    <mergeCell ref="H1802:I1802"/>
    <mergeCell ref="E1805:F1805"/>
    <mergeCell ref="E1806:F1806"/>
    <mergeCell ref="E1807:F1807"/>
    <mergeCell ref="E1808:F1808"/>
    <mergeCell ref="E1809:F1809"/>
    <mergeCell ref="H1811:I1811"/>
    <mergeCell ref="E1814:F1814"/>
    <mergeCell ref="E1815:F1815"/>
    <mergeCell ref="E1816:F1816"/>
    <mergeCell ref="E1817:F1817"/>
    <mergeCell ref="E1818:F1818"/>
    <mergeCell ref="E1819:F1819"/>
    <mergeCell ref="E1820:F1820"/>
    <mergeCell ref="E1821:F1821"/>
    <mergeCell ref="E1822:F1822"/>
    <mergeCell ref="H1824:I1824"/>
    <mergeCell ref="E1827:F1827"/>
    <mergeCell ref="E1828:F1828"/>
    <mergeCell ref="E1829:F1829"/>
    <mergeCell ref="E1830:F1830"/>
    <mergeCell ref="E1831:F1831"/>
    <mergeCell ref="H1833:I1833"/>
    <mergeCell ref="E1836:F1836"/>
    <mergeCell ref="E1837:F1837"/>
    <mergeCell ref="E1838:F1838"/>
    <mergeCell ref="E1839:F1839"/>
    <mergeCell ref="E1840:F1840"/>
    <mergeCell ref="E1841:F1841"/>
    <mergeCell ref="H1843:I1843"/>
    <mergeCell ref="E1846:F1846"/>
    <mergeCell ref="E1847:F1847"/>
    <mergeCell ref="E1848:F1848"/>
    <mergeCell ref="E1849:F1849"/>
    <mergeCell ref="E1850:F1850"/>
    <mergeCell ref="E1851:F1851"/>
    <mergeCell ref="H1853:I1853"/>
    <mergeCell ref="E1856:F1856"/>
    <mergeCell ref="E1857:F1857"/>
    <mergeCell ref="E1858:F1858"/>
    <mergeCell ref="E1859:F1859"/>
    <mergeCell ref="E1860:F1860"/>
    <mergeCell ref="H1862:I1862"/>
    <mergeCell ref="E1865:F1865"/>
    <mergeCell ref="E1866:F1866"/>
    <mergeCell ref="E1867:F1867"/>
    <mergeCell ref="E1868:F1868"/>
    <mergeCell ref="E1869:F1869"/>
    <mergeCell ref="H1871:I1871"/>
    <mergeCell ref="E1874:F1874"/>
    <mergeCell ref="E1875:F1875"/>
    <mergeCell ref="E1876:F1876"/>
    <mergeCell ref="E1877:F1877"/>
    <mergeCell ref="E1878:F1878"/>
    <mergeCell ref="H1880:I1880"/>
    <mergeCell ref="E1883:F1883"/>
    <mergeCell ref="E1884:F1884"/>
    <mergeCell ref="E1885:F1885"/>
    <mergeCell ref="E1886:F1886"/>
    <mergeCell ref="E1887:F1887"/>
    <mergeCell ref="E1888:F1888"/>
    <mergeCell ref="H1890:I1890"/>
    <mergeCell ref="E1893:F1893"/>
    <mergeCell ref="E1894:F1894"/>
    <mergeCell ref="E1895:F1895"/>
    <mergeCell ref="E1896:F1896"/>
    <mergeCell ref="E1897:F1897"/>
    <mergeCell ref="E1898:F1898"/>
    <mergeCell ref="H1900:I1900"/>
    <mergeCell ref="E1903:F1903"/>
    <mergeCell ref="E1904:F1904"/>
    <mergeCell ref="E1905:F1905"/>
    <mergeCell ref="E1906:F1906"/>
    <mergeCell ref="E1907:F1907"/>
    <mergeCell ref="E1908:F1908"/>
    <mergeCell ref="H1910:I1910"/>
    <mergeCell ref="E1913:F1913"/>
    <mergeCell ref="E1914:F1914"/>
    <mergeCell ref="E1915:F1915"/>
    <mergeCell ref="E1916:F1916"/>
    <mergeCell ref="E1917:F1917"/>
    <mergeCell ref="H1919:I1919"/>
    <mergeCell ref="E1922:F1922"/>
    <mergeCell ref="E1923:F1923"/>
    <mergeCell ref="E1924:F1924"/>
    <mergeCell ref="E1925:F1925"/>
    <mergeCell ref="E1926:F1926"/>
    <mergeCell ref="E1927:F1927"/>
    <mergeCell ref="E1928:F1928"/>
    <mergeCell ref="E1929:F1929"/>
    <mergeCell ref="E1930:F1930"/>
    <mergeCell ref="E1931:F1931"/>
    <mergeCell ref="H1933:I1933"/>
    <mergeCell ref="E1936:F1936"/>
    <mergeCell ref="E1937:F1937"/>
    <mergeCell ref="E1938:F1938"/>
    <mergeCell ref="E1939:F1939"/>
    <mergeCell ref="E1940:F1940"/>
    <mergeCell ref="E1941:F1941"/>
    <mergeCell ref="H1943:I1943"/>
    <mergeCell ref="E1946:F1946"/>
    <mergeCell ref="E1947:F1947"/>
    <mergeCell ref="E1948:F1948"/>
    <mergeCell ref="E1949:F1949"/>
    <mergeCell ref="E1950:F1950"/>
    <mergeCell ref="E1951:F1951"/>
    <mergeCell ref="H1953:I1953"/>
    <mergeCell ref="E1956:F1956"/>
    <mergeCell ref="E1957:F1957"/>
    <mergeCell ref="E1958:F1958"/>
    <mergeCell ref="E1959:F1959"/>
    <mergeCell ref="E1960:F1960"/>
    <mergeCell ref="H1962:I1962"/>
    <mergeCell ref="E1965:F1965"/>
    <mergeCell ref="E1966:F1966"/>
    <mergeCell ref="E1967:F1967"/>
    <mergeCell ref="E1968:F1968"/>
    <mergeCell ref="E1969:F1969"/>
    <mergeCell ref="H1971:I1971"/>
    <mergeCell ref="E1974:F1974"/>
    <mergeCell ref="E1975:F1975"/>
    <mergeCell ref="E1976:F1976"/>
    <mergeCell ref="E1977:F1977"/>
    <mergeCell ref="E1978:F1978"/>
    <mergeCell ref="E1979:F1979"/>
    <mergeCell ref="H1981:I1981"/>
    <mergeCell ref="E1984:F1984"/>
    <mergeCell ref="E1985:F1985"/>
    <mergeCell ref="E1986:F1986"/>
    <mergeCell ref="E1987:F1987"/>
    <mergeCell ref="E1988:F1988"/>
    <mergeCell ref="E1989:F1989"/>
    <mergeCell ref="H1991:I1991"/>
    <mergeCell ref="E1994:F1994"/>
    <mergeCell ref="E1995:F1995"/>
    <mergeCell ref="E1996:F1996"/>
    <mergeCell ref="E1997:F1997"/>
    <mergeCell ref="E1998:F1998"/>
    <mergeCell ref="E1999:F1999"/>
    <mergeCell ref="H2001:I2001"/>
    <mergeCell ref="E2004:F2004"/>
    <mergeCell ref="E2005:F2005"/>
    <mergeCell ref="E2006:F2006"/>
    <mergeCell ref="E2007:F2007"/>
    <mergeCell ref="E2008:F2008"/>
    <mergeCell ref="H2010:I2010"/>
    <mergeCell ref="E2013:F2013"/>
    <mergeCell ref="E2014:F2014"/>
    <mergeCell ref="E2015:F2015"/>
    <mergeCell ref="E2016:F2016"/>
    <mergeCell ref="E2017:F2017"/>
    <mergeCell ref="H2019:I2019"/>
    <mergeCell ref="E2022:F2022"/>
    <mergeCell ref="E2023:F2023"/>
    <mergeCell ref="E2024:F2024"/>
    <mergeCell ref="E2025:F2025"/>
    <mergeCell ref="E2026:F2026"/>
    <mergeCell ref="H2028:I2028"/>
    <mergeCell ref="E2031:F2031"/>
    <mergeCell ref="E2032:F2032"/>
    <mergeCell ref="E2033:F2033"/>
    <mergeCell ref="E2034:F2034"/>
    <mergeCell ref="E2035:F2035"/>
    <mergeCell ref="H2037:I2037"/>
    <mergeCell ref="F2040:G2040"/>
    <mergeCell ref="E2041:F2041"/>
    <mergeCell ref="E2042:F2042"/>
    <mergeCell ref="E2043:F2043"/>
    <mergeCell ref="E2044:F2044"/>
    <mergeCell ref="E2045:F2045"/>
    <mergeCell ref="E2046:F2046"/>
    <mergeCell ref="E2047:F2047"/>
    <mergeCell ref="E2048:F2048"/>
    <mergeCell ref="E2049:F2049"/>
    <mergeCell ref="H2051:I2051"/>
    <mergeCell ref="F2054:G2054"/>
    <mergeCell ref="E2055:F2055"/>
    <mergeCell ref="E2056:F2056"/>
    <mergeCell ref="E2057:F2057"/>
    <mergeCell ref="E2058:F2058"/>
    <mergeCell ref="E2059:F2059"/>
    <mergeCell ref="E2060:F2060"/>
    <mergeCell ref="E2061:F2061"/>
    <mergeCell ref="H2063:I2063"/>
    <mergeCell ref="E2066:F2066"/>
    <mergeCell ref="E2067:F2067"/>
    <mergeCell ref="E2068:F2068"/>
    <mergeCell ref="E2069:F2069"/>
    <mergeCell ref="E2070:F2070"/>
    <mergeCell ref="E2071:F2071"/>
    <mergeCell ref="H2073:I2073"/>
    <mergeCell ref="F2076:G2076"/>
    <mergeCell ref="E2077:F2077"/>
    <mergeCell ref="E2078:F2078"/>
    <mergeCell ref="E2079:F2079"/>
    <mergeCell ref="E2080:F2080"/>
    <mergeCell ref="E2081:F2081"/>
    <mergeCell ref="E2082:F2082"/>
    <mergeCell ref="H2084:I2084"/>
    <mergeCell ref="E2087:F2087"/>
    <mergeCell ref="E2088:F2088"/>
    <mergeCell ref="E2089:F2089"/>
    <mergeCell ref="E2090:F2090"/>
    <mergeCell ref="E2091:F2091"/>
    <mergeCell ref="H2093:I2093"/>
    <mergeCell ref="E2096:F2096"/>
    <mergeCell ref="E2097:F2097"/>
    <mergeCell ref="E2098:F2098"/>
    <mergeCell ref="E2099:F2099"/>
    <mergeCell ref="E2100:F2100"/>
    <mergeCell ref="E2101:F2101"/>
    <mergeCell ref="H2103:I2103"/>
    <mergeCell ref="E2106:F2106"/>
    <mergeCell ref="E2107:F2107"/>
    <mergeCell ref="E2108:F2108"/>
    <mergeCell ref="E2109:F2109"/>
    <mergeCell ref="E2110:F2110"/>
    <mergeCell ref="H2112:I2112"/>
    <mergeCell ref="E2115:F2115"/>
    <mergeCell ref="E2116:F2116"/>
    <mergeCell ref="E2117:F2117"/>
    <mergeCell ref="E2118:F2118"/>
    <mergeCell ref="E2119:F2119"/>
    <mergeCell ref="E2120:F2120"/>
    <mergeCell ref="H2122:I2122"/>
    <mergeCell ref="E2125:F2125"/>
    <mergeCell ref="E2126:F2126"/>
    <mergeCell ref="E2127:F2127"/>
    <mergeCell ref="E2128:F2128"/>
    <mergeCell ref="E2129:F2129"/>
    <mergeCell ref="E2130:F2130"/>
    <mergeCell ref="E2131:F2131"/>
    <mergeCell ref="E2132:F2132"/>
    <mergeCell ref="E2133:F2133"/>
    <mergeCell ref="E2134:F2134"/>
    <mergeCell ref="H2136:I2136"/>
    <mergeCell ref="E2139:F2139"/>
    <mergeCell ref="E2140:F2140"/>
    <mergeCell ref="E2141:F2141"/>
    <mergeCell ref="E2142:F2142"/>
    <mergeCell ref="E2143:F2143"/>
    <mergeCell ref="E2144:F2144"/>
    <mergeCell ref="H2146:I2146"/>
    <mergeCell ref="E2149:F2149"/>
    <mergeCell ref="E2150:F2150"/>
    <mergeCell ref="E2151:F2151"/>
    <mergeCell ref="E2152:F2152"/>
    <mergeCell ref="H2154:I2154"/>
    <mergeCell ref="E2157:F2157"/>
    <mergeCell ref="E2158:F2158"/>
    <mergeCell ref="E2159:F2159"/>
    <mergeCell ref="E2160:F2160"/>
    <mergeCell ref="E2161:F2161"/>
    <mergeCell ref="E2162:F2162"/>
    <mergeCell ref="H2164:I2164"/>
    <mergeCell ref="F2167:G2167"/>
    <mergeCell ref="E2168:F2168"/>
    <mergeCell ref="E2169:F2169"/>
    <mergeCell ref="E2170:F2170"/>
    <mergeCell ref="E2171:F2171"/>
    <mergeCell ref="E2172:F2172"/>
    <mergeCell ref="E2173:F2173"/>
    <mergeCell ref="E2174:F2174"/>
    <mergeCell ref="E2175:F2175"/>
    <mergeCell ref="E2176:F2176"/>
    <mergeCell ref="H2178:I2178"/>
    <mergeCell ref="E2181:F2181"/>
    <mergeCell ref="E2182:F2182"/>
    <mergeCell ref="E2183:F2183"/>
    <mergeCell ref="E2184:F2184"/>
    <mergeCell ref="E2185:F2185"/>
    <mergeCell ref="E2186:F2186"/>
    <mergeCell ref="E2187:F2187"/>
    <mergeCell ref="E2188:F2188"/>
    <mergeCell ref="E2189:F2189"/>
    <mergeCell ref="E2190:F2190"/>
    <mergeCell ref="H2192:I2192"/>
    <mergeCell ref="F2195:G2195"/>
    <mergeCell ref="E2196:F2196"/>
    <mergeCell ref="E2197:F2197"/>
    <mergeCell ref="E2198:F2198"/>
    <mergeCell ref="E2199:F2199"/>
    <mergeCell ref="E2200:F2200"/>
    <mergeCell ref="H2202:I2202"/>
    <mergeCell ref="E2205:F2205"/>
    <mergeCell ref="E2206:F2206"/>
    <mergeCell ref="E2207:F2207"/>
    <mergeCell ref="E2208:F2208"/>
    <mergeCell ref="E2209:F2209"/>
    <mergeCell ref="E2210:F2210"/>
    <mergeCell ref="H2212:I2212"/>
    <mergeCell ref="E2215:F2215"/>
    <mergeCell ref="E2216:F2216"/>
    <mergeCell ref="E2217:F2217"/>
    <mergeCell ref="E2218:F2218"/>
    <mergeCell ref="E2219:F2219"/>
    <mergeCell ref="E2220:F2220"/>
    <mergeCell ref="H2222:I2222"/>
    <mergeCell ref="F2225:G2225"/>
    <mergeCell ref="E2226:F2226"/>
    <mergeCell ref="E2227:F2227"/>
    <mergeCell ref="E2228:F2228"/>
    <mergeCell ref="E2229:F2229"/>
    <mergeCell ref="H2231:I2231"/>
    <mergeCell ref="E2234:F2234"/>
    <mergeCell ref="E2235:F2235"/>
    <mergeCell ref="E2236:F2236"/>
    <mergeCell ref="E2237:F2237"/>
    <mergeCell ref="H2239:I2239"/>
    <mergeCell ref="E2242:F2242"/>
    <mergeCell ref="E2243:F2243"/>
    <mergeCell ref="E2244:F2244"/>
    <mergeCell ref="E2245:F2245"/>
    <mergeCell ref="E2246:F2246"/>
    <mergeCell ref="E2247:F2247"/>
    <mergeCell ref="H2249:I2249"/>
    <mergeCell ref="E2252:F2252"/>
    <mergeCell ref="E2253:F2253"/>
    <mergeCell ref="E2254:F2254"/>
    <mergeCell ref="E2255:F2255"/>
    <mergeCell ref="H2257:I2257"/>
    <mergeCell ref="A2261:C2261"/>
    <mergeCell ref="F2261:G2261"/>
    <mergeCell ref="H2261:J2261"/>
    <mergeCell ref="A2262:C2262"/>
    <mergeCell ref="F2262:G2262"/>
    <mergeCell ref="H2262:J2262"/>
    <mergeCell ref="A2263:C2263"/>
    <mergeCell ref="F2263:G2263"/>
    <mergeCell ref="H2263:J2263"/>
    <mergeCell ref="A2265:J2265"/>
    <mergeCell ref="A1:K10"/>
  </mergeCells>
  <pageMargins left="0.708661417322835" right="0.708661417322835" top="0.748031496062992" bottom="0.748031496062992" header="0" footer="0"/>
  <pageSetup paperSize="1" scale="54" orientation="landscape"/>
  <headerFooter/>
  <rowBreaks count="1" manualBreakCount="1">
    <brk id="2032" max="10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24"/>
  <sheetViews>
    <sheetView view="pageBreakPreview" zoomScale="70" zoomScaleNormal="70" topLeftCell="A4" workbookViewId="0">
      <pane ySplit="14" topLeftCell="A104" activePane="bottomLeft" state="frozen"/>
      <selection/>
      <selection pane="bottomLeft" activeCell="J15" sqref="J15"/>
    </sheetView>
  </sheetViews>
  <sheetFormatPr defaultColWidth="14.4285714285714" defaultRowHeight="11.25"/>
  <cols>
    <col min="1" max="1" width="9.85714285714286" style="243" customWidth="1"/>
    <col min="2" max="2" width="23" style="245" customWidth="1"/>
    <col min="3" max="3" width="15.4285714285714" style="246" customWidth="1"/>
    <col min="4" max="4" width="13.7142857142857" style="245" customWidth="1"/>
    <col min="5" max="5" width="77.1428571428571" style="244" customWidth="1"/>
    <col min="6" max="6" width="9.28571428571429" style="245" customWidth="1"/>
    <col min="7" max="7" width="12.4285714285714" style="245" customWidth="1"/>
    <col min="8" max="8" width="11.8571428571429" style="247" customWidth="1"/>
    <col min="9" max="9" width="8.14285714285714" style="247" customWidth="1"/>
    <col min="10" max="10" width="9.85714285714286" style="247" customWidth="1"/>
    <col min="11" max="11" width="9.42857142857143" style="247" customWidth="1"/>
    <col min="12" max="12" width="9.28571428571429" style="247" customWidth="1"/>
    <col min="13" max="13" width="8.85714285714286" style="247" customWidth="1"/>
    <col min="14" max="14" width="9.71428571428571" style="247" customWidth="1"/>
    <col min="15" max="15" width="9.71428571428571" style="245" customWidth="1"/>
    <col min="16" max="16" width="9.28571428571429" style="245" customWidth="1"/>
    <col min="17" max="17" width="8.14285714285714" style="245" customWidth="1"/>
    <col min="18" max="18" width="9.71428571428571" style="245" customWidth="1"/>
    <col min="19" max="19" width="11.2857142857143" style="247" customWidth="1"/>
    <col min="20" max="20" width="8.71428571428571" style="245" customWidth="1"/>
    <col min="21" max="21" width="8.14285714285714" style="245" customWidth="1"/>
    <col min="22" max="22" width="9" style="245" customWidth="1"/>
    <col min="23" max="23" width="55.4285714285714" style="245" customWidth="1"/>
    <col min="24" max="34" width="14.4285714285714" style="245"/>
    <col min="35" max="35" width="8" style="245" customWidth="1"/>
    <col min="36" max="16384" width="14.4285714285714" style="245"/>
  </cols>
  <sheetData>
    <row r="1" spans="1:35">
      <c r="A1" s="248"/>
      <c r="B1" s="249"/>
      <c r="C1" s="250"/>
      <c r="D1" s="249"/>
      <c r="E1" s="251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49"/>
      <c r="Q1" s="249"/>
      <c r="R1" s="25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</row>
    <row r="2" spans="1:35">
      <c r="A2" s="253"/>
      <c r="B2" s="254"/>
      <c r="C2" s="255"/>
      <c r="D2" s="254"/>
      <c r="E2" s="256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7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5"/>
    </row>
    <row r="3" spans="1:35">
      <c r="A3" s="253"/>
      <c r="B3" s="254"/>
      <c r="C3" s="255"/>
      <c r="D3" s="254"/>
      <c r="E3" s="256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7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5"/>
    </row>
    <row r="4" spans="1:35">
      <c r="A4" s="253"/>
      <c r="B4" s="254"/>
      <c r="C4" s="255"/>
      <c r="D4" s="254"/>
      <c r="E4" s="256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7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5"/>
    </row>
    <row r="5" spans="1:35">
      <c r="A5" s="253"/>
      <c r="B5" s="254"/>
      <c r="C5" s="255"/>
      <c r="D5" s="254"/>
      <c r="E5" s="256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7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5"/>
    </row>
    <row r="6" spans="1:35">
      <c r="A6" s="253"/>
      <c r="B6" s="254"/>
      <c r="C6" s="255"/>
      <c r="D6" s="254"/>
      <c r="E6" s="256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7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5"/>
    </row>
    <row r="7" spans="1:35">
      <c r="A7" s="253"/>
      <c r="B7" s="254"/>
      <c r="C7" s="255"/>
      <c r="D7" s="254"/>
      <c r="E7" s="256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7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5"/>
    </row>
    <row r="8" spans="1:35">
      <c r="A8" s="253"/>
      <c r="B8" s="254"/>
      <c r="C8" s="255"/>
      <c r="D8" s="254"/>
      <c r="E8" s="256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7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5"/>
    </row>
    <row r="9" spans="1:35">
      <c r="A9" s="253"/>
      <c r="B9" s="254"/>
      <c r="C9" s="255"/>
      <c r="D9" s="254"/>
      <c r="E9" s="256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7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5"/>
    </row>
    <row r="10" spans="1:35">
      <c r="A10" s="258"/>
      <c r="B10" s="259"/>
      <c r="C10" s="260"/>
      <c r="D10" s="259"/>
      <c r="E10" s="261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62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5"/>
    </row>
    <row r="11" spans="1:35">
      <c r="A11" s="263" t="s">
        <v>1577</v>
      </c>
      <c r="B11" s="264"/>
      <c r="C11" s="265"/>
      <c r="D11" s="264"/>
      <c r="E11" s="266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7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5"/>
    </row>
    <row r="12" spans="1:35">
      <c r="A12" s="268" t="str">
        <f>Planilha!A12</f>
        <v>UFF- INSTITUTO DE ARTES E COMUNICAÇÃO SOCIAL - IACS</v>
      </c>
      <c r="B12" s="264"/>
      <c r="C12" s="265"/>
      <c r="D12" s="264"/>
      <c r="E12" s="266"/>
      <c r="F12" s="267"/>
      <c r="G12" s="14" t="str">
        <f>Planilha!E12</f>
        <v>PROCESSO:  23069.163323/2021/57</v>
      </c>
      <c r="H12" s="64"/>
      <c r="I12" s="64"/>
      <c r="J12" s="64"/>
      <c r="K12" s="64"/>
      <c r="L12" s="64"/>
      <c r="M12" s="64"/>
      <c r="N12" s="64"/>
      <c r="O12" s="264"/>
      <c r="P12" s="264"/>
      <c r="Q12" s="264"/>
      <c r="R12" s="267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5"/>
    </row>
    <row r="13" spans="1:35">
      <c r="A13" s="268" t="str">
        <f>Planilha!A13</f>
        <v>LOCAL: Rua Prof. Lara Vilela, 126 - São Domingos, Niterói </v>
      </c>
      <c r="B13" s="264"/>
      <c r="C13" s="265"/>
      <c r="D13" s="264"/>
      <c r="E13" s="266"/>
      <c r="F13" s="267"/>
      <c r="G13" s="14" t="str">
        <f>Planilha!E13</f>
        <v>ARTs 13076784</v>
      </c>
      <c r="H13" s="64"/>
      <c r="I13" s="64"/>
      <c r="J13" s="64"/>
      <c r="K13" s="64"/>
      <c r="L13" s="64"/>
      <c r="M13" s="64"/>
      <c r="N13" s="64"/>
      <c r="O13" s="264"/>
      <c r="P13" s="264"/>
      <c r="Q13" s="264"/>
      <c r="R13" s="267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5"/>
    </row>
    <row r="14" spans="1:35">
      <c r="A14" s="268" t="str">
        <f>Planilha!A14</f>
        <v>NOME DA OBRA: IACS</v>
      </c>
      <c r="B14" s="264"/>
      <c r="C14" s="265"/>
      <c r="D14" s="264"/>
      <c r="E14" s="266"/>
      <c r="F14" s="267"/>
      <c r="G14" s="269" t="str">
        <f>Planilha!E14</f>
        <v>BDI</v>
      </c>
      <c r="H14" s="269" t="str">
        <f>Planilha!F14</f>
        <v>BDI EQUIP.</v>
      </c>
      <c r="I14" s="269" t="str">
        <f>Planilha!G14</f>
        <v>SIAPE</v>
      </c>
      <c r="J14" s="269" t="str">
        <f>Planilha!H14</f>
        <v>DATA</v>
      </c>
      <c r="K14" s="270"/>
      <c r="L14" s="270"/>
      <c r="M14" s="270"/>
      <c r="N14" s="270"/>
      <c r="O14" s="270"/>
      <c r="P14" s="270"/>
      <c r="Q14" s="270"/>
      <c r="R14" s="269" t="str">
        <f>Planilha!I14</f>
        <v>REVISÃO</v>
      </c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5"/>
    </row>
    <row r="15" spans="1:35">
      <c r="A15" s="271" t="str">
        <f>Planilha!A15</f>
        <v>BASE DE DADOS: BASES SINAPI , SBC ,EMOP , SCO /MÊS DE REFERÊNCIA DEZEMBRO/25 -ESTADO RJ - REGIME TRIBUTÁRIO : NÃO DESONERADO</v>
      </c>
      <c r="B15" s="249"/>
      <c r="C15" s="250"/>
      <c r="D15" s="249"/>
      <c r="E15" s="251"/>
      <c r="F15" s="252"/>
      <c r="G15" s="272">
        <f>Planilha!E15</f>
        <v>0.2627</v>
      </c>
      <c r="H15" s="272">
        <f>Planilha!F15</f>
        <v>0</v>
      </c>
      <c r="I15" s="273" t="str">
        <f>Planilha!G15</f>
        <v>0000000</v>
      </c>
      <c r="J15" s="274">
        <f>Planilha!H15</f>
        <v>46037</v>
      </c>
      <c r="K15" s="275"/>
      <c r="L15" s="275"/>
      <c r="M15" s="275"/>
      <c r="N15" s="275"/>
      <c r="O15" s="275"/>
      <c r="P15" s="275"/>
      <c r="Q15" s="275"/>
      <c r="R15" s="273" t="str">
        <f>Planilha!I15</f>
        <v>R04</v>
      </c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5"/>
    </row>
    <row r="16" spans="1:35">
      <c r="A16" s="276" t="s">
        <v>56</v>
      </c>
      <c r="B16" s="277" t="s">
        <v>57</v>
      </c>
      <c r="C16" s="278" t="s">
        <v>1578</v>
      </c>
      <c r="D16" s="277" t="s">
        <v>1579</v>
      </c>
      <c r="E16" s="276" t="s">
        <v>59</v>
      </c>
      <c r="F16" s="277" t="s">
        <v>1294</v>
      </c>
      <c r="G16" s="277" t="s">
        <v>1580</v>
      </c>
      <c r="H16" s="279" t="s">
        <v>1581</v>
      </c>
      <c r="I16" s="279" t="s">
        <v>1582</v>
      </c>
      <c r="J16" s="279"/>
      <c r="K16" s="280"/>
      <c r="L16" s="279" t="s">
        <v>1583</v>
      </c>
      <c r="M16" s="280"/>
      <c r="N16" s="279" t="s">
        <v>1584</v>
      </c>
      <c r="O16" s="279"/>
      <c r="P16" s="279"/>
      <c r="Q16" s="279"/>
      <c r="R16" s="280"/>
      <c r="S16" s="279" t="s">
        <v>1585</v>
      </c>
      <c r="T16" s="280"/>
      <c r="U16" s="279" t="s">
        <v>1586</v>
      </c>
      <c r="V16" s="280"/>
      <c r="W16" s="281" t="s">
        <v>1587</v>
      </c>
      <c r="X16" s="282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5"/>
    </row>
    <row r="17" s="243" customFormat="1" ht="31.5" spans="1:35">
      <c r="A17" s="283"/>
      <c r="B17" s="70"/>
      <c r="C17" s="284"/>
      <c r="D17" s="70"/>
      <c r="E17" s="70"/>
      <c r="F17" s="70"/>
      <c r="G17" s="70"/>
      <c r="H17" s="279"/>
      <c r="I17" s="285" t="s">
        <v>1588</v>
      </c>
      <c r="J17" s="285" t="s">
        <v>1589</v>
      </c>
      <c r="K17" s="286" t="s">
        <v>1590</v>
      </c>
      <c r="L17" s="285" t="s">
        <v>1588</v>
      </c>
      <c r="M17" s="286" t="s">
        <v>1590</v>
      </c>
      <c r="N17" s="285" t="s">
        <v>1588</v>
      </c>
      <c r="O17" s="285" t="s">
        <v>1589</v>
      </c>
      <c r="P17" s="285" t="s">
        <v>1591</v>
      </c>
      <c r="Q17" s="285" t="s">
        <v>1592</v>
      </c>
      <c r="R17" s="286" t="s">
        <v>1590</v>
      </c>
      <c r="S17" s="285" t="s">
        <v>1588</v>
      </c>
      <c r="T17" s="286" t="s">
        <v>1590</v>
      </c>
      <c r="U17" s="285" t="s">
        <v>1588</v>
      </c>
      <c r="V17" s="286" t="s">
        <v>1590</v>
      </c>
      <c r="W17" s="287"/>
      <c r="X17" s="288"/>
      <c r="Y17" s="289"/>
      <c r="Z17" s="289"/>
      <c r="AA17" s="289"/>
      <c r="AB17" s="289"/>
      <c r="AC17" s="289"/>
      <c r="AD17" s="289"/>
      <c r="AE17" s="289"/>
      <c r="AF17" s="289"/>
      <c r="AG17" s="289"/>
      <c r="AH17" s="289"/>
      <c r="AI17" s="290"/>
    </row>
    <row r="18" ht="15" spans="1:35">
      <c r="A18" s="291">
        <v>1</v>
      </c>
      <c r="B18" s="292"/>
      <c r="C18" s="292"/>
      <c r="D18" s="292"/>
      <c r="E18" s="293" t="s">
        <v>20</v>
      </c>
      <c r="F18" s="292"/>
      <c r="G18" s="294">
        <v>1</v>
      </c>
      <c r="H18" s="295"/>
      <c r="I18" s="296"/>
      <c r="J18" s="296"/>
      <c r="K18" s="296"/>
      <c r="L18" s="295"/>
      <c r="M18" s="295"/>
      <c r="N18" s="296"/>
      <c r="O18" s="296"/>
      <c r="P18" s="296"/>
      <c r="Q18" s="296"/>
      <c r="R18" s="296"/>
      <c r="S18" s="295"/>
      <c r="T18" s="295"/>
      <c r="U18" s="297"/>
      <c r="V18" s="297"/>
      <c r="W18" s="298"/>
      <c r="X18" s="299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ht="59.25" customHeight="1" spans="1:35">
      <c r="A19" s="300" t="s">
        <v>1593</v>
      </c>
      <c r="B19" s="292" t="s">
        <v>1594</v>
      </c>
      <c r="C19" s="297" t="s">
        <v>1595</v>
      </c>
      <c r="D19" s="292" t="s">
        <v>1596</v>
      </c>
      <c r="E19" s="298" t="s">
        <v>69</v>
      </c>
      <c r="F19" s="292" t="s">
        <v>1597</v>
      </c>
      <c r="G19" s="301">
        <f>SUM(H19:V19)</f>
        <v>500</v>
      </c>
      <c r="H19" s="302">
        <v>500</v>
      </c>
      <c r="I19" s="302"/>
      <c r="J19" s="302"/>
      <c r="K19" s="302"/>
      <c r="L19" s="302"/>
      <c r="M19" s="302"/>
      <c r="N19" s="302"/>
      <c r="O19" s="302"/>
      <c r="P19" s="302"/>
      <c r="Q19" s="302"/>
      <c r="R19" s="302"/>
      <c r="S19" s="302"/>
      <c r="T19" s="302"/>
      <c r="U19" s="302"/>
      <c r="V19" s="302"/>
      <c r="W19" s="298" t="s">
        <v>1598</v>
      </c>
      <c r="X19" s="299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ht="53.25" customHeight="1" spans="1:35">
      <c r="A20" s="300" t="s">
        <v>1599</v>
      </c>
      <c r="B20" s="292" t="s">
        <v>1600</v>
      </c>
      <c r="C20" s="297" t="s">
        <v>1595</v>
      </c>
      <c r="D20" s="292" t="s">
        <v>1596</v>
      </c>
      <c r="E20" s="298" t="s">
        <v>73</v>
      </c>
      <c r="F20" s="292" t="s">
        <v>1597</v>
      </c>
      <c r="G20" s="301">
        <f>SUM(H20:V20)</f>
        <v>2500</v>
      </c>
      <c r="H20" s="302">
        <v>2500</v>
      </c>
      <c r="I20" s="302"/>
      <c r="J20" s="302"/>
      <c r="K20" s="302"/>
      <c r="L20" s="302"/>
      <c r="M20" s="302"/>
      <c r="N20" s="302"/>
      <c r="O20" s="302"/>
      <c r="P20" s="302"/>
      <c r="Q20" s="302"/>
      <c r="R20" s="302"/>
      <c r="S20" s="302"/>
      <c r="T20" s="302"/>
      <c r="U20" s="302"/>
      <c r="V20" s="302"/>
      <c r="W20" s="298" t="s">
        <v>1598</v>
      </c>
      <c r="X20" s="299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ht="58.5" customHeight="1" spans="1:35">
      <c r="A21" s="300" t="s">
        <v>1601</v>
      </c>
      <c r="B21" s="292" t="s">
        <v>1602</v>
      </c>
      <c r="C21" s="297" t="s">
        <v>1595</v>
      </c>
      <c r="D21" s="292" t="s">
        <v>1596</v>
      </c>
      <c r="E21" s="298" t="s">
        <v>76</v>
      </c>
      <c r="F21" s="292" t="s">
        <v>1597</v>
      </c>
      <c r="G21" s="301">
        <f>SUM(H21:V21)</f>
        <v>138.06</v>
      </c>
      <c r="H21" s="302">
        <v>138.06</v>
      </c>
      <c r="I21" s="302"/>
      <c r="J21" s="302"/>
      <c r="K21" s="302"/>
      <c r="L21" s="302"/>
      <c r="M21" s="302"/>
      <c r="N21" s="302"/>
      <c r="O21" s="302"/>
      <c r="P21" s="302"/>
      <c r="Q21" s="302"/>
      <c r="R21" s="302"/>
      <c r="S21" s="302"/>
      <c r="T21" s="302"/>
      <c r="U21" s="302"/>
      <c r="V21" s="302"/>
      <c r="W21" s="298" t="s">
        <v>1598</v>
      </c>
      <c r="X21" s="299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ht="15" spans="1:35">
      <c r="A22" s="291">
        <v>2</v>
      </c>
      <c r="B22" s="292"/>
      <c r="C22" s="292"/>
      <c r="D22" s="292"/>
      <c r="E22" s="293" t="s">
        <v>22</v>
      </c>
      <c r="F22" s="292"/>
      <c r="G22" s="294">
        <v>1</v>
      </c>
      <c r="H22" s="302"/>
      <c r="I22" s="302"/>
      <c r="J22" s="302"/>
      <c r="K22" s="302"/>
      <c r="L22" s="302"/>
      <c r="M22" s="302"/>
      <c r="N22" s="302"/>
      <c r="O22" s="302"/>
      <c r="P22" s="302"/>
      <c r="Q22" s="302"/>
      <c r="R22" s="302"/>
      <c r="S22" s="302"/>
      <c r="T22" s="302"/>
      <c r="U22" s="302"/>
      <c r="V22" s="302"/>
      <c r="W22" s="298"/>
      <c r="X22" s="299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</row>
    <row r="23" ht="59.25" customHeight="1" spans="1:35">
      <c r="A23" s="300" t="s">
        <v>1603</v>
      </c>
      <c r="B23" s="292" t="s">
        <v>1604</v>
      </c>
      <c r="C23" s="297" t="s">
        <v>1595</v>
      </c>
      <c r="D23" s="292" t="s">
        <v>1596</v>
      </c>
      <c r="E23" s="298" t="s">
        <v>1605</v>
      </c>
      <c r="F23" s="292" t="s">
        <v>1294</v>
      </c>
      <c r="G23" s="301">
        <f>SUM(H23:V23)</f>
        <v>1</v>
      </c>
      <c r="H23" s="302">
        <v>1</v>
      </c>
      <c r="I23" s="302"/>
      <c r="J23" s="302"/>
      <c r="K23" s="302"/>
      <c r="L23" s="302"/>
      <c r="M23" s="302"/>
      <c r="N23" s="302"/>
      <c r="O23" s="302"/>
      <c r="P23" s="302"/>
      <c r="Q23" s="302"/>
      <c r="R23" s="302"/>
      <c r="S23" s="302"/>
      <c r="T23" s="302"/>
      <c r="U23" s="302"/>
      <c r="V23" s="302"/>
      <c r="W23" s="298" t="s">
        <v>1606</v>
      </c>
      <c r="X23" s="303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ht="15" spans="1:35">
      <c r="A24" s="291">
        <v>3</v>
      </c>
      <c r="B24" s="292"/>
      <c r="C24" s="292"/>
      <c r="D24" s="292"/>
      <c r="E24" s="293" t="s">
        <v>24</v>
      </c>
      <c r="F24" s="292"/>
      <c r="G24" s="294">
        <v>1</v>
      </c>
      <c r="H24" s="302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298"/>
      <c r="X24" s="299"/>
      <c r="Y24" s="299"/>
      <c r="Z24" s="299"/>
      <c r="AA24" s="5"/>
      <c r="AB24" s="5"/>
      <c r="AC24" s="5"/>
      <c r="AD24" s="5"/>
      <c r="AE24" s="5"/>
      <c r="AF24" s="5"/>
      <c r="AG24" s="5"/>
      <c r="AH24" s="5"/>
      <c r="AI24" s="5"/>
    </row>
    <row r="25" ht="27" customHeight="1" spans="1:35">
      <c r="A25" s="304" t="s">
        <v>1607</v>
      </c>
      <c r="B25" s="292" t="s">
        <v>1608</v>
      </c>
      <c r="C25" s="297" t="s">
        <v>1595</v>
      </c>
      <c r="D25" s="292" t="s">
        <v>1596</v>
      </c>
      <c r="E25" s="298" t="s">
        <v>83</v>
      </c>
      <c r="F25" s="292" t="s">
        <v>1294</v>
      </c>
      <c r="G25" s="301">
        <f>SUM(H25:V25)</f>
        <v>1</v>
      </c>
      <c r="H25" s="302">
        <v>1</v>
      </c>
      <c r="I25" s="302"/>
      <c r="J25" s="302"/>
      <c r="K25" s="302"/>
      <c r="L25" s="302"/>
      <c r="M25" s="302"/>
      <c r="N25" s="302"/>
      <c r="O25" s="302"/>
      <c r="P25" s="302"/>
      <c r="Q25" s="302"/>
      <c r="R25" s="302"/>
      <c r="S25" s="302"/>
      <c r="T25" s="302"/>
      <c r="U25" s="302"/>
      <c r="V25" s="302"/>
      <c r="W25" s="298" t="s">
        <v>1609</v>
      </c>
      <c r="X25" s="299"/>
      <c r="Y25" s="299"/>
      <c r="Z25" s="299"/>
      <c r="AA25" s="5"/>
      <c r="AB25" s="5"/>
      <c r="AC25" s="5"/>
      <c r="AD25" s="5"/>
      <c r="AE25" s="5"/>
      <c r="AF25" s="5"/>
      <c r="AG25" s="5"/>
      <c r="AH25" s="5"/>
      <c r="AI25" s="5"/>
    </row>
    <row r="26" ht="15" spans="1:35">
      <c r="A26" s="291" t="s">
        <v>1610</v>
      </c>
      <c r="B26" s="305"/>
      <c r="C26" s="306"/>
      <c r="D26" s="306"/>
      <c r="E26" s="293" t="s">
        <v>1611</v>
      </c>
      <c r="F26" s="305"/>
      <c r="G26" s="294">
        <v>1</v>
      </c>
      <c r="H26" s="302"/>
      <c r="I26" s="302"/>
      <c r="J26" s="302"/>
      <c r="K26" s="302"/>
      <c r="L26" s="302"/>
      <c r="M26" s="302"/>
      <c r="N26" s="302"/>
      <c r="O26" s="302"/>
      <c r="P26" s="302"/>
      <c r="Q26" s="302"/>
      <c r="R26" s="302"/>
      <c r="S26" s="302"/>
      <c r="T26" s="302"/>
      <c r="U26" s="302"/>
      <c r="V26" s="302"/>
      <c r="W26" s="307"/>
      <c r="X26" s="299"/>
      <c r="Y26" s="299"/>
      <c r="Z26" s="299"/>
      <c r="AA26" s="5"/>
      <c r="AB26" s="5"/>
      <c r="AC26" s="5"/>
      <c r="AD26" s="5"/>
      <c r="AE26" s="5"/>
      <c r="AF26" s="5"/>
      <c r="AG26" s="5"/>
      <c r="AH26" s="5"/>
      <c r="AI26" s="5"/>
    </row>
    <row r="27" ht="51" spans="1:35">
      <c r="A27" s="300" t="s">
        <v>1612</v>
      </c>
      <c r="B27" s="292" t="s">
        <v>1613</v>
      </c>
      <c r="C27" s="292" t="s">
        <v>1595</v>
      </c>
      <c r="D27" s="292" t="s">
        <v>1596</v>
      </c>
      <c r="E27" s="298" t="s">
        <v>1614</v>
      </c>
      <c r="F27" s="292" t="s">
        <v>1294</v>
      </c>
      <c r="G27" s="301">
        <f>SUM(H27:V27)</f>
        <v>6</v>
      </c>
      <c r="H27" s="302">
        <v>6</v>
      </c>
      <c r="I27" s="302"/>
      <c r="J27" s="302"/>
      <c r="K27" s="302"/>
      <c r="L27" s="302"/>
      <c r="M27" s="302"/>
      <c r="N27" s="302"/>
      <c r="O27" s="302"/>
      <c r="P27" s="302"/>
      <c r="Q27" s="302"/>
      <c r="R27" s="302"/>
      <c r="S27" s="302"/>
      <c r="T27" s="302"/>
      <c r="U27" s="302"/>
      <c r="V27" s="302"/>
      <c r="W27" s="298" t="s">
        <v>1615</v>
      </c>
      <c r="X27" s="308"/>
      <c r="Y27" s="299"/>
      <c r="Z27" s="299"/>
      <c r="AA27" s="5"/>
      <c r="AB27" s="5"/>
      <c r="AC27" s="5"/>
      <c r="AD27" s="5"/>
      <c r="AE27" s="5"/>
      <c r="AF27" s="5"/>
      <c r="AG27" s="5"/>
      <c r="AH27" s="5"/>
      <c r="AI27" s="5"/>
    </row>
    <row r="28" ht="25.5" spans="1:35">
      <c r="A28" s="300" t="s">
        <v>1616</v>
      </c>
      <c r="B28" s="292" t="s">
        <v>1617</v>
      </c>
      <c r="C28" s="292" t="s">
        <v>1595</v>
      </c>
      <c r="D28" s="292" t="s">
        <v>1596</v>
      </c>
      <c r="E28" s="298" t="s">
        <v>92</v>
      </c>
      <c r="F28" s="292" t="s">
        <v>1618</v>
      </c>
      <c r="G28" s="301">
        <f>X37</f>
        <v>35.37534</v>
      </c>
      <c r="H28" s="302"/>
      <c r="I28" s="302"/>
      <c r="J28" s="302"/>
      <c r="K28" s="302"/>
      <c r="L28" s="302"/>
      <c r="M28" s="302"/>
      <c r="N28" s="302"/>
      <c r="O28" s="302"/>
      <c r="P28" s="302"/>
      <c r="Q28" s="302"/>
      <c r="R28" s="302"/>
      <c r="S28" s="302"/>
      <c r="T28" s="302"/>
      <c r="U28" s="302"/>
      <c r="V28" s="302"/>
      <c r="W28" s="298"/>
      <c r="X28" s="309"/>
      <c r="Y28" s="299"/>
      <c r="Z28" s="299"/>
      <c r="AA28" s="5"/>
      <c r="AB28" s="5"/>
      <c r="AC28" s="5"/>
      <c r="AD28" s="5"/>
      <c r="AE28" s="5"/>
      <c r="AF28" s="5"/>
      <c r="AG28" s="5"/>
      <c r="AH28" s="5"/>
      <c r="AI28" s="5"/>
    </row>
    <row r="29" ht="15" spans="1:35">
      <c r="A29" s="291"/>
      <c r="B29" s="299"/>
      <c r="C29" s="310"/>
      <c r="D29" s="299"/>
      <c r="E29" s="299"/>
      <c r="F29" s="299"/>
      <c r="G29" s="294"/>
      <c r="H29" s="302"/>
      <c r="I29" s="302"/>
      <c r="J29" s="302"/>
      <c r="K29" s="302"/>
      <c r="L29" s="302"/>
      <c r="M29" s="302"/>
      <c r="N29" s="302"/>
      <c r="O29" s="302"/>
      <c r="P29" s="302"/>
      <c r="Q29" s="302"/>
      <c r="R29" s="302"/>
      <c r="S29" s="302"/>
      <c r="T29" s="302"/>
      <c r="U29" s="302"/>
      <c r="V29" s="302"/>
      <c r="W29" s="311" t="s">
        <v>1619</v>
      </c>
      <c r="X29" s="312">
        <f>H38</f>
        <v>0.9375</v>
      </c>
      <c r="Y29" s="299"/>
      <c r="Z29" s="299"/>
      <c r="AA29" s="5"/>
      <c r="AB29" s="5"/>
      <c r="AC29" s="5"/>
      <c r="AD29" s="5"/>
      <c r="AE29" s="5"/>
      <c r="AF29" s="5"/>
      <c r="AG29" s="5"/>
      <c r="AH29" s="5"/>
      <c r="AI29" s="5"/>
    </row>
    <row r="30" ht="25.5" spans="1:35">
      <c r="A30" s="291"/>
      <c r="B30" s="305"/>
      <c r="C30" s="306"/>
      <c r="D30" s="306"/>
      <c r="E30" s="293"/>
      <c r="F30" s="305"/>
      <c r="G30" s="294"/>
      <c r="H30" s="302"/>
      <c r="I30" s="302"/>
      <c r="J30" s="302"/>
      <c r="K30" s="302"/>
      <c r="L30" s="302"/>
      <c r="M30" s="302"/>
      <c r="N30" s="302"/>
      <c r="O30" s="302"/>
      <c r="P30" s="302"/>
      <c r="Q30" s="302"/>
      <c r="R30" s="302"/>
      <c r="S30" s="302"/>
      <c r="T30" s="302"/>
      <c r="U30" s="302"/>
      <c r="V30" s="302"/>
      <c r="W30" s="311" t="s">
        <v>1620</v>
      </c>
      <c r="X30" s="312">
        <v>1</v>
      </c>
      <c r="Y30" s="299"/>
      <c r="Z30" s="299"/>
      <c r="AA30" s="5"/>
      <c r="AB30" s="5"/>
      <c r="AC30" s="5"/>
      <c r="AD30" s="5"/>
      <c r="AE30" s="5"/>
      <c r="AF30" s="5"/>
      <c r="AG30" s="5"/>
      <c r="AH30" s="5"/>
      <c r="AI30" s="5"/>
    </row>
    <row r="31" ht="15" spans="1:35">
      <c r="A31" s="291"/>
      <c r="B31" s="305"/>
      <c r="C31" s="306"/>
      <c r="D31" s="306"/>
      <c r="E31" s="293"/>
      <c r="F31" s="305"/>
      <c r="G31" s="294"/>
      <c r="H31" s="302"/>
      <c r="I31" s="302"/>
      <c r="J31" s="302"/>
      <c r="K31" s="302"/>
      <c r="L31" s="302"/>
      <c r="M31" s="302"/>
      <c r="N31" s="302"/>
      <c r="O31" s="302"/>
      <c r="P31" s="302"/>
      <c r="Q31" s="302"/>
      <c r="R31" s="302"/>
      <c r="S31" s="302"/>
      <c r="T31" s="302"/>
      <c r="U31" s="302"/>
      <c r="V31" s="302"/>
      <c r="W31" s="311" t="s">
        <v>1621</v>
      </c>
      <c r="X31" s="312">
        <f>115.44*0.02</f>
        <v>2.3088</v>
      </c>
      <c r="Y31" s="299"/>
      <c r="Z31" s="299"/>
      <c r="AA31" s="5"/>
      <c r="AB31" s="5"/>
      <c r="AC31" s="5"/>
      <c r="AD31" s="5"/>
      <c r="AE31" s="5"/>
      <c r="AF31" s="5"/>
      <c r="AG31" s="5"/>
      <c r="AH31" s="5"/>
      <c r="AI31" s="5"/>
    </row>
    <row r="32" ht="25.5" spans="1:35">
      <c r="A32" s="291"/>
      <c r="B32" s="305"/>
      <c r="C32" s="306"/>
      <c r="D32" s="306"/>
      <c r="E32" s="293"/>
      <c r="F32" s="305"/>
      <c r="G32" s="294"/>
      <c r="H32" s="302"/>
      <c r="I32" s="302"/>
      <c r="J32" s="302"/>
      <c r="K32" s="302"/>
      <c r="L32" s="302"/>
      <c r="M32" s="302"/>
      <c r="N32" s="302"/>
      <c r="O32" s="302"/>
      <c r="P32" s="302"/>
      <c r="Q32" s="302"/>
      <c r="R32" s="302"/>
      <c r="S32" s="302"/>
      <c r="T32" s="302"/>
      <c r="U32" s="302"/>
      <c r="V32" s="302"/>
      <c r="W32" s="311" t="s">
        <v>1622</v>
      </c>
      <c r="X32" s="312">
        <f>335*0.3*0.15</f>
        <v>15.075</v>
      </c>
      <c r="Y32" s="299"/>
      <c r="Z32" s="299"/>
      <c r="AA32" s="5"/>
      <c r="AB32" s="5"/>
      <c r="AC32" s="5"/>
      <c r="AD32" s="5"/>
      <c r="AE32" s="5"/>
      <c r="AF32" s="5"/>
      <c r="AG32" s="5"/>
      <c r="AH32" s="5"/>
      <c r="AI32" s="5"/>
    </row>
    <row r="33" ht="25.5" spans="1:35">
      <c r="A33" s="291"/>
      <c r="B33" s="305"/>
      <c r="C33" s="306"/>
      <c r="D33" s="306"/>
      <c r="E33" s="293"/>
      <c r="F33" s="305"/>
      <c r="G33" s="294"/>
      <c r="H33" s="302"/>
      <c r="I33" s="302"/>
      <c r="J33" s="302"/>
      <c r="K33" s="302"/>
      <c r="L33" s="302"/>
      <c r="M33" s="302"/>
      <c r="N33" s="302"/>
      <c r="O33" s="302"/>
      <c r="P33" s="302"/>
      <c r="Q33" s="302"/>
      <c r="R33" s="302"/>
      <c r="S33" s="302"/>
      <c r="T33" s="302"/>
      <c r="U33" s="302"/>
      <c r="V33" s="302"/>
      <c r="W33" s="311" t="s">
        <v>1623</v>
      </c>
      <c r="X33" s="312">
        <f>45.77*0.15</f>
        <v>6.8655</v>
      </c>
      <c r="Y33" s="299"/>
      <c r="Z33" s="299"/>
      <c r="AA33" s="5"/>
      <c r="AB33" s="5"/>
      <c r="AC33" s="5"/>
      <c r="AD33" s="5"/>
      <c r="AE33" s="5"/>
      <c r="AF33" s="5"/>
      <c r="AG33" s="5"/>
      <c r="AH33" s="5"/>
      <c r="AI33" s="5"/>
    </row>
    <row r="34" ht="25.5" spans="1:35">
      <c r="A34" s="291"/>
      <c r="B34" s="305"/>
      <c r="C34" s="306"/>
      <c r="D34" s="306"/>
      <c r="E34" s="293"/>
      <c r="F34" s="305"/>
      <c r="G34" s="294"/>
      <c r="H34" s="302"/>
      <c r="I34" s="302"/>
      <c r="J34" s="302"/>
      <c r="K34" s="302"/>
      <c r="L34" s="302"/>
      <c r="M34" s="302"/>
      <c r="N34" s="302"/>
      <c r="O34" s="302"/>
      <c r="P34" s="302"/>
      <c r="Q34" s="302"/>
      <c r="R34" s="302"/>
      <c r="S34" s="302"/>
      <c r="T34" s="302"/>
      <c r="U34" s="302"/>
      <c r="V34" s="302"/>
      <c r="W34" s="311" t="s">
        <v>1624</v>
      </c>
      <c r="X34" s="312">
        <f>2.05*0.5</f>
        <v>1.025</v>
      </c>
      <c r="Y34" s="299"/>
      <c r="Z34" s="299"/>
      <c r="AA34" s="5"/>
      <c r="AB34" s="5"/>
      <c r="AC34" s="5"/>
      <c r="AD34" s="5"/>
      <c r="AE34" s="5"/>
      <c r="AF34" s="5"/>
      <c r="AG34" s="5"/>
      <c r="AH34" s="5"/>
      <c r="AI34" s="5"/>
    </row>
    <row r="35" ht="15" spans="1:35">
      <c r="A35" s="291"/>
      <c r="B35" s="305"/>
      <c r="C35" s="306"/>
      <c r="D35" s="306"/>
      <c r="E35" s="293"/>
      <c r="F35" s="305"/>
      <c r="G35" s="294"/>
      <c r="H35" s="302"/>
      <c r="I35" s="302"/>
      <c r="J35" s="302"/>
      <c r="K35" s="302"/>
      <c r="L35" s="302"/>
      <c r="M35" s="302"/>
      <c r="N35" s="302"/>
      <c r="O35" s="302"/>
      <c r="P35" s="302"/>
      <c r="Q35" s="302"/>
      <c r="R35" s="302"/>
      <c r="S35" s="302"/>
      <c r="T35" s="302"/>
      <c r="U35" s="302"/>
      <c r="V35" s="302"/>
      <c r="W35" s="298" t="s">
        <v>1625</v>
      </c>
      <c r="X35" s="313">
        <f>SUM(X29:X34)</f>
        <v>27.2118</v>
      </c>
      <c r="Y35" s="298"/>
      <c r="Z35" s="298"/>
      <c r="AA35" s="5"/>
      <c r="AB35" s="5"/>
      <c r="AC35" s="5"/>
      <c r="AD35" s="5"/>
      <c r="AE35" s="5"/>
      <c r="AF35" s="5"/>
      <c r="AG35" s="5"/>
      <c r="AH35" s="5"/>
      <c r="AI35" s="5"/>
    </row>
    <row r="36" ht="15" spans="1:35">
      <c r="A36" s="291"/>
      <c r="B36" s="305"/>
      <c r="C36" s="306"/>
      <c r="D36" s="306"/>
      <c r="E36" s="293"/>
      <c r="F36" s="305"/>
      <c r="G36" s="294"/>
      <c r="H36" s="302"/>
      <c r="I36" s="302"/>
      <c r="J36" s="302"/>
      <c r="K36" s="302"/>
      <c r="L36" s="302"/>
      <c r="M36" s="302"/>
      <c r="N36" s="302"/>
      <c r="O36" s="302"/>
      <c r="P36" s="302"/>
      <c r="Q36" s="302"/>
      <c r="R36" s="302"/>
      <c r="S36" s="302"/>
      <c r="T36" s="302"/>
      <c r="U36" s="302"/>
      <c r="V36" s="302"/>
      <c r="W36" s="298" t="s">
        <v>1626</v>
      </c>
      <c r="X36" s="314">
        <f>X35*0.3</f>
        <v>8.16354</v>
      </c>
      <c r="Y36" s="298"/>
      <c r="Z36" s="298"/>
      <c r="AA36" s="5"/>
      <c r="AB36" s="5"/>
      <c r="AC36" s="5"/>
      <c r="AD36" s="5"/>
      <c r="AE36" s="5"/>
      <c r="AF36" s="5"/>
      <c r="AG36" s="5"/>
      <c r="AH36" s="5"/>
      <c r="AI36" s="5"/>
    </row>
    <row r="37" ht="15" spans="1:35">
      <c r="A37" s="291"/>
      <c r="B37" s="305"/>
      <c r="C37" s="306"/>
      <c r="D37" s="306"/>
      <c r="E37" s="293"/>
      <c r="F37" s="305"/>
      <c r="G37" s="294"/>
      <c r="H37" s="302"/>
      <c r="I37" s="302"/>
      <c r="J37" s="302"/>
      <c r="K37" s="302"/>
      <c r="L37" s="302"/>
      <c r="M37" s="302"/>
      <c r="N37" s="302"/>
      <c r="O37" s="302"/>
      <c r="P37" s="302"/>
      <c r="Q37" s="302"/>
      <c r="R37" s="302"/>
      <c r="S37" s="302"/>
      <c r="T37" s="302"/>
      <c r="U37" s="302"/>
      <c r="V37" s="302"/>
      <c r="W37" s="298" t="s">
        <v>1627</v>
      </c>
      <c r="X37" s="314">
        <f>X35+X36</f>
        <v>35.37534</v>
      </c>
      <c r="Y37" s="298"/>
      <c r="Z37" s="298"/>
      <c r="AA37" s="5"/>
      <c r="AB37" s="5"/>
      <c r="AC37" s="5"/>
      <c r="AD37" s="5"/>
      <c r="AE37" s="5"/>
      <c r="AF37" s="5"/>
      <c r="AG37" s="5"/>
      <c r="AH37" s="5"/>
      <c r="AI37" s="5"/>
    </row>
    <row r="38" ht="25.5" spans="1:35">
      <c r="A38" s="300" t="s">
        <v>1628</v>
      </c>
      <c r="B38" s="292">
        <v>104789</v>
      </c>
      <c r="C38" s="297" t="s">
        <v>96</v>
      </c>
      <c r="D38" s="295" t="s">
        <v>1629</v>
      </c>
      <c r="E38" s="315" t="s">
        <v>97</v>
      </c>
      <c r="F38" s="297" t="s">
        <v>1630</v>
      </c>
      <c r="G38" s="301">
        <f t="shared" ref="G38:G47" si="0">SUM(H38:V38)</f>
        <v>0.9375</v>
      </c>
      <c r="H38" s="316">
        <f>1*6.25*0.15</f>
        <v>0.9375</v>
      </c>
      <c r="I38" s="316"/>
      <c r="J38" s="316"/>
      <c r="K38" s="316"/>
      <c r="L38" s="316"/>
      <c r="M38" s="316"/>
      <c r="N38" s="316"/>
      <c r="O38" s="316"/>
      <c r="P38" s="316"/>
      <c r="Q38" s="316"/>
      <c r="R38" s="316"/>
      <c r="S38" s="316"/>
      <c r="T38" s="316"/>
      <c r="U38" s="316"/>
      <c r="V38" s="316"/>
      <c r="W38" s="298" t="s">
        <v>1631</v>
      </c>
      <c r="X38" s="299"/>
      <c r="Y38" s="299"/>
      <c r="Z38" s="299"/>
      <c r="AA38" s="5"/>
      <c r="AB38" s="5"/>
      <c r="AC38" s="5"/>
      <c r="AD38" s="5"/>
      <c r="AE38" s="5"/>
      <c r="AF38" s="5"/>
      <c r="AG38" s="5"/>
      <c r="AH38" s="5"/>
      <c r="AI38" s="5"/>
    </row>
    <row r="39" ht="25.5" spans="1:35">
      <c r="A39" s="300" t="s">
        <v>1632</v>
      </c>
      <c r="B39" s="292">
        <v>104758</v>
      </c>
      <c r="C39" s="297" t="s">
        <v>96</v>
      </c>
      <c r="D39" s="295" t="s">
        <v>1596</v>
      </c>
      <c r="E39" s="315" t="s">
        <v>100</v>
      </c>
      <c r="F39" s="297" t="s">
        <v>84</v>
      </c>
      <c r="G39" s="317">
        <f>SUM(G40:G42)</f>
        <v>122</v>
      </c>
      <c r="H39" s="316"/>
      <c r="I39" s="316"/>
      <c r="J39" s="316"/>
      <c r="K39" s="316"/>
      <c r="L39" s="316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07"/>
      <c r="X39" s="299"/>
      <c r="Y39" s="299"/>
      <c r="Z39" s="299"/>
      <c r="AA39" s="5"/>
      <c r="AB39" s="5"/>
      <c r="AC39" s="5"/>
      <c r="AD39" s="5"/>
      <c r="AE39" s="5"/>
      <c r="AF39" s="5"/>
      <c r="AG39" s="5"/>
      <c r="AH39" s="5"/>
      <c r="AI39" s="5"/>
    </row>
    <row r="40" ht="25.5" spans="1:35">
      <c r="A40" s="291"/>
      <c r="B40" s="318" t="s">
        <v>1633</v>
      </c>
      <c r="C40" s="319" t="s">
        <v>96</v>
      </c>
      <c r="D40" s="320" t="s">
        <v>1629</v>
      </c>
      <c r="E40" s="321" t="s">
        <v>100</v>
      </c>
      <c r="F40" s="319" t="s">
        <v>84</v>
      </c>
      <c r="G40" s="322">
        <f t="shared" si="0"/>
        <v>33</v>
      </c>
      <c r="H40" s="323"/>
      <c r="I40" s="323">
        <v>4</v>
      </c>
      <c r="J40" s="323">
        <v>3</v>
      </c>
      <c r="K40" s="323"/>
      <c r="L40" s="323">
        <v>6</v>
      </c>
      <c r="M40" s="323"/>
      <c r="N40" s="323">
        <v>4</v>
      </c>
      <c r="O40" s="323">
        <v>4</v>
      </c>
      <c r="P40" s="323">
        <v>4</v>
      </c>
      <c r="Q40" s="323">
        <v>2</v>
      </c>
      <c r="R40" s="323"/>
      <c r="S40" s="323">
        <v>6</v>
      </c>
      <c r="T40" s="323"/>
      <c r="U40" s="323"/>
      <c r="V40" s="323"/>
      <c r="W40" s="321" t="s">
        <v>1634</v>
      </c>
      <c r="X40" s="324"/>
      <c r="Y40" s="324"/>
      <c r="Z40" s="324"/>
      <c r="AA40" s="5"/>
      <c r="AB40" s="5"/>
      <c r="AC40" s="5"/>
      <c r="AD40" s="5"/>
      <c r="AE40" s="5"/>
      <c r="AF40" s="5"/>
      <c r="AG40" s="5"/>
      <c r="AH40" s="5"/>
      <c r="AI40" s="5"/>
    </row>
    <row r="41" ht="25.5" spans="1:35">
      <c r="A41" s="291"/>
      <c r="B41" s="451" t="s">
        <v>1635</v>
      </c>
      <c r="C41" s="326" t="s">
        <v>96</v>
      </c>
      <c r="D41" s="327" t="s">
        <v>1636</v>
      </c>
      <c r="E41" s="328" t="s">
        <v>100</v>
      </c>
      <c r="F41" s="326" t="s">
        <v>84</v>
      </c>
      <c r="G41" s="329">
        <f t="shared" si="0"/>
        <v>86</v>
      </c>
      <c r="H41" s="330"/>
      <c r="I41" s="331">
        <v>14</v>
      </c>
      <c r="J41" s="331">
        <v>12</v>
      </c>
      <c r="K41" s="331"/>
      <c r="L41" s="331">
        <v>10</v>
      </c>
      <c r="M41" s="331"/>
      <c r="N41" s="331">
        <v>15</v>
      </c>
      <c r="O41" s="331">
        <v>12</v>
      </c>
      <c r="P41" s="331">
        <v>12</v>
      </c>
      <c r="Q41" s="331">
        <v>2</v>
      </c>
      <c r="R41" s="331"/>
      <c r="S41" s="331">
        <v>6</v>
      </c>
      <c r="T41" s="331"/>
      <c r="U41" s="331">
        <v>3</v>
      </c>
      <c r="V41" s="331"/>
      <c r="W41" s="332" t="s">
        <v>1637</v>
      </c>
      <c r="X41" s="333"/>
      <c r="Y41" s="333"/>
      <c r="Z41" s="333"/>
      <c r="AA41" s="5"/>
      <c r="AB41" s="5"/>
      <c r="AC41" s="5"/>
      <c r="AD41" s="5"/>
      <c r="AE41" s="5"/>
      <c r="AF41" s="5"/>
      <c r="AG41" s="5"/>
      <c r="AH41" s="5"/>
      <c r="AI41" s="5"/>
    </row>
    <row r="42" ht="25.5" spans="1:35">
      <c r="A42" s="291"/>
      <c r="B42" s="334" t="s">
        <v>1638</v>
      </c>
      <c r="C42" s="335" t="s">
        <v>96</v>
      </c>
      <c r="D42" s="334" t="s">
        <v>1639</v>
      </c>
      <c r="E42" s="336" t="s">
        <v>100</v>
      </c>
      <c r="F42" s="335" t="s">
        <v>84</v>
      </c>
      <c r="G42" s="337">
        <f t="shared" si="0"/>
        <v>3</v>
      </c>
      <c r="H42" s="338"/>
      <c r="I42" s="338"/>
      <c r="J42" s="338">
        <v>1</v>
      </c>
      <c r="K42" s="338"/>
      <c r="L42" s="338"/>
      <c r="M42" s="338"/>
      <c r="N42" s="338">
        <v>1</v>
      </c>
      <c r="O42" s="338"/>
      <c r="P42" s="338"/>
      <c r="Q42" s="338"/>
      <c r="R42" s="338"/>
      <c r="S42" s="338">
        <v>1</v>
      </c>
      <c r="T42" s="338"/>
      <c r="U42" s="338"/>
      <c r="V42" s="338"/>
      <c r="W42" s="339" t="s">
        <v>1640</v>
      </c>
      <c r="X42" s="340"/>
      <c r="Y42" s="340"/>
      <c r="Z42" s="340"/>
      <c r="AA42" s="5"/>
      <c r="AB42" s="5"/>
      <c r="AC42" s="5"/>
      <c r="AD42" s="5"/>
      <c r="AE42" s="5"/>
      <c r="AF42" s="5"/>
      <c r="AG42" s="5"/>
      <c r="AH42" s="5"/>
      <c r="AI42" s="5"/>
    </row>
    <row r="43" ht="25.5" spans="1:35">
      <c r="A43" s="300" t="s">
        <v>1641</v>
      </c>
      <c r="B43" s="300">
        <v>104769</v>
      </c>
      <c r="C43" s="297" t="s">
        <v>96</v>
      </c>
      <c r="D43" s="295" t="s">
        <v>1629</v>
      </c>
      <c r="E43" s="315" t="s">
        <v>103</v>
      </c>
      <c r="F43" s="297" t="s">
        <v>84</v>
      </c>
      <c r="G43" s="301">
        <f t="shared" si="0"/>
        <v>14</v>
      </c>
      <c r="H43" s="316"/>
      <c r="I43" s="316">
        <v>2</v>
      </c>
      <c r="J43" s="316"/>
      <c r="K43" s="316"/>
      <c r="L43" s="316"/>
      <c r="M43" s="316"/>
      <c r="N43" s="316">
        <v>3</v>
      </c>
      <c r="O43" s="316">
        <v>3</v>
      </c>
      <c r="P43" s="316">
        <v>3</v>
      </c>
      <c r="Q43" s="316"/>
      <c r="R43" s="316"/>
      <c r="S43" s="316">
        <v>3</v>
      </c>
      <c r="T43" s="316"/>
      <c r="U43" s="316"/>
      <c r="V43" s="316"/>
      <c r="W43" s="298" t="s">
        <v>1642</v>
      </c>
      <c r="X43" s="299"/>
      <c r="Y43" s="299"/>
      <c r="Z43" s="299"/>
      <c r="AA43" s="5"/>
      <c r="AB43" s="5"/>
      <c r="AC43" s="5"/>
      <c r="AD43" s="5"/>
      <c r="AE43" s="5"/>
      <c r="AF43" s="5"/>
      <c r="AG43" s="5"/>
      <c r="AH43" s="5"/>
      <c r="AI43" s="5"/>
    </row>
    <row r="44" ht="25.5" spans="1:35">
      <c r="A44" s="300" t="s">
        <v>1643</v>
      </c>
      <c r="B44" s="300">
        <v>90436</v>
      </c>
      <c r="C44" s="297" t="s">
        <v>96</v>
      </c>
      <c r="D44" s="295" t="s">
        <v>1629</v>
      </c>
      <c r="E44" s="315" t="s">
        <v>106</v>
      </c>
      <c r="F44" s="297" t="s">
        <v>84</v>
      </c>
      <c r="G44" s="301">
        <f t="shared" si="0"/>
        <v>3</v>
      </c>
      <c r="H44" s="316"/>
      <c r="I44" s="316"/>
      <c r="J44" s="316"/>
      <c r="K44" s="316"/>
      <c r="L44" s="316"/>
      <c r="M44" s="316"/>
      <c r="N44" s="316"/>
      <c r="O44" s="316"/>
      <c r="P44" s="316"/>
      <c r="Q44" s="316"/>
      <c r="R44" s="316"/>
      <c r="S44" s="316"/>
      <c r="T44" s="316"/>
      <c r="U44" s="316">
        <v>3</v>
      </c>
      <c r="V44" s="316"/>
      <c r="W44" s="298" t="s">
        <v>1644</v>
      </c>
      <c r="X44" s="299"/>
      <c r="Y44" s="299"/>
      <c r="Z44" s="299"/>
      <c r="AA44" s="5"/>
      <c r="AB44" s="5"/>
      <c r="AC44" s="5"/>
      <c r="AD44" s="5"/>
      <c r="AE44" s="5"/>
      <c r="AF44" s="5"/>
      <c r="AG44" s="5"/>
      <c r="AH44" s="5"/>
      <c r="AI44" s="5"/>
    </row>
    <row r="45" ht="25.5" spans="1:35">
      <c r="A45" s="300" t="s">
        <v>1645</v>
      </c>
      <c r="B45" s="292">
        <v>104774</v>
      </c>
      <c r="C45" s="297" t="s">
        <v>96</v>
      </c>
      <c r="D45" s="295" t="s">
        <v>1596</v>
      </c>
      <c r="E45" s="315" t="s">
        <v>109</v>
      </c>
      <c r="F45" s="297" t="s">
        <v>84</v>
      </c>
      <c r="G45" s="317">
        <f>G46+G47</f>
        <v>23</v>
      </c>
      <c r="H45" s="316"/>
      <c r="I45" s="316"/>
      <c r="J45" s="316"/>
      <c r="K45" s="316"/>
      <c r="L45" s="316"/>
      <c r="M45" s="316"/>
      <c r="N45" s="316"/>
      <c r="O45" s="316"/>
      <c r="P45" s="316"/>
      <c r="Q45" s="316"/>
      <c r="R45" s="316"/>
      <c r="S45" s="316"/>
      <c r="T45" s="316"/>
      <c r="U45" s="316"/>
      <c r="V45" s="316"/>
      <c r="W45" s="298"/>
      <c r="X45" s="299"/>
      <c r="Y45" s="299"/>
      <c r="Z45" s="299"/>
      <c r="AA45" s="5"/>
      <c r="AB45" s="5"/>
      <c r="AC45" s="5"/>
      <c r="AD45" s="5"/>
      <c r="AE45" s="5"/>
      <c r="AF45" s="5"/>
      <c r="AG45" s="5"/>
      <c r="AH45" s="5"/>
      <c r="AI45" s="5"/>
    </row>
    <row r="46" ht="25.5" spans="1:35">
      <c r="A46" s="304"/>
      <c r="B46" s="318" t="s">
        <v>1646</v>
      </c>
      <c r="C46" s="319" t="s">
        <v>96</v>
      </c>
      <c r="D46" s="320" t="s">
        <v>1629</v>
      </c>
      <c r="E46" s="321" t="s">
        <v>109</v>
      </c>
      <c r="F46" s="319" t="s">
        <v>84</v>
      </c>
      <c r="G46" s="322">
        <f t="shared" si="0"/>
        <v>16</v>
      </c>
      <c r="H46" s="323"/>
      <c r="I46" s="323">
        <v>2</v>
      </c>
      <c r="J46" s="323">
        <v>2</v>
      </c>
      <c r="K46" s="323"/>
      <c r="L46" s="323"/>
      <c r="M46" s="323"/>
      <c r="N46" s="323">
        <v>2</v>
      </c>
      <c r="O46" s="323">
        <v>2</v>
      </c>
      <c r="P46" s="323">
        <v>2</v>
      </c>
      <c r="Q46" s="323">
        <v>2</v>
      </c>
      <c r="R46" s="323"/>
      <c r="S46" s="323">
        <v>4</v>
      </c>
      <c r="T46" s="323"/>
      <c r="U46" s="323"/>
      <c r="V46" s="323"/>
      <c r="W46" s="321" t="s">
        <v>1634</v>
      </c>
      <c r="X46" s="324"/>
      <c r="Y46" s="324"/>
      <c r="Z46" s="324"/>
      <c r="AA46" s="5"/>
      <c r="AB46" s="5"/>
      <c r="AC46" s="5"/>
      <c r="AD46" s="5"/>
      <c r="AE46" s="5"/>
      <c r="AF46" s="5"/>
      <c r="AG46" s="5"/>
      <c r="AH46" s="5"/>
      <c r="AI46" s="5"/>
    </row>
    <row r="47" ht="25.5" spans="1:35">
      <c r="A47" s="300"/>
      <c r="B47" s="451" t="s">
        <v>1647</v>
      </c>
      <c r="C47" s="326" t="s">
        <v>96</v>
      </c>
      <c r="D47" s="327" t="s">
        <v>1636</v>
      </c>
      <c r="E47" s="328" t="s">
        <v>109</v>
      </c>
      <c r="F47" s="326" t="s">
        <v>84</v>
      </c>
      <c r="G47" s="329">
        <f t="shared" si="0"/>
        <v>7</v>
      </c>
      <c r="H47" s="330"/>
      <c r="I47" s="331">
        <v>1</v>
      </c>
      <c r="J47" s="331">
        <v>1</v>
      </c>
      <c r="K47" s="331"/>
      <c r="L47" s="331">
        <v>1</v>
      </c>
      <c r="M47" s="331"/>
      <c r="N47" s="331">
        <v>1</v>
      </c>
      <c r="O47" s="331">
        <v>1</v>
      </c>
      <c r="P47" s="331">
        <v>1</v>
      </c>
      <c r="Q47" s="331"/>
      <c r="R47" s="331"/>
      <c r="S47" s="331">
        <v>1</v>
      </c>
      <c r="T47" s="331"/>
      <c r="U47" s="331"/>
      <c r="V47" s="331"/>
      <c r="W47" s="332" t="s">
        <v>1648</v>
      </c>
      <c r="X47" s="333"/>
      <c r="Y47" s="333"/>
      <c r="Z47" s="333"/>
      <c r="AA47" s="5"/>
      <c r="AB47" s="5"/>
      <c r="AC47" s="5"/>
      <c r="AD47" s="5"/>
      <c r="AE47" s="5"/>
      <c r="AF47" s="5"/>
      <c r="AG47" s="5"/>
      <c r="AH47" s="5"/>
      <c r="AI47" s="5"/>
    </row>
    <row r="48" ht="25.5" spans="1:35">
      <c r="A48" s="300" t="s">
        <v>1649</v>
      </c>
      <c r="B48" s="292">
        <v>104775</v>
      </c>
      <c r="C48" s="297" t="s">
        <v>96</v>
      </c>
      <c r="D48" s="295" t="s">
        <v>1629</v>
      </c>
      <c r="E48" s="315" t="s">
        <v>112</v>
      </c>
      <c r="F48" s="297" t="s">
        <v>84</v>
      </c>
      <c r="G48" s="317">
        <f>SUM(H48:U48)</f>
        <v>4</v>
      </c>
      <c r="H48" s="316"/>
      <c r="I48" s="316">
        <v>1</v>
      </c>
      <c r="J48" s="316"/>
      <c r="K48" s="316"/>
      <c r="L48" s="316"/>
      <c r="M48" s="316"/>
      <c r="N48" s="316">
        <v>1</v>
      </c>
      <c r="O48" s="316">
        <v>1</v>
      </c>
      <c r="P48" s="316">
        <v>1</v>
      </c>
      <c r="Q48" s="316"/>
      <c r="R48" s="316"/>
      <c r="S48" s="316"/>
      <c r="T48" s="316"/>
      <c r="U48" s="316"/>
      <c r="V48" s="316"/>
      <c r="W48" s="298" t="s">
        <v>1650</v>
      </c>
      <c r="X48" s="299"/>
      <c r="Y48" s="299"/>
      <c r="Z48" s="299"/>
      <c r="AA48" s="5"/>
      <c r="AB48" s="5"/>
      <c r="AC48" s="5"/>
      <c r="AD48" s="5"/>
      <c r="AE48" s="5"/>
      <c r="AF48" s="5"/>
      <c r="AG48" s="5"/>
      <c r="AH48" s="5"/>
      <c r="AI48" s="5"/>
    </row>
    <row r="49" ht="25.5" spans="1:35">
      <c r="A49" s="300" t="s">
        <v>1651</v>
      </c>
      <c r="B49" s="300">
        <v>104786</v>
      </c>
      <c r="C49" s="297" t="s">
        <v>96</v>
      </c>
      <c r="D49" s="292" t="s">
        <v>1596</v>
      </c>
      <c r="E49" s="315" t="s">
        <v>115</v>
      </c>
      <c r="F49" s="295" t="s">
        <v>194</v>
      </c>
      <c r="G49" s="317">
        <f>H50+H51+H52</f>
        <v>335</v>
      </c>
      <c r="H49" s="316"/>
      <c r="I49" s="316"/>
      <c r="J49" s="316"/>
      <c r="K49" s="316"/>
      <c r="L49" s="316"/>
      <c r="M49" s="316"/>
      <c r="N49" s="316"/>
      <c r="O49" s="316"/>
      <c r="P49" s="316"/>
      <c r="Q49" s="316"/>
      <c r="R49" s="316"/>
      <c r="S49" s="316"/>
      <c r="T49" s="316"/>
      <c r="U49" s="316"/>
      <c r="V49" s="316"/>
      <c r="W49" s="340"/>
      <c r="X49" s="340"/>
      <c r="Y49" s="340"/>
      <c r="Z49" s="340"/>
      <c r="AA49" s="5"/>
      <c r="AB49" s="5"/>
      <c r="AC49" s="5"/>
      <c r="AD49" s="5"/>
      <c r="AE49" s="5"/>
      <c r="AF49" s="5"/>
      <c r="AG49" s="5"/>
      <c r="AH49" s="5"/>
      <c r="AI49" s="5"/>
    </row>
    <row r="50" ht="25.5" spans="1:35">
      <c r="A50" s="304"/>
      <c r="B50" s="318" t="s">
        <v>1652</v>
      </c>
      <c r="C50" s="319" t="s">
        <v>96</v>
      </c>
      <c r="D50" s="320" t="s">
        <v>1629</v>
      </c>
      <c r="E50" s="321" t="s">
        <v>115</v>
      </c>
      <c r="F50" s="319" t="s">
        <v>194</v>
      </c>
      <c r="G50" s="294">
        <f>SUM(H50:V50)</f>
        <v>250</v>
      </c>
      <c r="H50" s="322">
        <f>100+150</f>
        <v>250</v>
      </c>
      <c r="I50" s="323"/>
      <c r="J50" s="323"/>
      <c r="K50" s="323"/>
      <c r="L50" s="323"/>
      <c r="M50" s="323"/>
      <c r="N50" s="323"/>
      <c r="O50" s="323"/>
      <c r="P50" s="323"/>
      <c r="Q50" s="323"/>
      <c r="R50" s="323"/>
      <c r="S50" s="323"/>
      <c r="T50" s="323"/>
      <c r="U50" s="323"/>
      <c r="V50" s="323"/>
      <c r="W50" s="321" t="s">
        <v>1653</v>
      </c>
      <c r="X50" s="324"/>
      <c r="Y50" s="324"/>
      <c r="Z50" s="324"/>
      <c r="AA50" s="5"/>
      <c r="AB50" s="5"/>
      <c r="AC50" s="5"/>
      <c r="AD50" s="5"/>
      <c r="AE50" s="5"/>
      <c r="AF50" s="5"/>
      <c r="AG50" s="5"/>
      <c r="AH50" s="5"/>
      <c r="AI50" s="5"/>
    </row>
    <row r="51" ht="25.5" spans="1:35">
      <c r="A51" s="300"/>
      <c r="B51" s="451" t="s">
        <v>1654</v>
      </c>
      <c r="C51" s="326" t="s">
        <v>96</v>
      </c>
      <c r="D51" s="327" t="s">
        <v>1636</v>
      </c>
      <c r="E51" s="328" t="s">
        <v>115</v>
      </c>
      <c r="F51" s="326" t="s">
        <v>194</v>
      </c>
      <c r="G51" s="294">
        <f>SUM(H51:V51)</f>
        <v>15</v>
      </c>
      <c r="H51" s="329">
        <v>15</v>
      </c>
      <c r="I51" s="331"/>
      <c r="J51" s="331"/>
      <c r="K51" s="331"/>
      <c r="L51" s="331"/>
      <c r="M51" s="331"/>
      <c r="N51" s="331"/>
      <c r="O51" s="331"/>
      <c r="P51" s="331"/>
      <c r="Q51" s="331"/>
      <c r="R51" s="331"/>
      <c r="S51" s="331"/>
      <c r="T51" s="331"/>
      <c r="U51" s="331"/>
      <c r="V51" s="331"/>
      <c r="W51" s="332" t="s">
        <v>1655</v>
      </c>
      <c r="X51" s="333"/>
      <c r="Y51" s="333"/>
      <c r="Z51" s="333"/>
      <c r="AA51" s="5"/>
      <c r="AB51" s="5"/>
      <c r="AC51" s="5"/>
      <c r="AD51" s="5"/>
      <c r="AE51" s="5"/>
      <c r="AF51" s="5"/>
      <c r="AG51" s="5"/>
      <c r="AH51" s="5"/>
      <c r="AI51" s="5"/>
    </row>
    <row r="52" ht="25.5" spans="1:35">
      <c r="A52" s="300"/>
      <c r="B52" s="341" t="s">
        <v>1656</v>
      </c>
      <c r="C52" s="335" t="s">
        <v>96</v>
      </c>
      <c r="D52" s="334" t="s">
        <v>1639</v>
      </c>
      <c r="E52" s="336" t="s">
        <v>115</v>
      </c>
      <c r="F52" s="342" t="s">
        <v>194</v>
      </c>
      <c r="G52" s="294">
        <f>SUM(H52:V52)</f>
        <v>70</v>
      </c>
      <c r="H52" s="343">
        <v>70</v>
      </c>
      <c r="I52" s="338"/>
      <c r="J52" s="338"/>
      <c r="K52" s="338"/>
      <c r="L52" s="338"/>
      <c r="M52" s="338"/>
      <c r="N52" s="338"/>
      <c r="O52" s="338"/>
      <c r="P52" s="338"/>
      <c r="Q52" s="338"/>
      <c r="R52" s="338"/>
      <c r="S52" s="338"/>
      <c r="T52" s="338"/>
      <c r="U52" s="338"/>
      <c r="V52" s="338"/>
      <c r="W52" s="336" t="s">
        <v>1657</v>
      </c>
      <c r="X52" s="339"/>
      <c r="Y52" s="339"/>
      <c r="Z52" s="339"/>
      <c r="AA52" s="5"/>
      <c r="AB52" s="5"/>
      <c r="AC52" s="5"/>
      <c r="AD52" s="5"/>
      <c r="AE52" s="5"/>
      <c r="AF52" s="5"/>
      <c r="AG52" s="5"/>
      <c r="AH52" s="5"/>
      <c r="AI52" s="5"/>
    </row>
    <row r="53" ht="25.5" spans="1:35">
      <c r="A53" s="300" t="s">
        <v>1658</v>
      </c>
      <c r="B53" s="300">
        <v>97641</v>
      </c>
      <c r="C53" s="297" t="s">
        <v>96</v>
      </c>
      <c r="D53" s="292" t="s">
        <v>1596</v>
      </c>
      <c r="E53" s="315" t="s">
        <v>119</v>
      </c>
      <c r="F53" s="295" t="s">
        <v>1597</v>
      </c>
      <c r="G53" s="294">
        <f>G54+G55</f>
        <v>115.4405</v>
      </c>
      <c r="H53" s="338"/>
      <c r="I53" s="338"/>
      <c r="J53" s="338"/>
      <c r="K53" s="338"/>
      <c r="L53" s="338"/>
      <c r="M53" s="338"/>
      <c r="N53" s="338"/>
      <c r="O53" s="338"/>
      <c r="P53" s="338"/>
      <c r="Q53" s="338"/>
      <c r="R53" s="338"/>
      <c r="S53" s="338"/>
      <c r="T53" s="338"/>
      <c r="U53" s="338"/>
      <c r="V53" s="338"/>
      <c r="W53" s="339"/>
      <c r="X53" s="340"/>
      <c r="Y53" s="340"/>
      <c r="Z53" s="340"/>
      <c r="AA53" s="5"/>
      <c r="AB53" s="5"/>
      <c r="AC53" s="5"/>
      <c r="AD53" s="5"/>
      <c r="AE53" s="5"/>
      <c r="AF53" s="5"/>
      <c r="AG53" s="5"/>
      <c r="AH53" s="5"/>
      <c r="AI53" s="5"/>
    </row>
    <row r="54" ht="25.5" spans="1:35">
      <c r="A54" s="304"/>
      <c r="B54" s="318" t="s">
        <v>1659</v>
      </c>
      <c r="C54" s="319" t="s">
        <v>96</v>
      </c>
      <c r="D54" s="320" t="s">
        <v>1629</v>
      </c>
      <c r="E54" s="321" t="s">
        <v>119</v>
      </c>
      <c r="F54" s="319" t="s">
        <v>1597</v>
      </c>
      <c r="G54" s="322">
        <f t="shared" ref="G54:G65" si="1">SUM(H54:V54)</f>
        <v>49.4745</v>
      </c>
      <c r="H54" s="323">
        <f t="shared" ref="H54:U55" si="2">H291</f>
        <v>0</v>
      </c>
      <c r="I54" s="323">
        <f t="shared" si="2"/>
        <v>25.167</v>
      </c>
      <c r="J54" s="323">
        <f t="shared" si="2"/>
        <v>18.4125</v>
      </c>
      <c r="K54" s="323"/>
      <c r="L54" s="323">
        <f>L291</f>
        <v>0</v>
      </c>
      <c r="M54" s="323"/>
      <c r="N54" s="323">
        <f t="shared" si="2"/>
        <v>5.895</v>
      </c>
      <c r="O54" s="323">
        <f t="shared" si="2"/>
        <v>0</v>
      </c>
      <c r="P54" s="323">
        <f t="shared" si="2"/>
        <v>0</v>
      </c>
      <c r="Q54" s="323">
        <f t="shared" si="2"/>
        <v>0</v>
      </c>
      <c r="R54" s="323"/>
      <c r="S54" s="323">
        <f t="shared" si="2"/>
        <v>0</v>
      </c>
      <c r="T54" s="323"/>
      <c r="U54" s="323">
        <f t="shared" si="2"/>
        <v>0</v>
      </c>
      <c r="V54" s="323"/>
      <c r="W54" s="321" t="s">
        <v>1660</v>
      </c>
      <c r="X54" s="324"/>
      <c r="Y54" s="324"/>
      <c r="Z54" s="324"/>
      <c r="AA54" s="5"/>
      <c r="AB54" s="5"/>
      <c r="AC54" s="5"/>
      <c r="AD54" s="5"/>
      <c r="AE54" s="5"/>
      <c r="AF54" s="5"/>
      <c r="AG54" s="5"/>
      <c r="AH54" s="5"/>
      <c r="AI54" s="5"/>
    </row>
    <row r="55" ht="25.5" spans="1:35">
      <c r="A55" s="300"/>
      <c r="B55" s="451" t="s">
        <v>1661</v>
      </c>
      <c r="C55" s="326" t="s">
        <v>96</v>
      </c>
      <c r="D55" s="327" t="s">
        <v>1636</v>
      </c>
      <c r="E55" s="328" t="s">
        <v>119</v>
      </c>
      <c r="F55" s="326" t="s">
        <v>1597</v>
      </c>
      <c r="G55" s="329">
        <f t="shared" si="1"/>
        <v>65.966</v>
      </c>
      <c r="H55" s="330">
        <f t="shared" si="2"/>
        <v>0</v>
      </c>
      <c r="I55" s="331">
        <f t="shared" si="2"/>
        <v>33.556</v>
      </c>
      <c r="J55" s="331">
        <f t="shared" si="2"/>
        <v>24.55</v>
      </c>
      <c r="K55" s="331"/>
      <c r="L55" s="331">
        <f>L292</f>
        <v>0</v>
      </c>
      <c r="M55" s="331"/>
      <c r="N55" s="331">
        <f t="shared" si="2"/>
        <v>7.86</v>
      </c>
      <c r="O55" s="331">
        <f t="shared" si="2"/>
        <v>0</v>
      </c>
      <c r="P55" s="331">
        <f t="shared" si="2"/>
        <v>0</v>
      </c>
      <c r="Q55" s="331">
        <f t="shared" si="2"/>
        <v>0</v>
      </c>
      <c r="R55" s="331"/>
      <c r="S55" s="331">
        <f t="shared" si="2"/>
        <v>0</v>
      </c>
      <c r="T55" s="331"/>
      <c r="U55" s="331">
        <f t="shared" si="2"/>
        <v>0</v>
      </c>
      <c r="V55" s="331"/>
      <c r="W55" s="332" t="s">
        <v>1662</v>
      </c>
      <c r="X55" s="333"/>
      <c r="Y55" s="333"/>
      <c r="Z55" s="333"/>
      <c r="AA55" s="5"/>
      <c r="AB55" s="5"/>
      <c r="AC55" s="5"/>
      <c r="AD55" s="5"/>
      <c r="AE55" s="5"/>
      <c r="AF55" s="5"/>
      <c r="AG55" s="5"/>
      <c r="AH55" s="5"/>
      <c r="AI55" s="5"/>
    </row>
    <row r="56" ht="25.5" spans="1:35">
      <c r="A56" s="300" t="s">
        <v>1663</v>
      </c>
      <c r="B56" s="300">
        <v>97622</v>
      </c>
      <c r="C56" s="297" t="s">
        <v>96</v>
      </c>
      <c r="D56" s="295" t="s">
        <v>1629</v>
      </c>
      <c r="E56" s="315" t="s">
        <v>122</v>
      </c>
      <c r="F56" s="295" t="s">
        <v>1630</v>
      </c>
      <c r="G56" s="294">
        <f t="shared" si="1"/>
        <v>1.0455</v>
      </c>
      <c r="H56" s="316">
        <f>(2*(1.25*1.7)+(1.6*1.7))*0.15</f>
        <v>1.0455</v>
      </c>
      <c r="I56" s="316"/>
      <c r="J56" s="316"/>
      <c r="K56" s="316"/>
      <c r="L56" s="316"/>
      <c r="M56" s="316"/>
      <c r="N56" s="316"/>
      <c r="O56" s="316"/>
      <c r="P56" s="316"/>
      <c r="Q56" s="316"/>
      <c r="R56" s="316"/>
      <c r="S56" s="316"/>
      <c r="T56" s="316"/>
      <c r="U56" s="316"/>
      <c r="V56" s="316"/>
      <c r="W56" s="315" t="s">
        <v>1664</v>
      </c>
      <c r="X56" s="340"/>
      <c r="Y56" s="340"/>
      <c r="Z56" s="340"/>
      <c r="AA56" s="5"/>
      <c r="AB56" s="5"/>
      <c r="AC56" s="5"/>
      <c r="AD56" s="5"/>
      <c r="AE56" s="5"/>
      <c r="AF56" s="5"/>
      <c r="AG56" s="5"/>
      <c r="AH56" s="5"/>
      <c r="AI56" s="5"/>
    </row>
    <row r="57" ht="38.25" spans="1:35">
      <c r="A57" s="300" t="s">
        <v>1665</v>
      </c>
      <c r="B57" s="300">
        <v>97628</v>
      </c>
      <c r="C57" s="297" t="s">
        <v>96</v>
      </c>
      <c r="D57" s="295" t="s">
        <v>1629</v>
      </c>
      <c r="E57" s="315" t="s">
        <v>125</v>
      </c>
      <c r="F57" s="295" t="s">
        <v>1630</v>
      </c>
      <c r="G57" s="294">
        <f t="shared" si="1"/>
        <v>0.47875</v>
      </c>
      <c r="H57" s="301">
        <f>1*2.4*0.15</f>
        <v>0.36</v>
      </c>
      <c r="I57" s="301"/>
      <c r="J57" s="301"/>
      <c r="K57" s="301"/>
      <c r="L57" s="301"/>
      <c r="M57" s="301"/>
      <c r="N57" s="301"/>
      <c r="O57" s="301"/>
      <c r="P57" s="301" t="s">
        <v>1666</v>
      </c>
      <c r="Q57" s="301"/>
      <c r="R57" s="301"/>
      <c r="S57" s="301" t="s">
        <v>1666</v>
      </c>
      <c r="T57" s="301"/>
      <c r="U57" s="316">
        <f>1.9*0.25*0.25</f>
        <v>0.11875</v>
      </c>
      <c r="V57" s="316"/>
      <c r="W57" s="315" t="s">
        <v>1667</v>
      </c>
      <c r="X57" s="340"/>
      <c r="Y57" s="340"/>
      <c r="Z57" s="340"/>
      <c r="AA57" s="5"/>
      <c r="AB57" s="5"/>
      <c r="AC57" s="5"/>
      <c r="AD57" s="5"/>
      <c r="AE57" s="5"/>
      <c r="AF57" s="5"/>
      <c r="AG57" s="5"/>
      <c r="AH57" s="5"/>
      <c r="AI57" s="5"/>
    </row>
    <row r="58" ht="25.5" spans="1:35">
      <c r="A58" s="300" t="s">
        <v>1668</v>
      </c>
      <c r="B58" s="300">
        <v>97640</v>
      </c>
      <c r="C58" s="297" t="s">
        <v>96</v>
      </c>
      <c r="D58" s="295" t="s">
        <v>1629</v>
      </c>
      <c r="E58" s="315" t="s">
        <v>128</v>
      </c>
      <c r="F58" s="295" t="s">
        <v>1597</v>
      </c>
      <c r="G58" s="294">
        <f t="shared" si="1"/>
        <v>306.6195</v>
      </c>
      <c r="H58" s="301"/>
      <c r="I58" s="301"/>
      <c r="J58" s="301"/>
      <c r="K58" s="301"/>
      <c r="L58" s="301"/>
      <c r="M58" s="301"/>
      <c r="N58" s="301">
        <f>520.36*0.15</f>
        <v>78.054</v>
      </c>
      <c r="O58" s="301">
        <f>675.01*0.15</f>
        <v>101.2515</v>
      </c>
      <c r="P58" s="301">
        <f>340.49*0.15</f>
        <v>51.0735</v>
      </c>
      <c r="Q58" s="301"/>
      <c r="R58" s="301"/>
      <c r="S58" s="301">
        <f>508.27*0.15</f>
        <v>76.2405</v>
      </c>
      <c r="T58" s="301"/>
      <c r="U58" s="316"/>
      <c r="V58" s="316"/>
      <c r="W58" s="315" t="s">
        <v>1660</v>
      </c>
      <c r="X58" s="340"/>
      <c r="Y58" s="340"/>
      <c r="Z58" s="340"/>
      <c r="AA58" s="5"/>
      <c r="AB58" s="5"/>
      <c r="AC58" s="5"/>
      <c r="AD58" s="5"/>
      <c r="AE58" s="5"/>
      <c r="AF58" s="5"/>
      <c r="AG58" s="5"/>
      <c r="AH58" s="5"/>
      <c r="AI58" s="5"/>
    </row>
    <row r="59" ht="19.5" customHeight="1" spans="1:35">
      <c r="A59" s="300" t="s">
        <v>1669</v>
      </c>
      <c r="B59" s="292">
        <v>97644</v>
      </c>
      <c r="C59" s="297" t="s">
        <v>96</v>
      </c>
      <c r="D59" s="295" t="s">
        <v>1629</v>
      </c>
      <c r="E59" s="315" t="s">
        <v>131</v>
      </c>
      <c r="F59" s="297" t="s">
        <v>84</v>
      </c>
      <c r="G59" s="294">
        <f>SUM(I59:V59)</f>
        <v>1</v>
      </c>
      <c r="I59" s="301"/>
      <c r="J59" s="301"/>
      <c r="K59" s="301"/>
      <c r="L59" s="301"/>
      <c r="M59" s="301"/>
      <c r="N59" s="301"/>
      <c r="O59" s="301"/>
      <c r="P59" s="301"/>
      <c r="Q59" s="301"/>
      <c r="R59" s="301"/>
      <c r="S59" s="301">
        <v>1</v>
      </c>
      <c r="T59" s="301"/>
      <c r="U59" s="316"/>
      <c r="V59" s="316"/>
      <c r="W59" s="298" t="s">
        <v>1670</v>
      </c>
      <c r="X59" s="340"/>
      <c r="Y59" s="340"/>
      <c r="Z59" s="340"/>
      <c r="AA59" s="5"/>
      <c r="AB59" s="5"/>
      <c r="AC59" s="5"/>
      <c r="AD59" s="5"/>
      <c r="AE59" s="5"/>
      <c r="AF59" s="5"/>
      <c r="AG59" s="5"/>
      <c r="AH59" s="5"/>
      <c r="AI59" s="5"/>
    </row>
    <row r="60" ht="25.5" spans="1:35">
      <c r="A60" s="300" t="s">
        <v>1671</v>
      </c>
      <c r="B60" s="300" t="s">
        <v>1672</v>
      </c>
      <c r="C60" s="297" t="s">
        <v>1595</v>
      </c>
      <c r="D60" s="295" t="s">
        <v>1629</v>
      </c>
      <c r="E60" s="315" t="s">
        <v>1673</v>
      </c>
      <c r="F60" s="297" t="s">
        <v>84</v>
      </c>
      <c r="G60" s="294">
        <f t="shared" si="1"/>
        <v>2</v>
      </c>
      <c r="H60" s="301">
        <v>1</v>
      </c>
      <c r="I60" s="301">
        <v>1</v>
      </c>
      <c r="J60" s="301"/>
      <c r="K60" s="301"/>
      <c r="L60" s="301"/>
      <c r="M60" s="301"/>
      <c r="N60" s="301"/>
      <c r="O60" s="301"/>
      <c r="P60" s="301"/>
      <c r="Q60" s="301"/>
      <c r="R60" s="301"/>
      <c r="S60" s="301"/>
      <c r="T60" s="301"/>
      <c r="U60" s="316"/>
      <c r="V60" s="316"/>
      <c r="W60" s="298" t="s">
        <v>1642</v>
      </c>
      <c r="X60" s="340"/>
      <c r="Y60" s="340"/>
      <c r="Z60" s="340"/>
      <c r="AA60" s="5"/>
      <c r="AB60" s="5"/>
      <c r="AC60" s="5"/>
      <c r="AD60" s="5"/>
      <c r="AE60" s="5"/>
      <c r="AF60" s="5"/>
      <c r="AG60" s="5"/>
      <c r="AH60" s="5"/>
      <c r="AI60" s="5"/>
    </row>
    <row r="61" ht="25.5" spans="1:35">
      <c r="A61" s="300" t="s">
        <v>1674</v>
      </c>
      <c r="B61" s="300" t="s">
        <v>1675</v>
      </c>
      <c r="C61" s="297" t="s">
        <v>1595</v>
      </c>
      <c r="D61" s="295" t="s">
        <v>1629</v>
      </c>
      <c r="E61" s="315" t="s">
        <v>137</v>
      </c>
      <c r="F61" s="297" t="s">
        <v>84</v>
      </c>
      <c r="G61" s="294">
        <f t="shared" si="1"/>
        <v>4</v>
      </c>
      <c r="H61" s="301">
        <v>2</v>
      </c>
      <c r="I61" s="301">
        <v>2</v>
      </c>
      <c r="J61" s="301"/>
      <c r="K61" s="301"/>
      <c r="L61" s="301"/>
      <c r="M61" s="301"/>
      <c r="N61" s="301"/>
      <c r="O61" s="301"/>
      <c r="P61" s="301"/>
      <c r="Q61" s="301"/>
      <c r="R61" s="301"/>
      <c r="S61" s="301"/>
      <c r="T61" s="301"/>
      <c r="U61" s="316"/>
      <c r="V61" s="316"/>
      <c r="W61" s="298" t="s">
        <v>1676</v>
      </c>
      <c r="X61" s="340"/>
      <c r="Y61" s="340"/>
      <c r="Z61" s="340"/>
      <c r="AA61" s="5"/>
      <c r="AB61" s="5"/>
      <c r="AC61" s="5"/>
      <c r="AD61" s="5"/>
      <c r="AE61" s="5"/>
      <c r="AF61" s="5"/>
      <c r="AG61" s="5"/>
      <c r="AH61" s="5"/>
      <c r="AI61" s="5"/>
    </row>
    <row r="62" ht="25.5" spans="1:35">
      <c r="A62" s="300" t="s">
        <v>1677</v>
      </c>
      <c r="B62" s="300">
        <v>97640</v>
      </c>
      <c r="C62" s="297" t="s">
        <v>96</v>
      </c>
      <c r="D62" s="295" t="s">
        <v>1636</v>
      </c>
      <c r="E62" s="315" t="s">
        <v>128</v>
      </c>
      <c r="F62" s="295" t="s">
        <v>1597</v>
      </c>
      <c r="G62" s="294">
        <f t="shared" si="1"/>
        <v>408.826</v>
      </c>
      <c r="H62" s="301"/>
      <c r="I62" s="301"/>
      <c r="J62" s="301"/>
      <c r="K62" s="301"/>
      <c r="L62" s="301"/>
      <c r="M62" s="301"/>
      <c r="N62" s="301">
        <f>520.36*0.2</f>
        <v>104.072</v>
      </c>
      <c r="O62" s="301">
        <f>675.01*0.2</f>
        <v>135.002</v>
      </c>
      <c r="P62" s="301">
        <f>340.49*0.2</f>
        <v>68.098</v>
      </c>
      <c r="Q62" s="301"/>
      <c r="R62" s="301"/>
      <c r="S62" s="301">
        <f>508.27*0.2</f>
        <v>101.654</v>
      </c>
      <c r="T62" s="301"/>
      <c r="U62" s="316"/>
      <c r="V62" s="316"/>
      <c r="W62" s="315" t="s">
        <v>1678</v>
      </c>
      <c r="X62" s="299"/>
      <c r="Y62" s="299"/>
      <c r="Z62" s="299"/>
      <c r="AA62" s="5"/>
      <c r="AB62" s="5"/>
      <c r="AC62" s="5"/>
      <c r="AD62" s="5"/>
      <c r="AE62" s="5"/>
      <c r="AF62" s="5"/>
      <c r="AG62" s="5"/>
      <c r="AH62" s="5"/>
      <c r="AI62" s="5"/>
    </row>
    <row r="63" ht="25.5" spans="1:35">
      <c r="A63" s="300" t="s">
        <v>1679</v>
      </c>
      <c r="B63" s="292">
        <v>100329</v>
      </c>
      <c r="C63" s="297" t="s">
        <v>96</v>
      </c>
      <c r="D63" s="295" t="s">
        <v>1639</v>
      </c>
      <c r="E63" s="315" t="s">
        <v>141</v>
      </c>
      <c r="F63" s="297" t="s">
        <v>1597</v>
      </c>
      <c r="G63" s="294">
        <f t="shared" si="1"/>
        <v>280.665</v>
      </c>
      <c r="H63" s="316"/>
      <c r="I63" s="316"/>
      <c r="J63" s="316"/>
      <c r="K63" s="316">
        <f>0.25*122.75</f>
        <v>30.6875</v>
      </c>
      <c r="L63" s="316"/>
      <c r="M63" s="316"/>
      <c r="N63" s="316"/>
      <c r="O63" s="316"/>
      <c r="P63" s="316"/>
      <c r="Q63" s="316"/>
      <c r="R63" s="316">
        <f>0.25*(675.01+324.9)</f>
        <v>249.9775</v>
      </c>
      <c r="S63" s="316"/>
      <c r="T63" s="316"/>
      <c r="U63" s="316"/>
      <c r="V63" s="316"/>
      <c r="W63" s="298" t="s">
        <v>1680</v>
      </c>
      <c r="X63" s="298"/>
      <c r="Y63" s="298"/>
      <c r="Z63" s="298"/>
      <c r="AA63" s="5"/>
      <c r="AB63" s="5"/>
      <c r="AC63" s="5"/>
      <c r="AD63" s="5"/>
      <c r="AE63" s="5"/>
      <c r="AF63" s="5"/>
      <c r="AG63" s="5"/>
      <c r="AH63" s="5"/>
      <c r="AI63" s="5"/>
    </row>
    <row r="64" ht="25.5" spans="1:35">
      <c r="A64" s="300" t="s">
        <v>1681</v>
      </c>
      <c r="B64" s="295" t="s">
        <v>1682</v>
      </c>
      <c r="C64" s="297" t="s">
        <v>96</v>
      </c>
      <c r="D64" s="297" t="s">
        <v>1639</v>
      </c>
      <c r="E64" s="315" t="s">
        <v>144</v>
      </c>
      <c r="F64" s="297" t="s">
        <v>116</v>
      </c>
      <c r="G64" s="294">
        <f t="shared" si="1"/>
        <v>48</v>
      </c>
      <c r="H64" s="316"/>
      <c r="I64" s="316"/>
      <c r="J64" s="316"/>
      <c r="K64" s="316"/>
      <c r="L64" s="316"/>
      <c r="M64" s="316"/>
      <c r="N64" s="316"/>
      <c r="O64" s="316"/>
      <c r="P64" s="316"/>
      <c r="Q64" s="316"/>
      <c r="R64" s="316">
        <v>36</v>
      </c>
      <c r="S64" s="316"/>
      <c r="T64" s="316">
        <v>12</v>
      </c>
      <c r="U64" s="316"/>
      <c r="V64" s="316"/>
      <c r="W64" s="298" t="s">
        <v>1683</v>
      </c>
      <c r="X64" s="298"/>
      <c r="Y64" s="298"/>
      <c r="Z64" s="298"/>
      <c r="AA64" s="5"/>
      <c r="AB64" s="5"/>
      <c r="AC64" s="5"/>
      <c r="AD64" s="5"/>
      <c r="AE64" s="5"/>
      <c r="AF64" s="5"/>
      <c r="AG64" s="5"/>
      <c r="AH64" s="5"/>
      <c r="AI64" s="5"/>
    </row>
    <row r="65" ht="25.5" spans="1:35">
      <c r="A65" s="300" t="s">
        <v>1684</v>
      </c>
      <c r="B65" s="292">
        <v>97637</v>
      </c>
      <c r="C65" s="292" t="s">
        <v>96</v>
      </c>
      <c r="D65" s="292" t="s">
        <v>1596</v>
      </c>
      <c r="E65" s="298" t="s">
        <v>147</v>
      </c>
      <c r="F65" s="292" t="s">
        <v>1597</v>
      </c>
      <c r="G65" s="294">
        <f t="shared" si="1"/>
        <v>34.2</v>
      </c>
      <c r="H65" s="316">
        <f>H75</f>
        <v>34.2</v>
      </c>
      <c r="I65" s="316"/>
      <c r="J65" s="316"/>
      <c r="K65" s="316"/>
      <c r="L65" s="316"/>
      <c r="M65" s="316"/>
      <c r="N65" s="316"/>
      <c r="O65" s="316"/>
      <c r="P65" s="316"/>
      <c r="Q65" s="316"/>
      <c r="R65" s="316"/>
      <c r="S65" s="316"/>
      <c r="T65" s="316"/>
      <c r="U65" s="316"/>
      <c r="V65" s="316"/>
      <c r="W65" s="298" t="s">
        <v>1685</v>
      </c>
      <c r="X65" s="344"/>
      <c r="Y65" s="344"/>
      <c r="Z65" s="344"/>
      <c r="AA65" s="5"/>
      <c r="AB65" s="5"/>
      <c r="AC65" s="5"/>
      <c r="AD65" s="5"/>
      <c r="AE65" s="5"/>
      <c r="AF65" s="5"/>
      <c r="AG65" s="5"/>
      <c r="AH65" s="5"/>
      <c r="AI65" s="5"/>
    </row>
    <row r="66" ht="15" spans="1:35">
      <c r="A66" s="291" t="s">
        <v>1686</v>
      </c>
      <c r="B66" s="292"/>
      <c r="C66" s="292"/>
      <c r="D66" s="292"/>
      <c r="E66" s="293" t="s">
        <v>149</v>
      </c>
      <c r="F66" s="292"/>
      <c r="G66" s="294">
        <v>1</v>
      </c>
      <c r="H66" s="316"/>
      <c r="I66" s="316"/>
      <c r="J66" s="316"/>
      <c r="K66" s="316"/>
      <c r="L66" s="316"/>
      <c r="M66" s="316"/>
      <c r="N66" s="316"/>
      <c r="O66" s="316"/>
      <c r="P66" s="316"/>
      <c r="Q66" s="316"/>
      <c r="R66" s="316"/>
      <c r="S66" s="316"/>
      <c r="T66" s="316"/>
      <c r="U66" s="316"/>
      <c r="V66" s="316"/>
      <c r="W66" s="298"/>
      <c r="X66" s="299"/>
      <c r="Y66" s="299"/>
      <c r="Z66" s="299"/>
      <c r="AA66" s="5"/>
      <c r="AB66" s="5"/>
      <c r="AC66" s="5"/>
      <c r="AD66" s="5"/>
      <c r="AE66" s="5"/>
      <c r="AF66" s="5"/>
      <c r="AG66" s="5"/>
      <c r="AH66" s="5"/>
      <c r="AI66" s="5"/>
    </row>
    <row r="67" ht="25.5" spans="1:35">
      <c r="A67" s="300" t="s">
        <v>1687</v>
      </c>
      <c r="B67" s="292">
        <v>103689</v>
      </c>
      <c r="C67" s="292" t="s">
        <v>96</v>
      </c>
      <c r="D67" s="292" t="s">
        <v>1596</v>
      </c>
      <c r="E67" s="298" t="s">
        <v>152</v>
      </c>
      <c r="F67" s="292" t="s">
        <v>1597</v>
      </c>
      <c r="G67" s="294">
        <f t="shared" ref="G67:G80" si="3">SUM(H67:V67)</f>
        <v>2</v>
      </c>
      <c r="H67" s="316">
        <v>2</v>
      </c>
      <c r="I67" s="316"/>
      <c r="J67" s="316"/>
      <c r="K67" s="316"/>
      <c r="L67" s="316"/>
      <c r="M67" s="316"/>
      <c r="N67" s="316"/>
      <c r="O67" s="316"/>
      <c r="P67" s="316"/>
      <c r="Q67" s="316"/>
      <c r="R67" s="316"/>
      <c r="S67" s="316"/>
      <c r="T67" s="316"/>
      <c r="U67" s="316"/>
      <c r="V67" s="316"/>
      <c r="W67" s="298" t="s">
        <v>1688</v>
      </c>
      <c r="X67" s="298"/>
      <c r="Y67" s="298"/>
      <c r="Z67" s="298"/>
      <c r="AA67" s="5"/>
      <c r="AB67" s="5"/>
      <c r="AC67" s="5"/>
      <c r="AD67" s="5"/>
      <c r="AE67" s="5"/>
      <c r="AF67" s="5"/>
      <c r="AG67" s="5"/>
      <c r="AH67" s="5"/>
      <c r="AI67" s="5"/>
    </row>
    <row r="68" ht="25.5" spans="1:35">
      <c r="A68" s="300" t="s">
        <v>1689</v>
      </c>
      <c r="B68" s="292" t="s">
        <v>1690</v>
      </c>
      <c r="C68" s="292" t="s">
        <v>1595</v>
      </c>
      <c r="D68" s="292" t="s">
        <v>1596</v>
      </c>
      <c r="E68" s="298" t="s">
        <v>155</v>
      </c>
      <c r="F68" s="292" t="s">
        <v>1294</v>
      </c>
      <c r="G68" s="294">
        <f t="shared" si="3"/>
        <v>1</v>
      </c>
      <c r="H68" s="316">
        <v>1</v>
      </c>
      <c r="I68" s="316"/>
      <c r="J68" s="316"/>
      <c r="K68" s="316"/>
      <c r="L68" s="316"/>
      <c r="M68" s="316"/>
      <c r="N68" s="316"/>
      <c r="O68" s="316"/>
      <c r="P68" s="316"/>
      <c r="Q68" s="316"/>
      <c r="R68" s="316"/>
      <c r="S68" s="316"/>
      <c r="T68" s="316"/>
      <c r="U68" s="316"/>
      <c r="V68" s="316"/>
      <c r="W68" s="298" t="s">
        <v>1691</v>
      </c>
      <c r="X68" s="298"/>
      <c r="Y68" s="298"/>
      <c r="Z68" s="298"/>
      <c r="AA68" s="5"/>
      <c r="AB68" s="5"/>
      <c r="AC68" s="5"/>
      <c r="AD68" s="5"/>
      <c r="AE68" s="5"/>
      <c r="AF68" s="5"/>
      <c r="AG68" s="5"/>
      <c r="AH68" s="5"/>
      <c r="AI68" s="5"/>
    </row>
    <row r="69" ht="15" spans="1:35">
      <c r="A69" s="300" t="s">
        <v>1692</v>
      </c>
      <c r="B69" s="452" t="s">
        <v>1693</v>
      </c>
      <c r="C69" s="345" t="s">
        <v>159</v>
      </c>
      <c r="D69" s="292" t="s">
        <v>1596</v>
      </c>
      <c r="E69" s="298" t="s">
        <v>1694</v>
      </c>
      <c r="F69" s="292" t="s">
        <v>1695</v>
      </c>
      <c r="G69" s="294">
        <f t="shared" si="3"/>
        <v>6</v>
      </c>
      <c r="H69" s="316">
        <v>6</v>
      </c>
      <c r="I69" s="316"/>
      <c r="J69" s="316"/>
      <c r="K69" s="316"/>
      <c r="L69" s="316"/>
      <c r="M69" s="316"/>
      <c r="N69" s="316"/>
      <c r="O69" s="316"/>
      <c r="P69" s="316"/>
      <c r="Q69" s="316"/>
      <c r="R69" s="316"/>
      <c r="S69" s="316"/>
      <c r="T69" s="316"/>
      <c r="U69" s="316"/>
      <c r="V69" s="316"/>
      <c r="W69" s="298" t="s">
        <v>1696</v>
      </c>
      <c r="X69" s="298"/>
      <c r="Y69" s="298"/>
      <c r="Z69" s="298"/>
      <c r="AA69" s="5"/>
      <c r="AB69" s="5"/>
      <c r="AC69" s="5"/>
      <c r="AD69" s="5"/>
      <c r="AE69" s="5"/>
      <c r="AF69" s="5"/>
      <c r="AG69" s="5"/>
      <c r="AH69" s="5"/>
      <c r="AI69" s="5"/>
    </row>
    <row r="70" ht="25.5" spans="1:35">
      <c r="A70" s="300" t="s">
        <v>1697</v>
      </c>
      <c r="B70" s="292" t="s">
        <v>1698</v>
      </c>
      <c r="C70" s="292" t="s">
        <v>164</v>
      </c>
      <c r="D70" s="292" t="s">
        <v>1596</v>
      </c>
      <c r="E70" s="298" t="s">
        <v>165</v>
      </c>
      <c r="F70" s="292" t="s">
        <v>1699</v>
      </c>
      <c r="G70" s="294">
        <f t="shared" si="3"/>
        <v>30</v>
      </c>
      <c r="H70" s="316">
        <v>30</v>
      </c>
      <c r="I70" s="316"/>
      <c r="J70" s="316"/>
      <c r="K70" s="316"/>
      <c r="L70" s="316"/>
      <c r="M70" s="316"/>
      <c r="N70" s="316"/>
      <c r="O70" s="316"/>
      <c r="P70" s="316"/>
      <c r="Q70" s="316"/>
      <c r="R70" s="316"/>
      <c r="S70" s="316"/>
      <c r="T70" s="316"/>
      <c r="U70" s="316"/>
      <c r="V70" s="316"/>
      <c r="W70" s="298" t="s">
        <v>1700</v>
      </c>
      <c r="X70" s="298"/>
      <c r="Y70" s="298"/>
      <c r="Z70" s="298"/>
      <c r="AA70" s="5"/>
      <c r="AB70" s="5"/>
      <c r="AC70" s="5"/>
      <c r="AD70" s="5"/>
      <c r="AE70" s="5"/>
      <c r="AF70" s="5"/>
      <c r="AG70" s="5"/>
      <c r="AH70" s="5"/>
      <c r="AI70" s="5"/>
    </row>
    <row r="71" ht="25.5" spans="1:35">
      <c r="A71" s="300" t="s">
        <v>1701</v>
      </c>
      <c r="B71" s="452" t="s">
        <v>1702</v>
      </c>
      <c r="C71" s="292" t="s">
        <v>1595</v>
      </c>
      <c r="D71" s="292" t="s">
        <v>1596</v>
      </c>
      <c r="E71" s="298" t="s">
        <v>169</v>
      </c>
      <c r="F71" s="292" t="s">
        <v>1294</v>
      </c>
      <c r="G71" s="294">
        <f t="shared" si="3"/>
        <v>2</v>
      </c>
      <c r="H71" s="316">
        <v>2</v>
      </c>
      <c r="I71" s="316"/>
      <c r="J71" s="316"/>
      <c r="K71" s="316"/>
      <c r="L71" s="316"/>
      <c r="M71" s="316"/>
      <c r="N71" s="316"/>
      <c r="O71" s="316"/>
      <c r="P71" s="316"/>
      <c r="Q71" s="316"/>
      <c r="R71" s="316"/>
      <c r="S71" s="316"/>
      <c r="T71" s="316"/>
      <c r="U71" s="316"/>
      <c r="V71" s="316"/>
      <c r="W71" s="344" t="s">
        <v>1703</v>
      </c>
      <c r="X71" s="344"/>
      <c r="Y71" s="344"/>
      <c r="Z71" s="344"/>
      <c r="AA71" s="5"/>
      <c r="AB71" s="5"/>
      <c r="AC71" s="5"/>
      <c r="AD71" s="5"/>
      <c r="AE71" s="5"/>
      <c r="AF71" s="5"/>
      <c r="AG71" s="5"/>
      <c r="AH71" s="5"/>
      <c r="AI71" s="5"/>
    </row>
    <row r="72" ht="63.75" spans="1:35">
      <c r="A72" s="300" t="s">
        <v>1704</v>
      </c>
      <c r="B72" s="452" t="s">
        <v>1705</v>
      </c>
      <c r="C72" s="292" t="s">
        <v>164</v>
      </c>
      <c r="D72" s="292" t="s">
        <v>1596</v>
      </c>
      <c r="E72" s="298" t="s">
        <v>1706</v>
      </c>
      <c r="F72" s="292" t="s">
        <v>1707</v>
      </c>
      <c r="G72" s="294">
        <f t="shared" si="3"/>
        <v>48</v>
      </c>
      <c r="H72" s="316">
        <v>48</v>
      </c>
      <c r="I72" s="316"/>
      <c r="J72" s="316"/>
      <c r="K72" s="316"/>
      <c r="L72" s="316"/>
      <c r="M72" s="316"/>
      <c r="N72" s="316"/>
      <c r="O72" s="316"/>
      <c r="P72" s="316"/>
      <c r="Q72" s="316"/>
      <c r="R72" s="316"/>
      <c r="S72" s="316"/>
      <c r="T72" s="316"/>
      <c r="U72" s="316"/>
      <c r="V72" s="316"/>
      <c r="W72" s="298" t="s">
        <v>1708</v>
      </c>
      <c r="X72" s="344"/>
      <c r="Y72" s="344"/>
      <c r="Z72" s="344"/>
      <c r="AA72" s="5"/>
      <c r="AB72" s="5"/>
      <c r="AC72" s="5"/>
      <c r="AD72" s="5"/>
      <c r="AE72" s="5"/>
      <c r="AF72" s="5"/>
      <c r="AG72" s="5"/>
      <c r="AH72" s="5"/>
      <c r="AI72" s="5"/>
    </row>
    <row r="73" ht="25.5" spans="1:35">
      <c r="A73" s="300" t="s">
        <v>1709</v>
      </c>
      <c r="B73" s="292" t="s">
        <v>1710</v>
      </c>
      <c r="C73" s="292" t="s">
        <v>1595</v>
      </c>
      <c r="D73" s="292" t="s">
        <v>1596</v>
      </c>
      <c r="E73" s="298" t="s">
        <v>176</v>
      </c>
      <c r="F73" s="292" t="s">
        <v>116</v>
      </c>
      <c r="G73" s="294">
        <f t="shared" si="3"/>
        <v>200</v>
      </c>
      <c r="H73" s="316">
        <v>200</v>
      </c>
      <c r="I73" s="316"/>
      <c r="J73" s="316"/>
      <c r="K73" s="316"/>
      <c r="L73" s="316"/>
      <c r="M73" s="316"/>
      <c r="N73" s="316"/>
      <c r="O73" s="316"/>
      <c r="P73" s="316"/>
      <c r="Q73" s="316"/>
      <c r="R73" s="316"/>
      <c r="S73" s="316"/>
      <c r="T73" s="316"/>
      <c r="U73" s="316"/>
      <c r="V73" s="316"/>
      <c r="W73" s="298" t="s">
        <v>1711</v>
      </c>
      <c r="X73" s="344"/>
      <c r="Y73" s="344"/>
      <c r="Z73" s="344"/>
      <c r="AA73" s="5"/>
      <c r="AB73" s="5"/>
      <c r="AC73" s="5"/>
      <c r="AD73" s="5"/>
      <c r="AE73" s="5"/>
      <c r="AF73" s="5"/>
      <c r="AG73" s="5"/>
      <c r="AH73" s="5"/>
      <c r="AI73" s="5"/>
    </row>
    <row r="74" ht="38.25" spans="1:35">
      <c r="A74" s="300" t="s">
        <v>1712</v>
      </c>
      <c r="B74" s="292" t="s">
        <v>1713</v>
      </c>
      <c r="C74" s="292" t="s">
        <v>164</v>
      </c>
      <c r="D74" s="292" t="s">
        <v>1596</v>
      </c>
      <c r="E74" s="298" t="s">
        <v>179</v>
      </c>
      <c r="F74" s="292" t="s">
        <v>1714</v>
      </c>
      <c r="G74" s="294">
        <f t="shared" si="3"/>
        <v>1440</v>
      </c>
      <c r="H74" s="316">
        <f>2*(48*15)</f>
        <v>1440</v>
      </c>
      <c r="I74" s="316"/>
      <c r="J74" s="316"/>
      <c r="K74" s="316"/>
      <c r="L74" s="316"/>
      <c r="M74" s="316"/>
      <c r="N74" s="316"/>
      <c r="O74" s="316"/>
      <c r="P74" s="316"/>
      <c r="Q74" s="316"/>
      <c r="R74" s="316"/>
      <c r="S74" s="316"/>
      <c r="T74" s="316"/>
      <c r="U74" s="316"/>
      <c r="V74" s="316"/>
      <c r="W74" s="298" t="s">
        <v>1715</v>
      </c>
      <c r="X74" s="344"/>
      <c r="Y74" s="344"/>
      <c r="Z74" s="344"/>
      <c r="AA74" s="5"/>
      <c r="AB74" s="5"/>
      <c r="AC74" s="5"/>
      <c r="AD74" s="5"/>
      <c r="AE74" s="5"/>
      <c r="AF74" s="5"/>
      <c r="AG74" s="5"/>
      <c r="AH74" s="5"/>
      <c r="AI74" s="5"/>
    </row>
    <row r="75" ht="25.5" spans="1:35">
      <c r="A75" s="300" t="s">
        <v>1716</v>
      </c>
      <c r="B75" s="292">
        <v>98457</v>
      </c>
      <c r="C75" s="292" t="s">
        <v>96</v>
      </c>
      <c r="D75" s="292" t="s">
        <v>1596</v>
      </c>
      <c r="E75" s="298" t="s">
        <v>183</v>
      </c>
      <c r="F75" s="292" t="s">
        <v>1597</v>
      </c>
      <c r="G75" s="294">
        <f t="shared" si="3"/>
        <v>34.2</v>
      </c>
      <c r="H75" s="316">
        <f>17.1*2</f>
        <v>34.2</v>
      </c>
      <c r="I75" s="316"/>
      <c r="J75" s="316"/>
      <c r="K75" s="316"/>
      <c r="L75" s="316"/>
      <c r="M75" s="316"/>
      <c r="N75" s="316"/>
      <c r="O75" s="316"/>
      <c r="P75" s="316"/>
      <c r="Q75" s="316"/>
      <c r="R75" s="316"/>
      <c r="S75" s="316"/>
      <c r="T75" s="316"/>
      <c r="U75" s="316"/>
      <c r="V75" s="316"/>
      <c r="W75" s="298" t="s">
        <v>1717</v>
      </c>
      <c r="X75" s="344"/>
      <c r="Y75" s="344"/>
      <c r="Z75" s="344"/>
      <c r="AA75" s="5"/>
      <c r="AB75" s="5"/>
      <c r="AC75" s="5"/>
      <c r="AD75" s="5"/>
      <c r="AE75" s="5"/>
      <c r="AF75" s="5"/>
      <c r="AG75" s="5"/>
      <c r="AH75" s="5"/>
      <c r="AI75" s="5"/>
    </row>
    <row r="76" ht="25.5" spans="1:35">
      <c r="A76" s="300" t="s">
        <v>1718</v>
      </c>
      <c r="B76" s="346" t="s">
        <v>1719</v>
      </c>
      <c r="C76" s="292" t="s">
        <v>1595</v>
      </c>
      <c r="D76" s="346" t="s">
        <v>1596</v>
      </c>
      <c r="E76" s="347" t="s">
        <v>186</v>
      </c>
      <c r="F76" s="292" t="s">
        <v>116</v>
      </c>
      <c r="G76" s="294">
        <f t="shared" si="3"/>
        <v>125</v>
      </c>
      <c r="H76" s="316"/>
      <c r="I76" s="316"/>
      <c r="J76" s="316"/>
      <c r="K76" s="316">
        <v>45</v>
      </c>
      <c r="L76" s="316"/>
      <c r="M76" s="316"/>
      <c r="N76" s="316"/>
      <c r="O76" s="316"/>
      <c r="P76" s="316"/>
      <c r="Q76" s="316"/>
      <c r="R76" s="316">
        <v>80</v>
      </c>
      <c r="S76" s="316"/>
      <c r="T76" s="316"/>
      <c r="U76" s="316"/>
      <c r="V76" s="316"/>
      <c r="W76" s="298" t="s">
        <v>1720</v>
      </c>
      <c r="X76" s="344"/>
      <c r="Y76" s="344"/>
      <c r="Z76" s="344"/>
      <c r="AA76" s="5"/>
      <c r="AB76" s="5"/>
      <c r="AC76" s="5"/>
      <c r="AD76" s="5"/>
      <c r="AE76" s="5"/>
      <c r="AF76" s="5"/>
      <c r="AG76" s="5"/>
      <c r="AH76" s="5"/>
      <c r="AI76" s="5"/>
    </row>
    <row r="77" ht="15" spans="1:35">
      <c r="A77" s="300" t="s">
        <v>1721</v>
      </c>
      <c r="B77" s="452" t="s">
        <v>1722</v>
      </c>
      <c r="C77" s="348" t="s">
        <v>1595</v>
      </c>
      <c r="D77" s="292" t="s">
        <v>1596</v>
      </c>
      <c r="E77" s="298" t="s">
        <v>189</v>
      </c>
      <c r="F77" s="292" t="s">
        <v>1294</v>
      </c>
      <c r="G77" s="294">
        <f t="shared" si="3"/>
        <v>1</v>
      </c>
      <c r="H77" s="316">
        <v>1</v>
      </c>
      <c r="I77" s="316"/>
      <c r="J77" s="316"/>
      <c r="K77" s="316"/>
      <c r="L77" s="316"/>
      <c r="M77" s="316"/>
      <c r="N77" s="316"/>
      <c r="O77" s="316"/>
      <c r="P77" s="316"/>
      <c r="Q77" s="316"/>
      <c r="R77" s="316"/>
      <c r="S77" s="316"/>
      <c r="T77" s="316"/>
      <c r="U77" s="316"/>
      <c r="V77" s="316"/>
      <c r="W77" s="298" t="s">
        <v>1723</v>
      </c>
      <c r="X77" s="344"/>
      <c r="Y77" s="344"/>
      <c r="Z77" s="344"/>
      <c r="AA77" s="5"/>
      <c r="AB77" s="5"/>
      <c r="AC77" s="5"/>
      <c r="AD77" s="5"/>
      <c r="AE77" s="5"/>
      <c r="AF77" s="5"/>
      <c r="AG77" s="5"/>
      <c r="AH77" s="5"/>
      <c r="AI77" s="5"/>
    </row>
    <row r="78" ht="41.25" customHeight="1" spans="1:35">
      <c r="A78" s="300" t="s">
        <v>1724</v>
      </c>
      <c r="B78" s="453" t="s">
        <v>1725</v>
      </c>
      <c r="C78" s="346" t="s">
        <v>192</v>
      </c>
      <c r="D78" s="292" t="s">
        <v>1596</v>
      </c>
      <c r="E78" s="298" t="s">
        <v>193</v>
      </c>
      <c r="F78" s="346" t="s">
        <v>116</v>
      </c>
      <c r="G78" s="294">
        <f t="shared" si="3"/>
        <v>50</v>
      </c>
      <c r="H78" s="316">
        <v>50</v>
      </c>
      <c r="I78" s="316"/>
      <c r="J78" s="316"/>
      <c r="K78" s="316"/>
      <c r="L78" s="316"/>
      <c r="M78" s="316"/>
      <c r="N78" s="316"/>
      <c r="O78" s="316"/>
      <c r="P78" s="316"/>
      <c r="Q78" s="316"/>
      <c r="R78" s="316"/>
      <c r="S78" s="316"/>
      <c r="T78" s="316"/>
      <c r="U78" s="316"/>
      <c r="V78" s="316"/>
      <c r="W78" s="350" t="s">
        <v>1726</v>
      </c>
      <c r="X78" s="351"/>
      <c r="Y78" s="351"/>
      <c r="Z78" s="351"/>
      <c r="AA78" s="5"/>
      <c r="AB78" s="5"/>
      <c r="AC78" s="5"/>
      <c r="AD78" s="5"/>
      <c r="AE78" s="5"/>
      <c r="AF78" s="5"/>
      <c r="AG78" s="5"/>
      <c r="AH78" s="5"/>
      <c r="AI78" s="5"/>
    </row>
    <row r="79" ht="42.75" customHeight="1" spans="1:35">
      <c r="A79" s="300" t="s">
        <v>1727</v>
      </c>
      <c r="B79" s="453" t="s">
        <v>1728</v>
      </c>
      <c r="C79" s="346" t="s">
        <v>192</v>
      </c>
      <c r="D79" s="292" t="s">
        <v>1596</v>
      </c>
      <c r="E79" s="298" t="s">
        <v>197</v>
      </c>
      <c r="F79" s="346" t="s">
        <v>116</v>
      </c>
      <c r="G79" s="294">
        <f t="shared" si="3"/>
        <v>200</v>
      </c>
      <c r="H79" s="316">
        <v>200</v>
      </c>
      <c r="I79" s="316"/>
      <c r="J79" s="316"/>
      <c r="K79" s="316"/>
      <c r="L79" s="316"/>
      <c r="M79" s="316"/>
      <c r="N79" s="316"/>
      <c r="O79" s="316"/>
      <c r="P79" s="316"/>
      <c r="Q79" s="316"/>
      <c r="R79" s="316"/>
      <c r="S79" s="316"/>
      <c r="T79" s="316"/>
      <c r="U79" s="316"/>
      <c r="V79" s="316"/>
      <c r="W79" s="350" t="s">
        <v>1729</v>
      </c>
      <c r="X79" s="351"/>
      <c r="Y79" s="351"/>
      <c r="Z79" s="351"/>
      <c r="AA79" s="5"/>
      <c r="AB79" s="5"/>
      <c r="AC79" s="5"/>
      <c r="AD79" s="5"/>
      <c r="AE79" s="5"/>
      <c r="AF79" s="5"/>
      <c r="AG79" s="5"/>
      <c r="AH79" s="5"/>
      <c r="AI79" s="5"/>
    </row>
    <row r="80" s="244" customFormat="1" ht="39" customHeight="1" spans="1:35">
      <c r="A80" s="300" t="s">
        <v>1730</v>
      </c>
      <c r="B80" s="453" t="s">
        <v>1731</v>
      </c>
      <c r="C80" s="292" t="s">
        <v>164</v>
      </c>
      <c r="D80" s="292" t="s">
        <v>1596</v>
      </c>
      <c r="E80" s="298" t="s">
        <v>200</v>
      </c>
      <c r="F80" s="352" t="s">
        <v>1597</v>
      </c>
      <c r="G80" s="294">
        <f t="shared" si="3"/>
        <v>300</v>
      </c>
      <c r="H80" s="353">
        <v>300</v>
      </c>
      <c r="I80" s="353"/>
      <c r="J80" s="353"/>
      <c r="K80" s="353"/>
      <c r="L80" s="353"/>
      <c r="M80" s="353"/>
      <c r="N80" s="353"/>
      <c r="O80" s="353"/>
      <c r="P80" s="353"/>
      <c r="Q80" s="353"/>
      <c r="R80" s="353"/>
      <c r="S80" s="353"/>
      <c r="T80" s="353"/>
      <c r="U80" s="353"/>
      <c r="V80" s="353"/>
      <c r="W80" s="354" t="s">
        <v>1732</v>
      </c>
      <c r="X80" s="355"/>
      <c r="Y80" s="355"/>
      <c r="Z80" s="355"/>
      <c r="AA80" s="137"/>
      <c r="AB80" s="137"/>
      <c r="AC80" s="137"/>
      <c r="AD80" s="137"/>
      <c r="AE80" s="137"/>
      <c r="AF80" s="137"/>
      <c r="AG80" s="137"/>
      <c r="AH80" s="137"/>
      <c r="AI80" s="137"/>
    </row>
    <row r="81" ht="12.75" spans="1:35">
      <c r="A81" s="291" t="s">
        <v>1733</v>
      </c>
      <c r="B81" s="292"/>
      <c r="C81" s="292"/>
      <c r="D81" s="292"/>
      <c r="E81" s="293" t="s">
        <v>202</v>
      </c>
      <c r="F81" s="292"/>
      <c r="G81" s="356">
        <v>1</v>
      </c>
      <c r="H81" s="316">
        <v>1</v>
      </c>
      <c r="I81" s="316"/>
      <c r="J81" s="316"/>
      <c r="K81" s="316"/>
      <c r="L81" s="316"/>
      <c r="M81" s="316"/>
      <c r="N81" s="316"/>
      <c r="O81" s="316"/>
      <c r="P81" s="316"/>
      <c r="Q81" s="316"/>
      <c r="R81" s="316"/>
      <c r="S81" s="316"/>
      <c r="T81" s="316"/>
      <c r="U81" s="316"/>
      <c r="V81" s="316"/>
      <c r="W81" s="298"/>
      <c r="X81" s="299"/>
      <c r="Y81" s="299"/>
      <c r="Z81" s="299"/>
      <c r="AA81" s="5"/>
      <c r="AB81" s="5"/>
      <c r="AC81" s="5"/>
      <c r="AD81" s="5"/>
      <c r="AE81" s="5"/>
      <c r="AF81" s="5"/>
      <c r="AG81" s="5"/>
      <c r="AH81" s="5"/>
      <c r="AI81" s="5"/>
    </row>
    <row r="82" ht="25.5" spans="1:35">
      <c r="A82" s="300" t="s">
        <v>1734</v>
      </c>
      <c r="B82" s="292" t="s">
        <v>1735</v>
      </c>
      <c r="C82" s="348" t="s">
        <v>1595</v>
      </c>
      <c r="D82" s="292" t="s">
        <v>1596</v>
      </c>
      <c r="E82" s="298" t="s">
        <v>1736</v>
      </c>
      <c r="F82" s="292" t="s">
        <v>1294</v>
      </c>
      <c r="G82" s="294">
        <f>SUM(H82:V82)</f>
        <v>1</v>
      </c>
      <c r="H82" s="316">
        <v>1</v>
      </c>
      <c r="I82" s="316"/>
      <c r="J82" s="316"/>
      <c r="K82" s="316"/>
      <c r="L82" s="316"/>
      <c r="M82" s="316"/>
      <c r="N82" s="316"/>
      <c r="O82" s="316"/>
      <c r="P82" s="316"/>
      <c r="Q82" s="316"/>
      <c r="R82" s="316"/>
      <c r="S82" s="316"/>
      <c r="T82" s="316"/>
      <c r="U82" s="316"/>
      <c r="V82" s="316"/>
      <c r="W82" s="298" t="s">
        <v>1737</v>
      </c>
      <c r="X82" s="298"/>
      <c r="Y82" s="298"/>
      <c r="Z82" s="298"/>
      <c r="AA82" s="5"/>
      <c r="AB82" s="5"/>
      <c r="AC82" s="5"/>
      <c r="AD82" s="5"/>
      <c r="AE82" s="5"/>
      <c r="AF82" s="5"/>
      <c r="AG82" s="5"/>
      <c r="AH82" s="5"/>
      <c r="AI82" s="5"/>
    </row>
    <row r="83" ht="15" spans="1:35">
      <c r="A83" s="300" t="s">
        <v>1738</v>
      </c>
      <c r="B83" s="452" t="s">
        <v>1739</v>
      </c>
      <c r="C83" s="345" t="s">
        <v>159</v>
      </c>
      <c r="D83" s="292" t="s">
        <v>1596</v>
      </c>
      <c r="E83" s="298" t="s">
        <v>1740</v>
      </c>
      <c r="F83" s="292" t="s">
        <v>1294</v>
      </c>
      <c r="G83" s="294">
        <f>SUM(H83:V83)</f>
        <v>1</v>
      </c>
      <c r="H83" s="316">
        <v>1</v>
      </c>
      <c r="I83" s="316"/>
      <c r="J83" s="316"/>
      <c r="K83" s="316"/>
      <c r="L83" s="316"/>
      <c r="M83" s="316"/>
      <c r="N83" s="316"/>
      <c r="O83" s="316"/>
      <c r="P83" s="316"/>
      <c r="Q83" s="316"/>
      <c r="R83" s="316"/>
      <c r="S83" s="316"/>
      <c r="T83" s="316"/>
      <c r="U83" s="316"/>
      <c r="V83" s="316"/>
      <c r="W83" s="298" t="s">
        <v>1741</v>
      </c>
      <c r="X83" s="298"/>
      <c r="Y83" s="298"/>
      <c r="Z83" s="298"/>
      <c r="AA83" s="5"/>
      <c r="AB83" s="5"/>
      <c r="AC83" s="5"/>
      <c r="AD83" s="5"/>
      <c r="AE83" s="5"/>
      <c r="AF83" s="5"/>
      <c r="AG83" s="5"/>
      <c r="AH83" s="5"/>
      <c r="AI83" s="5"/>
    </row>
    <row r="84" ht="12.75" spans="1:35">
      <c r="A84" s="303">
        <v>4</v>
      </c>
      <c r="B84" s="357"/>
      <c r="C84" s="358"/>
      <c r="D84" s="359"/>
      <c r="E84" s="360" t="s">
        <v>26</v>
      </c>
      <c r="F84" s="361"/>
      <c r="G84" s="362">
        <v>1</v>
      </c>
      <c r="H84" s="363"/>
      <c r="I84" s="363"/>
      <c r="J84" s="363"/>
      <c r="K84" s="363"/>
      <c r="L84" s="363"/>
      <c r="M84" s="363"/>
      <c r="N84" s="363"/>
      <c r="O84" s="363"/>
      <c r="P84" s="360"/>
      <c r="Q84" s="364"/>
      <c r="R84" s="364"/>
      <c r="S84" s="364"/>
      <c r="T84" s="364"/>
      <c r="U84" s="364"/>
      <c r="V84" s="364"/>
      <c r="W84" s="308"/>
      <c r="X84" s="4"/>
      <c r="Y84" s="4"/>
      <c r="Z84" s="4"/>
      <c r="AA84" s="5"/>
      <c r="AB84" s="5"/>
      <c r="AC84" s="5"/>
      <c r="AD84" s="5"/>
      <c r="AE84" s="5"/>
      <c r="AF84" s="5"/>
      <c r="AG84" s="5"/>
      <c r="AH84" s="5"/>
      <c r="AI84" s="5"/>
    </row>
    <row r="85" ht="25.5" spans="1:35">
      <c r="A85" s="300" t="s">
        <v>1742</v>
      </c>
      <c r="B85" s="300">
        <v>94969</v>
      </c>
      <c r="C85" s="297" t="s">
        <v>96</v>
      </c>
      <c r="D85" s="292" t="s">
        <v>1596</v>
      </c>
      <c r="E85" s="315" t="s">
        <v>211</v>
      </c>
      <c r="F85" s="297" t="s">
        <v>1630</v>
      </c>
      <c r="G85" s="356">
        <f>G86+G87</f>
        <v>4.5</v>
      </c>
      <c r="H85" s="316"/>
      <c r="I85" s="316"/>
      <c r="J85" s="316"/>
      <c r="K85" s="316"/>
      <c r="L85" s="316"/>
      <c r="M85" s="316"/>
      <c r="N85" s="316"/>
      <c r="O85" s="316"/>
      <c r="P85" s="316"/>
      <c r="Q85" s="316"/>
      <c r="R85" s="316"/>
      <c r="S85" s="316"/>
      <c r="T85" s="316"/>
      <c r="U85" s="316"/>
      <c r="V85" s="316"/>
      <c r="W85" s="298"/>
      <c r="X85" s="298"/>
      <c r="Y85" s="298"/>
      <c r="Z85" s="298"/>
      <c r="AA85" s="5"/>
      <c r="AB85" s="5"/>
      <c r="AC85" s="5"/>
      <c r="AD85" s="5"/>
      <c r="AE85" s="5"/>
      <c r="AF85" s="5"/>
      <c r="AG85" s="5"/>
      <c r="AH85" s="5"/>
      <c r="AI85" s="5"/>
    </row>
    <row r="86" ht="25.5" spans="1:35">
      <c r="A86" s="304"/>
      <c r="B86" s="318" t="s">
        <v>1743</v>
      </c>
      <c r="C86" s="319" t="s">
        <v>96</v>
      </c>
      <c r="D86" s="320" t="s">
        <v>1629</v>
      </c>
      <c r="E86" s="321" t="s">
        <v>211</v>
      </c>
      <c r="F86" s="319" t="s">
        <v>1630</v>
      </c>
      <c r="G86" s="322">
        <f>SUM(H86:V86)</f>
        <v>3.875</v>
      </c>
      <c r="H86" s="323">
        <f>(H181)*0.25*0.05+(H132)*0.4*0.05</f>
        <v>3.875</v>
      </c>
      <c r="I86" s="323"/>
      <c r="J86" s="323"/>
      <c r="K86" s="323"/>
      <c r="L86" s="323"/>
      <c r="M86" s="323"/>
      <c r="N86" s="323"/>
      <c r="O86" s="323"/>
      <c r="P86" s="323"/>
      <c r="Q86" s="323"/>
      <c r="R86" s="323"/>
      <c r="S86" s="323"/>
      <c r="T86" s="323"/>
      <c r="U86" s="323"/>
      <c r="V86" s="323"/>
      <c r="W86" s="321" t="s">
        <v>1744</v>
      </c>
      <c r="X86" s="324"/>
      <c r="Y86" s="324"/>
      <c r="Z86" s="324"/>
      <c r="AA86" s="5"/>
      <c r="AB86" s="5"/>
      <c r="AC86" s="5"/>
      <c r="AD86" s="5"/>
      <c r="AE86" s="5"/>
      <c r="AF86" s="5"/>
      <c r="AG86" s="5"/>
      <c r="AH86" s="5"/>
      <c r="AI86" s="5"/>
    </row>
    <row r="87" ht="25.5" spans="1:35">
      <c r="A87" s="300"/>
      <c r="B87" s="451" t="s">
        <v>1745</v>
      </c>
      <c r="C87" s="326" t="s">
        <v>96</v>
      </c>
      <c r="D87" s="327" t="s">
        <v>1636</v>
      </c>
      <c r="E87" s="328" t="s">
        <v>211</v>
      </c>
      <c r="F87" s="326" t="s">
        <v>1630</v>
      </c>
      <c r="G87" s="329">
        <f>SUM(H87:V87)</f>
        <v>0.625</v>
      </c>
      <c r="H87" s="330">
        <f>(H245+H246+7)*0.25*0.05</f>
        <v>0.625</v>
      </c>
      <c r="I87" s="331"/>
      <c r="J87" s="331"/>
      <c r="K87" s="331"/>
      <c r="L87" s="331"/>
      <c r="M87" s="331"/>
      <c r="N87" s="331"/>
      <c r="O87" s="331"/>
      <c r="P87" s="331"/>
      <c r="Q87" s="331"/>
      <c r="R87" s="331"/>
      <c r="S87" s="331"/>
      <c r="T87" s="331"/>
      <c r="U87" s="331"/>
      <c r="V87" s="331"/>
      <c r="W87" s="332" t="s">
        <v>1746</v>
      </c>
      <c r="X87" s="333"/>
      <c r="Y87" s="333"/>
      <c r="Z87" s="333"/>
      <c r="AA87" s="5"/>
      <c r="AB87" s="5"/>
      <c r="AC87" s="5"/>
      <c r="AD87" s="5"/>
      <c r="AE87" s="5"/>
      <c r="AF87" s="5"/>
      <c r="AG87" s="5"/>
      <c r="AH87" s="5"/>
      <c r="AI87" s="5"/>
    </row>
    <row r="88" ht="12.75" spans="1:35">
      <c r="A88" s="300" t="s">
        <v>1747</v>
      </c>
      <c r="B88" s="300">
        <v>93358</v>
      </c>
      <c r="C88" s="297" t="s">
        <v>96</v>
      </c>
      <c r="D88" s="295" t="s">
        <v>1596</v>
      </c>
      <c r="E88" s="315" t="s">
        <v>1748</v>
      </c>
      <c r="F88" s="297" t="s">
        <v>1630</v>
      </c>
      <c r="G88" s="356">
        <f>G89+G90+G91</f>
        <v>45.765</v>
      </c>
      <c r="H88" s="316"/>
      <c r="I88" s="316"/>
      <c r="J88" s="316"/>
      <c r="K88" s="316"/>
      <c r="L88" s="316"/>
      <c r="M88" s="316"/>
      <c r="N88" s="316"/>
      <c r="O88" s="316"/>
      <c r="P88" s="316"/>
      <c r="Q88" s="316"/>
      <c r="R88" s="316"/>
      <c r="S88" s="316"/>
      <c r="T88" s="316"/>
      <c r="U88" s="316"/>
      <c r="V88" s="316"/>
      <c r="W88" s="298"/>
      <c r="X88" s="298"/>
      <c r="Y88" s="298"/>
      <c r="Z88" s="298"/>
      <c r="AA88" s="5"/>
      <c r="AB88" s="5"/>
      <c r="AC88" s="5"/>
      <c r="AD88" s="5"/>
      <c r="AE88" s="5"/>
      <c r="AF88" s="5"/>
      <c r="AG88" s="5"/>
      <c r="AH88" s="5"/>
      <c r="AI88" s="5"/>
    </row>
    <row r="89" ht="38.25" spans="1:35">
      <c r="A89" s="304"/>
      <c r="B89" s="318" t="s">
        <v>1749</v>
      </c>
      <c r="C89" s="319" t="s">
        <v>96</v>
      </c>
      <c r="D89" s="320" t="s">
        <v>1629</v>
      </c>
      <c r="E89" s="321" t="s">
        <v>1748</v>
      </c>
      <c r="F89" s="319" t="s">
        <v>1630</v>
      </c>
      <c r="G89" s="322">
        <f>SUM(H89:V89)</f>
        <v>38.75</v>
      </c>
      <c r="H89" s="323">
        <f>(H181)*0.5*0.25+(H132)*0.5*0.4</f>
        <v>38.75</v>
      </c>
      <c r="I89" s="323"/>
      <c r="J89" s="323"/>
      <c r="K89" s="323"/>
      <c r="L89" s="323"/>
      <c r="M89" s="323"/>
      <c r="N89" s="323"/>
      <c r="O89" s="323"/>
      <c r="P89" s="323"/>
      <c r="Q89" s="323"/>
      <c r="R89" s="323"/>
      <c r="S89" s="323"/>
      <c r="T89" s="323"/>
      <c r="U89" s="323"/>
      <c r="V89" s="323"/>
      <c r="W89" s="321" t="s">
        <v>1750</v>
      </c>
      <c r="X89" s="324"/>
      <c r="Y89" s="324"/>
      <c r="Z89" s="324"/>
      <c r="AA89" s="5"/>
      <c r="AB89" s="5"/>
      <c r="AC89" s="5"/>
      <c r="AD89" s="5"/>
      <c r="AE89" s="5"/>
      <c r="AF89" s="5"/>
      <c r="AG89" s="5"/>
      <c r="AH89" s="5"/>
      <c r="AI89" s="5"/>
    </row>
    <row r="90" ht="30" customHeight="1" spans="1:35">
      <c r="A90" s="300"/>
      <c r="B90" s="451" t="s">
        <v>1751</v>
      </c>
      <c r="C90" s="326" t="s">
        <v>96</v>
      </c>
      <c r="D90" s="327" t="s">
        <v>1636</v>
      </c>
      <c r="E90" s="328" t="s">
        <v>1748</v>
      </c>
      <c r="F90" s="326" t="s">
        <v>1630</v>
      </c>
      <c r="G90" s="329">
        <f>SUM(H90:V90)</f>
        <v>0.015</v>
      </c>
      <c r="H90" s="330">
        <f>0.15*0.5*0.2</f>
        <v>0.015</v>
      </c>
      <c r="I90" s="331"/>
      <c r="J90" s="331"/>
      <c r="K90" s="331"/>
      <c r="L90" s="331"/>
      <c r="M90" s="331"/>
      <c r="N90" s="331"/>
      <c r="O90" s="331"/>
      <c r="P90" s="331"/>
      <c r="Q90" s="331"/>
      <c r="R90" s="331"/>
      <c r="S90" s="331"/>
      <c r="T90" s="331"/>
      <c r="U90" s="331"/>
      <c r="V90" s="331"/>
      <c r="W90" s="328" t="s">
        <v>1752</v>
      </c>
      <c r="X90" s="333"/>
      <c r="Y90" s="333"/>
      <c r="Z90" s="333"/>
      <c r="AA90" s="5"/>
      <c r="AB90" s="5"/>
      <c r="AC90" s="5"/>
      <c r="AD90" s="5"/>
      <c r="AE90" s="5"/>
      <c r="AF90" s="5"/>
      <c r="AG90" s="5"/>
      <c r="AH90" s="5"/>
      <c r="AI90" s="5"/>
    </row>
    <row r="91" ht="30" customHeight="1" spans="1:35">
      <c r="A91" s="300"/>
      <c r="B91" s="334" t="s">
        <v>1753</v>
      </c>
      <c r="C91" s="335" t="s">
        <v>96</v>
      </c>
      <c r="D91" s="334" t="s">
        <v>1639</v>
      </c>
      <c r="E91" s="336" t="s">
        <v>1748</v>
      </c>
      <c r="F91" s="335" t="s">
        <v>1630</v>
      </c>
      <c r="G91" s="337">
        <f>SUM(H91:V91)</f>
        <v>7</v>
      </c>
      <c r="H91" s="338">
        <f>70*0.5*0.2</f>
        <v>7</v>
      </c>
      <c r="I91" s="338"/>
      <c r="J91" s="338"/>
      <c r="K91" s="338"/>
      <c r="L91" s="338"/>
      <c r="M91" s="338"/>
      <c r="N91" s="338"/>
      <c r="O91" s="338"/>
      <c r="P91" s="338"/>
      <c r="Q91" s="338"/>
      <c r="R91" s="338"/>
      <c r="S91" s="338"/>
      <c r="T91" s="338"/>
      <c r="U91" s="338"/>
      <c r="V91" s="338"/>
      <c r="W91" s="339" t="s">
        <v>1754</v>
      </c>
      <c r="X91" s="339"/>
      <c r="Y91" s="339"/>
      <c r="Z91" s="339"/>
      <c r="AA91" s="5"/>
      <c r="AB91" s="5"/>
      <c r="AC91" s="5"/>
      <c r="AD91" s="5"/>
      <c r="AE91" s="5"/>
      <c r="AF91" s="5"/>
      <c r="AG91" s="5"/>
      <c r="AH91" s="5"/>
      <c r="AI91" s="5"/>
    </row>
    <row r="92" ht="25.5" spans="1:35">
      <c r="A92" s="300" t="s">
        <v>1755</v>
      </c>
      <c r="B92" s="300">
        <v>96523</v>
      </c>
      <c r="C92" s="297" t="s">
        <v>96</v>
      </c>
      <c r="D92" s="295" t="s">
        <v>1629</v>
      </c>
      <c r="E92" s="315" t="s">
        <v>217</v>
      </c>
      <c r="F92" s="295" t="s">
        <v>1630</v>
      </c>
      <c r="G92" s="317">
        <f>SUM(H92:V92)</f>
        <v>2.048</v>
      </c>
      <c r="H92" s="316"/>
      <c r="I92" s="316"/>
      <c r="J92" s="316"/>
      <c r="K92" s="316"/>
      <c r="L92" s="316"/>
      <c r="M92" s="316"/>
      <c r="N92" s="316"/>
      <c r="O92" s="316"/>
      <c r="P92" s="316"/>
      <c r="Q92" s="316"/>
      <c r="R92" s="316"/>
      <c r="S92" s="316"/>
      <c r="T92" s="316"/>
      <c r="U92" s="316">
        <f>4*(0.8*0.8*0.8)</f>
        <v>2.048</v>
      </c>
      <c r="V92" s="316"/>
      <c r="W92" s="315" t="s">
        <v>1756</v>
      </c>
      <c r="X92" s="298"/>
      <c r="Y92" s="298"/>
      <c r="Z92" s="298"/>
      <c r="AA92" s="5"/>
      <c r="AB92" s="5"/>
      <c r="AC92" s="5"/>
      <c r="AD92" s="5"/>
      <c r="AE92" s="5"/>
      <c r="AF92" s="5"/>
      <c r="AG92" s="5"/>
      <c r="AH92" s="5"/>
      <c r="AI92" s="5"/>
    </row>
    <row r="93" ht="25.5" spans="1:35">
      <c r="A93" s="300" t="s">
        <v>1757</v>
      </c>
      <c r="B93" s="365">
        <v>93382</v>
      </c>
      <c r="C93" s="366" t="s">
        <v>96</v>
      </c>
      <c r="D93" s="292" t="s">
        <v>1596</v>
      </c>
      <c r="E93" s="367" t="s">
        <v>220</v>
      </c>
      <c r="F93" s="366" t="s">
        <v>1630</v>
      </c>
      <c r="G93" s="368">
        <f>SUM(G94:G97)</f>
        <v>91.689</v>
      </c>
      <c r="H93" s="299"/>
      <c r="I93" s="299"/>
      <c r="J93" s="299"/>
      <c r="K93" s="299"/>
      <c r="L93" s="299"/>
      <c r="M93" s="299"/>
      <c r="N93" s="299"/>
      <c r="O93" s="299"/>
      <c r="P93" s="299"/>
      <c r="Q93" s="299"/>
      <c r="R93" s="299"/>
      <c r="S93" s="299"/>
      <c r="T93" s="299"/>
      <c r="U93" s="299"/>
      <c r="V93" s="299"/>
      <c r="W93" s="299"/>
      <c r="X93" s="298"/>
      <c r="Y93" s="298"/>
      <c r="Z93" s="298"/>
      <c r="AA93" s="5"/>
      <c r="AB93" s="5"/>
      <c r="AC93" s="5"/>
      <c r="AD93" s="5"/>
      <c r="AE93" s="5"/>
      <c r="AF93" s="5"/>
      <c r="AG93" s="5"/>
      <c r="AH93" s="5"/>
      <c r="AI93" s="5"/>
    </row>
    <row r="94" ht="38.25" spans="1:35">
      <c r="A94" s="299"/>
      <c r="B94" s="318" t="s">
        <v>1758</v>
      </c>
      <c r="C94" s="319" t="s">
        <v>96</v>
      </c>
      <c r="D94" s="320" t="s">
        <v>1596</v>
      </c>
      <c r="E94" s="321" t="s">
        <v>220</v>
      </c>
      <c r="F94" s="319" t="s">
        <v>1630</v>
      </c>
      <c r="G94" s="322">
        <f t="shared" ref="G94:G99" si="4">SUM(H94:V94)</f>
        <v>38.75</v>
      </c>
      <c r="H94" s="323">
        <f>H89</f>
        <v>38.75</v>
      </c>
      <c r="I94" s="323"/>
      <c r="J94" s="323"/>
      <c r="K94" s="323"/>
      <c r="L94" s="323"/>
      <c r="M94" s="323"/>
      <c r="N94" s="323"/>
      <c r="O94" s="323"/>
      <c r="P94" s="323"/>
      <c r="Q94" s="323"/>
      <c r="R94" s="323"/>
      <c r="S94" s="323"/>
      <c r="T94" s="323"/>
      <c r="U94" s="323"/>
      <c r="V94" s="323"/>
      <c r="W94" s="321" t="s">
        <v>1750</v>
      </c>
      <c r="X94" s="298"/>
      <c r="Y94" s="298"/>
      <c r="Z94" s="298"/>
      <c r="AA94" s="5"/>
      <c r="AB94" s="5"/>
      <c r="AC94" s="5"/>
      <c r="AD94" s="5"/>
      <c r="AE94" s="5"/>
      <c r="AF94" s="5"/>
      <c r="AG94" s="5"/>
      <c r="AH94" s="5"/>
      <c r="AI94" s="5"/>
    </row>
    <row r="95" ht="25.5" spans="1:35">
      <c r="A95" s="300"/>
      <c r="B95" s="369" t="s">
        <v>1759</v>
      </c>
      <c r="C95" s="370" t="s">
        <v>96</v>
      </c>
      <c r="D95" s="327" t="s">
        <v>1596</v>
      </c>
      <c r="E95" s="371" t="s">
        <v>220</v>
      </c>
      <c r="F95" s="370" t="s">
        <v>1630</v>
      </c>
      <c r="G95" s="294">
        <f t="shared" si="4"/>
        <v>0.015</v>
      </c>
      <c r="H95" s="302">
        <f>H90</f>
        <v>0.015</v>
      </c>
      <c r="I95" s="302"/>
      <c r="J95" s="302"/>
      <c r="K95" s="302"/>
      <c r="L95" s="302"/>
      <c r="M95" s="302"/>
      <c r="N95" s="302"/>
      <c r="O95" s="302"/>
      <c r="P95" s="302"/>
      <c r="Q95" s="302"/>
      <c r="R95" s="302"/>
      <c r="S95" s="302"/>
      <c r="T95" s="302"/>
      <c r="U95" s="302"/>
      <c r="V95" s="302"/>
      <c r="W95" s="371" t="s">
        <v>1760</v>
      </c>
      <c r="X95" s="298"/>
      <c r="Y95" s="298"/>
      <c r="Z95" s="298"/>
      <c r="AA95" s="5"/>
      <c r="AB95" s="5"/>
      <c r="AC95" s="5"/>
      <c r="AD95" s="5"/>
      <c r="AE95" s="5"/>
      <c r="AF95" s="5"/>
      <c r="AG95" s="5"/>
      <c r="AH95" s="5"/>
      <c r="AI95" s="5"/>
    </row>
    <row r="96" ht="25.5" spans="1:35">
      <c r="A96" s="300"/>
      <c r="B96" s="334" t="s">
        <v>1761</v>
      </c>
      <c r="C96" s="335" t="s">
        <v>96</v>
      </c>
      <c r="D96" s="334" t="s">
        <v>1596</v>
      </c>
      <c r="E96" s="336" t="s">
        <v>220</v>
      </c>
      <c r="F96" s="335" t="s">
        <v>1630</v>
      </c>
      <c r="G96" s="337">
        <f t="shared" si="4"/>
        <v>51.9</v>
      </c>
      <c r="H96" s="338">
        <f>24*0.5*0.2</f>
        <v>2.4</v>
      </c>
      <c r="I96" s="338"/>
      <c r="J96" s="338">
        <f>100*0.5*0.2</f>
        <v>10</v>
      </c>
      <c r="K96" s="338"/>
      <c r="L96" s="338"/>
      <c r="M96" s="338"/>
      <c r="N96" s="338">
        <f>130*0.5*0.2</f>
        <v>13</v>
      </c>
      <c r="O96" s="338"/>
      <c r="P96" s="338"/>
      <c r="Q96" s="338">
        <f>135*0.5*0.2</f>
        <v>13.5</v>
      </c>
      <c r="R96" s="338"/>
      <c r="S96" s="338"/>
      <c r="T96" s="338"/>
      <c r="U96" s="338">
        <f>130*0.5*0.2</f>
        <v>13</v>
      </c>
      <c r="V96" s="338"/>
      <c r="W96" s="339" t="s">
        <v>1762</v>
      </c>
      <c r="X96" s="298"/>
      <c r="Y96" s="298"/>
      <c r="Z96" s="298"/>
      <c r="AA96" s="5"/>
      <c r="AB96" s="5"/>
      <c r="AC96" s="5"/>
      <c r="AD96" s="5"/>
      <c r="AE96" s="5"/>
      <c r="AF96" s="5"/>
      <c r="AG96" s="5"/>
      <c r="AH96" s="5"/>
      <c r="AI96" s="5"/>
    </row>
    <row r="97" ht="25.5" spans="1:35">
      <c r="A97" s="299"/>
      <c r="B97" s="318" t="s">
        <v>1763</v>
      </c>
      <c r="C97" s="319" t="s">
        <v>96</v>
      </c>
      <c r="D97" s="320" t="s">
        <v>1596</v>
      </c>
      <c r="E97" s="321" t="s">
        <v>220</v>
      </c>
      <c r="F97" s="319" t="s">
        <v>1630</v>
      </c>
      <c r="G97" s="322">
        <f t="shared" si="4"/>
        <v>1.024</v>
      </c>
      <c r="H97" s="323"/>
      <c r="I97" s="323"/>
      <c r="J97" s="323"/>
      <c r="K97" s="323"/>
      <c r="L97" s="323"/>
      <c r="M97" s="323"/>
      <c r="N97" s="323"/>
      <c r="O97" s="323"/>
      <c r="P97" s="323"/>
      <c r="Q97" s="323"/>
      <c r="R97" s="323"/>
      <c r="S97" s="323"/>
      <c r="T97" s="323"/>
      <c r="U97" s="323">
        <f>U92/2</f>
        <v>1.024</v>
      </c>
      <c r="V97" s="323"/>
      <c r="W97" s="321" t="s">
        <v>1764</v>
      </c>
      <c r="X97" s="298"/>
      <c r="Y97" s="298"/>
      <c r="Z97" s="298"/>
      <c r="AA97" s="5"/>
      <c r="AB97" s="5"/>
      <c r="AC97" s="5"/>
      <c r="AD97" s="5"/>
      <c r="AE97" s="5"/>
      <c r="AF97" s="5"/>
      <c r="AG97" s="5"/>
      <c r="AH97" s="5"/>
      <c r="AI97" s="5"/>
    </row>
    <row r="98" ht="38.25" spans="1:35">
      <c r="A98" s="372" t="s">
        <v>1765</v>
      </c>
      <c r="B98" s="300">
        <v>101805</v>
      </c>
      <c r="C98" s="297" t="s">
        <v>96</v>
      </c>
      <c r="D98" s="295" t="s">
        <v>1629</v>
      </c>
      <c r="E98" s="315" t="s">
        <v>223</v>
      </c>
      <c r="F98" s="297" t="s">
        <v>84</v>
      </c>
      <c r="G98" s="317">
        <f t="shared" si="4"/>
        <v>1</v>
      </c>
      <c r="H98" s="316"/>
      <c r="I98" s="316"/>
      <c r="J98" s="316"/>
      <c r="K98" s="316"/>
      <c r="L98" s="316"/>
      <c r="M98" s="316"/>
      <c r="N98" s="316"/>
      <c r="O98" s="316"/>
      <c r="P98" s="316"/>
      <c r="Q98" s="316"/>
      <c r="R98" s="316"/>
      <c r="S98" s="316">
        <v>1</v>
      </c>
      <c r="T98" s="316"/>
      <c r="U98" s="316"/>
      <c r="V98" s="316"/>
      <c r="W98" s="315" t="s">
        <v>1766</v>
      </c>
      <c r="X98" s="298"/>
      <c r="Y98" s="298"/>
      <c r="Z98" s="298"/>
      <c r="AA98" s="5"/>
      <c r="AB98" s="5"/>
      <c r="AC98" s="5"/>
      <c r="AD98" s="5"/>
      <c r="AE98" s="5"/>
      <c r="AF98" s="5"/>
      <c r="AG98" s="5"/>
      <c r="AH98" s="5"/>
      <c r="AI98" s="5"/>
    </row>
    <row r="99" ht="25.5" spans="1:35">
      <c r="A99" s="372" t="s">
        <v>1767</v>
      </c>
      <c r="B99" s="292">
        <v>98114</v>
      </c>
      <c r="C99" s="297" t="s">
        <v>96</v>
      </c>
      <c r="D99" s="295" t="s">
        <v>1629</v>
      </c>
      <c r="E99" s="315" t="s">
        <v>226</v>
      </c>
      <c r="F99" s="297" t="s">
        <v>84</v>
      </c>
      <c r="G99" s="317">
        <f t="shared" si="4"/>
        <v>1</v>
      </c>
      <c r="H99" s="316"/>
      <c r="I99" s="316"/>
      <c r="J99" s="316"/>
      <c r="K99" s="316"/>
      <c r="L99" s="316"/>
      <c r="M99" s="316"/>
      <c r="N99" s="316"/>
      <c r="O99" s="316"/>
      <c r="P99" s="316"/>
      <c r="Q99" s="316"/>
      <c r="R99" s="316"/>
      <c r="S99" s="316">
        <v>1</v>
      </c>
      <c r="T99" s="316"/>
      <c r="U99" s="316"/>
      <c r="V99" s="316"/>
      <c r="W99" s="315" t="s">
        <v>1768</v>
      </c>
      <c r="X99" s="298"/>
      <c r="Y99" s="298"/>
      <c r="Z99" s="298"/>
      <c r="AA99" s="5"/>
      <c r="AB99" s="5"/>
      <c r="AC99" s="5"/>
      <c r="AD99" s="5"/>
      <c r="AE99" s="5"/>
      <c r="AF99" s="5"/>
      <c r="AG99" s="5"/>
      <c r="AH99" s="5"/>
      <c r="AI99" s="5"/>
    </row>
    <row r="100" ht="12.75" spans="1:35">
      <c r="A100" s="291">
        <v>5</v>
      </c>
      <c r="B100" s="373"/>
      <c r="C100" s="374"/>
      <c r="D100" s="374"/>
      <c r="E100" s="375" t="s">
        <v>28</v>
      </c>
      <c r="F100" s="376"/>
      <c r="G100" s="356">
        <v>1</v>
      </c>
      <c r="H100" s="316"/>
      <c r="I100" s="316"/>
      <c r="J100" s="316"/>
      <c r="K100" s="316"/>
      <c r="L100" s="316"/>
      <c r="M100" s="316"/>
      <c r="N100" s="316"/>
      <c r="O100" s="316"/>
      <c r="P100" s="316"/>
      <c r="Q100" s="316"/>
      <c r="R100" s="316"/>
      <c r="S100" s="316"/>
      <c r="T100" s="316"/>
      <c r="U100" s="316"/>
      <c r="V100" s="316"/>
      <c r="W100" s="298"/>
      <c r="X100" s="298"/>
      <c r="Y100" s="298"/>
      <c r="Z100" s="298"/>
      <c r="AA100" s="5"/>
      <c r="AB100" s="5"/>
      <c r="AC100" s="5"/>
      <c r="AD100" s="5"/>
      <c r="AE100" s="5"/>
      <c r="AF100" s="5"/>
      <c r="AG100" s="5"/>
      <c r="AH100" s="5"/>
      <c r="AI100" s="5"/>
    </row>
    <row r="101" ht="25.5" spans="1:35">
      <c r="A101" s="300" t="s">
        <v>1769</v>
      </c>
      <c r="B101" s="300">
        <v>96616</v>
      </c>
      <c r="C101" s="297" t="s">
        <v>96</v>
      </c>
      <c r="D101" s="295" t="s">
        <v>1629</v>
      </c>
      <c r="E101" s="315" t="s">
        <v>229</v>
      </c>
      <c r="F101" s="295" t="s">
        <v>1630</v>
      </c>
      <c r="G101" s="317">
        <f>SUM(H101:V101)</f>
        <v>1</v>
      </c>
      <c r="H101" s="316"/>
      <c r="I101" s="316"/>
      <c r="J101" s="316"/>
      <c r="K101" s="316"/>
      <c r="L101" s="316"/>
      <c r="M101" s="316"/>
      <c r="N101" s="316"/>
      <c r="O101" s="316"/>
      <c r="P101" s="316"/>
      <c r="Q101" s="316"/>
      <c r="R101" s="316"/>
      <c r="S101" s="316"/>
      <c r="T101" s="316"/>
      <c r="U101" s="316">
        <v>1</v>
      </c>
      <c r="V101" s="316"/>
      <c r="W101" s="315" t="s">
        <v>1756</v>
      </c>
      <c r="X101" s="298"/>
      <c r="Y101" s="298"/>
      <c r="Z101" s="298"/>
      <c r="AA101" s="5"/>
      <c r="AB101" s="5"/>
      <c r="AC101" s="5"/>
      <c r="AD101" s="5"/>
      <c r="AE101" s="5"/>
      <c r="AF101" s="5"/>
      <c r="AG101" s="5"/>
      <c r="AH101" s="5"/>
      <c r="AI101" s="5"/>
    </row>
    <row r="102" ht="25.5" spans="1:35">
      <c r="A102" s="300" t="s">
        <v>1770</v>
      </c>
      <c r="B102" s="300">
        <v>96532</v>
      </c>
      <c r="C102" s="297" t="s">
        <v>96</v>
      </c>
      <c r="D102" s="295" t="s">
        <v>1629</v>
      </c>
      <c r="E102" s="315" t="s">
        <v>232</v>
      </c>
      <c r="F102" s="297" t="s">
        <v>1771</v>
      </c>
      <c r="G102" s="317">
        <f>SUM(H102:V102)</f>
        <v>1.44</v>
      </c>
      <c r="H102" s="316"/>
      <c r="I102" s="316"/>
      <c r="J102" s="316"/>
      <c r="K102" s="316"/>
      <c r="L102" s="316"/>
      <c r="M102" s="316"/>
      <c r="N102" s="316"/>
      <c r="O102" s="316"/>
      <c r="P102" s="316"/>
      <c r="Q102" s="316"/>
      <c r="R102" s="316"/>
      <c r="S102" s="316"/>
      <c r="T102" s="316"/>
      <c r="U102" s="316">
        <f>4*(0.6*0.6)</f>
        <v>1.44</v>
      </c>
      <c r="V102" s="316"/>
      <c r="W102" s="315" t="s">
        <v>1756</v>
      </c>
      <c r="X102" s="298"/>
      <c r="Y102" s="298"/>
      <c r="Z102" s="298"/>
      <c r="AA102" s="5"/>
      <c r="AB102" s="5"/>
      <c r="AC102" s="5"/>
      <c r="AD102" s="5"/>
      <c r="AE102" s="5"/>
      <c r="AF102" s="5"/>
      <c r="AG102" s="5"/>
      <c r="AH102" s="5"/>
      <c r="AI102" s="5"/>
    </row>
    <row r="103" ht="25.5" spans="1:35">
      <c r="A103" s="300" t="s">
        <v>1772</v>
      </c>
      <c r="B103" s="300">
        <v>96558</v>
      </c>
      <c r="C103" s="297" t="s">
        <v>96</v>
      </c>
      <c r="D103" s="295" t="s">
        <v>1629</v>
      </c>
      <c r="E103" s="315" t="s">
        <v>235</v>
      </c>
      <c r="F103" s="297" t="s">
        <v>1630</v>
      </c>
      <c r="G103" s="317">
        <f>SUM(H103:V103)</f>
        <v>0.864</v>
      </c>
      <c r="H103" s="316"/>
      <c r="I103" s="316"/>
      <c r="J103" s="316"/>
      <c r="K103" s="316"/>
      <c r="L103" s="316"/>
      <c r="M103" s="316"/>
      <c r="N103" s="316"/>
      <c r="O103" s="316"/>
      <c r="P103" s="316"/>
      <c r="Q103" s="316"/>
      <c r="R103" s="316"/>
      <c r="S103" s="316"/>
      <c r="T103" s="316"/>
      <c r="U103" s="316">
        <f>4*(0.6*0.6*0.6)</f>
        <v>0.864</v>
      </c>
      <c r="V103" s="316"/>
      <c r="W103" s="315" t="s">
        <v>1756</v>
      </c>
      <c r="X103" s="298"/>
      <c r="Y103" s="298"/>
      <c r="Z103" s="298"/>
      <c r="AA103" s="5"/>
      <c r="AB103" s="5"/>
      <c r="AC103" s="5"/>
      <c r="AD103" s="5"/>
      <c r="AE103" s="5"/>
      <c r="AF103" s="5"/>
      <c r="AG103" s="5"/>
      <c r="AH103" s="5"/>
      <c r="AI103" s="5"/>
    </row>
    <row r="104" ht="38.25" spans="1:35">
      <c r="A104" s="300" t="s">
        <v>1773</v>
      </c>
      <c r="B104" s="300">
        <v>101963</v>
      </c>
      <c r="C104" s="297" t="s">
        <v>96</v>
      </c>
      <c r="D104" s="295" t="s">
        <v>1629</v>
      </c>
      <c r="E104" s="315" t="s">
        <v>1774</v>
      </c>
      <c r="F104" s="295" t="s">
        <v>1597</v>
      </c>
      <c r="G104" s="317">
        <f>SUM(H104:V104)</f>
        <v>4.63</v>
      </c>
      <c r="H104" s="316"/>
      <c r="I104" s="316"/>
      <c r="J104" s="316"/>
      <c r="K104" s="316"/>
      <c r="L104" s="316"/>
      <c r="M104" s="316"/>
      <c r="N104" s="316"/>
      <c r="O104" s="316"/>
      <c r="P104" s="316"/>
      <c r="Q104" s="316"/>
      <c r="R104" s="316"/>
      <c r="S104" s="316"/>
      <c r="T104" s="316"/>
      <c r="U104" s="316">
        <v>4.63</v>
      </c>
      <c r="V104" s="316"/>
      <c r="W104" s="298" t="s">
        <v>1775</v>
      </c>
      <c r="X104" s="298"/>
      <c r="Y104" s="298"/>
      <c r="Z104" s="298"/>
      <c r="AA104" s="5"/>
      <c r="AB104" s="5"/>
      <c r="AC104" s="5"/>
      <c r="AD104" s="5"/>
      <c r="AE104" s="5"/>
      <c r="AF104" s="5"/>
      <c r="AG104" s="5"/>
      <c r="AH104" s="5"/>
      <c r="AI104" s="5"/>
    </row>
    <row r="105" ht="25.5" customHeight="1" spans="1:35">
      <c r="A105" s="300" t="s">
        <v>1776</v>
      </c>
      <c r="B105" s="300">
        <v>96544</v>
      </c>
      <c r="C105" s="297" t="s">
        <v>96</v>
      </c>
      <c r="D105" s="295" t="s">
        <v>1629</v>
      </c>
      <c r="E105" s="315" t="s">
        <v>241</v>
      </c>
      <c r="F105" s="295" t="s">
        <v>349</v>
      </c>
      <c r="G105" s="317">
        <f>SUM(H105:V105)</f>
        <v>15</v>
      </c>
      <c r="H105" s="316"/>
      <c r="I105" s="316"/>
      <c r="J105" s="316"/>
      <c r="K105" s="316"/>
      <c r="L105" s="316"/>
      <c r="M105" s="316"/>
      <c r="N105" s="316"/>
      <c r="O105" s="316"/>
      <c r="P105" s="316"/>
      <c r="Q105" s="316"/>
      <c r="R105" s="316"/>
      <c r="S105" s="316"/>
      <c r="T105" s="316"/>
      <c r="U105" s="316">
        <v>15</v>
      </c>
      <c r="V105" s="316"/>
      <c r="W105" s="315" t="s">
        <v>1756</v>
      </c>
      <c r="X105" s="298"/>
      <c r="Y105" s="298"/>
      <c r="Z105" s="298"/>
      <c r="AA105" s="5"/>
      <c r="AB105" s="5"/>
      <c r="AC105" s="5"/>
      <c r="AD105" s="5"/>
      <c r="AE105" s="5"/>
      <c r="AF105" s="5"/>
      <c r="AG105" s="5"/>
      <c r="AH105" s="5"/>
      <c r="AI105" s="5"/>
    </row>
    <row r="106" ht="12.75" spans="1:35">
      <c r="A106" s="377">
        <v>6</v>
      </c>
      <c r="B106" s="377"/>
      <c r="C106" s="377"/>
      <c r="D106" s="377"/>
      <c r="E106" s="378" t="s">
        <v>30</v>
      </c>
      <c r="F106" s="379"/>
      <c r="G106" s="356">
        <v>1</v>
      </c>
      <c r="H106" s="316"/>
      <c r="I106" s="316"/>
      <c r="J106" s="316"/>
      <c r="K106" s="316"/>
      <c r="L106" s="316"/>
      <c r="M106" s="316"/>
      <c r="N106" s="316"/>
      <c r="O106" s="316"/>
      <c r="P106" s="316"/>
      <c r="Q106" s="316"/>
      <c r="R106" s="316"/>
      <c r="S106" s="316"/>
      <c r="T106" s="316"/>
      <c r="U106" s="316"/>
      <c r="V106" s="316"/>
      <c r="W106" s="298"/>
      <c r="X106" s="298"/>
      <c r="Y106" s="298"/>
      <c r="Z106" s="298"/>
      <c r="AA106" s="5"/>
      <c r="AB106" s="5"/>
      <c r="AC106" s="5"/>
      <c r="AD106" s="5"/>
      <c r="AE106" s="5"/>
      <c r="AF106" s="5"/>
      <c r="AG106" s="5"/>
      <c r="AH106" s="5"/>
      <c r="AI106" s="5"/>
    </row>
    <row r="107" ht="25.5" spans="1:35">
      <c r="A107" s="300" t="s">
        <v>1777</v>
      </c>
      <c r="B107" s="300">
        <v>92269</v>
      </c>
      <c r="C107" s="297" t="s">
        <v>96</v>
      </c>
      <c r="D107" s="295" t="s">
        <v>1629</v>
      </c>
      <c r="E107" s="315" t="s">
        <v>245</v>
      </c>
      <c r="F107" s="295" t="s">
        <v>1771</v>
      </c>
      <c r="G107" s="317">
        <f>SUM(H107:V107)</f>
        <v>8.64</v>
      </c>
      <c r="H107" s="316"/>
      <c r="I107" s="316"/>
      <c r="J107" s="316"/>
      <c r="K107" s="316"/>
      <c r="L107" s="316"/>
      <c r="M107" s="316"/>
      <c r="N107" s="316"/>
      <c r="O107" s="316"/>
      <c r="P107" s="316"/>
      <c r="Q107" s="316"/>
      <c r="R107" s="316"/>
      <c r="S107" s="316"/>
      <c r="T107" s="316"/>
      <c r="U107" s="316">
        <f>8*(0.4*1.8)+8*0.2*1.8</f>
        <v>8.64</v>
      </c>
      <c r="V107" s="316"/>
      <c r="W107" s="315" t="s">
        <v>1756</v>
      </c>
      <c r="X107" s="298"/>
      <c r="Y107" s="298"/>
      <c r="Z107" s="298"/>
      <c r="AA107" s="5"/>
      <c r="AB107" s="5"/>
      <c r="AC107" s="5"/>
      <c r="AD107" s="5"/>
      <c r="AE107" s="5"/>
      <c r="AF107" s="5"/>
      <c r="AG107" s="5"/>
      <c r="AH107" s="5"/>
      <c r="AI107" s="5"/>
    </row>
    <row r="108" ht="38.25" spans="1:35">
      <c r="A108" s="300" t="s">
        <v>1778</v>
      </c>
      <c r="B108" s="300">
        <v>101964</v>
      </c>
      <c r="C108" s="297" t="s">
        <v>96</v>
      </c>
      <c r="D108" s="295" t="s">
        <v>1629</v>
      </c>
      <c r="E108" s="315" t="s">
        <v>1779</v>
      </c>
      <c r="F108" s="295" t="s">
        <v>1597</v>
      </c>
      <c r="G108" s="317">
        <f>SUM(H108:V108)</f>
        <v>4.63</v>
      </c>
      <c r="H108" s="316"/>
      <c r="I108" s="316"/>
      <c r="J108" s="316"/>
      <c r="K108" s="316"/>
      <c r="L108" s="316"/>
      <c r="M108" s="316"/>
      <c r="N108" s="316"/>
      <c r="O108" s="316"/>
      <c r="P108" s="316"/>
      <c r="Q108" s="316"/>
      <c r="R108" s="316"/>
      <c r="S108" s="316"/>
      <c r="T108" s="316"/>
      <c r="U108" s="316">
        <v>4.63</v>
      </c>
      <c r="V108" s="316"/>
      <c r="W108" s="315" t="s">
        <v>1775</v>
      </c>
      <c r="X108" s="298"/>
      <c r="Y108" s="298"/>
      <c r="Z108" s="298"/>
      <c r="AA108" s="5"/>
      <c r="AB108" s="5"/>
      <c r="AC108" s="5"/>
      <c r="AD108" s="5"/>
      <c r="AE108" s="5"/>
      <c r="AF108" s="5"/>
      <c r="AG108" s="5"/>
      <c r="AH108" s="5"/>
      <c r="AI108" s="5"/>
    </row>
    <row r="109" ht="25.5" spans="1:35">
      <c r="A109" s="300" t="s">
        <v>1780</v>
      </c>
      <c r="B109" s="300">
        <v>92760</v>
      </c>
      <c r="C109" s="297" t="s">
        <v>96</v>
      </c>
      <c r="D109" s="295" t="s">
        <v>1629</v>
      </c>
      <c r="E109" s="315" t="s">
        <v>251</v>
      </c>
      <c r="F109" s="295" t="s">
        <v>349</v>
      </c>
      <c r="G109" s="317">
        <f>SUM(H109:V109)</f>
        <v>60</v>
      </c>
      <c r="H109" s="316"/>
      <c r="I109" s="316"/>
      <c r="J109" s="316"/>
      <c r="K109" s="316"/>
      <c r="L109" s="316"/>
      <c r="M109" s="316"/>
      <c r="N109" s="316"/>
      <c r="O109" s="316"/>
      <c r="P109" s="316"/>
      <c r="Q109" s="316"/>
      <c r="R109" s="316"/>
      <c r="S109" s="316"/>
      <c r="T109" s="316"/>
      <c r="U109" s="316">
        <v>60</v>
      </c>
      <c r="V109" s="316"/>
      <c r="W109" s="315" t="s">
        <v>1756</v>
      </c>
      <c r="X109" s="298"/>
      <c r="Y109" s="298"/>
      <c r="Z109" s="298"/>
      <c r="AA109" s="5"/>
      <c r="AB109" s="5"/>
      <c r="AC109" s="5"/>
      <c r="AD109" s="5"/>
      <c r="AE109" s="5"/>
      <c r="AF109" s="5"/>
      <c r="AG109" s="5"/>
      <c r="AH109" s="5"/>
      <c r="AI109" s="5"/>
    </row>
    <row r="110" ht="25.5" spans="1:35">
      <c r="A110" s="300" t="s">
        <v>1781</v>
      </c>
      <c r="B110" s="300">
        <v>94966</v>
      </c>
      <c r="C110" s="297" t="s">
        <v>96</v>
      </c>
      <c r="D110" s="295" t="s">
        <v>1629</v>
      </c>
      <c r="E110" s="315" t="s">
        <v>254</v>
      </c>
      <c r="F110" s="295" t="s">
        <v>1618</v>
      </c>
      <c r="G110" s="317">
        <f>SUM(H110:V110)</f>
        <v>2.514</v>
      </c>
      <c r="H110" s="316"/>
      <c r="I110" s="316"/>
      <c r="J110" s="316"/>
      <c r="K110" s="316"/>
      <c r="L110" s="316"/>
      <c r="M110" s="316"/>
      <c r="N110" s="316"/>
      <c r="O110" s="316"/>
      <c r="P110" s="316"/>
      <c r="Q110" s="316"/>
      <c r="R110" s="316"/>
      <c r="S110" s="316"/>
      <c r="T110" s="316"/>
      <c r="U110" s="316">
        <f>8*0.15+4*(2.5*0.15*0.3)+4*(0.6*0.6*0.6)</f>
        <v>2.514</v>
      </c>
      <c r="V110" s="316"/>
      <c r="W110" s="315" t="s">
        <v>1756</v>
      </c>
      <c r="X110" s="298"/>
      <c r="Y110" s="298"/>
      <c r="Z110" s="298"/>
      <c r="AA110" s="5"/>
      <c r="AB110" s="5"/>
      <c r="AC110" s="5"/>
      <c r="AD110" s="5"/>
      <c r="AE110" s="5"/>
      <c r="AF110" s="5"/>
      <c r="AG110" s="5"/>
      <c r="AH110" s="5"/>
      <c r="AI110" s="5"/>
    </row>
    <row r="111" ht="12.75" spans="1:35">
      <c r="A111" s="377">
        <v>7</v>
      </c>
      <c r="B111" s="376"/>
      <c r="C111" s="345"/>
      <c r="D111" s="345"/>
      <c r="E111" s="380" t="s">
        <v>1782</v>
      </c>
      <c r="F111" s="376"/>
      <c r="G111" s="356">
        <v>1</v>
      </c>
      <c r="H111" s="316"/>
      <c r="I111" s="316"/>
      <c r="J111" s="316"/>
      <c r="K111" s="316"/>
      <c r="L111" s="316"/>
      <c r="M111" s="316"/>
      <c r="N111" s="316"/>
      <c r="O111" s="316"/>
      <c r="P111" s="316"/>
      <c r="Q111" s="316"/>
      <c r="R111" s="316"/>
      <c r="S111" s="316"/>
      <c r="T111" s="316"/>
      <c r="U111" s="316"/>
      <c r="V111" s="316"/>
      <c r="W111" s="315"/>
      <c r="X111" s="298"/>
      <c r="Y111" s="298"/>
      <c r="Z111" s="298"/>
      <c r="AA111" s="5"/>
      <c r="AB111" s="5"/>
      <c r="AC111" s="5"/>
      <c r="AD111" s="5"/>
      <c r="AE111" s="5"/>
      <c r="AF111" s="5"/>
      <c r="AG111" s="5"/>
      <c r="AH111" s="5"/>
      <c r="AI111" s="5"/>
    </row>
    <row r="112" ht="38.25" spans="1:35">
      <c r="A112" s="300" t="s">
        <v>1783</v>
      </c>
      <c r="B112" s="300">
        <v>103359</v>
      </c>
      <c r="C112" s="292" t="s">
        <v>96</v>
      </c>
      <c r="D112" s="295" t="s">
        <v>1629</v>
      </c>
      <c r="E112" s="298" t="s">
        <v>257</v>
      </c>
      <c r="F112" s="300" t="s">
        <v>1597</v>
      </c>
      <c r="G112" s="294">
        <f>SUM(H112:V112)</f>
        <v>20.9925</v>
      </c>
      <c r="H112" s="302"/>
      <c r="I112" s="302"/>
      <c r="J112" s="302"/>
      <c r="K112" s="302"/>
      <c r="L112" s="302"/>
      <c r="M112" s="302"/>
      <c r="N112" s="302"/>
      <c r="O112" s="302"/>
      <c r="P112" s="302"/>
      <c r="Q112" s="302"/>
      <c r="R112" s="302"/>
      <c r="S112" s="302"/>
      <c r="T112" s="302"/>
      <c r="U112" s="302">
        <f>4*(2.3+2.3)-(1.8*0.6)-(1.5*0.5)+(4.01*0.25)+(1.8*1.9)</f>
        <v>20.9925</v>
      </c>
      <c r="V112" s="302"/>
      <c r="W112" s="315" t="s">
        <v>1784</v>
      </c>
      <c r="X112" s="298"/>
      <c r="Y112" s="298"/>
      <c r="Z112" s="298"/>
      <c r="AA112" s="5"/>
      <c r="AB112" s="5"/>
      <c r="AC112" s="5"/>
      <c r="AD112" s="5"/>
      <c r="AE112" s="5"/>
      <c r="AF112" s="5"/>
      <c r="AG112" s="5"/>
      <c r="AH112" s="5"/>
      <c r="AI112" s="5"/>
    </row>
    <row r="113" ht="12.75" spans="1:35">
      <c r="A113" s="377">
        <v>8</v>
      </c>
      <c r="B113" s="292"/>
      <c r="C113" s="345"/>
      <c r="D113" s="345"/>
      <c r="E113" s="378" t="s">
        <v>34</v>
      </c>
      <c r="F113" s="292"/>
      <c r="G113" s="356">
        <v>1</v>
      </c>
      <c r="H113" s="316"/>
      <c r="I113" s="316"/>
      <c r="J113" s="316"/>
      <c r="K113" s="316"/>
      <c r="L113" s="316"/>
      <c r="M113" s="316"/>
      <c r="N113" s="316"/>
      <c r="O113" s="316"/>
      <c r="P113" s="316"/>
      <c r="Q113" s="316"/>
      <c r="R113" s="316"/>
      <c r="S113" s="316"/>
      <c r="T113" s="316"/>
      <c r="U113" s="316"/>
      <c r="V113" s="316"/>
      <c r="W113" s="315"/>
      <c r="X113" s="298"/>
      <c r="Y113" s="298"/>
      <c r="Z113" s="298"/>
      <c r="AA113" s="5"/>
      <c r="AB113" s="5"/>
      <c r="AC113" s="5"/>
      <c r="AD113" s="5"/>
      <c r="AE113" s="5"/>
      <c r="AF113" s="5"/>
      <c r="AG113" s="5"/>
      <c r="AH113" s="5"/>
      <c r="AI113" s="5"/>
    </row>
    <row r="114" s="243" customFormat="1" ht="15" spans="1:35">
      <c r="A114" s="300" t="s">
        <v>1785</v>
      </c>
      <c r="B114" s="300" t="s">
        <v>1786</v>
      </c>
      <c r="C114" s="300" t="s">
        <v>96</v>
      </c>
      <c r="D114" s="295" t="s">
        <v>1629</v>
      </c>
      <c r="E114" s="298" t="s">
        <v>1787</v>
      </c>
      <c r="F114" s="300" t="s">
        <v>194</v>
      </c>
      <c r="G114" s="381">
        <f>SUM(H114:V114)</f>
        <v>117</v>
      </c>
      <c r="H114" s="316">
        <v>22</v>
      </c>
      <c r="I114" s="316">
        <v>25</v>
      </c>
      <c r="J114" s="316">
        <v>7</v>
      </c>
      <c r="K114" s="316"/>
      <c r="L114" s="316">
        <v>8</v>
      </c>
      <c r="M114" s="316"/>
      <c r="N114" s="316">
        <v>20</v>
      </c>
      <c r="O114" s="316">
        <v>10</v>
      </c>
      <c r="P114" s="316">
        <v>10</v>
      </c>
      <c r="Q114" s="316">
        <v>10</v>
      </c>
      <c r="R114" s="316"/>
      <c r="S114" s="316">
        <v>5</v>
      </c>
      <c r="T114" s="316"/>
      <c r="U114" s="316"/>
      <c r="V114" s="316"/>
      <c r="W114" s="315" t="s">
        <v>1788</v>
      </c>
      <c r="X114" s="298"/>
      <c r="Y114" s="298"/>
      <c r="Z114" s="298"/>
      <c r="AA114" s="290"/>
      <c r="AB114" s="290"/>
      <c r="AC114" s="290"/>
      <c r="AD114" s="290"/>
      <c r="AE114" s="290"/>
      <c r="AF114" s="290"/>
      <c r="AG114" s="290"/>
      <c r="AH114" s="290"/>
      <c r="AI114" s="290"/>
    </row>
    <row r="115" s="244" customFormat="1" ht="61.5" customHeight="1" spans="1:35">
      <c r="A115" s="382" t="s">
        <v>1789</v>
      </c>
      <c r="B115" s="300" t="s">
        <v>1790</v>
      </c>
      <c r="C115" s="292" t="s">
        <v>164</v>
      </c>
      <c r="D115" s="295" t="s">
        <v>1629</v>
      </c>
      <c r="E115" s="298" t="s">
        <v>263</v>
      </c>
      <c r="F115" s="300" t="s">
        <v>84</v>
      </c>
      <c r="G115" s="381">
        <f>SUM(H115:V115)</f>
        <v>1</v>
      </c>
      <c r="H115" s="316"/>
      <c r="I115" s="353"/>
      <c r="J115" s="353"/>
      <c r="K115" s="353"/>
      <c r="L115" s="353"/>
      <c r="M115" s="353"/>
      <c r="N115" s="353"/>
      <c r="O115" s="353"/>
      <c r="P115" s="353"/>
      <c r="Q115" s="353"/>
      <c r="R115" s="353"/>
      <c r="S115" s="353"/>
      <c r="T115" s="353"/>
      <c r="U115" s="353">
        <v>1</v>
      </c>
      <c r="V115" s="353"/>
      <c r="W115" s="383" t="s">
        <v>1791</v>
      </c>
      <c r="X115" s="384"/>
      <c r="Y115" s="384"/>
      <c r="Z115" s="384"/>
      <c r="AA115" s="137"/>
      <c r="AB115" s="137"/>
      <c r="AC115" s="137"/>
      <c r="AD115" s="137"/>
      <c r="AE115" s="137"/>
      <c r="AF115" s="137"/>
      <c r="AG115" s="137"/>
      <c r="AH115" s="137"/>
      <c r="AI115" s="137"/>
    </row>
    <row r="116" ht="25.5" spans="1:35">
      <c r="A116" s="300" t="s">
        <v>1792</v>
      </c>
      <c r="B116" s="300">
        <v>94569</v>
      </c>
      <c r="C116" s="292" t="s">
        <v>96</v>
      </c>
      <c r="D116" s="295" t="s">
        <v>1629</v>
      </c>
      <c r="E116" s="298" t="s">
        <v>1793</v>
      </c>
      <c r="F116" s="300" t="s">
        <v>1771</v>
      </c>
      <c r="G116" s="294">
        <f>SUM(H116:V116)</f>
        <v>0.75</v>
      </c>
      <c r="H116" s="302"/>
      <c r="I116" s="302"/>
      <c r="J116" s="302"/>
      <c r="K116" s="302"/>
      <c r="L116" s="302"/>
      <c r="M116" s="302"/>
      <c r="N116" s="302"/>
      <c r="O116" s="302"/>
      <c r="P116" s="302"/>
      <c r="Q116" s="302"/>
      <c r="R116" s="302"/>
      <c r="S116" s="302"/>
      <c r="T116" s="302"/>
      <c r="U116" s="302">
        <f>1.5*0.5</f>
        <v>0.75</v>
      </c>
      <c r="V116" s="302"/>
      <c r="W116" s="315" t="s">
        <v>1794</v>
      </c>
      <c r="X116" s="298"/>
      <c r="Y116" s="298"/>
      <c r="Z116" s="298"/>
      <c r="AA116" s="5"/>
      <c r="AB116" s="5"/>
      <c r="AC116" s="5"/>
      <c r="AD116" s="5"/>
      <c r="AE116" s="5"/>
      <c r="AF116" s="5"/>
      <c r="AG116" s="5"/>
      <c r="AH116" s="5"/>
      <c r="AI116" s="5"/>
    </row>
    <row r="117" ht="25.5" spans="1:35">
      <c r="A117" s="300" t="s">
        <v>1795</v>
      </c>
      <c r="B117" s="300">
        <v>91338</v>
      </c>
      <c r="C117" s="292" t="s">
        <v>96</v>
      </c>
      <c r="D117" s="295" t="s">
        <v>1629</v>
      </c>
      <c r="E117" s="315" t="s">
        <v>269</v>
      </c>
      <c r="F117" s="300" t="s">
        <v>1771</v>
      </c>
      <c r="G117" s="294">
        <f>SUM(I117:V117)</f>
        <v>2.94</v>
      </c>
      <c r="I117" s="316"/>
      <c r="J117" s="316"/>
      <c r="K117" s="316"/>
      <c r="L117" s="316"/>
      <c r="M117" s="316"/>
      <c r="N117" s="316"/>
      <c r="O117" s="316"/>
      <c r="P117" s="316"/>
      <c r="Q117" s="316"/>
      <c r="R117" s="316"/>
      <c r="S117" s="302">
        <f>1.4*2.1</f>
        <v>2.94</v>
      </c>
      <c r="T117" s="316"/>
      <c r="U117" s="316"/>
      <c r="V117" s="316"/>
      <c r="W117" s="315" t="s">
        <v>1796</v>
      </c>
      <c r="X117" s="298"/>
      <c r="Y117" s="298"/>
      <c r="Z117" s="298"/>
      <c r="AA117" s="5"/>
      <c r="AB117" s="5"/>
      <c r="AC117" s="5"/>
      <c r="AD117" s="5"/>
      <c r="AE117" s="5"/>
      <c r="AF117" s="5"/>
      <c r="AG117" s="5"/>
      <c r="AH117" s="5"/>
      <c r="AI117" s="5"/>
    </row>
    <row r="118" s="243" customFormat="1" ht="25.5" spans="1:35">
      <c r="A118" s="300" t="s">
        <v>1797</v>
      </c>
      <c r="B118" s="300">
        <v>94590</v>
      </c>
      <c r="C118" s="292" t="s">
        <v>96</v>
      </c>
      <c r="D118" s="295" t="s">
        <v>1629</v>
      </c>
      <c r="E118" s="315" t="s">
        <v>272</v>
      </c>
      <c r="F118" s="300" t="s">
        <v>194</v>
      </c>
      <c r="G118" s="381">
        <f>SUM(H118:V118)</f>
        <v>3.5</v>
      </c>
      <c r="H118" s="316"/>
      <c r="I118" s="316"/>
      <c r="J118" s="316"/>
      <c r="K118" s="316"/>
      <c r="L118" s="316"/>
      <c r="M118" s="316"/>
      <c r="N118" s="316"/>
      <c r="O118" s="316"/>
      <c r="P118" s="316"/>
      <c r="Q118" s="316"/>
      <c r="R118" s="316"/>
      <c r="S118" s="316"/>
      <c r="T118" s="316"/>
      <c r="U118" s="316">
        <v>3.5</v>
      </c>
      <c r="V118" s="316"/>
      <c r="W118" s="315" t="s">
        <v>1794</v>
      </c>
      <c r="X118" s="298"/>
      <c r="Y118" s="298"/>
      <c r="Z118" s="298"/>
      <c r="AA118" s="290"/>
      <c r="AB118" s="290"/>
      <c r="AC118" s="290"/>
      <c r="AD118" s="290"/>
      <c r="AE118" s="290"/>
      <c r="AF118" s="290"/>
      <c r="AG118" s="290"/>
      <c r="AH118" s="290"/>
      <c r="AI118" s="290"/>
    </row>
    <row r="119" ht="21" customHeight="1" spans="1:35">
      <c r="A119" s="377">
        <v>9</v>
      </c>
      <c r="B119" s="379"/>
      <c r="C119" s="379"/>
      <c r="D119" s="379"/>
      <c r="E119" s="378" t="s">
        <v>36</v>
      </c>
      <c r="F119" s="292"/>
      <c r="G119" s="356">
        <v>1</v>
      </c>
      <c r="H119" s="316"/>
      <c r="I119" s="316"/>
      <c r="J119" s="316"/>
      <c r="K119" s="316"/>
      <c r="L119" s="316"/>
      <c r="M119" s="316"/>
      <c r="N119" s="316"/>
      <c r="O119" s="316"/>
      <c r="P119" s="316"/>
      <c r="Q119" s="316"/>
      <c r="R119" s="316"/>
      <c r="S119" s="316"/>
      <c r="T119" s="316"/>
      <c r="U119" s="316"/>
      <c r="V119" s="316"/>
      <c r="W119" s="315"/>
      <c r="X119" s="298"/>
      <c r="Y119" s="298"/>
      <c r="Z119" s="298"/>
      <c r="AA119" s="5"/>
      <c r="AB119" s="5"/>
      <c r="AC119" s="5"/>
      <c r="AD119" s="5"/>
      <c r="AE119" s="5"/>
      <c r="AF119" s="5"/>
      <c r="AG119" s="5"/>
      <c r="AH119" s="5"/>
      <c r="AI119" s="5"/>
    </row>
    <row r="120" ht="12.75" spans="1:35">
      <c r="A120" s="291" t="s">
        <v>1798</v>
      </c>
      <c r="B120" s="379"/>
      <c r="C120" s="385"/>
      <c r="D120" s="385"/>
      <c r="E120" s="378" t="s">
        <v>274</v>
      </c>
      <c r="F120" s="376"/>
      <c r="G120" s="356">
        <v>1</v>
      </c>
      <c r="H120" s="316"/>
      <c r="I120" s="316"/>
      <c r="J120" s="316"/>
      <c r="K120" s="316"/>
      <c r="L120" s="316"/>
      <c r="M120" s="316"/>
      <c r="N120" s="316"/>
      <c r="O120" s="316"/>
      <c r="P120" s="316"/>
      <c r="Q120" s="316"/>
      <c r="R120" s="316"/>
      <c r="S120" s="316"/>
      <c r="T120" s="316"/>
      <c r="U120" s="316"/>
      <c r="V120" s="316"/>
      <c r="W120" s="315"/>
      <c r="X120" s="298"/>
      <c r="Y120" s="298"/>
      <c r="Z120" s="298"/>
      <c r="AA120" s="5"/>
      <c r="AB120" s="5"/>
      <c r="AC120" s="5"/>
      <c r="AD120" s="5"/>
      <c r="AE120" s="5"/>
      <c r="AF120" s="5"/>
      <c r="AG120" s="5"/>
      <c r="AH120" s="5"/>
      <c r="AI120" s="5"/>
    </row>
    <row r="121" ht="25.5" spans="1:35">
      <c r="A121" s="300" t="s">
        <v>1799</v>
      </c>
      <c r="B121" s="300">
        <v>92980</v>
      </c>
      <c r="C121" s="292" t="s">
        <v>96</v>
      </c>
      <c r="D121" s="295" t="s">
        <v>1629</v>
      </c>
      <c r="E121" s="298" t="s">
        <v>277</v>
      </c>
      <c r="F121" s="292" t="s">
        <v>194</v>
      </c>
      <c r="G121" s="317">
        <f t="shared" ref="G121:G167" si="5">SUM(H121:V121)</f>
        <v>30</v>
      </c>
      <c r="H121" s="316"/>
      <c r="I121" s="316"/>
      <c r="J121" s="316"/>
      <c r="K121" s="316"/>
      <c r="L121" s="316"/>
      <c r="M121" s="316"/>
      <c r="N121" s="316"/>
      <c r="O121" s="316"/>
      <c r="P121" s="316"/>
      <c r="Q121" s="316"/>
      <c r="R121" s="316"/>
      <c r="S121" s="316"/>
      <c r="T121" s="316"/>
      <c r="U121" s="316">
        <v>30</v>
      </c>
      <c r="V121" s="316"/>
      <c r="W121" s="298" t="s">
        <v>1800</v>
      </c>
      <c r="X121" s="298"/>
      <c r="Y121" s="298"/>
      <c r="Z121" s="298"/>
      <c r="AA121" s="5"/>
      <c r="AB121" s="5"/>
      <c r="AC121" s="5"/>
      <c r="AD121" s="5"/>
      <c r="AE121" s="5"/>
      <c r="AF121" s="5"/>
      <c r="AG121" s="5"/>
      <c r="AH121" s="5"/>
      <c r="AI121" s="5"/>
    </row>
    <row r="122" ht="25.5" spans="1:35">
      <c r="A122" s="300" t="s">
        <v>1801</v>
      </c>
      <c r="B122" s="300">
        <v>91926</v>
      </c>
      <c r="C122" s="292" t="s">
        <v>96</v>
      </c>
      <c r="D122" s="295" t="s">
        <v>1629</v>
      </c>
      <c r="E122" s="298" t="s">
        <v>280</v>
      </c>
      <c r="F122" s="292" t="s">
        <v>194</v>
      </c>
      <c r="G122" s="317">
        <f t="shared" si="5"/>
        <v>60</v>
      </c>
      <c r="H122" s="316"/>
      <c r="I122" s="316"/>
      <c r="J122" s="316"/>
      <c r="K122" s="316"/>
      <c r="L122" s="316"/>
      <c r="M122" s="316"/>
      <c r="N122" s="316"/>
      <c r="O122" s="316"/>
      <c r="P122" s="316"/>
      <c r="Q122" s="316"/>
      <c r="R122" s="316"/>
      <c r="S122" s="316"/>
      <c r="T122" s="316"/>
      <c r="U122" s="316">
        <v>60</v>
      </c>
      <c r="V122" s="316"/>
      <c r="W122" s="298" t="s">
        <v>1800</v>
      </c>
      <c r="X122" s="298"/>
      <c r="Y122" s="298"/>
      <c r="Z122" s="298"/>
      <c r="AA122" s="5"/>
      <c r="AB122" s="5"/>
      <c r="AC122" s="5"/>
      <c r="AD122" s="5"/>
      <c r="AE122" s="5"/>
      <c r="AF122" s="5"/>
      <c r="AG122" s="5"/>
      <c r="AH122" s="5"/>
      <c r="AI122" s="5"/>
    </row>
    <row r="123" ht="25.5" spans="1:35">
      <c r="A123" s="300" t="s">
        <v>1802</v>
      </c>
      <c r="B123" s="300">
        <v>92982</v>
      </c>
      <c r="C123" s="292" t="s">
        <v>96</v>
      </c>
      <c r="D123" s="295" t="s">
        <v>1629</v>
      </c>
      <c r="E123" s="298" t="s">
        <v>283</v>
      </c>
      <c r="F123" s="292" t="s">
        <v>80</v>
      </c>
      <c r="G123" s="317">
        <f t="shared" si="5"/>
        <v>400</v>
      </c>
      <c r="H123" s="316">
        <v>400</v>
      </c>
      <c r="I123" s="316"/>
      <c r="J123" s="316"/>
      <c r="K123" s="316"/>
      <c r="L123" s="316"/>
      <c r="M123" s="316"/>
      <c r="N123" s="316"/>
      <c r="O123" s="316"/>
      <c r="P123" s="316"/>
      <c r="Q123" s="316"/>
      <c r="R123" s="316"/>
      <c r="S123" s="316"/>
      <c r="T123" s="316"/>
      <c r="U123" s="316"/>
      <c r="V123" s="316"/>
      <c r="W123" s="298" t="s">
        <v>1803</v>
      </c>
      <c r="X123" s="298"/>
      <c r="Y123" s="298"/>
      <c r="Z123" s="298"/>
      <c r="AA123" s="5"/>
      <c r="AB123" s="5"/>
      <c r="AC123" s="5"/>
      <c r="AD123" s="5"/>
      <c r="AE123" s="5"/>
      <c r="AF123" s="5"/>
      <c r="AG123" s="5"/>
      <c r="AH123" s="5"/>
      <c r="AI123" s="5"/>
    </row>
    <row r="124" ht="15" spans="1:35">
      <c r="A124" s="300" t="s">
        <v>1804</v>
      </c>
      <c r="B124" s="300" t="s">
        <v>1805</v>
      </c>
      <c r="C124" s="292" t="s">
        <v>1595</v>
      </c>
      <c r="D124" s="295" t="s">
        <v>1629</v>
      </c>
      <c r="E124" s="386" t="s">
        <v>286</v>
      </c>
      <c r="F124" s="292" t="s">
        <v>80</v>
      </c>
      <c r="G124" s="317">
        <f t="shared" si="5"/>
        <v>3</v>
      </c>
      <c r="H124" s="316"/>
      <c r="I124" s="316"/>
      <c r="J124" s="316"/>
      <c r="K124" s="316"/>
      <c r="L124" s="316"/>
      <c r="M124" s="316"/>
      <c r="N124" s="316"/>
      <c r="O124" s="316"/>
      <c r="P124" s="316"/>
      <c r="Q124" s="316"/>
      <c r="R124" s="316"/>
      <c r="S124" s="316"/>
      <c r="T124" s="316"/>
      <c r="U124" s="316">
        <v>3</v>
      </c>
      <c r="V124" s="316"/>
      <c r="W124" s="298" t="s">
        <v>1806</v>
      </c>
      <c r="X124" s="298"/>
      <c r="Y124" s="298"/>
      <c r="Z124" s="298"/>
      <c r="AA124" s="5"/>
      <c r="AB124" s="5"/>
      <c r="AC124" s="5"/>
      <c r="AD124" s="5"/>
      <c r="AE124" s="5"/>
      <c r="AF124" s="5"/>
      <c r="AG124" s="5"/>
      <c r="AH124" s="5"/>
      <c r="AI124" s="5"/>
    </row>
    <row r="125" ht="38.25" spans="1:35">
      <c r="A125" s="300" t="s">
        <v>1807</v>
      </c>
      <c r="B125" s="300">
        <v>101795</v>
      </c>
      <c r="C125" s="292" t="s">
        <v>96</v>
      </c>
      <c r="D125" s="295" t="s">
        <v>1629</v>
      </c>
      <c r="E125" s="298" t="s">
        <v>289</v>
      </c>
      <c r="F125" s="292" t="s">
        <v>80</v>
      </c>
      <c r="G125" s="317">
        <f t="shared" si="5"/>
        <v>8</v>
      </c>
      <c r="H125" s="316">
        <v>8</v>
      </c>
      <c r="I125" s="316"/>
      <c r="J125" s="316"/>
      <c r="K125" s="316"/>
      <c r="L125" s="316"/>
      <c r="M125" s="316"/>
      <c r="N125" s="316"/>
      <c r="O125" s="316"/>
      <c r="P125" s="316"/>
      <c r="Q125" s="316"/>
      <c r="R125" s="316"/>
      <c r="S125" s="316"/>
      <c r="T125" s="316"/>
      <c r="U125" s="316"/>
      <c r="V125" s="316"/>
      <c r="W125" s="298" t="s">
        <v>1808</v>
      </c>
      <c r="X125" s="298"/>
      <c r="Y125" s="298"/>
      <c r="Z125" s="298"/>
      <c r="AA125" s="5"/>
      <c r="AB125" s="5"/>
      <c r="AC125" s="5"/>
      <c r="AD125" s="5"/>
      <c r="AE125" s="5"/>
      <c r="AF125" s="5"/>
      <c r="AG125" s="5"/>
      <c r="AH125" s="5"/>
      <c r="AI125" s="5"/>
    </row>
    <row r="126" ht="25.5" spans="1:35">
      <c r="A126" s="300" t="s">
        <v>1809</v>
      </c>
      <c r="B126" s="300">
        <v>91902</v>
      </c>
      <c r="C126" s="292" t="s">
        <v>96</v>
      </c>
      <c r="D126" s="295" t="s">
        <v>1629</v>
      </c>
      <c r="E126" s="298" t="s">
        <v>292</v>
      </c>
      <c r="F126" s="292" t="s">
        <v>80</v>
      </c>
      <c r="G126" s="317">
        <f t="shared" si="5"/>
        <v>8</v>
      </c>
      <c r="H126" s="316"/>
      <c r="I126" s="316"/>
      <c r="J126" s="316"/>
      <c r="K126" s="316"/>
      <c r="L126" s="316"/>
      <c r="M126" s="316"/>
      <c r="N126" s="316"/>
      <c r="O126" s="316"/>
      <c r="P126" s="316"/>
      <c r="Q126" s="316"/>
      <c r="R126" s="316"/>
      <c r="S126" s="316"/>
      <c r="T126" s="316"/>
      <c r="U126" s="316">
        <v>8</v>
      </c>
      <c r="V126" s="316"/>
      <c r="W126" s="298" t="s">
        <v>1806</v>
      </c>
      <c r="X126" s="298"/>
      <c r="Y126" s="298"/>
      <c r="Z126" s="298"/>
      <c r="AA126" s="5"/>
      <c r="AB126" s="5"/>
      <c r="AC126" s="5"/>
      <c r="AD126" s="5"/>
      <c r="AE126" s="5"/>
      <c r="AF126" s="5"/>
      <c r="AG126" s="5"/>
      <c r="AH126" s="5"/>
      <c r="AI126" s="5"/>
    </row>
    <row r="127" ht="38.25" spans="1:35">
      <c r="A127" s="300" t="s">
        <v>1810</v>
      </c>
      <c r="B127" s="300">
        <v>91908</v>
      </c>
      <c r="C127" s="292" t="s">
        <v>96</v>
      </c>
      <c r="D127" s="295" t="s">
        <v>1629</v>
      </c>
      <c r="E127" s="386" t="s">
        <v>295</v>
      </c>
      <c r="F127" s="292" t="s">
        <v>80</v>
      </c>
      <c r="G127" s="317">
        <f t="shared" si="5"/>
        <v>6</v>
      </c>
      <c r="H127" s="316">
        <v>2</v>
      </c>
      <c r="I127" s="316"/>
      <c r="J127" s="316"/>
      <c r="K127" s="316"/>
      <c r="L127" s="316"/>
      <c r="M127" s="316"/>
      <c r="N127" s="316"/>
      <c r="O127" s="316"/>
      <c r="P127" s="316"/>
      <c r="Q127" s="316"/>
      <c r="R127" s="316"/>
      <c r="S127" s="316"/>
      <c r="T127" s="316"/>
      <c r="U127" s="316">
        <v>4</v>
      </c>
      <c r="V127" s="316"/>
      <c r="W127" s="298" t="s">
        <v>1803</v>
      </c>
      <c r="X127" s="298"/>
      <c r="Y127" s="298"/>
      <c r="Z127" s="298"/>
      <c r="AA127" s="5"/>
      <c r="AB127" s="5"/>
      <c r="AC127" s="5"/>
      <c r="AD127" s="5"/>
      <c r="AE127" s="5"/>
      <c r="AF127" s="5"/>
      <c r="AG127" s="5"/>
      <c r="AH127" s="5"/>
      <c r="AI127" s="5"/>
    </row>
    <row r="128" ht="25.5" spans="1:35">
      <c r="A128" s="300" t="s">
        <v>1811</v>
      </c>
      <c r="B128" s="300" t="s">
        <v>1812</v>
      </c>
      <c r="C128" s="292" t="s">
        <v>96</v>
      </c>
      <c r="D128" s="295" t="s">
        <v>1629</v>
      </c>
      <c r="E128" s="298" t="s">
        <v>1813</v>
      </c>
      <c r="F128" s="300" t="s">
        <v>84</v>
      </c>
      <c r="G128" s="317">
        <f t="shared" si="5"/>
        <v>1</v>
      </c>
      <c r="H128" s="316"/>
      <c r="I128" s="316"/>
      <c r="J128" s="316"/>
      <c r="K128" s="316"/>
      <c r="L128" s="316"/>
      <c r="M128" s="316"/>
      <c r="N128" s="316"/>
      <c r="O128" s="316"/>
      <c r="P128" s="316"/>
      <c r="Q128" s="316"/>
      <c r="R128" s="316"/>
      <c r="S128" s="316"/>
      <c r="T128" s="316"/>
      <c r="U128" s="316">
        <v>1</v>
      </c>
      <c r="V128" s="316"/>
      <c r="W128" s="298" t="s">
        <v>1806</v>
      </c>
      <c r="X128" s="298"/>
      <c r="Y128" s="298"/>
      <c r="Z128" s="298"/>
      <c r="AA128" s="5"/>
      <c r="AB128" s="5"/>
      <c r="AC128" s="5"/>
      <c r="AD128" s="5"/>
      <c r="AE128" s="5"/>
      <c r="AF128" s="5"/>
      <c r="AG128" s="5"/>
      <c r="AH128" s="5"/>
      <c r="AI128" s="5"/>
    </row>
    <row r="129" ht="52.5" customHeight="1" spans="1:35">
      <c r="A129" s="300" t="s">
        <v>1814</v>
      </c>
      <c r="B129" s="300">
        <v>93655</v>
      </c>
      <c r="C129" s="292" t="s">
        <v>96</v>
      </c>
      <c r="D129" s="295" t="s">
        <v>1629</v>
      </c>
      <c r="E129" s="298" t="s">
        <v>1815</v>
      </c>
      <c r="F129" s="292" t="s">
        <v>80</v>
      </c>
      <c r="G129" s="317">
        <f t="shared" si="5"/>
        <v>13</v>
      </c>
      <c r="H129" s="316"/>
      <c r="I129" s="316">
        <v>1</v>
      </c>
      <c r="J129" s="316">
        <v>1</v>
      </c>
      <c r="K129" s="316"/>
      <c r="L129" s="316">
        <v>1</v>
      </c>
      <c r="M129" s="316"/>
      <c r="N129" s="316">
        <v>3</v>
      </c>
      <c r="O129" s="316">
        <v>2</v>
      </c>
      <c r="P129" s="316">
        <v>2</v>
      </c>
      <c r="Q129" s="316">
        <v>1</v>
      </c>
      <c r="R129" s="316"/>
      <c r="S129" s="316">
        <v>2</v>
      </c>
      <c r="T129" s="316"/>
      <c r="U129" s="316"/>
      <c r="V129" s="316"/>
      <c r="W129" s="298" t="s">
        <v>1816</v>
      </c>
      <c r="X129" s="298"/>
      <c r="Y129" s="298"/>
      <c r="Z129" s="298"/>
      <c r="AA129" s="5"/>
      <c r="AB129" s="5"/>
      <c r="AC129" s="5"/>
      <c r="AD129" s="5"/>
      <c r="AE129" s="5"/>
      <c r="AF129" s="5"/>
      <c r="AG129" s="5"/>
      <c r="AH129" s="5"/>
      <c r="AI129" s="5"/>
    </row>
    <row r="130" ht="25.5" spans="1:35">
      <c r="A130" s="300" t="s">
        <v>1817</v>
      </c>
      <c r="B130" s="300">
        <v>91867</v>
      </c>
      <c r="C130" s="292" t="s">
        <v>96</v>
      </c>
      <c r="D130" s="295" t="s">
        <v>1629</v>
      </c>
      <c r="E130" s="386" t="s">
        <v>304</v>
      </c>
      <c r="F130" s="292" t="s">
        <v>194</v>
      </c>
      <c r="G130" s="317">
        <f t="shared" si="5"/>
        <v>21</v>
      </c>
      <c r="H130" s="316"/>
      <c r="I130" s="316"/>
      <c r="J130" s="316"/>
      <c r="K130" s="316"/>
      <c r="L130" s="316"/>
      <c r="M130" s="316"/>
      <c r="N130" s="316"/>
      <c r="O130" s="316"/>
      <c r="P130" s="316"/>
      <c r="Q130" s="316"/>
      <c r="R130" s="316"/>
      <c r="S130" s="316"/>
      <c r="T130" s="316"/>
      <c r="U130" s="316">
        <v>21</v>
      </c>
      <c r="V130" s="316"/>
      <c r="W130" s="298" t="s">
        <v>1800</v>
      </c>
      <c r="X130" s="298"/>
      <c r="Y130" s="298"/>
      <c r="Z130" s="298"/>
      <c r="AA130" s="5"/>
      <c r="AB130" s="5"/>
      <c r="AC130" s="5"/>
      <c r="AD130" s="5"/>
      <c r="AE130" s="5"/>
      <c r="AF130" s="5"/>
      <c r="AG130" s="5"/>
      <c r="AH130" s="5"/>
      <c r="AI130" s="5"/>
    </row>
    <row r="131" ht="25.5" spans="1:35">
      <c r="A131" s="300" t="s">
        <v>1818</v>
      </c>
      <c r="B131" s="300">
        <v>91869</v>
      </c>
      <c r="C131" s="292" t="s">
        <v>96</v>
      </c>
      <c r="D131" s="295" t="s">
        <v>1629</v>
      </c>
      <c r="E131" s="298" t="s">
        <v>307</v>
      </c>
      <c r="F131" s="292" t="s">
        <v>194</v>
      </c>
      <c r="G131" s="317">
        <f t="shared" si="5"/>
        <v>12</v>
      </c>
      <c r="H131" s="316">
        <v>6</v>
      </c>
      <c r="I131" s="316"/>
      <c r="J131" s="316"/>
      <c r="K131" s="316"/>
      <c r="L131" s="316"/>
      <c r="M131" s="316"/>
      <c r="N131" s="316"/>
      <c r="O131" s="316"/>
      <c r="P131" s="316"/>
      <c r="Q131" s="316"/>
      <c r="R131" s="316"/>
      <c r="S131" s="316"/>
      <c r="T131" s="316"/>
      <c r="U131" s="316">
        <v>6</v>
      </c>
      <c r="V131" s="316"/>
      <c r="W131" s="298" t="s">
        <v>1819</v>
      </c>
      <c r="X131" s="298"/>
      <c r="Y131" s="298"/>
      <c r="Z131" s="298"/>
      <c r="AA131" s="5"/>
      <c r="AB131" s="5"/>
      <c r="AC131" s="5"/>
      <c r="AD131" s="5"/>
      <c r="AE131" s="5"/>
      <c r="AF131" s="5"/>
      <c r="AG131" s="5"/>
      <c r="AH131" s="5"/>
      <c r="AI131" s="5"/>
    </row>
    <row r="132" ht="25.5" spans="1:35">
      <c r="A132" s="300" t="s">
        <v>1820</v>
      </c>
      <c r="B132" s="300">
        <v>97667</v>
      </c>
      <c r="C132" s="292" t="s">
        <v>96</v>
      </c>
      <c r="D132" s="295" t="s">
        <v>1629</v>
      </c>
      <c r="E132" s="298" t="s">
        <v>310</v>
      </c>
      <c r="F132" s="292" t="s">
        <v>194</v>
      </c>
      <c r="G132" s="317">
        <f t="shared" si="5"/>
        <v>100</v>
      </c>
      <c r="H132" s="316">
        <v>100</v>
      </c>
      <c r="I132" s="316"/>
      <c r="J132" s="316"/>
      <c r="K132" s="316"/>
      <c r="L132" s="316"/>
      <c r="M132" s="316"/>
      <c r="N132" s="316"/>
      <c r="O132" s="316"/>
      <c r="P132" s="316"/>
      <c r="Q132" s="316"/>
      <c r="R132" s="316"/>
      <c r="S132" s="316"/>
      <c r="T132" s="316"/>
      <c r="U132" s="316"/>
      <c r="V132" s="316"/>
      <c r="W132" s="298" t="s">
        <v>1803</v>
      </c>
      <c r="X132" s="298"/>
      <c r="Y132" s="298"/>
      <c r="Z132" s="298"/>
      <c r="AA132" s="5"/>
      <c r="AB132" s="5"/>
      <c r="AC132" s="5"/>
      <c r="AD132" s="5"/>
      <c r="AE132" s="5"/>
      <c r="AF132" s="5"/>
      <c r="AG132" s="5"/>
      <c r="AH132" s="5"/>
      <c r="AI132" s="5"/>
    </row>
    <row r="133" ht="27.75" customHeight="1" spans="1:35">
      <c r="A133" s="300" t="s">
        <v>1821</v>
      </c>
      <c r="B133" s="300" t="s">
        <v>1822</v>
      </c>
      <c r="C133" s="292" t="s">
        <v>1595</v>
      </c>
      <c r="D133" s="295" t="s">
        <v>1629</v>
      </c>
      <c r="E133" s="298" t="s">
        <v>1118</v>
      </c>
      <c r="F133" s="292" t="s">
        <v>194</v>
      </c>
      <c r="G133" s="317">
        <f t="shared" si="5"/>
        <v>4</v>
      </c>
      <c r="H133" s="316">
        <v>3</v>
      </c>
      <c r="I133" s="316"/>
      <c r="J133" s="316"/>
      <c r="K133" s="316"/>
      <c r="L133" s="316"/>
      <c r="M133" s="316"/>
      <c r="N133" s="316"/>
      <c r="O133" s="316"/>
      <c r="P133" s="316"/>
      <c r="Q133" s="316"/>
      <c r="R133" s="316"/>
      <c r="S133" s="316"/>
      <c r="T133" s="316"/>
      <c r="U133" s="316">
        <v>1</v>
      </c>
      <c r="V133" s="316"/>
      <c r="W133" s="298" t="s">
        <v>1823</v>
      </c>
      <c r="X133" s="298"/>
      <c r="Y133" s="298"/>
      <c r="Z133" s="298"/>
      <c r="AA133" s="5"/>
      <c r="AB133" s="5"/>
      <c r="AC133" s="5"/>
      <c r="AD133" s="5"/>
      <c r="AE133" s="5"/>
      <c r="AF133" s="5"/>
      <c r="AG133" s="5"/>
      <c r="AH133" s="5"/>
      <c r="AI133" s="5"/>
    </row>
    <row r="134" ht="25.5" spans="1:35">
      <c r="A134" s="300" t="s">
        <v>1824</v>
      </c>
      <c r="B134" s="300">
        <v>91953</v>
      </c>
      <c r="C134" s="292" t="s">
        <v>96</v>
      </c>
      <c r="D134" s="295" t="s">
        <v>1629</v>
      </c>
      <c r="E134" s="386" t="s">
        <v>316</v>
      </c>
      <c r="F134" s="292" t="s">
        <v>80</v>
      </c>
      <c r="G134" s="317">
        <f t="shared" si="5"/>
        <v>1</v>
      </c>
      <c r="H134" s="316"/>
      <c r="I134" s="316"/>
      <c r="J134" s="316"/>
      <c r="K134" s="316"/>
      <c r="L134" s="316"/>
      <c r="M134" s="316"/>
      <c r="N134" s="316"/>
      <c r="O134" s="316"/>
      <c r="P134" s="316"/>
      <c r="Q134" s="316"/>
      <c r="R134" s="316"/>
      <c r="S134" s="316"/>
      <c r="T134" s="316"/>
      <c r="U134" s="316">
        <v>1</v>
      </c>
      <c r="V134" s="316"/>
      <c r="W134" s="298" t="s">
        <v>1806</v>
      </c>
      <c r="X134" s="298"/>
      <c r="Y134" s="298"/>
      <c r="Z134" s="298"/>
      <c r="AA134" s="5"/>
      <c r="AB134" s="5"/>
      <c r="AC134" s="5"/>
      <c r="AD134" s="5"/>
      <c r="AE134" s="5"/>
      <c r="AF134" s="5"/>
      <c r="AG134" s="5"/>
      <c r="AH134" s="5"/>
      <c r="AI134" s="5"/>
    </row>
    <row r="135" ht="15" spans="1:35">
      <c r="A135" s="300" t="s">
        <v>1825</v>
      </c>
      <c r="B135" s="300" t="s">
        <v>1826</v>
      </c>
      <c r="C135" s="292" t="s">
        <v>1595</v>
      </c>
      <c r="D135" s="295" t="s">
        <v>1629</v>
      </c>
      <c r="E135" s="386" t="s">
        <v>319</v>
      </c>
      <c r="F135" s="292" t="s">
        <v>80</v>
      </c>
      <c r="G135" s="317">
        <f t="shared" si="5"/>
        <v>1</v>
      </c>
      <c r="H135" s="316"/>
      <c r="I135" s="316"/>
      <c r="J135" s="316"/>
      <c r="K135" s="316"/>
      <c r="L135" s="316"/>
      <c r="M135" s="316"/>
      <c r="N135" s="316"/>
      <c r="O135" s="316"/>
      <c r="P135" s="316"/>
      <c r="Q135" s="316"/>
      <c r="R135" s="316"/>
      <c r="S135" s="316"/>
      <c r="T135" s="316"/>
      <c r="U135" s="316">
        <v>1</v>
      </c>
      <c r="V135" s="316"/>
      <c r="W135" s="298" t="s">
        <v>1806</v>
      </c>
      <c r="X135" s="298"/>
      <c r="Y135" s="298"/>
      <c r="Z135" s="298"/>
      <c r="AA135" s="5"/>
      <c r="AB135" s="5"/>
      <c r="AC135" s="5"/>
      <c r="AD135" s="5"/>
      <c r="AE135" s="5"/>
      <c r="AF135" s="5"/>
      <c r="AG135" s="5"/>
      <c r="AH135" s="5"/>
      <c r="AI135" s="5"/>
    </row>
    <row r="136" ht="25.5" spans="1:35">
      <c r="A136" s="300" t="s">
        <v>1827</v>
      </c>
      <c r="B136" s="300">
        <v>91879</v>
      </c>
      <c r="C136" s="292" t="s">
        <v>96</v>
      </c>
      <c r="D136" s="295" t="s">
        <v>1629</v>
      </c>
      <c r="E136" s="386" t="s">
        <v>322</v>
      </c>
      <c r="F136" s="292" t="s">
        <v>80</v>
      </c>
      <c r="G136" s="317">
        <f t="shared" si="5"/>
        <v>9</v>
      </c>
      <c r="H136" s="316">
        <v>2</v>
      </c>
      <c r="I136" s="316"/>
      <c r="J136" s="316"/>
      <c r="K136" s="316"/>
      <c r="L136" s="316"/>
      <c r="M136" s="316"/>
      <c r="N136" s="316"/>
      <c r="O136" s="316"/>
      <c r="P136" s="316"/>
      <c r="Q136" s="316"/>
      <c r="R136" s="316"/>
      <c r="S136" s="316"/>
      <c r="T136" s="316"/>
      <c r="U136" s="316">
        <v>7</v>
      </c>
      <c r="V136" s="316"/>
      <c r="W136" s="298" t="s">
        <v>1803</v>
      </c>
      <c r="X136" s="298"/>
      <c r="Y136" s="298"/>
      <c r="Z136" s="298"/>
      <c r="AA136" s="5"/>
      <c r="AB136" s="5"/>
      <c r="AC136" s="5"/>
      <c r="AD136" s="5"/>
      <c r="AE136" s="5"/>
      <c r="AF136" s="5"/>
      <c r="AG136" s="5"/>
      <c r="AH136" s="5"/>
      <c r="AI136" s="5"/>
    </row>
    <row r="137" ht="25.5" spans="1:35">
      <c r="A137" s="300" t="s">
        <v>1828</v>
      </c>
      <c r="B137" s="300">
        <v>91877</v>
      </c>
      <c r="C137" s="292" t="s">
        <v>96</v>
      </c>
      <c r="D137" s="295" t="s">
        <v>1629</v>
      </c>
      <c r="E137" s="298" t="s">
        <v>325</v>
      </c>
      <c r="F137" s="292" t="s">
        <v>80</v>
      </c>
      <c r="G137" s="317">
        <f t="shared" si="5"/>
        <v>4</v>
      </c>
      <c r="H137" s="316"/>
      <c r="I137" s="316"/>
      <c r="J137" s="316"/>
      <c r="K137" s="316"/>
      <c r="L137" s="316"/>
      <c r="M137" s="316"/>
      <c r="N137" s="316"/>
      <c r="O137" s="316"/>
      <c r="P137" s="316"/>
      <c r="Q137" s="316"/>
      <c r="R137" s="316"/>
      <c r="S137" s="316"/>
      <c r="T137" s="316"/>
      <c r="U137" s="316">
        <v>4</v>
      </c>
      <c r="V137" s="316"/>
      <c r="W137" s="298" t="s">
        <v>1806</v>
      </c>
      <c r="X137" s="298"/>
      <c r="Y137" s="298"/>
      <c r="Z137" s="298"/>
      <c r="AA137" s="5"/>
      <c r="AB137" s="5"/>
      <c r="AC137" s="5"/>
      <c r="AD137" s="5"/>
      <c r="AE137" s="5"/>
      <c r="AF137" s="5"/>
      <c r="AG137" s="5"/>
      <c r="AH137" s="5"/>
      <c r="AI137" s="5"/>
    </row>
    <row r="138" ht="25.5" spans="1:35">
      <c r="A138" s="300" t="s">
        <v>1829</v>
      </c>
      <c r="B138" s="300">
        <v>92000</v>
      </c>
      <c r="C138" s="292" t="s">
        <v>96</v>
      </c>
      <c r="D138" s="295" t="s">
        <v>1629</v>
      </c>
      <c r="E138" s="386" t="s">
        <v>328</v>
      </c>
      <c r="F138" s="292" t="s">
        <v>80</v>
      </c>
      <c r="G138" s="317">
        <f t="shared" si="5"/>
        <v>1</v>
      </c>
      <c r="H138" s="316"/>
      <c r="I138" s="316"/>
      <c r="J138" s="316"/>
      <c r="K138" s="316"/>
      <c r="L138" s="316"/>
      <c r="M138" s="316"/>
      <c r="N138" s="316"/>
      <c r="O138" s="316"/>
      <c r="P138" s="316"/>
      <c r="Q138" s="316"/>
      <c r="R138" s="316"/>
      <c r="S138" s="316"/>
      <c r="T138" s="316"/>
      <c r="U138" s="316">
        <v>1</v>
      </c>
      <c r="V138" s="316"/>
      <c r="W138" s="298" t="s">
        <v>1806</v>
      </c>
      <c r="X138" s="298"/>
      <c r="Y138" s="298"/>
      <c r="Z138" s="298"/>
      <c r="AA138" s="5"/>
      <c r="AB138" s="5"/>
      <c r="AC138" s="5"/>
      <c r="AD138" s="5"/>
      <c r="AE138" s="5"/>
      <c r="AF138" s="5"/>
      <c r="AG138" s="5"/>
      <c r="AH138" s="5"/>
      <c r="AI138" s="5"/>
    </row>
    <row r="139" ht="15" spans="1:35">
      <c r="A139" s="300" t="s">
        <v>1830</v>
      </c>
      <c r="B139" s="300" t="s">
        <v>1831</v>
      </c>
      <c r="C139" s="292" t="s">
        <v>1832</v>
      </c>
      <c r="D139" s="295" t="s">
        <v>1629</v>
      </c>
      <c r="E139" s="298" t="s">
        <v>331</v>
      </c>
      <c r="F139" s="292" t="s">
        <v>80</v>
      </c>
      <c r="G139" s="317">
        <f t="shared" si="5"/>
        <v>124</v>
      </c>
      <c r="H139" s="316"/>
      <c r="I139" s="316">
        <v>9</v>
      </c>
      <c r="J139" s="316">
        <v>7</v>
      </c>
      <c r="K139" s="316"/>
      <c r="L139" s="316">
        <v>15</v>
      </c>
      <c r="M139" s="316"/>
      <c r="N139" s="316">
        <v>21</v>
      </c>
      <c r="O139" s="316">
        <v>20</v>
      </c>
      <c r="P139" s="316">
        <v>12</v>
      </c>
      <c r="Q139" s="316">
        <v>7</v>
      </c>
      <c r="R139" s="316"/>
      <c r="S139" s="316">
        <v>31</v>
      </c>
      <c r="T139" s="316"/>
      <c r="U139" s="316">
        <v>2</v>
      </c>
      <c r="V139" s="316"/>
      <c r="W139" s="315" t="s">
        <v>1833</v>
      </c>
      <c r="X139" s="298"/>
      <c r="Y139" s="298"/>
      <c r="Z139" s="298"/>
      <c r="AA139" s="5"/>
      <c r="AB139" s="5"/>
      <c r="AC139" s="5"/>
      <c r="AD139" s="5"/>
      <c r="AE139" s="5"/>
      <c r="AF139" s="5"/>
      <c r="AG139" s="5"/>
      <c r="AH139" s="5"/>
      <c r="AI139" s="5"/>
    </row>
    <row r="140" ht="25.5" spans="1:35">
      <c r="A140" s="300" t="s">
        <v>1834</v>
      </c>
      <c r="B140" s="300">
        <v>101798</v>
      </c>
      <c r="C140" s="292" t="s">
        <v>96</v>
      </c>
      <c r="D140" s="295" t="s">
        <v>1629</v>
      </c>
      <c r="E140" s="298" t="s">
        <v>334</v>
      </c>
      <c r="F140" s="292" t="s">
        <v>80</v>
      </c>
      <c r="G140" s="317">
        <f t="shared" si="5"/>
        <v>8</v>
      </c>
      <c r="H140" s="316">
        <v>8</v>
      </c>
      <c r="I140" s="316"/>
      <c r="J140" s="316"/>
      <c r="K140" s="316"/>
      <c r="L140" s="316"/>
      <c r="M140" s="316"/>
      <c r="N140" s="316"/>
      <c r="O140" s="316"/>
      <c r="P140" s="316"/>
      <c r="Q140" s="316"/>
      <c r="R140" s="316"/>
      <c r="S140" s="316"/>
      <c r="T140" s="316"/>
      <c r="U140" s="316"/>
      <c r="V140" s="316"/>
      <c r="W140" s="298" t="s">
        <v>1808</v>
      </c>
      <c r="X140" s="298"/>
      <c r="Y140" s="298"/>
      <c r="Z140" s="298"/>
      <c r="AA140" s="5"/>
      <c r="AB140" s="5"/>
      <c r="AC140" s="5"/>
      <c r="AD140" s="5"/>
      <c r="AE140" s="5"/>
      <c r="AF140" s="5"/>
      <c r="AG140" s="5"/>
      <c r="AH140" s="5"/>
      <c r="AI140" s="5"/>
    </row>
    <row r="141" ht="25.5" spans="1:35">
      <c r="A141" s="300" t="s">
        <v>1835</v>
      </c>
      <c r="B141" s="300">
        <v>93673</v>
      </c>
      <c r="C141" s="292" t="s">
        <v>96</v>
      </c>
      <c r="D141" s="295" t="s">
        <v>1639</v>
      </c>
      <c r="E141" s="298" t="s">
        <v>337</v>
      </c>
      <c r="F141" s="292" t="s">
        <v>80</v>
      </c>
      <c r="G141" s="317">
        <f t="shared" si="5"/>
        <v>1</v>
      </c>
      <c r="H141" s="316">
        <v>1</v>
      </c>
      <c r="I141" s="316"/>
      <c r="J141" s="316"/>
      <c r="K141" s="316"/>
      <c r="L141" s="316"/>
      <c r="M141" s="316"/>
      <c r="N141" s="316"/>
      <c r="O141" s="316"/>
      <c r="P141" s="316"/>
      <c r="Q141" s="316"/>
      <c r="R141" s="316"/>
      <c r="S141" s="316"/>
      <c r="T141" s="316"/>
      <c r="U141" s="316"/>
      <c r="V141" s="316"/>
      <c r="W141" s="298" t="s">
        <v>1836</v>
      </c>
      <c r="X141" s="298"/>
      <c r="Y141" s="298"/>
      <c r="Z141" s="298"/>
      <c r="AA141" s="5"/>
      <c r="AB141" s="5"/>
      <c r="AC141" s="5"/>
      <c r="AD141" s="5"/>
      <c r="AE141" s="5"/>
      <c r="AF141" s="5"/>
      <c r="AG141" s="5"/>
      <c r="AH141" s="5"/>
      <c r="AI141" s="5"/>
    </row>
    <row r="142" ht="12.75" spans="1:35">
      <c r="A142" s="300" t="s">
        <v>1837</v>
      </c>
      <c r="B142" s="300">
        <v>106027</v>
      </c>
      <c r="C142" s="292" t="s">
        <v>96</v>
      </c>
      <c r="D142" s="295" t="s">
        <v>1639</v>
      </c>
      <c r="E142" s="298" t="s">
        <v>340</v>
      </c>
      <c r="F142" s="292" t="s">
        <v>80</v>
      </c>
      <c r="G142" s="356">
        <f t="shared" si="5"/>
        <v>4</v>
      </c>
      <c r="H142" s="316">
        <v>4</v>
      </c>
      <c r="I142" s="316"/>
      <c r="J142" s="316"/>
      <c r="K142" s="316"/>
      <c r="L142" s="316"/>
      <c r="M142" s="316"/>
      <c r="N142" s="316"/>
      <c r="O142" s="316"/>
      <c r="P142" s="316"/>
      <c r="Q142" s="316"/>
      <c r="R142" s="316"/>
      <c r="S142" s="316"/>
      <c r="T142" s="316"/>
      <c r="U142" s="316"/>
      <c r="V142" s="316"/>
      <c r="W142" s="298" t="s">
        <v>1838</v>
      </c>
      <c r="X142" s="298"/>
      <c r="Y142" s="298"/>
      <c r="Z142" s="298"/>
      <c r="AA142" s="5"/>
      <c r="AB142" s="5"/>
      <c r="AC142" s="5"/>
      <c r="AD142" s="5"/>
      <c r="AE142" s="5"/>
      <c r="AF142" s="5"/>
      <c r="AG142" s="5"/>
      <c r="AH142" s="5"/>
      <c r="AI142" s="5"/>
    </row>
    <row r="143" ht="34.5" customHeight="1" spans="1:35">
      <c r="A143" s="300" t="s">
        <v>1839</v>
      </c>
      <c r="B143" s="348">
        <v>93672</v>
      </c>
      <c r="C143" s="348" t="s">
        <v>96</v>
      </c>
      <c r="D143" s="387" t="s">
        <v>1629</v>
      </c>
      <c r="E143" s="388" t="s">
        <v>343</v>
      </c>
      <c r="F143" s="349" t="s">
        <v>80</v>
      </c>
      <c r="G143" s="356">
        <f t="shared" si="5"/>
        <v>1</v>
      </c>
      <c r="H143" s="316">
        <v>1</v>
      </c>
      <c r="I143" s="316"/>
      <c r="J143" s="316"/>
      <c r="K143" s="316"/>
      <c r="L143" s="316"/>
      <c r="M143" s="316"/>
      <c r="N143" s="316"/>
      <c r="O143" s="316"/>
      <c r="P143" s="316"/>
      <c r="Q143" s="316"/>
      <c r="R143" s="316"/>
      <c r="S143" s="316"/>
      <c r="T143" s="316"/>
      <c r="U143" s="316"/>
      <c r="V143" s="316"/>
      <c r="W143" s="388" t="s">
        <v>1840</v>
      </c>
      <c r="X143" s="388"/>
      <c r="Y143" s="388"/>
      <c r="Z143" s="388"/>
      <c r="AA143" s="5"/>
      <c r="AB143" s="5"/>
      <c r="AC143" s="5"/>
      <c r="AD143" s="5"/>
      <c r="AE143" s="5"/>
      <c r="AF143" s="5"/>
      <c r="AG143" s="5"/>
      <c r="AH143" s="5"/>
      <c r="AI143" s="5"/>
    </row>
    <row r="144" ht="12.75" spans="1:35">
      <c r="A144" s="291" t="s">
        <v>1841</v>
      </c>
      <c r="B144" s="292"/>
      <c r="C144" s="345"/>
      <c r="D144" s="345"/>
      <c r="E144" s="378" t="s">
        <v>345</v>
      </c>
      <c r="F144" s="292"/>
      <c r="G144" s="356">
        <v>1</v>
      </c>
      <c r="H144" s="316"/>
      <c r="I144" s="316"/>
      <c r="J144" s="316"/>
      <c r="K144" s="316"/>
      <c r="L144" s="316"/>
      <c r="M144" s="316"/>
      <c r="N144" s="316"/>
      <c r="O144" s="316"/>
      <c r="P144" s="316"/>
      <c r="Q144" s="316"/>
      <c r="R144" s="316"/>
      <c r="S144" s="316"/>
      <c r="T144" s="316"/>
      <c r="U144" s="316"/>
      <c r="V144" s="316"/>
      <c r="W144" s="315"/>
      <c r="X144" s="298"/>
      <c r="Y144" s="298"/>
      <c r="Z144" s="298"/>
      <c r="AA144" s="5"/>
      <c r="AB144" s="5"/>
      <c r="AC144" s="5"/>
      <c r="AD144" s="5"/>
      <c r="AE144" s="5"/>
      <c r="AF144" s="5"/>
      <c r="AG144" s="5"/>
      <c r="AH144" s="5"/>
      <c r="AI144" s="5"/>
    </row>
    <row r="145" ht="25.5" customHeight="1" spans="1:35">
      <c r="A145" s="300" t="s">
        <v>1842</v>
      </c>
      <c r="B145" s="300" t="s">
        <v>1843</v>
      </c>
      <c r="C145" s="292" t="s">
        <v>1595</v>
      </c>
      <c r="D145" s="295" t="s">
        <v>1639</v>
      </c>
      <c r="E145" s="298" t="s">
        <v>348</v>
      </c>
      <c r="F145" s="292" t="s">
        <v>84</v>
      </c>
      <c r="G145" s="317">
        <f t="shared" si="5"/>
        <v>19.65</v>
      </c>
      <c r="H145" s="316"/>
      <c r="I145" s="316"/>
      <c r="J145" s="316"/>
      <c r="K145" s="316">
        <f>K146*0.025</f>
        <v>5</v>
      </c>
      <c r="L145" s="316"/>
      <c r="M145" s="316">
        <f>M146*0.025</f>
        <v>4.1</v>
      </c>
      <c r="N145" s="316"/>
      <c r="O145" s="316"/>
      <c r="P145" s="316"/>
      <c r="Q145" s="316"/>
      <c r="R145" s="316">
        <f>R146*0.025</f>
        <v>5.4</v>
      </c>
      <c r="S145" s="316"/>
      <c r="T145" s="316">
        <f>198*0.025</f>
        <v>4.95</v>
      </c>
      <c r="U145" s="316"/>
      <c r="V145" s="316">
        <f>8*0.025</f>
        <v>0.2</v>
      </c>
      <c r="W145" s="389" t="s">
        <v>1844</v>
      </c>
      <c r="X145" s="389"/>
      <c r="Y145" s="389"/>
      <c r="Z145" s="389"/>
      <c r="AA145" s="5"/>
      <c r="AB145" s="5"/>
      <c r="AC145" s="5"/>
      <c r="AD145" s="5"/>
      <c r="AE145" s="5"/>
      <c r="AF145" s="5"/>
      <c r="AG145" s="5"/>
      <c r="AH145" s="5"/>
      <c r="AI145" s="5"/>
    </row>
    <row r="146" ht="25.5" spans="1:35">
      <c r="A146" s="300" t="s">
        <v>1845</v>
      </c>
      <c r="B146" s="300" t="s">
        <v>1846</v>
      </c>
      <c r="C146" s="292" t="s">
        <v>1595</v>
      </c>
      <c r="D146" s="295" t="s">
        <v>1639</v>
      </c>
      <c r="E146" s="298" t="s">
        <v>352</v>
      </c>
      <c r="F146" s="292" t="s">
        <v>194</v>
      </c>
      <c r="G146" s="317">
        <f t="shared" si="5"/>
        <v>790</v>
      </c>
      <c r="H146" s="316"/>
      <c r="I146" s="316"/>
      <c r="J146" s="316"/>
      <c r="K146" s="316">
        <f>180+20</f>
        <v>200</v>
      </c>
      <c r="L146" s="316"/>
      <c r="M146" s="316">
        <f>140+24</f>
        <v>164</v>
      </c>
      <c r="N146" s="316"/>
      <c r="O146" s="316"/>
      <c r="P146" s="316"/>
      <c r="Q146" s="316"/>
      <c r="R146" s="316">
        <f>180+36</f>
        <v>216</v>
      </c>
      <c r="S146" s="316"/>
      <c r="T146" s="316">
        <f>170+28</f>
        <v>198</v>
      </c>
      <c r="U146" s="299"/>
      <c r="V146" s="316">
        <v>12</v>
      </c>
      <c r="W146" s="298" t="s">
        <v>1788</v>
      </c>
      <c r="X146" s="298"/>
      <c r="Y146" s="298"/>
      <c r="Z146" s="298"/>
      <c r="AA146" s="5"/>
      <c r="AB146" s="5"/>
      <c r="AC146" s="5"/>
      <c r="AD146" s="5"/>
      <c r="AE146" s="5"/>
      <c r="AF146" s="5"/>
      <c r="AG146" s="5"/>
      <c r="AH146" s="5"/>
      <c r="AI146" s="5"/>
    </row>
    <row r="147" ht="15" spans="1:35">
      <c r="A147" s="300" t="s">
        <v>1847</v>
      </c>
      <c r="B147" s="300" t="s">
        <v>1848</v>
      </c>
      <c r="C147" s="292" t="s">
        <v>1595</v>
      </c>
      <c r="D147" s="295" t="s">
        <v>1639</v>
      </c>
      <c r="E147" s="315" t="s">
        <v>355</v>
      </c>
      <c r="F147" s="300" t="s">
        <v>116</v>
      </c>
      <c r="G147" s="317">
        <f t="shared" si="5"/>
        <v>8</v>
      </c>
      <c r="H147" s="316"/>
      <c r="I147" s="316">
        <v>2</v>
      </c>
      <c r="J147" s="316"/>
      <c r="K147" s="316"/>
      <c r="L147" s="316">
        <v>2</v>
      </c>
      <c r="M147" s="316"/>
      <c r="N147" s="316">
        <v>2</v>
      </c>
      <c r="O147" s="316"/>
      <c r="P147" s="316"/>
      <c r="Q147" s="316"/>
      <c r="R147" s="316"/>
      <c r="S147" s="316">
        <v>2</v>
      </c>
      <c r="T147" s="316"/>
      <c r="U147" s="316"/>
      <c r="V147" s="316"/>
      <c r="W147" s="298" t="s">
        <v>1788</v>
      </c>
      <c r="X147" s="298"/>
      <c r="Y147" s="298"/>
      <c r="Z147" s="298"/>
      <c r="AA147" s="5"/>
      <c r="AB147" s="5"/>
      <c r="AC147" s="5"/>
      <c r="AD147" s="5"/>
      <c r="AE147" s="5"/>
      <c r="AF147" s="5"/>
      <c r="AG147" s="5"/>
      <c r="AH147" s="5"/>
      <c r="AI147" s="5"/>
    </row>
    <row r="148" ht="15" spans="1:35">
      <c r="A148" s="300" t="s">
        <v>1849</v>
      </c>
      <c r="B148" s="300" t="s">
        <v>1850</v>
      </c>
      <c r="C148" s="292" t="s">
        <v>1595</v>
      </c>
      <c r="D148" s="295" t="s">
        <v>1639</v>
      </c>
      <c r="E148" s="298" t="s">
        <v>358</v>
      </c>
      <c r="F148" s="292" t="s">
        <v>116</v>
      </c>
      <c r="G148" s="317">
        <f t="shared" si="5"/>
        <v>16</v>
      </c>
      <c r="H148" s="316"/>
      <c r="I148" s="316">
        <v>8</v>
      </c>
      <c r="J148" s="316"/>
      <c r="K148" s="316"/>
      <c r="L148" s="316">
        <v>6</v>
      </c>
      <c r="M148" s="316"/>
      <c r="N148" s="316"/>
      <c r="O148" s="316"/>
      <c r="P148" s="316"/>
      <c r="Q148" s="316"/>
      <c r="R148" s="316"/>
      <c r="S148" s="316">
        <v>2</v>
      </c>
      <c r="T148" s="316"/>
      <c r="U148" s="316"/>
      <c r="V148" s="316"/>
      <c r="W148" s="298" t="s">
        <v>1788</v>
      </c>
      <c r="X148" s="298"/>
      <c r="Y148" s="298"/>
      <c r="Z148" s="298"/>
      <c r="AA148" s="5"/>
      <c r="AB148" s="5"/>
      <c r="AC148" s="5"/>
      <c r="AD148" s="5"/>
      <c r="AE148" s="5"/>
      <c r="AF148" s="5"/>
      <c r="AG148" s="5"/>
      <c r="AH148" s="5"/>
      <c r="AI148" s="5"/>
    </row>
    <row r="149" ht="15" spans="1:35">
      <c r="A149" s="300" t="s">
        <v>1851</v>
      </c>
      <c r="B149" s="292" t="s">
        <v>1852</v>
      </c>
      <c r="C149" s="292" t="s">
        <v>1595</v>
      </c>
      <c r="D149" s="295" t="s">
        <v>1639</v>
      </c>
      <c r="E149" s="298" t="s">
        <v>361</v>
      </c>
      <c r="F149" s="292" t="s">
        <v>80</v>
      </c>
      <c r="G149" s="317">
        <f t="shared" si="5"/>
        <v>3</v>
      </c>
      <c r="H149" s="316"/>
      <c r="I149" s="316">
        <v>1</v>
      </c>
      <c r="J149" s="299"/>
      <c r="K149" s="316"/>
      <c r="L149" s="316"/>
      <c r="M149" s="316"/>
      <c r="N149" s="316">
        <v>1</v>
      </c>
      <c r="O149" s="316"/>
      <c r="P149" s="316"/>
      <c r="Q149" s="316"/>
      <c r="R149" s="316"/>
      <c r="S149" s="316">
        <v>1</v>
      </c>
      <c r="T149" s="316"/>
      <c r="U149" s="316"/>
      <c r="V149" s="316"/>
      <c r="W149" s="298" t="s">
        <v>1853</v>
      </c>
      <c r="X149" s="298"/>
      <c r="Y149" s="298"/>
      <c r="Z149" s="298"/>
      <c r="AA149" s="5"/>
      <c r="AB149" s="5"/>
      <c r="AC149" s="5"/>
      <c r="AD149" s="5"/>
      <c r="AE149" s="5"/>
      <c r="AF149" s="5"/>
      <c r="AG149" s="5"/>
      <c r="AH149" s="5"/>
      <c r="AI149" s="5"/>
    </row>
    <row r="150" ht="25.5" spans="1:35">
      <c r="A150" s="300" t="s">
        <v>1854</v>
      </c>
      <c r="B150" s="300">
        <v>98111</v>
      </c>
      <c r="C150" s="292" t="s">
        <v>96</v>
      </c>
      <c r="D150" s="295" t="s">
        <v>1639</v>
      </c>
      <c r="E150" s="298" t="s">
        <v>364</v>
      </c>
      <c r="F150" s="292" t="s">
        <v>84</v>
      </c>
      <c r="G150" s="317">
        <f t="shared" si="5"/>
        <v>22</v>
      </c>
      <c r="H150" s="316">
        <v>22</v>
      </c>
      <c r="I150" s="316"/>
      <c r="J150" s="316"/>
      <c r="K150" s="316"/>
      <c r="L150" s="316"/>
      <c r="M150" s="316"/>
      <c r="N150" s="316"/>
      <c r="O150" s="316"/>
      <c r="P150" s="316"/>
      <c r="Q150" s="316"/>
      <c r="R150" s="316"/>
      <c r="S150" s="316"/>
      <c r="T150" s="316"/>
      <c r="U150" s="316"/>
      <c r="V150" s="316"/>
      <c r="W150" s="298" t="s">
        <v>1853</v>
      </c>
      <c r="X150" s="298"/>
      <c r="Y150" s="298"/>
      <c r="Z150" s="298"/>
      <c r="AA150" s="5"/>
      <c r="AB150" s="5"/>
      <c r="AC150" s="5"/>
      <c r="AD150" s="5"/>
      <c r="AE150" s="5"/>
      <c r="AF150" s="5"/>
      <c r="AG150" s="5"/>
      <c r="AH150" s="5"/>
      <c r="AI150" s="5"/>
    </row>
    <row r="151" ht="15" spans="1:35">
      <c r="A151" s="300" t="s">
        <v>1855</v>
      </c>
      <c r="B151" s="292" t="s">
        <v>1856</v>
      </c>
      <c r="C151" s="292" t="s">
        <v>1595</v>
      </c>
      <c r="D151" s="295" t="s">
        <v>1639</v>
      </c>
      <c r="E151" s="298" t="s">
        <v>367</v>
      </c>
      <c r="F151" s="292" t="s">
        <v>80</v>
      </c>
      <c r="G151" s="317">
        <f t="shared" si="5"/>
        <v>22</v>
      </c>
      <c r="H151" s="316"/>
      <c r="I151" s="316">
        <v>5</v>
      </c>
      <c r="J151" s="299"/>
      <c r="K151" s="316"/>
      <c r="L151" s="316">
        <v>4</v>
      </c>
      <c r="M151" s="316"/>
      <c r="N151" s="316">
        <v>6</v>
      </c>
      <c r="O151" s="316"/>
      <c r="P151" s="316"/>
      <c r="Q151" s="316"/>
      <c r="R151" s="316"/>
      <c r="S151" s="316">
        <v>6</v>
      </c>
      <c r="T151" s="316"/>
      <c r="U151" s="316"/>
      <c r="V151" s="316">
        <v>1</v>
      </c>
      <c r="W151" s="298" t="s">
        <v>1853</v>
      </c>
      <c r="X151" s="298"/>
      <c r="Y151" s="298"/>
      <c r="Z151" s="298"/>
      <c r="AA151" s="5"/>
      <c r="AB151" s="5"/>
      <c r="AC151" s="5"/>
      <c r="AD151" s="5"/>
      <c r="AE151" s="5"/>
      <c r="AF151" s="5"/>
      <c r="AG151" s="5"/>
      <c r="AH151" s="5"/>
      <c r="AI151" s="5"/>
    </row>
    <row r="152" ht="15" spans="1:35">
      <c r="A152" s="300" t="s">
        <v>1857</v>
      </c>
      <c r="B152" s="292" t="s">
        <v>1858</v>
      </c>
      <c r="C152" s="292" t="s">
        <v>1595</v>
      </c>
      <c r="D152" s="295" t="s">
        <v>1639</v>
      </c>
      <c r="E152" s="298" t="s">
        <v>370</v>
      </c>
      <c r="F152" s="292" t="s">
        <v>80</v>
      </c>
      <c r="G152" s="317">
        <f t="shared" si="5"/>
        <v>22</v>
      </c>
      <c r="H152" s="316"/>
      <c r="I152" s="316">
        <v>5</v>
      </c>
      <c r="J152" s="299"/>
      <c r="K152" s="316"/>
      <c r="L152" s="316">
        <v>4</v>
      </c>
      <c r="M152" s="316"/>
      <c r="N152" s="316">
        <v>6</v>
      </c>
      <c r="O152" s="316"/>
      <c r="P152" s="316"/>
      <c r="Q152" s="316"/>
      <c r="R152" s="316"/>
      <c r="S152" s="316">
        <v>6</v>
      </c>
      <c r="T152" s="316"/>
      <c r="U152" s="316"/>
      <c r="V152" s="316">
        <v>1</v>
      </c>
      <c r="W152" s="298" t="s">
        <v>1853</v>
      </c>
      <c r="X152" s="298"/>
      <c r="Y152" s="298"/>
      <c r="Z152" s="298"/>
      <c r="AA152" s="5"/>
      <c r="AB152" s="5"/>
      <c r="AC152" s="5"/>
      <c r="AD152" s="5"/>
      <c r="AE152" s="5"/>
      <c r="AF152" s="5"/>
      <c r="AG152" s="5"/>
      <c r="AH152" s="5"/>
      <c r="AI152" s="5"/>
    </row>
    <row r="153" s="243" customFormat="1" ht="15" spans="1:35">
      <c r="A153" s="300" t="s">
        <v>1859</v>
      </c>
      <c r="B153" s="300" t="s">
        <v>1860</v>
      </c>
      <c r="C153" s="292" t="s">
        <v>1595</v>
      </c>
      <c r="D153" s="295" t="s">
        <v>1639</v>
      </c>
      <c r="E153" s="298" t="s">
        <v>1861</v>
      </c>
      <c r="F153" s="292" t="s">
        <v>84</v>
      </c>
      <c r="G153" s="317">
        <f>SUM(H153:V153)*2</f>
        <v>1580</v>
      </c>
      <c r="H153" s="316">
        <f t="shared" ref="H153:V153" si="6">H146</f>
        <v>0</v>
      </c>
      <c r="I153" s="316">
        <f t="shared" si="6"/>
        <v>0</v>
      </c>
      <c r="J153" s="316">
        <f t="shared" si="6"/>
        <v>0</v>
      </c>
      <c r="K153" s="316">
        <f t="shared" si="6"/>
        <v>200</v>
      </c>
      <c r="L153" s="316">
        <f t="shared" si="6"/>
        <v>0</v>
      </c>
      <c r="M153" s="316">
        <f t="shared" si="6"/>
        <v>164</v>
      </c>
      <c r="N153" s="316">
        <f t="shared" si="6"/>
        <v>0</v>
      </c>
      <c r="O153" s="316">
        <f t="shared" si="6"/>
        <v>0</v>
      </c>
      <c r="P153" s="316">
        <f t="shared" si="6"/>
        <v>0</v>
      </c>
      <c r="Q153" s="316">
        <f t="shared" si="6"/>
        <v>0</v>
      </c>
      <c r="R153" s="316">
        <f t="shared" si="6"/>
        <v>216</v>
      </c>
      <c r="S153" s="316">
        <f t="shared" si="6"/>
        <v>0</v>
      </c>
      <c r="T153" s="316">
        <f t="shared" si="6"/>
        <v>198</v>
      </c>
      <c r="U153" s="316">
        <f t="shared" si="6"/>
        <v>0</v>
      </c>
      <c r="V153" s="316">
        <f t="shared" si="6"/>
        <v>12</v>
      </c>
      <c r="W153" s="298" t="s">
        <v>1862</v>
      </c>
      <c r="X153" s="298"/>
      <c r="Y153" s="298"/>
      <c r="Z153" s="298"/>
      <c r="AA153" s="290"/>
      <c r="AB153" s="290"/>
      <c r="AC153" s="290"/>
      <c r="AD153" s="290"/>
      <c r="AE153" s="290"/>
      <c r="AF153" s="290"/>
      <c r="AG153" s="290"/>
      <c r="AH153" s="290"/>
      <c r="AI153" s="290"/>
    </row>
    <row r="154" ht="25.5" spans="1:35">
      <c r="A154" s="300" t="s">
        <v>1863</v>
      </c>
      <c r="B154" s="295">
        <v>104753</v>
      </c>
      <c r="C154" s="292" t="s">
        <v>96</v>
      </c>
      <c r="D154" s="295" t="s">
        <v>1639</v>
      </c>
      <c r="E154" s="298" t="s">
        <v>376</v>
      </c>
      <c r="F154" s="292" t="s">
        <v>84</v>
      </c>
      <c r="G154" s="317">
        <f t="shared" si="5"/>
        <v>3</v>
      </c>
      <c r="H154" s="316"/>
      <c r="I154" s="316">
        <v>1</v>
      </c>
      <c r="J154" s="316"/>
      <c r="K154" s="316"/>
      <c r="L154" s="316">
        <v>1</v>
      </c>
      <c r="M154" s="316"/>
      <c r="N154" s="316"/>
      <c r="O154" s="316"/>
      <c r="P154" s="316"/>
      <c r="Q154" s="316"/>
      <c r="R154" s="316"/>
      <c r="S154" s="316">
        <v>1</v>
      </c>
      <c r="T154" s="316"/>
      <c r="U154" s="316"/>
      <c r="V154" s="316"/>
      <c r="W154" s="298" t="s">
        <v>1853</v>
      </c>
      <c r="X154" s="298"/>
      <c r="Y154" s="298"/>
      <c r="Z154" s="298"/>
      <c r="AA154" s="5"/>
      <c r="AB154" s="5"/>
      <c r="AC154" s="5"/>
      <c r="AD154" s="5"/>
      <c r="AE154" s="5"/>
      <c r="AF154" s="5"/>
      <c r="AG154" s="5"/>
      <c r="AH154" s="5"/>
      <c r="AI154" s="5"/>
    </row>
    <row r="155" ht="57" customHeight="1" spans="1:35">
      <c r="A155" s="300" t="s">
        <v>1864</v>
      </c>
      <c r="B155" s="300" t="s">
        <v>1865</v>
      </c>
      <c r="C155" s="292" t="s">
        <v>1595</v>
      </c>
      <c r="D155" s="295" t="s">
        <v>1639</v>
      </c>
      <c r="E155" s="298" t="s">
        <v>1866</v>
      </c>
      <c r="F155" s="292" t="s">
        <v>84</v>
      </c>
      <c r="G155" s="317">
        <f t="shared" si="5"/>
        <v>42</v>
      </c>
      <c r="H155" s="353">
        <v>42</v>
      </c>
      <c r="I155" s="353"/>
      <c r="J155" s="353"/>
      <c r="K155" s="353"/>
      <c r="L155" s="353"/>
      <c r="M155" s="353"/>
      <c r="N155" s="353"/>
      <c r="O155" s="353"/>
      <c r="P155" s="353"/>
      <c r="Q155" s="353"/>
      <c r="R155" s="353"/>
      <c r="S155" s="353"/>
      <c r="T155" s="353"/>
      <c r="U155" s="353"/>
      <c r="V155" s="353"/>
      <c r="W155" s="298" t="s">
        <v>1867</v>
      </c>
      <c r="X155" s="384"/>
      <c r="Y155" s="384"/>
      <c r="Z155" s="384"/>
      <c r="AA155" s="5"/>
      <c r="AB155" s="5"/>
      <c r="AC155" s="5"/>
      <c r="AD155" s="5"/>
      <c r="AE155" s="5"/>
      <c r="AF155" s="5"/>
      <c r="AG155" s="5"/>
      <c r="AH155" s="5"/>
      <c r="AI155" s="5"/>
    </row>
    <row r="156" ht="25.5" spans="1:35">
      <c r="A156" s="300" t="s">
        <v>1868</v>
      </c>
      <c r="B156" s="300">
        <v>96977</v>
      </c>
      <c r="C156" s="292" t="s">
        <v>96</v>
      </c>
      <c r="D156" s="295" t="s">
        <v>1639</v>
      </c>
      <c r="E156" s="298" t="s">
        <v>380</v>
      </c>
      <c r="F156" s="292" t="s">
        <v>194</v>
      </c>
      <c r="G156" s="317">
        <f t="shared" si="5"/>
        <v>370</v>
      </c>
      <c r="H156" s="316">
        <v>370</v>
      </c>
      <c r="I156" s="316"/>
      <c r="J156" s="316"/>
      <c r="K156" s="316"/>
      <c r="L156" s="316"/>
      <c r="M156" s="316"/>
      <c r="N156" s="316"/>
      <c r="O156" s="316"/>
      <c r="P156" s="316"/>
      <c r="Q156" s="316"/>
      <c r="R156" s="316"/>
      <c r="S156" s="316"/>
      <c r="T156" s="316"/>
      <c r="U156" s="316"/>
      <c r="V156" s="316"/>
      <c r="W156" s="298" t="s">
        <v>1788</v>
      </c>
      <c r="X156" s="298"/>
      <c r="Y156" s="298"/>
      <c r="Z156" s="298"/>
      <c r="AA156" s="5"/>
      <c r="AB156" s="5"/>
      <c r="AC156" s="5"/>
      <c r="AD156" s="5"/>
      <c r="AE156" s="5"/>
      <c r="AF156" s="5"/>
      <c r="AG156" s="5"/>
      <c r="AH156" s="5"/>
      <c r="AI156" s="5"/>
    </row>
    <row r="157" ht="25.5" spans="1:35">
      <c r="A157" s="300" t="s">
        <v>1869</v>
      </c>
      <c r="B157" s="300" t="s">
        <v>1870</v>
      </c>
      <c r="C157" s="292" t="s">
        <v>1595</v>
      </c>
      <c r="D157" s="295" t="s">
        <v>1639</v>
      </c>
      <c r="E157" s="298" t="s">
        <v>383</v>
      </c>
      <c r="F157" s="292" t="s">
        <v>84</v>
      </c>
      <c r="G157" s="317">
        <f t="shared" si="5"/>
        <v>22</v>
      </c>
      <c r="H157" s="316"/>
      <c r="I157" s="316">
        <v>5</v>
      </c>
      <c r="J157" s="299"/>
      <c r="K157" s="316"/>
      <c r="L157" s="316">
        <v>4</v>
      </c>
      <c r="M157" s="316"/>
      <c r="N157" s="316">
        <v>6</v>
      </c>
      <c r="O157" s="316"/>
      <c r="P157" s="316"/>
      <c r="Q157" s="316"/>
      <c r="R157" s="316"/>
      <c r="S157" s="316">
        <v>6</v>
      </c>
      <c r="T157" s="316"/>
      <c r="U157" s="316"/>
      <c r="V157" s="316">
        <v>1</v>
      </c>
      <c r="W157" s="298" t="s">
        <v>1853</v>
      </c>
      <c r="X157" s="298"/>
      <c r="Y157" s="298"/>
      <c r="Z157" s="298"/>
      <c r="AA157" s="5"/>
      <c r="AB157" s="5"/>
      <c r="AC157" s="5"/>
      <c r="AD157" s="5"/>
      <c r="AE157" s="5"/>
      <c r="AF157" s="5"/>
      <c r="AG157" s="5"/>
      <c r="AH157" s="5"/>
      <c r="AI157" s="5"/>
    </row>
    <row r="158" ht="25.5" spans="1:35">
      <c r="A158" s="300" t="s">
        <v>1871</v>
      </c>
      <c r="B158" s="292">
        <v>95728</v>
      </c>
      <c r="C158" s="292" t="s">
        <v>96</v>
      </c>
      <c r="D158" s="295" t="s">
        <v>1639</v>
      </c>
      <c r="E158" s="298" t="s">
        <v>386</v>
      </c>
      <c r="F158" s="292" t="s">
        <v>194</v>
      </c>
      <c r="G158" s="317">
        <f t="shared" si="5"/>
        <v>22</v>
      </c>
      <c r="H158" s="316"/>
      <c r="I158" s="316">
        <v>5</v>
      </c>
      <c r="J158" s="299"/>
      <c r="K158" s="316"/>
      <c r="L158" s="316">
        <v>4</v>
      </c>
      <c r="M158" s="316"/>
      <c r="N158" s="316">
        <v>6</v>
      </c>
      <c r="O158" s="316"/>
      <c r="P158" s="316"/>
      <c r="Q158" s="316"/>
      <c r="R158" s="316"/>
      <c r="S158" s="316">
        <v>6</v>
      </c>
      <c r="T158" s="316"/>
      <c r="U158" s="316"/>
      <c r="V158" s="316">
        <v>1</v>
      </c>
      <c r="W158" s="298" t="s">
        <v>1872</v>
      </c>
      <c r="X158" s="298"/>
      <c r="Y158" s="298"/>
      <c r="Z158" s="298"/>
      <c r="AA158" s="5"/>
      <c r="AB158" s="5"/>
      <c r="AC158" s="5"/>
      <c r="AD158" s="5"/>
      <c r="AE158" s="5"/>
      <c r="AF158" s="5"/>
      <c r="AG158" s="5"/>
      <c r="AH158" s="5"/>
      <c r="AI158" s="5"/>
    </row>
    <row r="159" ht="38.25" spans="1:35">
      <c r="A159" s="300" t="s">
        <v>1873</v>
      </c>
      <c r="B159" s="295" t="s">
        <v>1874</v>
      </c>
      <c r="C159" s="292" t="s">
        <v>96</v>
      </c>
      <c r="D159" s="295" t="s">
        <v>1639</v>
      </c>
      <c r="E159" s="298" t="s">
        <v>389</v>
      </c>
      <c r="F159" s="292" t="s">
        <v>80</v>
      </c>
      <c r="G159" s="317">
        <f t="shared" si="5"/>
        <v>22</v>
      </c>
      <c r="H159" s="316"/>
      <c r="I159" s="316">
        <v>5</v>
      </c>
      <c r="J159" s="299"/>
      <c r="K159" s="316"/>
      <c r="L159" s="316">
        <v>4</v>
      </c>
      <c r="M159" s="316"/>
      <c r="N159" s="316">
        <v>6</v>
      </c>
      <c r="O159" s="316"/>
      <c r="P159" s="316"/>
      <c r="Q159" s="316"/>
      <c r="R159" s="316"/>
      <c r="S159" s="316">
        <v>6</v>
      </c>
      <c r="T159" s="316"/>
      <c r="U159" s="316"/>
      <c r="V159" s="316">
        <v>1</v>
      </c>
      <c r="W159" s="298" t="s">
        <v>1875</v>
      </c>
      <c r="X159" s="298"/>
      <c r="Y159" s="298"/>
      <c r="Z159" s="298"/>
      <c r="AA159" s="5"/>
      <c r="AB159" s="5"/>
      <c r="AC159" s="5"/>
      <c r="AD159" s="5"/>
      <c r="AE159" s="5"/>
      <c r="AF159" s="5"/>
      <c r="AG159" s="5"/>
      <c r="AH159" s="5"/>
      <c r="AI159" s="5"/>
    </row>
    <row r="160" ht="25.5" spans="1:35">
      <c r="A160" s="300" t="s">
        <v>1876</v>
      </c>
      <c r="B160" s="300">
        <v>96985</v>
      </c>
      <c r="C160" s="292" t="s">
        <v>96</v>
      </c>
      <c r="D160" s="295" t="s">
        <v>1639</v>
      </c>
      <c r="E160" s="298" t="s">
        <v>392</v>
      </c>
      <c r="F160" s="292" t="s">
        <v>84</v>
      </c>
      <c r="G160" s="317">
        <f t="shared" si="5"/>
        <v>22</v>
      </c>
      <c r="H160" s="316">
        <v>22</v>
      </c>
      <c r="I160" s="316"/>
      <c r="J160" s="316"/>
      <c r="K160" s="316"/>
      <c r="L160" s="316"/>
      <c r="M160" s="316"/>
      <c r="N160" s="316"/>
      <c r="O160" s="316"/>
      <c r="P160" s="316"/>
      <c r="Q160" s="316"/>
      <c r="R160" s="316"/>
      <c r="S160" s="316"/>
      <c r="T160" s="316"/>
      <c r="U160" s="316"/>
      <c r="V160" s="316"/>
      <c r="W160" s="298" t="s">
        <v>1853</v>
      </c>
      <c r="X160" s="298"/>
      <c r="Y160" s="298"/>
      <c r="Z160" s="298"/>
      <c r="AA160" s="5"/>
      <c r="AB160" s="5"/>
      <c r="AC160" s="5"/>
      <c r="AD160" s="5"/>
      <c r="AE160" s="5"/>
      <c r="AF160" s="5"/>
      <c r="AG160" s="5"/>
      <c r="AH160" s="5"/>
      <c r="AI160" s="5"/>
    </row>
    <row r="161" ht="25.5" spans="1:35">
      <c r="A161" s="300" t="s">
        <v>1877</v>
      </c>
      <c r="B161" s="300" t="s">
        <v>1878</v>
      </c>
      <c r="C161" s="292" t="s">
        <v>1595</v>
      </c>
      <c r="D161" s="295" t="s">
        <v>1639</v>
      </c>
      <c r="E161" s="298" t="s">
        <v>395</v>
      </c>
      <c r="F161" s="292" t="s">
        <v>80</v>
      </c>
      <c r="G161" s="317">
        <f t="shared" si="5"/>
        <v>112</v>
      </c>
      <c r="H161" s="316"/>
      <c r="I161" s="316"/>
      <c r="J161" s="316"/>
      <c r="K161" s="316">
        <v>20</v>
      </c>
      <c r="L161" s="316"/>
      <c r="M161" s="316">
        <v>24</v>
      </c>
      <c r="N161" s="316"/>
      <c r="O161" s="316"/>
      <c r="P161" s="316"/>
      <c r="Q161" s="316"/>
      <c r="R161" s="316"/>
      <c r="S161" s="316">
        <v>36</v>
      </c>
      <c r="T161" s="316"/>
      <c r="U161" s="316">
        <v>28</v>
      </c>
      <c r="V161" s="316">
        <v>4</v>
      </c>
      <c r="W161" s="298" t="s">
        <v>1879</v>
      </c>
      <c r="X161" s="298"/>
      <c r="Y161" s="298"/>
      <c r="Z161" s="298"/>
      <c r="AA161" s="5"/>
      <c r="AB161" s="5"/>
      <c r="AC161" s="5"/>
      <c r="AD161" s="5"/>
      <c r="AE161" s="5"/>
      <c r="AF161" s="5"/>
      <c r="AG161" s="5"/>
      <c r="AH161" s="5"/>
      <c r="AI161" s="5"/>
    </row>
    <row r="162" ht="15" spans="1:35">
      <c r="A162" s="300" t="s">
        <v>1880</v>
      </c>
      <c r="B162" s="292" t="s">
        <v>1881</v>
      </c>
      <c r="C162" s="348" t="s">
        <v>1595</v>
      </c>
      <c r="D162" s="295" t="s">
        <v>1639</v>
      </c>
      <c r="E162" s="298" t="s">
        <v>1882</v>
      </c>
      <c r="F162" s="292" t="s">
        <v>80</v>
      </c>
      <c r="G162" s="317">
        <f t="shared" si="5"/>
        <v>30</v>
      </c>
      <c r="H162" s="316">
        <v>9</v>
      </c>
      <c r="I162" s="316"/>
      <c r="J162" s="316">
        <v>5</v>
      </c>
      <c r="K162" s="299"/>
      <c r="L162" s="316"/>
      <c r="M162" s="316">
        <v>4</v>
      </c>
      <c r="N162" s="316"/>
      <c r="O162" s="316">
        <v>6</v>
      </c>
      <c r="P162" s="316"/>
      <c r="Q162" s="316"/>
      <c r="R162" s="316"/>
      <c r="S162" s="316"/>
      <c r="T162" s="316">
        <v>6</v>
      </c>
      <c r="U162" s="316"/>
      <c r="V162" s="316"/>
      <c r="W162" s="298" t="s">
        <v>1853</v>
      </c>
      <c r="X162" s="298"/>
      <c r="Y162" s="298"/>
      <c r="Z162" s="298"/>
      <c r="AA162" s="5"/>
      <c r="AB162" s="5"/>
      <c r="AC162" s="5"/>
      <c r="AD162" s="5"/>
      <c r="AE162" s="5"/>
      <c r="AF162" s="5"/>
      <c r="AG162" s="5"/>
      <c r="AH162" s="5"/>
      <c r="AI162" s="5"/>
    </row>
    <row r="163" ht="25.5" spans="1:35">
      <c r="A163" s="300" t="s">
        <v>1883</v>
      </c>
      <c r="B163" s="292" t="s">
        <v>1884</v>
      </c>
      <c r="C163" s="297" t="s">
        <v>1595</v>
      </c>
      <c r="D163" s="295" t="s">
        <v>1639</v>
      </c>
      <c r="E163" s="298" t="s">
        <v>401</v>
      </c>
      <c r="F163" s="292" t="s">
        <v>84</v>
      </c>
      <c r="G163" s="317">
        <f t="shared" si="5"/>
        <v>678</v>
      </c>
      <c r="H163" s="316"/>
      <c r="I163" s="316"/>
      <c r="J163" s="316"/>
      <c r="K163" s="299">
        <v>180</v>
      </c>
      <c r="L163" s="316"/>
      <c r="M163" s="316">
        <v>140</v>
      </c>
      <c r="N163" s="316"/>
      <c r="O163" s="316"/>
      <c r="P163" s="316"/>
      <c r="Q163" s="316"/>
      <c r="R163" s="316">
        <v>180</v>
      </c>
      <c r="S163" s="316"/>
      <c r="T163" s="316">
        <v>170</v>
      </c>
      <c r="U163" s="316"/>
      <c r="V163" s="316">
        <v>8</v>
      </c>
      <c r="W163" s="298" t="s">
        <v>1885</v>
      </c>
      <c r="X163" s="298"/>
      <c r="Y163" s="298"/>
      <c r="Z163" s="298"/>
      <c r="AA163" s="5"/>
      <c r="AB163" s="5"/>
      <c r="AC163" s="5"/>
      <c r="AD163" s="5"/>
      <c r="AE163" s="5"/>
      <c r="AF163" s="5"/>
      <c r="AG163" s="5"/>
      <c r="AH163" s="5"/>
      <c r="AI163" s="5"/>
    </row>
    <row r="164" ht="15" spans="1:35">
      <c r="A164" s="300" t="s">
        <v>1886</v>
      </c>
      <c r="B164" s="300" t="s">
        <v>1887</v>
      </c>
      <c r="C164" s="292" t="s">
        <v>1595</v>
      </c>
      <c r="D164" s="295" t="s">
        <v>1639</v>
      </c>
      <c r="E164" s="344" t="s">
        <v>404</v>
      </c>
      <c r="F164" s="292" t="s">
        <v>84</v>
      </c>
      <c r="G164" s="317">
        <f t="shared" si="5"/>
        <v>22</v>
      </c>
      <c r="H164" s="316">
        <v>22</v>
      </c>
      <c r="I164" s="316"/>
      <c r="J164" s="316"/>
      <c r="K164" s="316"/>
      <c r="L164" s="316"/>
      <c r="M164" s="316"/>
      <c r="N164" s="316"/>
      <c r="O164" s="316"/>
      <c r="P164" s="316"/>
      <c r="Q164" s="316"/>
      <c r="R164" s="316"/>
      <c r="S164" s="316"/>
      <c r="T164" s="316"/>
      <c r="U164" s="316"/>
      <c r="V164" s="316"/>
      <c r="W164" s="298" t="s">
        <v>1853</v>
      </c>
      <c r="X164" s="298"/>
      <c r="Y164" s="298"/>
      <c r="Z164" s="298"/>
      <c r="AA164" s="5"/>
      <c r="AB164" s="5"/>
      <c r="AC164" s="5"/>
      <c r="AD164" s="5"/>
      <c r="AE164" s="5"/>
      <c r="AF164" s="5"/>
      <c r="AG164" s="5"/>
      <c r="AH164" s="5"/>
      <c r="AI164" s="5"/>
    </row>
    <row r="165" ht="15" spans="1:35">
      <c r="A165" s="300" t="s">
        <v>1888</v>
      </c>
      <c r="B165" s="300" t="s">
        <v>1889</v>
      </c>
      <c r="C165" s="292" t="s">
        <v>1595</v>
      </c>
      <c r="D165" s="295" t="s">
        <v>1639</v>
      </c>
      <c r="E165" s="344" t="s">
        <v>1890</v>
      </c>
      <c r="F165" s="292" t="s">
        <v>84</v>
      </c>
      <c r="G165" s="317">
        <f t="shared" si="5"/>
        <v>70</v>
      </c>
      <c r="H165" s="316"/>
      <c r="I165" s="316"/>
      <c r="J165" s="316"/>
      <c r="K165" s="316">
        <v>20</v>
      </c>
      <c r="L165" s="316"/>
      <c r="M165" s="316">
        <v>16</v>
      </c>
      <c r="N165" s="316"/>
      <c r="O165" s="316"/>
      <c r="P165" s="316"/>
      <c r="Q165" s="316"/>
      <c r="R165" s="316">
        <v>18</v>
      </c>
      <c r="S165" s="316"/>
      <c r="T165" s="316"/>
      <c r="U165" s="316"/>
      <c r="V165" s="316">
        <v>16</v>
      </c>
      <c r="W165" s="298" t="s">
        <v>1853</v>
      </c>
      <c r="X165" s="298"/>
      <c r="Y165" s="298"/>
      <c r="Z165" s="298"/>
      <c r="AA165" s="5"/>
      <c r="AB165" s="5"/>
      <c r="AC165" s="5"/>
      <c r="AD165" s="5"/>
      <c r="AE165" s="5"/>
      <c r="AF165" s="5"/>
      <c r="AG165" s="5"/>
      <c r="AH165" s="5"/>
      <c r="AI165" s="5"/>
    </row>
    <row r="166" ht="25.5" spans="1:35">
      <c r="A166" s="300" t="s">
        <v>1891</v>
      </c>
      <c r="B166" s="300">
        <v>91869</v>
      </c>
      <c r="C166" s="292" t="s">
        <v>96</v>
      </c>
      <c r="D166" s="295" t="s">
        <v>1629</v>
      </c>
      <c r="E166" s="298" t="s">
        <v>307</v>
      </c>
      <c r="F166" s="292" t="s">
        <v>194</v>
      </c>
      <c r="G166" s="317">
        <f t="shared" si="5"/>
        <v>20</v>
      </c>
      <c r="H166" s="316"/>
      <c r="I166" s="316">
        <v>8</v>
      </c>
      <c r="J166" s="316"/>
      <c r="K166" s="316"/>
      <c r="L166" s="316"/>
      <c r="M166" s="316">
        <v>3</v>
      </c>
      <c r="N166" s="316"/>
      <c r="O166" s="316"/>
      <c r="P166" s="316"/>
      <c r="Q166" s="316"/>
      <c r="R166" s="316"/>
      <c r="S166" s="316">
        <v>3</v>
      </c>
      <c r="T166" s="316"/>
      <c r="U166" s="316">
        <v>6</v>
      </c>
      <c r="V166" s="316"/>
      <c r="W166" s="298" t="s">
        <v>1892</v>
      </c>
      <c r="X166" s="298"/>
      <c r="Y166" s="298"/>
      <c r="Z166" s="298"/>
      <c r="AA166" s="5"/>
      <c r="AB166" s="5"/>
      <c r="AC166" s="5"/>
      <c r="AD166" s="5"/>
      <c r="AE166" s="5"/>
      <c r="AF166" s="5"/>
      <c r="AG166" s="5"/>
      <c r="AH166" s="5"/>
      <c r="AI166" s="5"/>
    </row>
    <row r="167" ht="15" spans="1:35">
      <c r="A167" s="300" t="s">
        <v>1893</v>
      </c>
      <c r="B167" s="300" t="s">
        <v>1894</v>
      </c>
      <c r="C167" s="292" t="s">
        <v>1595</v>
      </c>
      <c r="D167" s="295" t="s">
        <v>1639</v>
      </c>
      <c r="E167" s="298" t="s">
        <v>411</v>
      </c>
      <c r="F167" s="292" t="s">
        <v>84</v>
      </c>
      <c r="G167" s="317">
        <f t="shared" si="5"/>
        <v>42</v>
      </c>
      <c r="H167" s="316">
        <v>20</v>
      </c>
      <c r="I167" s="316">
        <v>5</v>
      </c>
      <c r="J167" s="299"/>
      <c r="K167" s="316"/>
      <c r="L167" s="316">
        <v>4</v>
      </c>
      <c r="M167" s="316"/>
      <c r="N167" s="316">
        <v>6</v>
      </c>
      <c r="O167" s="316"/>
      <c r="P167" s="316"/>
      <c r="Q167" s="316"/>
      <c r="R167" s="316"/>
      <c r="S167" s="316">
        <v>6</v>
      </c>
      <c r="T167" s="316"/>
      <c r="U167" s="316"/>
      <c r="V167" s="316">
        <v>1</v>
      </c>
      <c r="W167" s="298" t="s">
        <v>1895</v>
      </c>
      <c r="X167" s="298"/>
      <c r="Y167" s="298"/>
      <c r="Z167" s="298"/>
      <c r="AA167" s="5"/>
      <c r="AB167" s="5"/>
      <c r="AC167" s="5"/>
      <c r="AD167" s="5"/>
      <c r="AE167" s="5"/>
      <c r="AF167" s="5"/>
      <c r="AG167" s="5"/>
      <c r="AH167" s="5"/>
      <c r="AI167" s="5"/>
    </row>
    <row r="168" ht="15" spans="1:35">
      <c r="A168" s="303">
        <v>10</v>
      </c>
      <c r="B168" s="305"/>
      <c r="C168" s="305"/>
      <c r="D168" s="305"/>
      <c r="E168" s="390" t="s">
        <v>38</v>
      </c>
      <c r="F168" s="305"/>
      <c r="G168" s="317">
        <v>1</v>
      </c>
      <c r="H168" s="316"/>
      <c r="I168" s="316"/>
      <c r="J168" s="316"/>
      <c r="K168" s="316"/>
      <c r="L168" s="316"/>
      <c r="M168" s="316"/>
      <c r="N168" s="316"/>
      <c r="O168" s="316"/>
      <c r="P168" s="316"/>
      <c r="Q168" s="316"/>
      <c r="R168" s="316"/>
      <c r="S168" s="316"/>
      <c r="T168" s="316"/>
      <c r="U168" s="316"/>
      <c r="V168" s="316"/>
      <c r="W168" s="298"/>
      <c r="X168" s="298"/>
      <c r="Y168" s="298"/>
      <c r="Z168" s="298"/>
      <c r="AA168" s="5"/>
      <c r="AB168" s="5"/>
      <c r="AC168" s="5"/>
      <c r="AD168" s="5"/>
      <c r="AE168" s="5"/>
      <c r="AF168" s="5"/>
      <c r="AG168" s="5"/>
      <c r="AH168" s="5"/>
      <c r="AI168" s="5"/>
    </row>
    <row r="169" ht="15" spans="1:35">
      <c r="A169" s="300" t="s">
        <v>1896</v>
      </c>
      <c r="B169" s="300"/>
      <c r="C169" s="292"/>
      <c r="D169" s="300"/>
      <c r="E169" s="390" t="s">
        <v>413</v>
      </c>
      <c r="F169" s="300"/>
      <c r="G169" s="317">
        <v>1</v>
      </c>
      <c r="H169" s="316"/>
      <c r="I169" s="316"/>
      <c r="J169" s="316"/>
      <c r="K169" s="316"/>
      <c r="L169" s="316"/>
      <c r="M169" s="316"/>
      <c r="N169" s="316"/>
      <c r="O169" s="316"/>
      <c r="P169" s="316"/>
      <c r="Q169" s="316"/>
      <c r="R169" s="316"/>
      <c r="S169" s="316"/>
      <c r="T169" s="316"/>
      <c r="U169" s="316"/>
      <c r="V169" s="316"/>
      <c r="W169" s="298"/>
      <c r="X169" s="299"/>
      <c r="Y169" s="299"/>
      <c r="Z169" s="299"/>
      <c r="AA169" s="5"/>
      <c r="AB169" s="5"/>
      <c r="AC169" s="5"/>
      <c r="AD169" s="5"/>
      <c r="AE169" s="5"/>
      <c r="AF169" s="5"/>
      <c r="AG169" s="5"/>
      <c r="AH169" s="5"/>
      <c r="AI169" s="5"/>
    </row>
    <row r="170" ht="15" spans="1:35">
      <c r="A170" s="300" t="s">
        <v>1897</v>
      </c>
      <c r="B170" s="454" t="s">
        <v>1898</v>
      </c>
      <c r="C170" s="292" t="s">
        <v>1595</v>
      </c>
      <c r="D170" s="295" t="s">
        <v>1629</v>
      </c>
      <c r="E170" s="298" t="s">
        <v>1899</v>
      </c>
      <c r="F170" s="300" t="s">
        <v>80</v>
      </c>
      <c r="G170" s="317">
        <f t="shared" ref="G170:G182" si="7">SUM(H170:V170)</f>
        <v>1</v>
      </c>
      <c r="H170" s="316">
        <v>1</v>
      </c>
      <c r="I170" s="316"/>
      <c r="J170" s="316"/>
      <c r="K170" s="316"/>
      <c r="L170" s="316"/>
      <c r="M170" s="316"/>
      <c r="N170" s="316"/>
      <c r="O170" s="316"/>
      <c r="P170" s="316"/>
      <c r="Q170" s="316"/>
      <c r="R170" s="316"/>
      <c r="S170" s="316"/>
      <c r="T170" s="316"/>
      <c r="U170" s="316"/>
      <c r="V170" s="316"/>
      <c r="W170" s="315" t="s">
        <v>1900</v>
      </c>
      <c r="X170" s="299"/>
      <c r="Y170" s="299"/>
      <c r="Z170" s="299"/>
      <c r="AA170" s="5"/>
      <c r="AB170" s="5"/>
      <c r="AC170" s="5"/>
      <c r="AD170" s="5"/>
      <c r="AE170" s="5"/>
      <c r="AF170" s="5"/>
      <c r="AG170" s="5"/>
      <c r="AH170" s="5"/>
      <c r="AI170" s="5"/>
    </row>
    <row r="171" ht="31.5" customHeight="1" spans="1:35">
      <c r="A171" s="300" t="s">
        <v>1901</v>
      </c>
      <c r="B171" s="300" t="s">
        <v>1902</v>
      </c>
      <c r="C171" s="292" t="s">
        <v>1595</v>
      </c>
      <c r="D171" s="295" t="s">
        <v>1629</v>
      </c>
      <c r="E171" s="298" t="s">
        <v>1903</v>
      </c>
      <c r="F171" s="300" t="s">
        <v>84</v>
      </c>
      <c r="G171" s="317">
        <f t="shared" si="7"/>
        <v>36</v>
      </c>
      <c r="H171" s="316"/>
      <c r="I171" s="316">
        <v>3</v>
      </c>
      <c r="J171" s="316">
        <v>2</v>
      </c>
      <c r="K171" s="316"/>
      <c r="L171" s="316">
        <v>3</v>
      </c>
      <c r="M171" s="316"/>
      <c r="N171" s="316">
        <v>9</v>
      </c>
      <c r="O171" s="316">
        <v>6</v>
      </c>
      <c r="P171" s="316">
        <v>2</v>
      </c>
      <c r="Q171" s="316">
        <v>2</v>
      </c>
      <c r="R171" s="316"/>
      <c r="S171" s="316">
        <v>9</v>
      </c>
      <c r="T171" s="316"/>
      <c r="U171" s="316"/>
      <c r="V171" s="316"/>
      <c r="W171" s="315" t="s">
        <v>1900</v>
      </c>
      <c r="X171" s="299"/>
      <c r="Y171" s="299"/>
      <c r="Z171" s="299"/>
      <c r="AA171" s="5"/>
      <c r="AB171" s="5"/>
      <c r="AC171" s="5"/>
      <c r="AD171" s="5"/>
      <c r="AE171" s="5"/>
      <c r="AF171" s="5"/>
      <c r="AG171" s="5"/>
      <c r="AH171" s="5"/>
      <c r="AI171" s="5"/>
    </row>
    <row r="172" ht="25.5" spans="1:35">
      <c r="A172" s="300" t="s">
        <v>1904</v>
      </c>
      <c r="B172" s="300">
        <v>101907</v>
      </c>
      <c r="C172" s="292" t="s">
        <v>96</v>
      </c>
      <c r="D172" s="295" t="s">
        <v>1629</v>
      </c>
      <c r="E172" s="298" t="s">
        <v>422</v>
      </c>
      <c r="F172" s="300" t="s">
        <v>84</v>
      </c>
      <c r="G172" s="317">
        <f t="shared" si="7"/>
        <v>2</v>
      </c>
      <c r="H172" s="316"/>
      <c r="I172" s="316"/>
      <c r="J172" s="316"/>
      <c r="K172" s="316"/>
      <c r="L172" s="316"/>
      <c r="M172" s="316"/>
      <c r="N172" s="316"/>
      <c r="O172" s="316"/>
      <c r="P172" s="316"/>
      <c r="Q172" s="316"/>
      <c r="R172" s="316"/>
      <c r="S172" s="316">
        <v>1</v>
      </c>
      <c r="T172" s="316"/>
      <c r="U172" s="316">
        <v>1</v>
      </c>
      <c r="V172" s="316"/>
      <c r="W172" s="315" t="s">
        <v>1900</v>
      </c>
      <c r="X172" s="299"/>
      <c r="Y172" s="299"/>
      <c r="Z172" s="299"/>
      <c r="AA172" s="5"/>
      <c r="AB172" s="5"/>
      <c r="AC172" s="5"/>
      <c r="AD172" s="5"/>
      <c r="AE172" s="5"/>
      <c r="AF172" s="5"/>
      <c r="AG172" s="5"/>
      <c r="AH172" s="5"/>
      <c r="AI172" s="5"/>
    </row>
    <row r="173" ht="25.5" spans="1:35">
      <c r="A173" s="300" t="s">
        <v>1905</v>
      </c>
      <c r="B173" s="300" t="s">
        <v>1906</v>
      </c>
      <c r="C173" s="292" t="s">
        <v>1907</v>
      </c>
      <c r="D173" s="295" t="s">
        <v>1629</v>
      </c>
      <c r="E173" s="298" t="s">
        <v>425</v>
      </c>
      <c r="F173" s="300" t="s">
        <v>84</v>
      </c>
      <c r="G173" s="317">
        <f t="shared" si="7"/>
        <v>61</v>
      </c>
      <c r="H173" s="316">
        <v>28</v>
      </c>
      <c r="I173" s="316">
        <v>4</v>
      </c>
      <c r="J173" s="316">
        <v>3</v>
      </c>
      <c r="K173" s="316"/>
      <c r="L173" s="316">
        <v>3</v>
      </c>
      <c r="M173" s="316"/>
      <c r="N173" s="316">
        <v>5</v>
      </c>
      <c r="O173" s="316">
        <v>12</v>
      </c>
      <c r="P173" s="316">
        <v>2</v>
      </c>
      <c r="Q173" s="316"/>
      <c r="R173" s="316"/>
      <c r="S173" s="316">
        <v>4</v>
      </c>
      <c r="T173" s="316"/>
      <c r="U173" s="316"/>
      <c r="V173" s="316"/>
      <c r="W173" s="298" t="s">
        <v>1908</v>
      </c>
      <c r="X173" s="299"/>
      <c r="Y173" s="299"/>
      <c r="Z173" s="299"/>
      <c r="AA173" s="5"/>
      <c r="AB173" s="5"/>
      <c r="AC173" s="5"/>
      <c r="AD173" s="5"/>
      <c r="AE173" s="5"/>
      <c r="AF173" s="5"/>
      <c r="AG173" s="5"/>
      <c r="AH173" s="5"/>
      <c r="AI173" s="5"/>
    </row>
    <row r="174" ht="25.5" spans="1:35">
      <c r="A174" s="300" t="s">
        <v>1909</v>
      </c>
      <c r="B174" s="300" t="s">
        <v>1910</v>
      </c>
      <c r="C174" s="292" t="s">
        <v>1907</v>
      </c>
      <c r="D174" s="295" t="s">
        <v>1629</v>
      </c>
      <c r="E174" s="298" t="s">
        <v>428</v>
      </c>
      <c r="F174" s="300" t="s">
        <v>84</v>
      </c>
      <c r="G174" s="317">
        <f t="shared" si="7"/>
        <v>59</v>
      </c>
      <c r="H174" s="316">
        <v>27</v>
      </c>
      <c r="I174" s="316">
        <v>5</v>
      </c>
      <c r="J174" s="316"/>
      <c r="K174" s="316"/>
      <c r="L174" s="316">
        <v>3</v>
      </c>
      <c r="M174" s="316"/>
      <c r="N174" s="316">
        <v>5</v>
      </c>
      <c r="O174" s="316">
        <v>12</v>
      </c>
      <c r="P174" s="316">
        <v>1</v>
      </c>
      <c r="Q174" s="316">
        <v>1</v>
      </c>
      <c r="R174" s="316"/>
      <c r="S174" s="316">
        <v>5</v>
      </c>
      <c r="T174" s="316"/>
      <c r="U174" s="316"/>
      <c r="V174" s="316"/>
      <c r="W174" s="298" t="s">
        <v>1908</v>
      </c>
      <c r="X174" s="299"/>
      <c r="Y174" s="299"/>
      <c r="Z174" s="299"/>
      <c r="AA174" s="5"/>
      <c r="AB174" s="5"/>
      <c r="AC174" s="5"/>
      <c r="AD174" s="5"/>
      <c r="AE174" s="5"/>
      <c r="AF174" s="5"/>
      <c r="AG174" s="5"/>
      <c r="AH174" s="5"/>
      <c r="AI174" s="5"/>
    </row>
    <row r="175" ht="38.25" spans="1:35">
      <c r="A175" s="300" t="s">
        <v>1911</v>
      </c>
      <c r="B175" s="300" t="s">
        <v>1912</v>
      </c>
      <c r="C175" s="292" t="s">
        <v>1832</v>
      </c>
      <c r="D175" s="295" t="s">
        <v>1629</v>
      </c>
      <c r="E175" s="298" t="s">
        <v>431</v>
      </c>
      <c r="F175" s="300" t="s">
        <v>80</v>
      </c>
      <c r="G175" s="317">
        <f t="shared" si="7"/>
        <v>10</v>
      </c>
      <c r="H175" s="316"/>
      <c r="I175" s="316">
        <v>1</v>
      </c>
      <c r="J175" s="316">
        <v>1</v>
      </c>
      <c r="K175" s="316"/>
      <c r="L175" s="316"/>
      <c r="M175" s="316"/>
      <c r="N175" s="316">
        <v>3</v>
      </c>
      <c r="O175" s="316">
        <v>1</v>
      </c>
      <c r="P175" s="316">
        <v>1</v>
      </c>
      <c r="Q175" s="316">
        <v>1</v>
      </c>
      <c r="R175" s="316"/>
      <c r="S175" s="316">
        <v>2</v>
      </c>
      <c r="T175" s="316"/>
      <c r="U175" s="316"/>
      <c r="V175" s="316"/>
      <c r="W175" s="315" t="s">
        <v>1900</v>
      </c>
      <c r="X175" s="299"/>
      <c r="Y175" s="299"/>
      <c r="Z175" s="299"/>
      <c r="AA175" s="5"/>
      <c r="AB175" s="5"/>
      <c r="AC175" s="5"/>
      <c r="AD175" s="5"/>
      <c r="AE175" s="5"/>
      <c r="AF175" s="5"/>
      <c r="AG175" s="5"/>
      <c r="AH175" s="5"/>
      <c r="AI175" s="5"/>
    </row>
    <row r="176" ht="38.25" spans="1:35">
      <c r="A176" s="300" t="s">
        <v>1913</v>
      </c>
      <c r="B176" s="300" t="s">
        <v>1914</v>
      </c>
      <c r="C176" s="292" t="s">
        <v>1832</v>
      </c>
      <c r="D176" s="295" t="s">
        <v>1629</v>
      </c>
      <c r="E176" s="391" t="s">
        <v>434</v>
      </c>
      <c r="F176" s="300" t="s">
        <v>80</v>
      </c>
      <c r="G176" s="317">
        <f t="shared" si="7"/>
        <v>1</v>
      </c>
      <c r="H176" s="316"/>
      <c r="I176" s="316">
        <v>1</v>
      </c>
      <c r="J176" s="316"/>
      <c r="K176" s="316"/>
      <c r="L176" s="316"/>
      <c r="M176" s="316"/>
      <c r="N176" s="316"/>
      <c r="O176" s="316"/>
      <c r="P176" s="316"/>
      <c r="Q176" s="316"/>
      <c r="R176" s="316"/>
      <c r="S176" s="316"/>
      <c r="T176" s="316"/>
      <c r="U176" s="316"/>
      <c r="V176" s="316"/>
      <c r="W176" s="315" t="s">
        <v>1900</v>
      </c>
      <c r="X176" s="299"/>
      <c r="Y176" s="299"/>
      <c r="Z176" s="299"/>
      <c r="AA176" s="5"/>
      <c r="AB176" s="5"/>
      <c r="AC176" s="5"/>
      <c r="AD176" s="5"/>
      <c r="AE176" s="5"/>
      <c r="AF176" s="5"/>
      <c r="AG176" s="5"/>
      <c r="AH176" s="5"/>
      <c r="AI176" s="5"/>
    </row>
    <row r="177" ht="25.5" spans="1:35">
      <c r="A177" s="300" t="s">
        <v>1915</v>
      </c>
      <c r="B177" s="300">
        <v>101916</v>
      </c>
      <c r="C177" s="292" t="s">
        <v>96</v>
      </c>
      <c r="D177" s="295" t="s">
        <v>1629</v>
      </c>
      <c r="E177" s="298" t="s">
        <v>437</v>
      </c>
      <c r="F177" s="300" t="s">
        <v>80</v>
      </c>
      <c r="G177" s="317">
        <f t="shared" si="7"/>
        <v>1</v>
      </c>
      <c r="H177" s="316">
        <v>1</v>
      </c>
      <c r="I177" s="316"/>
      <c r="J177" s="316"/>
      <c r="K177" s="316"/>
      <c r="L177" s="316"/>
      <c r="M177" s="316"/>
      <c r="N177" s="316"/>
      <c r="O177" s="316"/>
      <c r="P177" s="316"/>
      <c r="Q177" s="316"/>
      <c r="R177" s="316"/>
      <c r="S177" s="316"/>
      <c r="T177" s="316"/>
      <c r="U177" s="316"/>
      <c r="V177" s="316"/>
      <c r="W177" s="315" t="s">
        <v>1900</v>
      </c>
      <c r="X177" s="299"/>
      <c r="Y177" s="299"/>
      <c r="Z177" s="299"/>
      <c r="AA177" s="5"/>
      <c r="AB177" s="5"/>
      <c r="AC177" s="5"/>
      <c r="AD177" s="5"/>
      <c r="AE177" s="5"/>
      <c r="AF177" s="5"/>
      <c r="AG177" s="5"/>
      <c r="AH177" s="5"/>
      <c r="AI177" s="5"/>
    </row>
    <row r="178" ht="25.5" spans="1:35">
      <c r="A178" s="300" t="s">
        <v>1916</v>
      </c>
      <c r="B178" s="300" t="s">
        <v>1917</v>
      </c>
      <c r="C178" s="292" t="s">
        <v>96</v>
      </c>
      <c r="D178" s="295" t="s">
        <v>1629</v>
      </c>
      <c r="E178" s="298" t="s">
        <v>1918</v>
      </c>
      <c r="F178" s="300" t="s">
        <v>84</v>
      </c>
      <c r="G178" s="317">
        <f t="shared" si="7"/>
        <v>25</v>
      </c>
      <c r="H178" s="316">
        <v>6</v>
      </c>
      <c r="I178" s="316">
        <v>5</v>
      </c>
      <c r="J178" s="316">
        <v>1</v>
      </c>
      <c r="K178" s="316"/>
      <c r="L178" s="316"/>
      <c r="M178" s="316"/>
      <c r="N178" s="316">
        <v>4</v>
      </c>
      <c r="O178" s="316">
        <v>5</v>
      </c>
      <c r="P178" s="316">
        <v>3</v>
      </c>
      <c r="Q178" s="316">
        <v>1</v>
      </c>
      <c r="R178" s="316"/>
      <c r="S178" s="316"/>
      <c r="T178" s="316"/>
      <c r="U178" s="316"/>
      <c r="V178" s="316"/>
      <c r="W178" s="315" t="s">
        <v>1900</v>
      </c>
      <c r="X178" s="299"/>
      <c r="Y178" s="299"/>
      <c r="Z178" s="299"/>
      <c r="AA178" s="5"/>
      <c r="AB178" s="5"/>
      <c r="AC178" s="5"/>
      <c r="AD178" s="5"/>
      <c r="AE178" s="5"/>
      <c r="AF178" s="5"/>
      <c r="AG178" s="5"/>
      <c r="AH178" s="5"/>
      <c r="AI178" s="5"/>
    </row>
    <row r="179" ht="25.5" spans="1:35">
      <c r="A179" s="300" t="s">
        <v>1919</v>
      </c>
      <c r="B179" s="300" t="s">
        <v>1920</v>
      </c>
      <c r="C179" s="292" t="s">
        <v>96</v>
      </c>
      <c r="D179" s="295" t="s">
        <v>1629</v>
      </c>
      <c r="E179" s="298" t="s">
        <v>1921</v>
      </c>
      <c r="F179" s="300" t="s">
        <v>84</v>
      </c>
      <c r="G179" s="317">
        <f t="shared" si="7"/>
        <v>89</v>
      </c>
      <c r="H179" s="316">
        <f t="shared" ref="H179:S179" si="8">H181/3</f>
        <v>50</v>
      </c>
      <c r="I179" s="316">
        <f t="shared" si="8"/>
        <v>6</v>
      </c>
      <c r="J179" s="316">
        <f t="shared" si="8"/>
        <v>2</v>
      </c>
      <c r="K179" s="316"/>
      <c r="L179" s="316">
        <f t="shared" si="8"/>
        <v>4</v>
      </c>
      <c r="M179" s="316"/>
      <c r="N179" s="316">
        <f t="shared" si="8"/>
        <v>3</v>
      </c>
      <c r="O179" s="316">
        <f t="shared" si="8"/>
        <v>15</v>
      </c>
      <c r="P179" s="316">
        <f t="shared" si="8"/>
        <v>2</v>
      </c>
      <c r="Q179" s="316">
        <f t="shared" si="8"/>
        <v>1</v>
      </c>
      <c r="R179" s="316"/>
      <c r="S179" s="316">
        <f t="shared" si="8"/>
        <v>6</v>
      </c>
      <c r="T179" s="316"/>
      <c r="U179" s="316"/>
      <c r="V179" s="316"/>
      <c r="W179" s="298" t="s">
        <v>1922</v>
      </c>
      <c r="X179" s="299"/>
      <c r="Y179" s="299"/>
      <c r="Z179" s="299"/>
      <c r="AA179" s="5"/>
      <c r="AB179" s="5"/>
      <c r="AC179" s="5"/>
      <c r="AD179" s="5"/>
      <c r="AE179" s="5"/>
      <c r="AF179" s="5"/>
      <c r="AG179" s="5"/>
      <c r="AH179" s="5"/>
      <c r="AI179" s="5"/>
    </row>
    <row r="180" ht="25.5" spans="1:35">
      <c r="A180" s="300" t="s">
        <v>1923</v>
      </c>
      <c r="B180" s="300" t="s">
        <v>1924</v>
      </c>
      <c r="C180" s="292" t="s">
        <v>96</v>
      </c>
      <c r="D180" s="295" t="s">
        <v>1629</v>
      </c>
      <c r="E180" s="298" t="s">
        <v>1925</v>
      </c>
      <c r="F180" s="300" t="s">
        <v>84</v>
      </c>
      <c r="G180" s="317">
        <f t="shared" si="7"/>
        <v>12</v>
      </c>
      <c r="H180" s="316">
        <v>4</v>
      </c>
      <c r="I180" s="316">
        <v>1</v>
      </c>
      <c r="J180" s="316"/>
      <c r="K180" s="316"/>
      <c r="L180" s="316"/>
      <c r="M180" s="316"/>
      <c r="N180" s="316">
        <v>1</v>
      </c>
      <c r="O180" s="316">
        <v>2</v>
      </c>
      <c r="P180" s="316">
        <v>1</v>
      </c>
      <c r="Q180" s="316"/>
      <c r="R180" s="316"/>
      <c r="S180" s="316">
        <v>3</v>
      </c>
      <c r="T180" s="316"/>
      <c r="U180" s="316"/>
      <c r="V180" s="316"/>
      <c r="W180" s="315" t="s">
        <v>1900</v>
      </c>
      <c r="X180" s="299"/>
      <c r="Y180" s="299"/>
      <c r="Z180" s="299"/>
      <c r="AA180" s="5"/>
      <c r="AB180" s="5"/>
      <c r="AC180" s="5"/>
      <c r="AD180" s="5"/>
      <c r="AE180" s="5"/>
      <c r="AF180" s="5"/>
      <c r="AG180" s="5"/>
      <c r="AH180" s="5"/>
      <c r="AI180" s="5"/>
    </row>
    <row r="181" ht="38.25" spans="1:35">
      <c r="A181" s="300" t="s">
        <v>1926</v>
      </c>
      <c r="B181" s="300" t="s">
        <v>1927</v>
      </c>
      <c r="C181" s="292" t="s">
        <v>96</v>
      </c>
      <c r="D181" s="295" t="s">
        <v>1629</v>
      </c>
      <c r="E181" s="298" t="s">
        <v>1928</v>
      </c>
      <c r="F181" s="300" t="s">
        <v>116</v>
      </c>
      <c r="G181" s="317">
        <f t="shared" si="7"/>
        <v>267</v>
      </c>
      <c r="H181" s="316">
        <v>150</v>
      </c>
      <c r="I181" s="316">
        <v>18</v>
      </c>
      <c r="J181" s="316">
        <v>6</v>
      </c>
      <c r="K181" s="316"/>
      <c r="L181" s="316">
        <v>12</v>
      </c>
      <c r="M181" s="316"/>
      <c r="N181" s="316">
        <v>9</v>
      </c>
      <c r="O181" s="316">
        <v>45</v>
      </c>
      <c r="P181" s="316">
        <v>6</v>
      </c>
      <c r="Q181" s="316">
        <v>3</v>
      </c>
      <c r="R181" s="316"/>
      <c r="S181" s="316">
        <v>18</v>
      </c>
      <c r="T181" s="316"/>
      <c r="U181" s="316"/>
      <c r="V181" s="316"/>
      <c r="W181" s="298" t="s">
        <v>1788</v>
      </c>
      <c r="X181" s="299"/>
      <c r="Y181" s="299"/>
      <c r="Z181" s="299"/>
      <c r="AA181" s="5"/>
      <c r="AB181" s="5"/>
      <c r="AC181" s="5"/>
      <c r="AD181" s="5"/>
      <c r="AE181" s="5"/>
      <c r="AF181" s="5"/>
      <c r="AG181" s="5"/>
      <c r="AH181" s="5"/>
      <c r="AI181" s="5"/>
    </row>
    <row r="182" ht="25.5" spans="1:35">
      <c r="A182" s="300" t="s">
        <v>1929</v>
      </c>
      <c r="B182" s="348" t="s">
        <v>1930</v>
      </c>
      <c r="C182" s="349" t="s">
        <v>1595</v>
      </c>
      <c r="D182" s="387" t="s">
        <v>1629</v>
      </c>
      <c r="E182" s="388" t="s">
        <v>1931</v>
      </c>
      <c r="F182" s="300" t="s">
        <v>80</v>
      </c>
      <c r="G182" s="317">
        <f t="shared" si="7"/>
        <v>10</v>
      </c>
      <c r="H182" s="316">
        <v>10</v>
      </c>
      <c r="I182" s="316"/>
      <c r="J182" s="316"/>
      <c r="K182" s="316"/>
      <c r="L182" s="316"/>
      <c r="M182" s="316"/>
      <c r="N182" s="316"/>
      <c r="O182" s="316"/>
      <c r="P182" s="316"/>
      <c r="Q182" s="316"/>
      <c r="R182" s="316"/>
      <c r="S182" s="316"/>
      <c r="T182" s="316"/>
      <c r="U182" s="316"/>
      <c r="V182" s="316"/>
      <c r="W182" s="388" t="s">
        <v>1932</v>
      </c>
      <c r="X182" s="392"/>
      <c r="Y182" s="392"/>
      <c r="Z182" s="392"/>
      <c r="AA182" s="5"/>
      <c r="AB182" s="5"/>
      <c r="AC182" s="5"/>
      <c r="AD182" s="5"/>
      <c r="AE182" s="5"/>
      <c r="AF182" s="5"/>
      <c r="AG182" s="5"/>
      <c r="AH182" s="5"/>
      <c r="AI182" s="5"/>
    </row>
    <row r="183" ht="15" spans="1:35">
      <c r="A183" s="303" t="s">
        <v>1933</v>
      </c>
      <c r="B183" s="305"/>
      <c r="C183" s="305"/>
      <c r="D183" s="305"/>
      <c r="E183" s="390" t="s">
        <v>454</v>
      </c>
      <c r="F183" s="305"/>
      <c r="G183" s="317">
        <v>1</v>
      </c>
      <c r="H183" s="316"/>
      <c r="I183" s="316"/>
      <c r="J183" s="316"/>
      <c r="K183" s="316"/>
      <c r="L183" s="316"/>
      <c r="M183" s="316"/>
      <c r="N183" s="316"/>
      <c r="O183" s="316"/>
      <c r="P183" s="316"/>
      <c r="Q183" s="316"/>
      <c r="R183" s="316"/>
      <c r="S183" s="316"/>
      <c r="T183" s="316"/>
      <c r="U183" s="316"/>
      <c r="V183" s="316"/>
      <c r="W183" s="298"/>
      <c r="X183" s="299"/>
      <c r="Y183" s="299"/>
      <c r="Z183" s="299"/>
      <c r="AA183" s="5"/>
      <c r="AB183" s="5"/>
      <c r="AC183" s="5"/>
      <c r="AD183" s="5"/>
      <c r="AE183" s="5"/>
      <c r="AF183" s="5"/>
      <c r="AG183" s="5"/>
      <c r="AH183" s="5"/>
      <c r="AI183" s="5"/>
    </row>
    <row r="184" ht="38.25" spans="1:35">
      <c r="A184" s="300" t="s">
        <v>1934</v>
      </c>
      <c r="B184" s="300">
        <v>94783</v>
      </c>
      <c r="C184" s="292" t="s">
        <v>96</v>
      </c>
      <c r="D184" s="295" t="s">
        <v>1629</v>
      </c>
      <c r="E184" s="298" t="s">
        <v>1935</v>
      </c>
      <c r="F184" s="292" t="s">
        <v>80</v>
      </c>
      <c r="G184" s="317">
        <f t="shared" ref="G184:G251" si="9">SUM(H184:V184)</f>
        <v>1</v>
      </c>
      <c r="H184" s="316"/>
      <c r="I184" s="316"/>
      <c r="J184" s="316"/>
      <c r="K184" s="316"/>
      <c r="L184" s="316"/>
      <c r="M184" s="316"/>
      <c r="N184" s="316"/>
      <c r="O184" s="316"/>
      <c r="P184" s="316"/>
      <c r="Q184" s="316"/>
      <c r="R184" s="316"/>
      <c r="S184" s="316"/>
      <c r="T184" s="316"/>
      <c r="U184" s="316">
        <v>1</v>
      </c>
      <c r="V184" s="316"/>
      <c r="W184" s="298" t="s">
        <v>1936</v>
      </c>
      <c r="X184" s="299"/>
      <c r="Y184" s="299"/>
      <c r="Z184" s="299"/>
      <c r="AA184" s="5"/>
      <c r="AB184" s="5"/>
      <c r="AC184" s="5"/>
      <c r="AD184" s="5"/>
      <c r="AE184" s="5"/>
      <c r="AF184" s="5"/>
      <c r="AG184" s="5"/>
      <c r="AH184" s="5"/>
      <c r="AI184" s="5"/>
    </row>
    <row r="185" ht="25.5" spans="1:35">
      <c r="A185" s="300" t="s">
        <v>1937</v>
      </c>
      <c r="B185" s="300" t="s">
        <v>1938</v>
      </c>
      <c r="C185" s="292" t="s">
        <v>1595</v>
      </c>
      <c r="D185" s="295" t="s">
        <v>1629</v>
      </c>
      <c r="E185" s="298" t="s">
        <v>460</v>
      </c>
      <c r="F185" s="292" t="s">
        <v>80</v>
      </c>
      <c r="G185" s="317">
        <f t="shared" si="9"/>
        <v>2</v>
      </c>
      <c r="H185" s="316"/>
      <c r="I185" s="316"/>
      <c r="J185" s="316"/>
      <c r="K185" s="316"/>
      <c r="L185" s="316"/>
      <c r="M185" s="316"/>
      <c r="N185" s="316"/>
      <c r="O185" s="316"/>
      <c r="P185" s="316"/>
      <c r="Q185" s="316"/>
      <c r="R185" s="316"/>
      <c r="S185" s="316"/>
      <c r="T185" s="316"/>
      <c r="U185" s="316">
        <v>2</v>
      </c>
      <c r="V185" s="316"/>
      <c r="W185" s="315" t="s">
        <v>1900</v>
      </c>
      <c r="X185" s="299"/>
      <c r="Y185" s="299"/>
      <c r="Z185" s="299"/>
      <c r="AA185" s="5"/>
      <c r="AB185" s="5"/>
      <c r="AC185" s="5"/>
      <c r="AD185" s="5"/>
      <c r="AE185" s="5"/>
      <c r="AF185" s="5"/>
      <c r="AG185" s="5"/>
      <c r="AH185" s="5"/>
      <c r="AI185" s="5"/>
    </row>
    <row r="186" ht="15" spans="1:35">
      <c r="A186" s="300" t="s">
        <v>1939</v>
      </c>
      <c r="B186" s="300" t="s">
        <v>1940</v>
      </c>
      <c r="C186" s="292" t="s">
        <v>1832</v>
      </c>
      <c r="D186" s="295" t="s">
        <v>1629</v>
      </c>
      <c r="E186" s="298" t="s">
        <v>1330</v>
      </c>
      <c r="F186" s="300" t="s">
        <v>80</v>
      </c>
      <c r="G186" s="317">
        <f t="shared" si="9"/>
        <v>1</v>
      </c>
      <c r="H186" s="316"/>
      <c r="I186" s="316"/>
      <c r="J186" s="316"/>
      <c r="K186" s="316"/>
      <c r="L186" s="316"/>
      <c r="M186" s="316"/>
      <c r="N186" s="316"/>
      <c r="O186" s="316"/>
      <c r="P186" s="316"/>
      <c r="Q186" s="316"/>
      <c r="R186" s="316"/>
      <c r="S186" s="316"/>
      <c r="T186" s="316"/>
      <c r="U186" s="316">
        <v>1</v>
      </c>
      <c r="V186" s="316"/>
      <c r="W186" s="315" t="s">
        <v>1900</v>
      </c>
      <c r="X186" s="299"/>
      <c r="Y186" s="299"/>
      <c r="Z186" s="299"/>
      <c r="AA186" s="5"/>
      <c r="AB186" s="5"/>
      <c r="AC186" s="5"/>
      <c r="AD186" s="5"/>
      <c r="AE186" s="5"/>
      <c r="AF186" s="5"/>
      <c r="AG186" s="5"/>
      <c r="AH186" s="5"/>
      <c r="AI186" s="5"/>
    </row>
    <row r="187" ht="25.5" spans="1:35">
      <c r="A187" s="300" t="s">
        <v>1941</v>
      </c>
      <c r="B187" s="300">
        <v>92909</v>
      </c>
      <c r="C187" s="292" t="s">
        <v>96</v>
      </c>
      <c r="D187" s="295" t="s">
        <v>1629</v>
      </c>
      <c r="E187" s="298" t="s">
        <v>466</v>
      </c>
      <c r="F187" s="292" t="s">
        <v>80</v>
      </c>
      <c r="G187" s="317">
        <f t="shared" si="9"/>
        <v>2</v>
      </c>
      <c r="H187" s="316"/>
      <c r="I187" s="316"/>
      <c r="J187" s="316"/>
      <c r="K187" s="316"/>
      <c r="L187" s="316"/>
      <c r="M187" s="316"/>
      <c r="N187" s="316"/>
      <c r="O187" s="316"/>
      <c r="P187" s="316"/>
      <c r="Q187" s="316"/>
      <c r="R187" s="316"/>
      <c r="S187" s="316"/>
      <c r="T187" s="316"/>
      <c r="U187" s="316">
        <v>2</v>
      </c>
      <c r="V187" s="316"/>
      <c r="W187" s="315" t="s">
        <v>1942</v>
      </c>
      <c r="X187" s="393"/>
      <c r="Y187" s="393"/>
      <c r="Z187" s="393"/>
      <c r="AA187" s="5"/>
      <c r="AB187" s="5"/>
      <c r="AC187" s="5"/>
      <c r="AD187" s="5"/>
      <c r="AE187" s="5"/>
      <c r="AF187" s="5"/>
      <c r="AG187" s="5"/>
      <c r="AH187" s="5"/>
      <c r="AI187" s="5"/>
    </row>
    <row r="188" ht="25.5" spans="1:35">
      <c r="A188" s="300" t="s">
        <v>1943</v>
      </c>
      <c r="B188" s="300" t="s">
        <v>1944</v>
      </c>
      <c r="C188" s="292" t="s">
        <v>96</v>
      </c>
      <c r="D188" s="295" t="s">
        <v>1629</v>
      </c>
      <c r="E188" s="298" t="s">
        <v>1945</v>
      </c>
      <c r="F188" s="300" t="s">
        <v>84</v>
      </c>
      <c r="G188" s="317">
        <f t="shared" si="9"/>
        <v>8</v>
      </c>
      <c r="H188" s="316"/>
      <c r="I188" s="316"/>
      <c r="J188" s="316"/>
      <c r="K188" s="316"/>
      <c r="L188" s="316"/>
      <c r="M188" s="316"/>
      <c r="N188" s="316"/>
      <c r="O188" s="316"/>
      <c r="P188" s="316"/>
      <c r="Q188" s="316"/>
      <c r="R188" s="316"/>
      <c r="S188" s="316"/>
      <c r="T188" s="316"/>
      <c r="U188" s="316">
        <v>8</v>
      </c>
      <c r="V188" s="316"/>
      <c r="W188" s="315" t="s">
        <v>1900</v>
      </c>
      <c r="X188" s="393"/>
      <c r="Y188" s="393"/>
      <c r="Z188" s="393"/>
      <c r="AA188" s="5"/>
      <c r="AB188" s="5"/>
      <c r="AC188" s="5"/>
      <c r="AD188" s="5"/>
      <c r="AE188" s="5"/>
      <c r="AF188" s="5"/>
      <c r="AG188" s="5"/>
      <c r="AH188" s="5"/>
      <c r="AI188" s="5"/>
    </row>
    <row r="189" ht="25.5" spans="1:35">
      <c r="A189" s="300" t="s">
        <v>1946</v>
      </c>
      <c r="B189" s="300" t="s">
        <v>1917</v>
      </c>
      <c r="C189" s="292" t="s">
        <v>96</v>
      </c>
      <c r="D189" s="295" t="s">
        <v>1629</v>
      </c>
      <c r="E189" s="298" t="s">
        <v>1918</v>
      </c>
      <c r="F189" s="300" t="s">
        <v>84</v>
      </c>
      <c r="G189" s="317">
        <f t="shared" si="9"/>
        <v>6</v>
      </c>
      <c r="H189" s="316"/>
      <c r="I189" s="316"/>
      <c r="J189" s="316"/>
      <c r="K189" s="316"/>
      <c r="L189" s="316"/>
      <c r="M189" s="316"/>
      <c r="N189" s="316"/>
      <c r="O189" s="316"/>
      <c r="P189" s="316"/>
      <c r="Q189" s="316"/>
      <c r="R189" s="316"/>
      <c r="S189" s="316"/>
      <c r="T189" s="316"/>
      <c r="U189" s="316">
        <v>6</v>
      </c>
      <c r="V189" s="316"/>
      <c r="W189" s="315" t="s">
        <v>1900</v>
      </c>
      <c r="X189" s="324"/>
      <c r="Y189" s="324"/>
      <c r="Z189" s="324"/>
      <c r="AA189" s="5"/>
      <c r="AB189" s="5"/>
      <c r="AC189" s="5"/>
      <c r="AD189" s="5"/>
      <c r="AE189" s="5"/>
      <c r="AF189" s="5"/>
      <c r="AG189" s="5"/>
      <c r="AH189" s="5"/>
      <c r="AI189" s="5"/>
    </row>
    <row r="190" ht="38.25" spans="1:35">
      <c r="A190" s="300" t="s">
        <v>1947</v>
      </c>
      <c r="B190" s="300">
        <v>92636</v>
      </c>
      <c r="C190" s="292" t="s">
        <v>96</v>
      </c>
      <c r="D190" s="295" t="s">
        <v>1629</v>
      </c>
      <c r="E190" s="298" t="s">
        <v>473</v>
      </c>
      <c r="F190" s="300" t="s">
        <v>84</v>
      </c>
      <c r="G190" s="317">
        <f t="shared" si="9"/>
        <v>16</v>
      </c>
      <c r="H190" s="316"/>
      <c r="I190" s="316"/>
      <c r="J190" s="316"/>
      <c r="K190" s="316"/>
      <c r="L190" s="316"/>
      <c r="M190" s="316"/>
      <c r="N190" s="316"/>
      <c r="O190" s="316"/>
      <c r="P190" s="316"/>
      <c r="Q190" s="316"/>
      <c r="R190" s="316"/>
      <c r="S190" s="316"/>
      <c r="T190" s="316"/>
      <c r="U190" s="316">
        <v>16</v>
      </c>
      <c r="V190" s="316"/>
      <c r="W190" s="315" t="s">
        <v>1900</v>
      </c>
      <c r="X190" s="393"/>
      <c r="Y190" s="393"/>
      <c r="Z190" s="393"/>
      <c r="AA190" s="5"/>
      <c r="AB190" s="5"/>
      <c r="AC190" s="5"/>
      <c r="AD190" s="5"/>
      <c r="AE190" s="5"/>
      <c r="AF190" s="5"/>
      <c r="AG190" s="5"/>
      <c r="AH190" s="5"/>
      <c r="AI190" s="5"/>
    </row>
    <row r="191" ht="25.5" spans="1:35">
      <c r="A191" s="300" t="s">
        <v>1948</v>
      </c>
      <c r="B191" s="300">
        <v>89404</v>
      </c>
      <c r="C191" s="292" t="s">
        <v>96</v>
      </c>
      <c r="D191" s="295" t="s">
        <v>1629</v>
      </c>
      <c r="E191" s="298" t="s">
        <v>476</v>
      </c>
      <c r="F191" s="292" t="s">
        <v>80</v>
      </c>
      <c r="G191" s="317">
        <f t="shared" si="9"/>
        <v>5</v>
      </c>
      <c r="H191" s="316"/>
      <c r="I191" s="316"/>
      <c r="J191" s="316"/>
      <c r="K191" s="316"/>
      <c r="L191" s="316"/>
      <c r="M191" s="316"/>
      <c r="N191" s="316"/>
      <c r="O191" s="316"/>
      <c r="P191" s="316"/>
      <c r="Q191" s="316"/>
      <c r="R191" s="316"/>
      <c r="S191" s="316"/>
      <c r="T191" s="316"/>
      <c r="U191" s="316">
        <v>5</v>
      </c>
      <c r="V191" s="316"/>
      <c r="W191" s="298" t="s">
        <v>1936</v>
      </c>
      <c r="X191" s="393"/>
      <c r="Y191" s="393"/>
      <c r="Z191" s="393"/>
      <c r="AA191" s="5"/>
      <c r="AB191" s="5"/>
      <c r="AC191" s="5"/>
      <c r="AD191" s="5"/>
      <c r="AE191" s="5"/>
      <c r="AF191" s="5"/>
      <c r="AG191" s="5"/>
      <c r="AH191" s="5"/>
      <c r="AI191" s="5"/>
    </row>
    <row r="192" ht="25.5" spans="1:35">
      <c r="A192" s="300" t="s">
        <v>1949</v>
      </c>
      <c r="B192" s="300" t="s">
        <v>1950</v>
      </c>
      <c r="C192" s="292" t="s">
        <v>96</v>
      </c>
      <c r="D192" s="295" t="s">
        <v>1629</v>
      </c>
      <c r="E192" s="298" t="s">
        <v>1951</v>
      </c>
      <c r="F192" s="300" t="s">
        <v>84</v>
      </c>
      <c r="G192" s="317">
        <f t="shared" si="9"/>
        <v>3</v>
      </c>
      <c r="H192" s="316"/>
      <c r="I192" s="316"/>
      <c r="J192" s="316"/>
      <c r="K192" s="316"/>
      <c r="L192" s="316"/>
      <c r="M192" s="316"/>
      <c r="N192" s="316"/>
      <c r="O192" s="316"/>
      <c r="P192" s="316"/>
      <c r="Q192" s="316"/>
      <c r="R192" s="316"/>
      <c r="S192" s="316"/>
      <c r="T192" s="316"/>
      <c r="U192" s="316">
        <f>U212/3</f>
        <v>3</v>
      </c>
      <c r="V192" s="316"/>
      <c r="W192" s="298" t="s">
        <v>1922</v>
      </c>
      <c r="X192" s="393"/>
      <c r="Y192" s="393"/>
      <c r="Z192" s="393"/>
      <c r="AA192" s="5"/>
      <c r="AB192" s="5"/>
      <c r="AC192" s="5"/>
      <c r="AD192" s="5"/>
      <c r="AE192" s="5"/>
      <c r="AF192" s="5"/>
      <c r="AG192" s="5"/>
      <c r="AH192" s="5"/>
      <c r="AI192" s="5"/>
    </row>
    <row r="193" ht="25.5" spans="1:35">
      <c r="A193" s="300" t="s">
        <v>1952</v>
      </c>
      <c r="B193" s="300" t="s">
        <v>1920</v>
      </c>
      <c r="C193" s="292" t="s">
        <v>96</v>
      </c>
      <c r="D193" s="295" t="s">
        <v>1629</v>
      </c>
      <c r="E193" s="298" t="s">
        <v>1921</v>
      </c>
      <c r="F193" s="300" t="s">
        <v>84</v>
      </c>
      <c r="G193" s="317">
        <f t="shared" si="9"/>
        <v>8</v>
      </c>
      <c r="H193" s="316"/>
      <c r="I193" s="316"/>
      <c r="J193" s="316"/>
      <c r="K193" s="316"/>
      <c r="L193" s="316"/>
      <c r="M193" s="316"/>
      <c r="N193" s="316"/>
      <c r="O193" s="316"/>
      <c r="P193" s="316"/>
      <c r="Q193" s="316"/>
      <c r="R193" s="316"/>
      <c r="S193" s="316"/>
      <c r="T193" s="316"/>
      <c r="U193" s="316">
        <v>8</v>
      </c>
      <c r="V193" s="316"/>
      <c r="W193" s="298" t="s">
        <v>1922</v>
      </c>
      <c r="X193" s="299"/>
      <c r="Y193" s="299"/>
      <c r="Z193" s="299"/>
      <c r="AA193" s="5"/>
      <c r="AB193" s="5"/>
      <c r="AC193" s="5"/>
      <c r="AD193" s="5"/>
      <c r="AE193" s="5"/>
      <c r="AF193" s="5"/>
      <c r="AG193" s="5"/>
      <c r="AH193" s="5"/>
      <c r="AI193" s="5"/>
    </row>
    <row r="194" ht="25.5" spans="1:35">
      <c r="A194" s="300" t="s">
        <v>1953</v>
      </c>
      <c r="B194" s="300">
        <v>92380</v>
      </c>
      <c r="C194" s="292" t="s">
        <v>96</v>
      </c>
      <c r="D194" s="295" t="s">
        <v>1629</v>
      </c>
      <c r="E194" s="298" t="s">
        <v>483</v>
      </c>
      <c r="F194" s="300" t="s">
        <v>84</v>
      </c>
      <c r="G194" s="317">
        <f t="shared" si="9"/>
        <v>10</v>
      </c>
      <c r="H194" s="316">
        <f t="shared" ref="H194:U194" si="10">H214/3</f>
        <v>0</v>
      </c>
      <c r="I194" s="316">
        <f t="shared" si="10"/>
        <v>0</v>
      </c>
      <c r="J194" s="316">
        <f t="shared" si="10"/>
        <v>0</v>
      </c>
      <c r="K194" s="316"/>
      <c r="L194" s="316">
        <f t="shared" si="10"/>
        <v>0</v>
      </c>
      <c r="M194" s="316"/>
      <c r="N194" s="316">
        <f t="shared" si="10"/>
        <v>0</v>
      </c>
      <c r="O194" s="316">
        <f t="shared" si="10"/>
        <v>0</v>
      </c>
      <c r="P194" s="316">
        <f t="shared" si="10"/>
        <v>0</v>
      </c>
      <c r="Q194" s="316">
        <f t="shared" si="10"/>
        <v>0</v>
      </c>
      <c r="R194" s="316"/>
      <c r="S194" s="316">
        <f t="shared" si="10"/>
        <v>0</v>
      </c>
      <c r="T194" s="316"/>
      <c r="U194" s="316">
        <f t="shared" si="10"/>
        <v>10</v>
      </c>
      <c r="V194" s="316"/>
      <c r="W194" s="298" t="s">
        <v>1922</v>
      </c>
      <c r="X194" s="393"/>
      <c r="Y194" s="393"/>
      <c r="Z194" s="393"/>
      <c r="AA194" s="5"/>
      <c r="AB194" s="5"/>
      <c r="AC194" s="5"/>
      <c r="AD194" s="5"/>
      <c r="AE194" s="5"/>
      <c r="AF194" s="5"/>
      <c r="AG194" s="5"/>
      <c r="AH194" s="5"/>
      <c r="AI194" s="5"/>
    </row>
    <row r="195" ht="25.5" spans="1:35">
      <c r="A195" s="300" t="s">
        <v>1954</v>
      </c>
      <c r="B195" s="300">
        <v>89371</v>
      </c>
      <c r="C195" s="292" t="s">
        <v>96</v>
      </c>
      <c r="D195" s="295" t="s">
        <v>1629</v>
      </c>
      <c r="E195" s="298" t="s">
        <v>486</v>
      </c>
      <c r="F195" s="292" t="s">
        <v>80</v>
      </c>
      <c r="G195" s="317">
        <f t="shared" si="9"/>
        <v>4</v>
      </c>
      <c r="H195" s="316"/>
      <c r="I195" s="316"/>
      <c r="J195" s="316"/>
      <c r="K195" s="316"/>
      <c r="L195" s="316"/>
      <c r="M195" s="316"/>
      <c r="N195" s="316"/>
      <c r="O195" s="316"/>
      <c r="P195" s="316"/>
      <c r="Q195" s="316"/>
      <c r="R195" s="316"/>
      <c r="S195" s="316"/>
      <c r="T195" s="316"/>
      <c r="U195" s="316">
        <v>4</v>
      </c>
      <c r="V195" s="316"/>
      <c r="W195" s="298" t="s">
        <v>1936</v>
      </c>
      <c r="X195" s="393"/>
      <c r="Y195" s="393"/>
      <c r="Z195" s="393"/>
      <c r="AA195" s="5"/>
      <c r="AB195" s="5"/>
      <c r="AC195" s="5"/>
      <c r="AD195" s="5"/>
      <c r="AE195" s="5"/>
      <c r="AF195" s="5"/>
      <c r="AG195" s="5"/>
      <c r="AH195" s="5"/>
      <c r="AI195" s="5"/>
    </row>
    <row r="196" ht="15" spans="1:35">
      <c r="A196" s="300" t="s">
        <v>1955</v>
      </c>
      <c r="B196" s="300" t="s">
        <v>1956</v>
      </c>
      <c r="C196" s="292" t="s">
        <v>96</v>
      </c>
      <c r="D196" s="295" t="s">
        <v>1629</v>
      </c>
      <c r="E196" s="298" t="s">
        <v>1957</v>
      </c>
      <c r="F196" s="300" t="s">
        <v>84</v>
      </c>
      <c r="G196" s="317">
        <f t="shared" si="9"/>
        <v>1</v>
      </c>
      <c r="H196" s="316"/>
      <c r="I196" s="316"/>
      <c r="J196" s="316"/>
      <c r="K196" s="316"/>
      <c r="L196" s="316"/>
      <c r="M196" s="316"/>
      <c r="N196" s="316"/>
      <c r="O196" s="316"/>
      <c r="P196" s="316"/>
      <c r="Q196" s="316"/>
      <c r="R196" s="316"/>
      <c r="S196" s="316"/>
      <c r="T196" s="316"/>
      <c r="U196" s="316">
        <v>1</v>
      </c>
      <c r="V196" s="316"/>
      <c r="W196" s="315" t="s">
        <v>1900</v>
      </c>
      <c r="X196" s="393"/>
      <c r="Y196" s="393"/>
      <c r="Z196" s="393"/>
      <c r="AA196" s="5"/>
      <c r="AB196" s="5"/>
      <c r="AC196" s="5"/>
      <c r="AD196" s="5"/>
      <c r="AE196" s="5"/>
      <c r="AF196" s="5"/>
      <c r="AG196" s="5"/>
      <c r="AH196" s="5"/>
      <c r="AI196" s="5"/>
    </row>
    <row r="197" ht="25.5" spans="1:35">
      <c r="A197" s="300" t="s">
        <v>1958</v>
      </c>
      <c r="B197" s="300" t="s">
        <v>1959</v>
      </c>
      <c r="C197" s="292" t="s">
        <v>96</v>
      </c>
      <c r="D197" s="295" t="s">
        <v>1629</v>
      </c>
      <c r="E197" s="298" t="s">
        <v>1960</v>
      </c>
      <c r="F197" s="300" t="s">
        <v>84</v>
      </c>
      <c r="G197" s="317">
        <f t="shared" si="9"/>
        <v>3</v>
      </c>
      <c r="H197" s="316"/>
      <c r="I197" s="316"/>
      <c r="J197" s="316"/>
      <c r="K197" s="316"/>
      <c r="L197" s="316"/>
      <c r="M197" s="316"/>
      <c r="N197" s="316"/>
      <c r="O197" s="316"/>
      <c r="P197" s="316"/>
      <c r="Q197" s="316"/>
      <c r="R197" s="316"/>
      <c r="S197" s="316"/>
      <c r="T197" s="316"/>
      <c r="U197" s="316">
        <v>3</v>
      </c>
      <c r="V197" s="316"/>
      <c r="W197" s="315" t="s">
        <v>1900</v>
      </c>
      <c r="X197" s="393"/>
      <c r="Y197" s="393"/>
      <c r="Z197" s="393"/>
      <c r="AA197" s="5"/>
      <c r="AB197" s="5"/>
      <c r="AC197" s="5"/>
      <c r="AD197" s="5"/>
      <c r="AE197" s="5"/>
      <c r="AF197" s="5"/>
      <c r="AG197" s="5"/>
      <c r="AH197" s="5"/>
      <c r="AI197" s="5"/>
    </row>
    <row r="198" ht="25.5" spans="1:35">
      <c r="A198" s="300" t="s">
        <v>1961</v>
      </c>
      <c r="B198" s="300" t="s">
        <v>1962</v>
      </c>
      <c r="C198" s="292" t="s">
        <v>96</v>
      </c>
      <c r="D198" s="295" t="s">
        <v>1629</v>
      </c>
      <c r="E198" s="298" t="s">
        <v>1963</v>
      </c>
      <c r="F198" s="300" t="s">
        <v>84</v>
      </c>
      <c r="G198" s="317">
        <f t="shared" si="9"/>
        <v>2</v>
      </c>
      <c r="H198" s="316"/>
      <c r="I198" s="316"/>
      <c r="J198" s="316"/>
      <c r="K198" s="316"/>
      <c r="L198" s="316"/>
      <c r="M198" s="316"/>
      <c r="N198" s="316"/>
      <c r="O198" s="316"/>
      <c r="P198" s="316"/>
      <c r="Q198" s="316"/>
      <c r="R198" s="316"/>
      <c r="S198" s="316"/>
      <c r="T198" s="316"/>
      <c r="U198" s="316">
        <v>2</v>
      </c>
      <c r="V198" s="316"/>
      <c r="W198" s="315" t="s">
        <v>1900</v>
      </c>
      <c r="X198" s="299"/>
      <c r="Y198" s="299"/>
      <c r="Z198" s="299"/>
      <c r="AA198" s="5"/>
      <c r="AB198" s="5"/>
      <c r="AC198" s="5"/>
      <c r="AD198" s="5"/>
      <c r="AE198" s="5"/>
      <c r="AF198" s="5"/>
      <c r="AG198" s="5"/>
      <c r="AH198" s="5"/>
      <c r="AI198" s="5"/>
    </row>
    <row r="199" ht="25.5" spans="1:35">
      <c r="A199" s="300" t="s">
        <v>1964</v>
      </c>
      <c r="B199" s="300">
        <v>92379</v>
      </c>
      <c r="C199" s="292" t="s">
        <v>96</v>
      </c>
      <c r="D199" s="295" t="s">
        <v>1629</v>
      </c>
      <c r="E199" s="298" t="s">
        <v>498</v>
      </c>
      <c r="F199" s="300" t="s">
        <v>84</v>
      </c>
      <c r="G199" s="317">
        <f t="shared" si="9"/>
        <v>2</v>
      </c>
      <c r="H199" s="316"/>
      <c r="I199" s="316"/>
      <c r="J199" s="316"/>
      <c r="K199" s="316"/>
      <c r="L199" s="316"/>
      <c r="M199" s="316"/>
      <c r="N199" s="316"/>
      <c r="O199" s="316"/>
      <c r="P199" s="316"/>
      <c r="Q199" s="316"/>
      <c r="R199" s="316"/>
      <c r="S199" s="316"/>
      <c r="T199" s="316"/>
      <c r="U199" s="316">
        <v>2</v>
      </c>
      <c r="V199" s="316"/>
      <c r="W199" s="315" t="s">
        <v>1900</v>
      </c>
      <c r="X199" s="393"/>
      <c r="Y199" s="393"/>
      <c r="Z199" s="393"/>
      <c r="AA199" s="5"/>
      <c r="AB199" s="5"/>
      <c r="AC199" s="5"/>
      <c r="AD199" s="5"/>
      <c r="AE199" s="5"/>
      <c r="AF199" s="5"/>
      <c r="AG199" s="5"/>
      <c r="AH199" s="5"/>
      <c r="AI199" s="5"/>
    </row>
    <row r="200" ht="25.5" spans="1:35">
      <c r="A200" s="300" t="s">
        <v>1965</v>
      </c>
      <c r="B200" s="300">
        <v>92914</v>
      </c>
      <c r="C200" s="292" t="s">
        <v>96</v>
      </c>
      <c r="D200" s="295" t="s">
        <v>1629</v>
      </c>
      <c r="E200" s="298" t="s">
        <v>501</v>
      </c>
      <c r="F200" s="292" t="s">
        <v>80</v>
      </c>
      <c r="G200" s="317">
        <f t="shared" si="9"/>
        <v>1</v>
      </c>
      <c r="H200" s="316"/>
      <c r="I200" s="316"/>
      <c r="J200" s="316"/>
      <c r="K200" s="316"/>
      <c r="L200" s="316"/>
      <c r="M200" s="316"/>
      <c r="N200" s="316"/>
      <c r="O200" s="316"/>
      <c r="P200" s="316"/>
      <c r="Q200" s="316"/>
      <c r="R200" s="316"/>
      <c r="S200" s="316"/>
      <c r="T200" s="316"/>
      <c r="U200" s="316">
        <v>1</v>
      </c>
      <c r="V200" s="316"/>
      <c r="W200" s="315" t="s">
        <v>1942</v>
      </c>
      <c r="X200" s="393"/>
      <c r="Y200" s="393"/>
      <c r="Z200" s="393"/>
      <c r="AA200" s="5"/>
      <c r="AB200" s="5"/>
      <c r="AC200" s="5"/>
      <c r="AD200" s="5"/>
      <c r="AE200" s="5"/>
      <c r="AF200" s="5"/>
      <c r="AG200" s="5"/>
      <c r="AH200" s="5"/>
      <c r="AI200" s="5"/>
    </row>
    <row r="201" ht="15" spans="1:35">
      <c r="A201" s="300" t="s">
        <v>1966</v>
      </c>
      <c r="B201" s="300" t="s">
        <v>1967</v>
      </c>
      <c r="C201" s="292" t="s">
        <v>1595</v>
      </c>
      <c r="D201" s="295" t="s">
        <v>1629</v>
      </c>
      <c r="E201" s="298" t="s">
        <v>504</v>
      </c>
      <c r="F201" s="300" t="s">
        <v>80</v>
      </c>
      <c r="G201" s="317">
        <f t="shared" si="9"/>
        <v>1</v>
      </c>
      <c r="H201" s="316"/>
      <c r="I201" s="316"/>
      <c r="J201" s="316"/>
      <c r="K201" s="316"/>
      <c r="L201" s="316"/>
      <c r="M201" s="316"/>
      <c r="N201" s="316"/>
      <c r="O201" s="316"/>
      <c r="P201" s="316"/>
      <c r="Q201" s="316"/>
      <c r="R201" s="316"/>
      <c r="S201" s="316"/>
      <c r="T201" s="316"/>
      <c r="U201" s="316">
        <v>1</v>
      </c>
      <c r="V201" s="316"/>
      <c r="W201" s="315" t="s">
        <v>1900</v>
      </c>
      <c r="X201" s="393"/>
      <c r="Y201" s="393"/>
      <c r="Z201" s="393"/>
      <c r="AA201" s="5"/>
      <c r="AB201" s="5"/>
      <c r="AC201" s="5"/>
      <c r="AD201" s="5"/>
      <c r="AE201" s="5"/>
      <c r="AF201" s="5"/>
      <c r="AG201" s="5"/>
      <c r="AH201" s="5"/>
      <c r="AI201" s="5"/>
    </row>
    <row r="202" ht="26.25" customHeight="1" spans="1:35">
      <c r="A202" s="300" t="s">
        <v>1968</v>
      </c>
      <c r="B202" s="300" t="s">
        <v>1969</v>
      </c>
      <c r="C202" s="292" t="s">
        <v>96</v>
      </c>
      <c r="D202" s="295" t="s">
        <v>1629</v>
      </c>
      <c r="E202" s="298" t="s">
        <v>1970</v>
      </c>
      <c r="F202" s="300" t="s">
        <v>84</v>
      </c>
      <c r="G202" s="317">
        <f t="shared" si="9"/>
        <v>2</v>
      </c>
      <c r="H202" s="316"/>
      <c r="I202" s="316"/>
      <c r="J202" s="316"/>
      <c r="K202" s="316"/>
      <c r="L202" s="316"/>
      <c r="M202" s="316"/>
      <c r="N202" s="316"/>
      <c r="O202" s="316"/>
      <c r="P202" s="316"/>
      <c r="Q202" s="316"/>
      <c r="R202" s="316"/>
      <c r="S202" s="316"/>
      <c r="T202" s="316"/>
      <c r="U202" s="316">
        <v>2</v>
      </c>
      <c r="V202" s="316"/>
      <c r="W202" s="315" t="s">
        <v>1900</v>
      </c>
      <c r="X202" s="393"/>
      <c r="Y202" s="393"/>
      <c r="Z202" s="393"/>
      <c r="AA202" s="5"/>
      <c r="AB202" s="5"/>
      <c r="AC202" s="5"/>
      <c r="AD202" s="5"/>
      <c r="AE202" s="5"/>
      <c r="AF202" s="5"/>
      <c r="AG202" s="5"/>
      <c r="AH202" s="5"/>
      <c r="AI202" s="5"/>
    </row>
    <row r="203" ht="15" spans="1:35">
      <c r="A203" s="300" t="s">
        <v>1971</v>
      </c>
      <c r="B203" s="300" t="s">
        <v>1972</v>
      </c>
      <c r="C203" s="292" t="s">
        <v>96</v>
      </c>
      <c r="D203" s="295" t="s">
        <v>1629</v>
      </c>
      <c r="E203" s="298" t="s">
        <v>1973</v>
      </c>
      <c r="F203" s="300" t="s">
        <v>84</v>
      </c>
      <c r="G203" s="317">
        <f t="shared" si="9"/>
        <v>4</v>
      </c>
      <c r="H203" s="316"/>
      <c r="I203" s="316"/>
      <c r="J203" s="316"/>
      <c r="K203" s="316"/>
      <c r="L203" s="316"/>
      <c r="M203" s="316"/>
      <c r="N203" s="316"/>
      <c r="O203" s="316"/>
      <c r="P203" s="316"/>
      <c r="Q203" s="316"/>
      <c r="R203" s="316"/>
      <c r="S203" s="316"/>
      <c r="T203" s="316"/>
      <c r="U203" s="316">
        <v>4</v>
      </c>
      <c r="V203" s="316"/>
      <c r="W203" s="315" t="s">
        <v>1900</v>
      </c>
      <c r="X203" s="393"/>
      <c r="Y203" s="393"/>
      <c r="Z203" s="393"/>
      <c r="AA203" s="5"/>
      <c r="AB203" s="5"/>
      <c r="AC203" s="5"/>
      <c r="AD203" s="5"/>
      <c r="AE203" s="5"/>
      <c r="AF203" s="5"/>
      <c r="AG203" s="5"/>
      <c r="AH203" s="5"/>
      <c r="AI203" s="5"/>
    </row>
    <row r="204" ht="25.5" spans="1:35">
      <c r="A204" s="300" t="s">
        <v>1974</v>
      </c>
      <c r="B204" s="300">
        <v>103016</v>
      </c>
      <c r="C204" s="292" t="s">
        <v>96</v>
      </c>
      <c r="D204" s="295" t="s">
        <v>1629</v>
      </c>
      <c r="E204" s="298" t="s">
        <v>513</v>
      </c>
      <c r="F204" s="300" t="s">
        <v>84</v>
      </c>
      <c r="G204" s="317">
        <f t="shared" si="9"/>
        <v>2</v>
      </c>
      <c r="H204" s="316"/>
      <c r="I204" s="316"/>
      <c r="J204" s="316"/>
      <c r="K204" s="316"/>
      <c r="L204" s="316"/>
      <c r="M204" s="316"/>
      <c r="N204" s="316"/>
      <c r="O204" s="316"/>
      <c r="P204" s="316"/>
      <c r="Q204" s="316"/>
      <c r="R204" s="316"/>
      <c r="S204" s="316"/>
      <c r="T204" s="316"/>
      <c r="U204" s="316">
        <v>2</v>
      </c>
      <c r="V204" s="316"/>
      <c r="W204" s="315" t="s">
        <v>1900</v>
      </c>
      <c r="X204" s="393"/>
      <c r="Y204" s="393"/>
      <c r="Z204" s="393"/>
      <c r="AA204" s="5"/>
      <c r="AB204" s="5"/>
      <c r="AC204" s="5"/>
      <c r="AD204" s="5"/>
      <c r="AE204" s="5"/>
      <c r="AF204" s="5"/>
      <c r="AG204" s="5"/>
      <c r="AH204" s="5"/>
      <c r="AI204" s="5"/>
    </row>
    <row r="205" ht="25.5" spans="1:35">
      <c r="A205" s="300" t="s">
        <v>1975</v>
      </c>
      <c r="B205" s="292">
        <v>94500</v>
      </c>
      <c r="C205" s="292" t="s">
        <v>96</v>
      </c>
      <c r="D205" s="295" t="s">
        <v>1629</v>
      </c>
      <c r="E205" s="298" t="s">
        <v>516</v>
      </c>
      <c r="F205" s="300" t="s">
        <v>84</v>
      </c>
      <c r="G205" s="317">
        <f t="shared" si="9"/>
        <v>2</v>
      </c>
      <c r="H205" s="316"/>
      <c r="I205" s="316"/>
      <c r="J205" s="316"/>
      <c r="K205" s="316"/>
      <c r="L205" s="316"/>
      <c r="M205" s="316"/>
      <c r="N205" s="316"/>
      <c r="O205" s="316"/>
      <c r="P205" s="316"/>
      <c r="Q205" s="316"/>
      <c r="R205" s="316"/>
      <c r="S205" s="316"/>
      <c r="T205" s="316"/>
      <c r="U205" s="316">
        <v>2</v>
      </c>
      <c r="V205" s="316"/>
      <c r="W205" s="315" t="s">
        <v>1900</v>
      </c>
      <c r="X205" s="393"/>
      <c r="Y205" s="393"/>
      <c r="Z205" s="393"/>
      <c r="AA205" s="5"/>
      <c r="AB205" s="5"/>
      <c r="AC205" s="5"/>
      <c r="AD205" s="5"/>
      <c r="AE205" s="5"/>
      <c r="AF205" s="5"/>
      <c r="AG205" s="5"/>
      <c r="AH205" s="5"/>
      <c r="AI205" s="5"/>
    </row>
    <row r="206" ht="15" spans="1:35">
      <c r="A206" s="300" t="s">
        <v>1976</v>
      </c>
      <c r="B206" s="300" t="s">
        <v>1977</v>
      </c>
      <c r="C206" s="292" t="s">
        <v>1832</v>
      </c>
      <c r="D206" s="295" t="s">
        <v>1629</v>
      </c>
      <c r="E206" s="298" t="s">
        <v>1978</v>
      </c>
      <c r="F206" s="300" t="s">
        <v>84</v>
      </c>
      <c r="G206" s="317">
        <f t="shared" si="9"/>
        <v>1</v>
      </c>
      <c r="H206" s="316"/>
      <c r="I206" s="316"/>
      <c r="J206" s="316"/>
      <c r="K206" s="316"/>
      <c r="L206" s="316"/>
      <c r="M206" s="316"/>
      <c r="N206" s="316"/>
      <c r="O206" s="316"/>
      <c r="P206" s="316"/>
      <c r="Q206" s="316"/>
      <c r="R206" s="316"/>
      <c r="S206" s="316"/>
      <c r="T206" s="316"/>
      <c r="U206" s="316">
        <v>1</v>
      </c>
      <c r="V206" s="316"/>
      <c r="W206" s="298" t="s">
        <v>1979</v>
      </c>
      <c r="X206" s="299"/>
      <c r="Y206" s="299"/>
      <c r="Z206" s="299"/>
      <c r="AA206" s="5"/>
      <c r="AB206" s="5"/>
      <c r="AC206" s="5"/>
      <c r="AD206" s="5"/>
      <c r="AE206" s="5"/>
      <c r="AF206" s="5"/>
      <c r="AG206" s="5"/>
      <c r="AH206" s="5"/>
      <c r="AI206" s="5"/>
    </row>
    <row r="207" s="243" customFormat="1" ht="15" spans="1:35">
      <c r="A207" s="300" t="s">
        <v>1980</v>
      </c>
      <c r="B207" s="394" t="s">
        <v>521</v>
      </c>
      <c r="C207" s="292" t="s">
        <v>1832</v>
      </c>
      <c r="D207" s="295" t="s">
        <v>1629</v>
      </c>
      <c r="E207" s="298" t="s">
        <v>1981</v>
      </c>
      <c r="F207" s="292" t="s">
        <v>80</v>
      </c>
      <c r="G207" s="317">
        <f t="shared" si="9"/>
        <v>1</v>
      </c>
      <c r="H207" s="316"/>
      <c r="I207" s="316"/>
      <c r="J207" s="316"/>
      <c r="K207" s="316"/>
      <c r="L207" s="316"/>
      <c r="M207" s="316"/>
      <c r="N207" s="316"/>
      <c r="O207" s="316"/>
      <c r="P207" s="316"/>
      <c r="Q207" s="316"/>
      <c r="R207" s="316"/>
      <c r="S207" s="316"/>
      <c r="T207" s="316"/>
      <c r="U207" s="316">
        <v>1</v>
      </c>
      <c r="V207" s="316"/>
      <c r="W207" s="315" t="s">
        <v>1900</v>
      </c>
      <c r="X207" s="299"/>
      <c r="Y207" s="299"/>
      <c r="Z207" s="299"/>
      <c r="AA207" s="290"/>
      <c r="AB207" s="290"/>
      <c r="AC207" s="290"/>
      <c r="AD207" s="290"/>
      <c r="AE207" s="290"/>
      <c r="AF207" s="290"/>
      <c r="AG207" s="290"/>
      <c r="AH207" s="290"/>
      <c r="AI207" s="290"/>
    </row>
    <row r="208" ht="25.5" spans="1:35">
      <c r="A208" s="300" t="s">
        <v>1982</v>
      </c>
      <c r="B208" s="300" t="s">
        <v>1983</v>
      </c>
      <c r="C208" s="292" t="s">
        <v>96</v>
      </c>
      <c r="D208" s="295" t="s">
        <v>1629</v>
      </c>
      <c r="E208" s="298" t="s">
        <v>1984</v>
      </c>
      <c r="F208" s="300" t="s">
        <v>84</v>
      </c>
      <c r="G208" s="317">
        <f t="shared" si="9"/>
        <v>4</v>
      </c>
      <c r="H208" s="316"/>
      <c r="I208" s="316"/>
      <c r="J208" s="316"/>
      <c r="K208" s="316"/>
      <c r="L208" s="316"/>
      <c r="M208" s="316"/>
      <c r="N208" s="316"/>
      <c r="O208" s="316"/>
      <c r="P208" s="316"/>
      <c r="Q208" s="316"/>
      <c r="R208" s="316"/>
      <c r="S208" s="316"/>
      <c r="T208" s="316"/>
      <c r="U208" s="316">
        <v>4</v>
      </c>
      <c r="V208" s="316"/>
      <c r="W208" s="315" t="s">
        <v>1900</v>
      </c>
      <c r="X208" s="393"/>
      <c r="Y208" s="393"/>
      <c r="Z208" s="393"/>
      <c r="AA208" s="5"/>
      <c r="AB208" s="5"/>
      <c r="AC208" s="5"/>
      <c r="AD208" s="5"/>
      <c r="AE208" s="5"/>
      <c r="AF208" s="5"/>
      <c r="AG208" s="5"/>
      <c r="AH208" s="5"/>
      <c r="AI208" s="5"/>
    </row>
    <row r="209" ht="25.5" spans="1:35">
      <c r="A209" s="300" t="s">
        <v>1985</v>
      </c>
      <c r="B209" s="300" t="s">
        <v>1924</v>
      </c>
      <c r="C209" s="292" t="s">
        <v>96</v>
      </c>
      <c r="D209" s="295" t="s">
        <v>1629</v>
      </c>
      <c r="E209" s="298" t="s">
        <v>1925</v>
      </c>
      <c r="F209" s="300" t="s">
        <v>84</v>
      </c>
      <c r="G209" s="317">
        <f t="shared" si="9"/>
        <v>2</v>
      </c>
      <c r="H209" s="316"/>
      <c r="I209" s="316"/>
      <c r="J209" s="316"/>
      <c r="K209" s="316"/>
      <c r="L209" s="316"/>
      <c r="M209" s="316"/>
      <c r="N209" s="316"/>
      <c r="O209" s="316"/>
      <c r="P209" s="316"/>
      <c r="Q209" s="316"/>
      <c r="R209" s="316"/>
      <c r="S209" s="316"/>
      <c r="T209" s="316"/>
      <c r="U209" s="316">
        <v>2</v>
      </c>
      <c r="V209" s="316"/>
      <c r="W209" s="315" t="s">
        <v>1900</v>
      </c>
      <c r="X209" s="299"/>
      <c r="Y209" s="299"/>
      <c r="Z209" s="299"/>
      <c r="AA209" s="5"/>
      <c r="AB209" s="5"/>
      <c r="AC209" s="5"/>
      <c r="AD209" s="5"/>
      <c r="AE209" s="5"/>
      <c r="AF209" s="5"/>
      <c r="AG209" s="5"/>
      <c r="AH209" s="5"/>
      <c r="AI209" s="5"/>
    </row>
    <row r="210" ht="25.5" spans="1:35">
      <c r="A210" s="300" t="s">
        <v>1986</v>
      </c>
      <c r="B210" s="300">
        <v>94795</v>
      </c>
      <c r="C210" s="292" t="s">
        <v>96</v>
      </c>
      <c r="D210" s="295" t="s">
        <v>1629</v>
      </c>
      <c r="E210" s="298" t="s">
        <v>529</v>
      </c>
      <c r="F210" s="292" t="s">
        <v>80</v>
      </c>
      <c r="G210" s="317">
        <f t="shared" si="9"/>
        <v>1</v>
      </c>
      <c r="H210" s="316"/>
      <c r="I210" s="316"/>
      <c r="J210" s="316"/>
      <c r="K210" s="316"/>
      <c r="L210" s="316"/>
      <c r="M210" s="316"/>
      <c r="N210" s="316"/>
      <c r="O210" s="316"/>
      <c r="P210" s="316"/>
      <c r="Q210" s="316"/>
      <c r="R210" s="316"/>
      <c r="S210" s="316"/>
      <c r="T210" s="316"/>
      <c r="U210" s="316">
        <v>1</v>
      </c>
      <c r="V210" s="316"/>
      <c r="W210" s="298" t="s">
        <v>1936</v>
      </c>
      <c r="X210" s="299"/>
      <c r="Y210" s="299"/>
      <c r="Z210" s="299"/>
      <c r="AA210" s="5"/>
      <c r="AB210" s="5"/>
      <c r="AC210" s="5"/>
      <c r="AD210" s="5"/>
      <c r="AE210" s="5"/>
      <c r="AF210" s="5"/>
      <c r="AG210" s="5"/>
      <c r="AH210" s="5"/>
      <c r="AI210" s="5"/>
    </row>
    <row r="211" ht="15" spans="1:35">
      <c r="A211" s="300" t="s">
        <v>1987</v>
      </c>
      <c r="B211" s="300" t="s">
        <v>1988</v>
      </c>
      <c r="C211" s="292" t="s">
        <v>96</v>
      </c>
      <c r="D211" s="295" t="s">
        <v>1629</v>
      </c>
      <c r="E211" s="298" t="s">
        <v>1989</v>
      </c>
      <c r="F211" s="300" t="s">
        <v>84</v>
      </c>
      <c r="G211" s="317">
        <f t="shared" si="9"/>
        <v>1</v>
      </c>
      <c r="H211" s="316"/>
      <c r="I211" s="316"/>
      <c r="J211" s="316"/>
      <c r="K211" s="316"/>
      <c r="L211" s="316"/>
      <c r="M211" s="316"/>
      <c r="N211" s="316"/>
      <c r="O211" s="316"/>
      <c r="P211" s="316"/>
      <c r="Q211" s="316"/>
      <c r="R211" s="316"/>
      <c r="S211" s="316"/>
      <c r="T211" s="316"/>
      <c r="U211" s="316">
        <v>1</v>
      </c>
      <c r="V211" s="316"/>
      <c r="W211" s="315" t="s">
        <v>1900</v>
      </c>
      <c r="X211" s="299"/>
      <c r="Y211" s="299"/>
      <c r="Z211" s="299"/>
      <c r="AA211" s="5"/>
      <c r="AB211" s="5"/>
      <c r="AC211" s="5"/>
      <c r="AD211" s="5"/>
      <c r="AE211" s="5"/>
      <c r="AF211" s="5"/>
      <c r="AG211" s="5"/>
      <c r="AH211" s="5"/>
      <c r="AI211" s="5"/>
    </row>
    <row r="212" ht="38.25" spans="1:35">
      <c r="A212" s="300" t="s">
        <v>1990</v>
      </c>
      <c r="B212" s="300" t="s">
        <v>1991</v>
      </c>
      <c r="C212" s="292" t="s">
        <v>96</v>
      </c>
      <c r="D212" s="295" t="s">
        <v>1629</v>
      </c>
      <c r="E212" s="298" t="s">
        <v>1992</v>
      </c>
      <c r="F212" s="300" t="s">
        <v>116</v>
      </c>
      <c r="G212" s="317">
        <f t="shared" si="9"/>
        <v>9</v>
      </c>
      <c r="H212" s="316"/>
      <c r="I212" s="316"/>
      <c r="J212" s="316"/>
      <c r="K212" s="316"/>
      <c r="L212" s="316"/>
      <c r="M212" s="316"/>
      <c r="N212" s="316"/>
      <c r="O212" s="316"/>
      <c r="P212" s="316"/>
      <c r="Q212" s="316"/>
      <c r="R212" s="316"/>
      <c r="S212" s="316"/>
      <c r="T212" s="316"/>
      <c r="U212" s="316">
        <v>9</v>
      </c>
      <c r="V212" s="316"/>
      <c r="W212" s="298" t="s">
        <v>1788</v>
      </c>
      <c r="X212" s="299"/>
      <c r="Y212" s="299"/>
      <c r="Z212" s="299"/>
      <c r="AA212" s="5"/>
      <c r="AB212" s="5"/>
      <c r="AC212" s="5"/>
      <c r="AD212" s="5"/>
      <c r="AE212" s="5"/>
      <c r="AF212" s="5"/>
      <c r="AG212" s="5"/>
      <c r="AH212" s="5"/>
      <c r="AI212" s="5"/>
    </row>
    <row r="213" ht="38.25" spans="1:35">
      <c r="A213" s="300" t="s">
        <v>1993</v>
      </c>
      <c r="B213" s="300" t="s">
        <v>1927</v>
      </c>
      <c r="C213" s="292" t="s">
        <v>96</v>
      </c>
      <c r="D213" s="295" t="s">
        <v>1629</v>
      </c>
      <c r="E213" s="298" t="s">
        <v>1928</v>
      </c>
      <c r="F213" s="300" t="s">
        <v>116</v>
      </c>
      <c r="G213" s="317">
        <f t="shared" si="9"/>
        <v>12</v>
      </c>
      <c r="H213" s="316"/>
      <c r="I213" s="316"/>
      <c r="J213" s="316"/>
      <c r="K213" s="316"/>
      <c r="L213" s="316"/>
      <c r="M213" s="316"/>
      <c r="N213" s="316"/>
      <c r="O213" s="316"/>
      <c r="P213" s="316"/>
      <c r="Q213" s="316"/>
      <c r="R213" s="316"/>
      <c r="S213" s="316"/>
      <c r="T213" s="316"/>
      <c r="U213" s="316">
        <v>12</v>
      </c>
      <c r="V213" s="316"/>
      <c r="W213" s="298" t="s">
        <v>1788</v>
      </c>
      <c r="X213" s="299"/>
      <c r="Y213" s="299"/>
      <c r="Z213" s="299"/>
      <c r="AA213" s="5"/>
      <c r="AB213" s="5"/>
      <c r="AC213" s="5"/>
      <c r="AD213" s="5"/>
      <c r="AE213" s="5"/>
      <c r="AF213" s="5"/>
      <c r="AG213" s="5"/>
      <c r="AH213" s="5"/>
      <c r="AI213" s="5"/>
    </row>
    <row r="214" ht="38.25" spans="1:35">
      <c r="A214" s="300" t="s">
        <v>1994</v>
      </c>
      <c r="B214" s="300">
        <v>92368</v>
      </c>
      <c r="C214" s="292" t="s">
        <v>96</v>
      </c>
      <c r="D214" s="295" t="s">
        <v>1629</v>
      </c>
      <c r="E214" s="298" t="s">
        <v>539</v>
      </c>
      <c r="F214" s="300" t="s">
        <v>116</v>
      </c>
      <c r="G214" s="317">
        <f t="shared" si="9"/>
        <v>30</v>
      </c>
      <c r="H214" s="316"/>
      <c r="I214" s="316"/>
      <c r="J214" s="316"/>
      <c r="K214" s="316"/>
      <c r="L214" s="316"/>
      <c r="M214" s="316"/>
      <c r="N214" s="316"/>
      <c r="O214" s="316"/>
      <c r="P214" s="316"/>
      <c r="Q214" s="316"/>
      <c r="R214" s="316"/>
      <c r="S214" s="316"/>
      <c r="T214" s="316"/>
      <c r="U214" s="316">
        <v>30</v>
      </c>
      <c r="V214" s="316"/>
      <c r="W214" s="298" t="s">
        <v>1788</v>
      </c>
      <c r="X214" s="299"/>
      <c r="Y214" s="299"/>
      <c r="Z214" s="299"/>
      <c r="AA214" s="5"/>
      <c r="AB214" s="5"/>
      <c r="AC214" s="5"/>
      <c r="AD214" s="5"/>
      <c r="AE214" s="5"/>
      <c r="AF214" s="5"/>
      <c r="AG214" s="5"/>
      <c r="AH214" s="5"/>
      <c r="AI214" s="5"/>
    </row>
    <row r="215" ht="25.5" spans="1:35">
      <c r="A215" s="300" t="s">
        <v>1995</v>
      </c>
      <c r="B215" s="300">
        <v>89401</v>
      </c>
      <c r="C215" s="292" t="s">
        <v>96</v>
      </c>
      <c r="D215" s="295" t="s">
        <v>1629</v>
      </c>
      <c r="E215" s="298" t="s">
        <v>542</v>
      </c>
      <c r="F215" s="292" t="s">
        <v>194</v>
      </c>
      <c r="G215" s="317">
        <f t="shared" si="9"/>
        <v>6</v>
      </c>
      <c r="H215" s="316"/>
      <c r="I215" s="316"/>
      <c r="J215" s="316"/>
      <c r="K215" s="316"/>
      <c r="L215" s="316"/>
      <c r="M215" s="316"/>
      <c r="N215" s="316"/>
      <c r="O215" s="316"/>
      <c r="P215" s="316"/>
      <c r="Q215" s="316"/>
      <c r="R215" s="316"/>
      <c r="S215" s="316"/>
      <c r="T215" s="316"/>
      <c r="U215" s="316">
        <v>6</v>
      </c>
      <c r="V215" s="316"/>
      <c r="W215" s="298" t="s">
        <v>1936</v>
      </c>
      <c r="X215" s="299"/>
      <c r="Y215" s="299"/>
      <c r="Z215" s="299"/>
      <c r="AA215" s="5"/>
      <c r="AB215" s="5"/>
      <c r="AC215" s="5"/>
      <c r="AD215" s="5"/>
      <c r="AE215" s="5"/>
      <c r="AF215" s="5"/>
      <c r="AG215" s="5"/>
      <c r="AH215" s="5"/>
      <c r="AI215" s="5"/>
    </row>
    <row r="216" ht="25.5" spans="1:35">
      <c r="A216" s="300" t="s">
        <v>1996</v>
      </c>
      <c r="B216" s="300">
        <v>92896</v>
      </c>
      <c r="C216" s="292" t="s">
        <v>96</v>
      </c>
      <c r="D216" s="295" t="s">
        <v>1629</v>
      </c>
      <c r="E216" s="298" t="s">
        <v>1997</v>
      </c>
      <c r="F216" s="300" t="s">
        <v>80</v>
      </c>
      <c r="G216" s="317">
        <f t="shared" si="9"/>
        <v>4</v>
      </c>
      <c r="H216" s="316"/>
      <c r="I216" s="316"/>
      <c r="J216" s="316"/>
      <c r="K216" s="316"/>
      <c r="L216" s="316"/>
      <c r="M216" s="316"/>
      <c r="N216" s="316"/>
      <c r="O216" s="316"/>
      <c r="P216" s="316"/>
      <c r="Q216" s="316"/>
      <c r="R216" s="316"/>
      <c r="S216" s="316"/>
      <c r="T216" s="316"/>
      <c r="U216" s="316">
        <v>4</v>
      </c>
      <c r="V216" s="316"/>
      <c r="W216" s="315" t="s">
        <v>1900</v>
      </c>
      <c r="X216" s="299"/>
      <c r="Y216" s="299"/>
      <c r="Z216" s="299"/>
      <c r="AA216" s="5"/>
      <c r="AB216" s="5"/>
      <c r="AC216" s="5"/>
      <c r="AD216" s="5"/>
      <c r="AE216" s="5"/>
      <c r="AF216" s="5"/>
      <c r="AG216" s="5"/>
      <c r="AH216" s="5"/>
      <c r="AI216" s="5"/>
    </row>
    <row r="217" ht="25.5" spans="1:35">
      <c r="A217" s="300" t="s">
        <v>1998</v>
      </c>
      <c r="B217" s="300">
        <v>92897</v>
      </c>
      <c r="C217" s="292" t="s">
        <v>96</v>
      </c>
      <c r="D217" s="295" t="s">
        <v>1629</v>
      </c>
      <c r="E217" s="298" t="s">
        <v>548</v>
      </c>
      <c r="F217" s="300" t="s">
        <v>80</v>
      </c>
      <c r="G217" s="317">
        <f t="shared" si="9"/>
        <v>2</v>
      </c>
      <c r="H217" s="316"/>
      <c r="I217" s="316"/>
      <c r="J217" s="316"/>
      <c r="K217" s="316"/>
      <c r="L217" s="316"/>
      <c r="M217" s="316"/>
      <c r="N217" s="316"/>
      <c r="O217" s="316"/>
      <c r="P217" s="316"/>
      <c r="Q217" s="316"/>
      <c r="R217" s="316"/>
      <c r="S217" s="316"/>
      <c r="T217" s="316"/>
      <c r="U217" s="316">
        <v>2</v>
      </c>
      <c r="V217" s="316"/>
      <c r="W217" s="315" t="s">
        <v>1900</v>
      </c>
      <c r="X217" s="299"/>
      <c r="Y217" s="299"/>
      <c r="Z217" s="299"/>
      <c r="AA217" s="5"/>
      <c r="AB217" s="5"/>
      <c r="AC217" s="5"/>
      <c r="AD217" s="5"/>
      <c r="AE217" s="5"/>
      <c r="AF217" s="5"/>
      <c r="AG217" s="5"/>
      <c r="AH217" s="5"/>
      <c r="AI217" s="5"/>
    </row>
    <row r="218" ht="25.5" spans="1:35">
      <c r="A218" s="300" t="s">
        <v>1999</v>
      </c>
      <c r="B218" s="300" t="s">
        <v>2000</v>
      </c>
      <c r="C218" s="292" t="s">
        <v>96</v>
      </c>
      <c r="D218" s="295" t="s">
        <v>1629</v>
      </c>
      <c r="E218" s="298" t="s">
        <v>2001</v>
      </c>
      <c r="F218" s="300" t="s">
        <v>84</v>
      </c>
      <c r="G218" s="317">
        <f t="shared" si="9"/>
        <v>2</v>
      </c>
      <c r="H218" s="316"/>
      <c r="I218" s="316"/>
      <c r="J218" s="316"/>
      <c r="K218" s="316"/>
      <c r="L218" s="316"/>
      <c r="M218" s="316"/>
      <c r="N218" s="316"/>
      <c r="O218" s="316"/>
      <c r="P218" s="316"/>
      <c r="Q218" s="316"/>
      <c r="R218" s="316"/>
      <c r="S218" s="316"/>
      <c r="T218" s="316"/>
      <c r="U218" s="316">
        <v>2</v>
      </c>
      <c r="V218" s="316"/>
      <c r="W218" s="315" t="s">
        <v>1900</v>
      </c>
      <c r="X218" s="299"/>
      <c r="Y218" s="299"/>
      <c r="Z218" s="299"/>
      <c r="AA218" s="5"/>
      <c r="AB218" s="5"/>
      <c r="AC218" s="5"/>
      <c r="AD218" s="5"/>
      <c r="AE218" s="5"/>
      <c r="AF218" s="5"/>
      <c r="AG218" s="5"/>
      <c r="AH218" s="5"/>
      <c r="AI218" s="5"/>
    </row>
    <row r="219" ht="25.5" spans="1:35">
      <c r="A219" s="300" t="s">
        <v>2002</v>
      </c>
      <c r="B219" s="300">
        <v>99620</v>
      </c>
      <c r="C219" s="292" t="s">
        <v>96</v>
      </c>
      <c r="D219" s="295" t="s">
        <v>1629</v>
      </c>
      <c r="E219" s="298" t="s">
        <v>554</v>
      </c>
      <c r="F219" s="300" t="s">
        <v>84</v>
      </c>
      <c r="G219" s="317">
        <f t="shared" si="9"/>
        <v>1</v>
      </c>
      <c r="H219" s="316"/>
      <c r="I219" s="316"/>
      <c r="J219" s="316"/>
      <c r="K219" s="316"/>
      <c r="L219" s="316"/>
      <c r="M219" s="316"/>
      <c r="N219" s="316"/>
      <c r="O219" s="316"/>
      <c r="P219" s="316"/>
      <c r="Q219" s="316"/>
      <c r="R219" s="316"/>
      <c r="S219" s="316"/>
      <c r="T219" s="316"/>
      <c r="U219" s="316">
        <v>1</v>
      </c>
      <c r="V219" s="316"/>
      <c r="W219" s="315" t="s">
        <v>1900</v>
      </c>
      <c r="X219" s="299"/>
      <c r="Y219" s="299"/>
      <c r="Z219" s="299"/>
      <c r="AA219" s="5"/>
      <c r="AB219" s="5"/>
      <c r="AC219" s="5"/>
      <c r="AD219" s="5"/>
      <c r="AE219" s="5"/>
      <c r="AF219" s="5"/>
      <c r="AG219" s="5"/>
      <c r="AH219" s="5"/>
      <c r="AI219" s="5"/>
    </row>
    <row r="220" ht="25.5" spans="1:35">
      <c r="A220" s="300" t="s">
        <v>2003</v>
      </c>
      <c r="B220" s="395" t="s">
        <v>2004</v>
      </c>
      <c r="C220" s="395" t="s">
        <v>1595</v>
      </c>
      <c r="D220" s="295" t="s">
        <v>1629</v>
      </c>
      <c r="E220" s="298" t="s">
        <v>2005</v>
      </c>
      <c r="F220" s="292" t="s">
        <v>80</v>
      </c>
      <c r="G220" s="317">
        <f t="shared" si="9"/>
        <v>1</v>
      </c>
      <c r="H220" s="316"/>
      <c r="I220" s="316"/>
      <c r="J220" s="316"/>
      <c r="K220" s="316"/>
      <c r="L220" s="316"/>
      <c r="M220" s="316"/>
      <c r="N220" s="316"/>
      <c r="O220" s="316"/>
      <c r="P220" s="316"/>
      <c r="Q220" s="316"/>
      <c r="R220" s="316"/>
      <c r="S220" s="316"/>
      <c r="T220" s="316"/>
      <c r="U220" s="316">
        <v>1</v>
      </c>
      <c r="V220" s="316"/>
      <c r="W220" s="298" t="s">
        <v>1806</v>
      </c>
      <c r="X220" s="396"/>
      <c r="Y220" s="396"/>
      <c r="Z220" s="396"/>
      <c r="AA220" s="5"/>
      <c r="AB220" s="5"/>
      <c r="AC220" s="5"/>
      <c r="AD220" s="5"/>
      <c r="AE220" s="5"/>
      <c r="AF220" s="5"/>
      <c r="AG220" s="5"/>
      <c r="AH220" s="5"/>
      <c r="AI220" s="5"/>
    </row>
    <row r="221" s="244" customFormat="1" ht="25.5" spans="1:35">
      <c r="A221" s="300" t="s">
        <v>2006</v>
      </c>
      <c r="B221" s="397">
        <v>92937</v>
      </c>
      <c r="C221" s="292" t="s">
        <v>96</v>
      </c>
      <c r="D221" s="295" t="s">
        <v>1629</v>
      </c>
      <c r="E221" s="298" t="s">
        <v>560</v>
      </c>
      <c r="F221" s="292" t="s">
        <v>80</v>
      </c>
      <c r="G221" s="317">
        <f t="shared" si="9"/>
        <v>1</v>
      </c>
      <c r="H221" s="316"/>
      <c r="I221" s="316"/>
      <c r="J221" s="316"/>
      <c r="K221" s="316"/>
      <c r="L221" s="316"/>
      <c r="M221" s="316"/>
      <c r="N221" s="316"/>
      <c r="O221" s="353"/>
      <c r="P221" s="353"/>
      <c r="Q221" s="353"/>
      <c r="R221" s="353"/>
      <c r="S221" s="353"/>
      <c r="T221" s="353"/>
      <c r="U221" s="316">
        <v>1</v>
      </c>
      <c r="W221" s="298" t="s">
        <v>2007</v>
      </c>
      <c r="X221" s="398"/>
      <c r="Y221" s="398"/>
      <c r="Z221" s="398"/>
      <c r="AA221" s="137"/>
      <c r="AB221" s="137"/>
      <c r="AC221" s="137"/>
      <c r="AD221" s="137"/>
      <c r="AE221" s="137"/>
      <c r="AF221" s="137"/>
      <c r="AG221" s="137"/>
      <c r="AH221" s="137"/>
      <c r="AI221" s="137"/>
    </row>
    <row r="222" s="244" customFormat="1" ht="25.5" spans="1:35">
      <c r="A222" s="300" t="s">
        <v>2008</v>
      </c>
      <c r="B222" s="397">
        <v>92933</v>
      </c>
      <c r="C222" s="292" t="s">
        <v>96</v>
      </c>
      <c r="D222" s="295" t="s">
        <v>1629</v>
      </c>
      <c r="E222" s="298" t="s">
        <v>563</v>
      </c>
      <c r="F222" s="292" t="s">
        <v>80</v>
      </c>
      <c r="G222" s="317">
        <f t="shared" si="9"/>
        <v>1</v>
      </c>
      <c r="H222" s="316"/>
      <c r="I222" s="316"/>
      <c r="J222" s="316"/>
      <c r="K222" s="316"/>
      <c r="L222" s="316"/>
      <c r="M222" s="316"/>
      <c r="N222" s="316"/>
      <c r="O222" s="353"/>
      <c r="P222" s="353"/>
      <c r="Q222" s="353"/>
      <c r="R222" s="353"/>
      <c r="S222" s="353"/>
      <c r="T222" s="353"/>
      <c r="U222" s="316">
        <v>1</v>
      </c>
      <c r="V222" s="316"/>
      <c r="W222" s="298" t="s">
        <v>2007</v>
      </c>
      <c r="X222" s="398"/>
      <c r="Y222" s="398"/>
      <c r="Z222" s="398"/>
      <c r="AA222" s="137"/>
      <c r="AB222" s="137"/>
      <c r="AC222" s="137"/>
      <c r="AD222" s="137"/>
      <c r="AE222" s="137"/>
      <c r="AF222" s="137"/>
      <c r="AG222" s="137"/>
      <c r="AH222" s="137"/>
      <c r="AI222" s="137"/>
    </row>
    <row r="223" s="244" customFormat="1" ht="25.5" spans="1:35">
      <c r="A223" s="300" t="s">
        <v>2009</v>
      </c>
      <c r="B223" s="397">
        <v>92644</v>
      </c>
      <c r="C223" s="292" t="s">
        <v>96</v>
      </c>
      <c r="D223" s="295" t="s">
        <v>1629</v>
      </c>
      <c r="E223" s="298" t="s">
        <v>566</v>
      </c>
      <c r="F223" s="292" t="s">
        <v>80</v>
      </c>
      <c r="G223" s="317">
        <f t="shared" si="9"/>
        <v>1</v>
      </c>
      <c r="H223" s="316"/>
      <c r="I223" s="316"/>
      <c r="J223" s="316"/>
      <c r="K223" s="316"/>
      <c r="L223" s="316"/>
      <c r="M223" s="316"/>
      <c r="N223" s="316"/>
      <c r="O223" s="353"/>
      <c r="P223" s="353"/>
      <c r="Q223" s="353"/>
      <c r="R223" s="353"/>
      <c r="S223" s="353"/>
      <c r="T223" s="353"/>
      <c r="U223" s="316">
        <v>1</v>
      </c>
      <c r="V223" s="316"/>
      <c r="W223" s="298" t="s">
        <v>2007</v>
      </c>
      <c r="X223" s="398"/>
      <c r="Y223" s="398"/>
      <c r="Z223" s="398"/>
      <c r="AA223" s="137"/>
      <c r="AB223" s="137"/>
      <c r="AC223" s="137"/>
      <c r="AD223" s="137"/>
      <c r="AE223" s="137"/>
      <c r="AF223" s="137"/>
      <c r="AG223" s="137"/>
      <c r="AH223" s="137"/>
      <c r="AI223" s="137"/>
    </row>
    <row r="224" s="244" customFormat="1" ht="25.5" spans="1:35">
      <c r="A224" s="300" t="s">
        <v>2010</v>
      </c>
      <c r="B224" s="397">
        <v>92375</v>
      </c>
      <c r="C224" s="292" t="s">
        <v>96</v>
      </c>
      <c r="D224" s="295" t="s">
        <v>1629</v>
      </c>
      <c r="E224" s="298" t="s">
        <v>569</v>
      </c>
      <c r="F224" s="292" t="s">
        <v>80</v>
      </c>
      <c r="G224" s="317">
        <f t="shared" si="9"/>
        <v>1</v>
      </c>
      <c r="H224" s="316"/>
      <c r="I224" s="316"/>
      <c r="J224" s="316"/>
      <c r="K224" s="316"/>
      <c r="L224" s="316"/>
      <c r="M224" s="316"/>
      <c r="N224" s="316"/>
      <c r="O224" s="353"/>
      <c r="P224" s="353"/>
      <c r="Q224" s="353"/>
      <c r="R224" s="353"/>
      <c r="S224" s="353"/>
      <c r="T224" s="353"/>
      <c r="U224" s="316">
        <v>1</v>
      </c>
      <c r="V224" s="316"/>
      <c r="W224" s="298" t="s">
        <v>2007</v>
      </c>
      <c r="X224" s="398"/>
      <c r="Y224" s="398"/>
      <c r="Z224" s="398"/>
      <c r="AA224" s="137"/>
      <c r="AB224" s="137"/>
      <c r="AC224" s="137"/>
      <c r="AD224" s="137"/>
      <c r="AE224" s="137"/>
      <c r="AF224" s="137"/>
      <c r="AG224" s="137"/>
      <c r="AH224" s="137"/>
      <c r="AI224" s="137"/>
    </row>
    <row r="225" ht="15" spans="1:35">
      <c r="A225" s="303" t="s">
        <v>2011</v>
      </c>
      <c r="B225" s="305"/>
      <c r="C225" s="305"/>
      <c r="D225" s="305"/>
      <c r="E225" s="390" t="s">
        <v>571</v>
      </c>
      <c r="F225" s="305"/>
      <c r="G225" s="317">
        <v>1</v>
      </c>
      <c r="H225" s="316"/>
      <c r="I225" s="316"/>
      <c r="J225" s="316"/>
      <c r="K225" s="316"/>
      <c r="L225" s="316"/>
      <c r="M225" s="316"/>
      <c r="N225" s="316"/>
      <c r="O225" s="316"/>
      <c r="P225" s="316"/>
      <c r="Q225" s="316"/>
      <c r="R225" s="316"/>
      <c r="S225" s="316"/>
      <c r="T225" s="316"/>
      <c r="U225" s="316">
        <v>1</v>
      </c>
      <c r="V225" s="316"/>
      <c r="W225" s="298"/>
      <c r="X225" s="299"/>
      <c r="Y225" s="299"/>
      <c r="Z225" s="299"/>
      <c r="AA225" s="5"/>
      <c r="AB225" s="5"/>
      <c r="AC225" s="5"/>
      <c r="AD225" s="5"/>
      <c r="AE225" s="5"/>
      <c r="AF225" s="5"/>
      <c r="AG225" s="5"/>
      <c r="AH225" s="5"/>
      <c r="AI225" s="5"/>
    </row>
    <row r="226" ht="15" spans="1:35">
      <c r="A226" s="300" t="s">
        <v>2012</v>
      </c>
      <c r="B226" s="454" t="s">
        <v>2013</v>
      </c>
      <c r="C226" s="292" t="s">
        <v>1595</v>
      </c>
      <c r="D226" s="295" t="s">
        <v>1629</v>
      </c>
      <c r="E226" s="298" t="s">
        <v>2014</v>
      </c>
      <c r="F226" s="300" t="s">
        <v>194</v>
      </c>
      <c r="G226" s="317">
        <f t="shared" si="9"/>
        <v>124</v>
      </c>
      <c r="H226" s="316"/>
      <c r="I226" s="316">
        <v>9</v>
      </c>
      <c r="J226" s="316">
        <v>7</v>
      </c>
      <c r="K226" s="316"/>
      <c r="L226" s="316">
        <v>15</v>
      </c>
      <c r="M226" s="316"/>
      <c r="N226" s="316">
        <v>21</v>
      </c>
      <c r="O226" s="316">
        <v>20</v>
      </c>
      <c r="P226" s="316">
        <v>12</v>
      </c>
      <c r="Q226" s="316">
        <v>7</v>
      </c>
      <c r="R226" s="316"/>
      <c r="S226" s="316">
        <v>31</v>
      </c>
      <c r="T226" s="316"/>
      <c r="U226" s="316">
        <v>2</v>
      </c>
      <c r="V226" s="316"/>
      <c r="W226" s="315" t="s">
        <v>2015</v>
      </c>
      <c r="X226" s="399"/>
      <c r="Y226" s="399"/>
      <c r="Z226" s="399"/>
      <c r="AA226" s="5"/>
      <c r="AB226" s="5"/>
      <c r="AC226" s="5"/>
      <c r="AD226" s="5"/>
      <c r="AE226" s="5"/>
      <c r="AF226" s="5"/>
      <c r="AG226" s="5"/>
      <c r="AH226" s="5"/>
      <c r="AI226" s="5"/>
    </row>
    <row r="227" ht="15" spans="1:35">
      <c r="A227" s="300" t="s">
        <v>2016</v>
      </c>
      <c r="B227" s="454" t="s">
        <v>2017</v>
      </c>
      <c r="C227" s="292" t="s">
        <v>1595</v>
      </c>
      <c r="D227" s="295" t="s">
        <v>1629</v>
      </c>
      <c r="E227" s="298" t="s">
        <v>577</v>
      </c>
      <c r="F227" s="292" t="s">
        <v>80</v>
      </c>
      <c r="G227" s="317">
        <f t="shared" si="9"/>
        <v>6</v>
      </c>
      <c r="H227" s="316"/>
      <c r="I227" s="316">
        <v>1</v>
      </c>
      <c r="J227" s="316"/>
      <c r="K227" s="316"/>
      <c r="L227" s="316"/>
      <c r="M227" s="316"/>
      <c r="N227" s="316"/>
      <c r="O227" s="316">
        <v>4</v>
      </c>
      <c r="P227" s="316"/>
      <c r="Q227" s="316"/>
      <c r="R227" s="316"/>
      <c r="S227" s="316">
        <v>1</v>
      </c>
      <c r="T227" s="316"/>
      <c r="U227" s="316"/>
      <c r="V227" s="316"/>
      <c r="W227" s="315" t="s">
        <v>2015</v>
      </c>
      <c r="X227" s="396"/>
      <c r="Y227" s="396"/>
      <c r="Z227" s="396"/>
      <c r="AA227" s="5"/>
      <c r="AB227" s="5"/>
      <c r="AC227" s="5"/>
      <c r="AD227" s="5"/>
      <c r="AE227" s="5"/>
      <c r="AF227" s="5"/>
      <c r="AG227" s="5"/>
      <c r="AH227" s="5"/>
      <c r="AI227" s="5"/>
    </row>
    <row r="228" ht="15" spans="1:35">
      <c r="A228" s="303" t="s">
        <v>2018</v>
      </c>
      <c r="B228" s="305"/>
      <c r="C228" s="305"/>
      <c r="D228" s="305"/>
      <c r="E228" s="390" t="s">
        <v>579</v>
      </c>
      <c r="F228" s="305"/>
      <c r="G228" s="317">
        <v>1</v>
      </c>
      <c r="H228" s="316"/>
      <c r="I228" s="316"/>
      <c r="J228" s="316"/>
      <c r="K228" s="316"/>
      <c r="L228" s="316"/>
      <c r="M228" s="316"/>
      <c r="N228" s="316"/>
      <c r="O228" s="316"/>
      <c r="P228" s="316"/>
      <c r="Q228" s="316"/>
      <c r="R228" s="316"/>
      <c r="S228" s="316"/>
      <c r="T228" s="316"/>
      <c r="U228" s="316"/>
      <c r="V228" s="316"/>
      <c r="W228" s="298"/>
      <c r="X228" s="299"/>
      <c r="Y228" s="299"/>
      <c r="Z228" s="299"/>
      <c r="AA228" s="5"/>
      <c r="AB228" s="5"/>
      <c r="AC228" s="5"/>
      <c r="AD228" s="5"/>
      <c r="AE228" s="5"/>
      <c r="AF228" s="5"/>
      <c r="AG228" s="5"/>
      <c r="AH228" s="5"/>
      <c r="AI228" s="5"/>
    </row>
    <row r="229" ht="51" spans="1:35">
      <c r="A229" s="300" t="s">
        <v>2019</v>
      </c>
      <c r="B229" s="292" t="s">
        <v>2020</v>
      </c>
      <c r="C229" s="292" t="s">
        <v>1595</v>
      </c>
      <c r="D229" s="295" t="s">
        <v>1629</v>
      </c>
      <c r="E229" s="298" t="s">
        <v>582</v>
      </c>
      <c r="F229" s="292" t="s">
        <v>80</v>
      </c>
      <c r="G229" s="317">
        <f t="shared" si="9"/>
        <v>50</v>
      </c>
      <c r="H229" s="316"/>
      <c r="I229" s="316">
        <v>7</v>
      </c>
      <c r="J229" s="316"/>
      <c r="K229" s="316"/>
      <c r="L229" s="316">
        <v>3</v>
      </c>
      <c r="M229" s="316"/>
      <c r="N229" s="316">
        <v>8</v>
      </c>
      <c r="O229" s="316">
        <v>8</v>
      </c>
      <c r="P229" s="316">
        <v>8</v>
      </c>
      <c r="Q229" s="316">
        <v>1</v>
      </c>
      <c r="R229" s="316"/>
      <c r="S229" s="316">
        <v>13</v>
      </c>
      <c r="T229" s="316"/>
      <c r="U229" s="316">
        <v>2</v>
      </c>
      <c r="V229" s="316"/>
      <c r="W229" s="315" t="s">
        <v>1900</v>
      </c>
      <c r="X229" s="299"/>
      <c r="Y229" s="299"/>
      <c r="Z229" s="299"/>
      <c r="AA229" s="5"/>
      <c r="AB229" s="5"/>
      <c r="AC229" s="5"/>
      <c r="AD229" s="5"/>
      <c r="AE229" s="5"/>
      <c r="AF229" s="5"/>
      <c r="AG229" s="5"/>
      <c r="AH229" s="5"/>
      <c r="AI229" s="5"/>
    </row>
    <row r="230" ht="51" spans="1:35">
      <c r="A230" s="300" t="s">
        <v>2021</v>
      </c>
      <c r="B230" s="292" t="s">
        <v>2022</v>
      </c>
      <c r="C230" s="292" t="s">
        <v>1595</v>
      </c>
      <c r="D230" s="295" t="s">
        <v>1629</v>
      </c>
      <c r="E230" s="298" t="s">
        <v>585</v>
      </c>
      <c r="F230" s="292" t="s">
        <v>80</v>
      </c>
      <c r="G230" s="317">
        <f t="shared" si="9"/>
        <v>104</v>
      </c>
      <c r="H230" s="316"/>
      <c r="I230" s="316">
        <v>7</v>
      </c>
      <c r="J230" s="316">
        <v>5</v>
      </c>
      <c r="K230" s="316"/>
      <c r="L230" s="316">
        <v>8</v>
      </c>
      <c r="M230" s="316"/>
      <c r="N230" s="316">
        <v>20</v>
      </c>
      <c r="O230" s="316">
        <v>20</v>
      </c>
      <c r="P230" s="316">
        <v>20</v>
      </c>
      <c r="Q230" s="316">
        <v>3</v>
      </c>
      <c r="R230" s="316"/>
      <c r="S230" s="316">
        <v>21</v>
      </c>
      <c r="T230" s="316"/>
      <c r="U230" s="316"/>
      <c r="V230" s="316"/>
      <c r="W230" s="315" t="s">
        <v>1900</v>
      </c>
      <c r="X230" s="299"/>
      <c r="Y230" s="299"/>
      <c r="Z230" s="299"/>
      <c r="AA230" s="5"/>
      <c r="AB230" s="5"/>
      <c r="AC230" s="5"/>
      <c r="AD230" s="5"/>
      <c r="AE230" s="5"/>
      <c r="AF230" s="5"/>
      <c r="AG230" s="5"/>
      <c r="AH230" s="5"/>
      <c r="AI230" s="5"/>
    </row>
    <row r="231" ht="51" spans="1:35">
      <c r="A231" s="300" t="s">
        <v>2023</v>
      </c>
      <c r="B231" s="292" t="s">
        <v>2024</v>
      </c>
      <c r="C231" s="292" t="s">
        <v>1595</v>
      </c>
      <c r="D231" s="295" t="s">
        <v>1629</v>
      </c>
      <c r="E231" s="298" t="s">
        <v>588</v>
      </c>
      <c r="F231" s="292" t="s">
        <v>80</v>
      </c>
      <c r="G231" s="317">
        <f t="shared" si="9"/>
        <v>20</v>
      </c>
      <c r="H231" s="316"/>
      <c r="I231" s="316">
        <v>2</v>
      </c>
      <c r="J231" s="316">
        <v>2</v>
      </c>
      <c r="K231" s="316"/>
      <c r="L231" s="316"/>
      <c r="M231" s="316"/>
      <c r="N231" s="316">
        <v>4</v>
      </c>
      <c r="O231" s="316">
        <v>4</v>
      </c>
      <c r="P231" s="316">
        <v>3</v>
      </c>
      <c r="Q231" s="316">
        <v>1</v>
      </c>
      <c r="R231" s="316"/>
      <c r="S231" s="316">
        <v>4</v>
      </c>
      <c r="T231" s="316"/>
      <c r="U231" s="316"/>
      <c r="V231" s="316"/>
      <c r="W231" s="315" t="s">
        <v>1900</v>
      </c>
      <c r="X231" s="299"/>
      <c r="Y231" s="299"/>
      <c r="Z231" s="299"/>
      <c r="AA231" s="5"/>
      <c r="AB231" s="5"/>
      <c r="AC231" s="5"/>
      <c r="AD231" s="5"/>
      <c r="AE231" s="5"/>
      <c r="AF231" s="5"/>
      <c r="AG231" s="5"/>
      <c r="AH231" s="5"/>
      <c r="AI231" s="5"/>
    </row>
    <row r="232" ht="38.25" spans="1:35">
      <c r="A232" s="300" t="s">
        <v>2025</v>
      </c>
      <c r="B232" s="300" t="s">
        <v>2026</v>
      </c>
      <c r="C232" s="292" t="s">
        <v>1832</v>
      </c>
      <c r="D232" s="295" t="s">
        <v>1629</v>
      </c>
      <c r="E232" s="298" t="s">
        <v>591</v>
      </c>
      <c r="F232" s="300" t="s">
        <v>80</v>
      </c>
      <c r="G232" s="317">
        <f t="shared" si="9"/>
        <v>1</v>
      </c>
      <c r="H232" s="316"/>
      <c r="I232" s="316">
        <v>1</v>
      </c>
      <c r="J232" s="316"/>
      <c r="K232" s="316"/>
      <c r="L232" s="316"/>
      <c r="M232" s="316"/>
      <c r="N232" s="316"/>
      <c r="O232" s="316"/>
      <c r="P232" s="316"/>
      <c r="Q232" s="316"/>
      <c r="R232" s="316"/>
      <c r="S232" s="316"/>
      <c r="T232" s="316"/>
      <c r="U232" s="316"/>
      <c r="V232" s="316"/>
      <c r="W232" s="315" t="s">
        <v>1900</v>
      </c>
      <c r="X232" s="299"/>
      <c r="Y232" s="299"/>
      <c r="Z232" s="299"/>
      <c r="AA232" s="5"/>
      <c r="AB232" s="5"/>
      <c r="AC232" s="5"/>
      <c r="AD232" s="5"/>
      <c r="AE232" s="5"/>
      <c r="AF232" s="5"/>
      <c r="AG232" s="5"/>
      <c r="AH232" s="5"/>
      <c r="AI232" s="5"/>
    </row>
    <row r="233" ht="15" spans="1:35">
      <c r="A233" s="400" t="s">
        <v>2027</v>
      </c>
      <c r="B233" s="400"/>
      <c r="C233" s="401"/>
      <c r="D233" s="400"/>
      <c r="E233" s="390" t="s">
        <v>593</v>
      </c>
      <c r="F233" s="401"/>
      <c r="G233" s="317">
        <v>1</v>
      </c>
      <c r="H233" s="316"/>
      <c r="I233" s="316"/>
      <c r="J233" s="316"/>
      <c r="K233" s="316"/>
      <c r="L233" s="316"/>
      <c r="M233" s="316"/>
      <c r="N233" s="316"/>
      <c r="O233" s="316"/>
      <c r="P233" s="316"/>
      <c r="Q233" s="316"/>
      <c r="R233" s="316"/>
      <c r="S233" s="316"/>
      <c r="T233" s="316"/>
      <c r="U233" s="316"/>
      <c r="V233" s="316"/>
      <c r="W233" s="315"/>
      <c r="X233" s="299"/>
      <c r="Y233" s="299"/>
      <c r="Z233" s="299"/>
      <c r="AA233" s="5"/>
      <c r="AB233" s="5"/>
      <c r="AC233" s="5"/>
      <c r="AD233" s="5"/>
      <c r="AE233" s="5"/>
      <c r="AF233" s="5"/>
      <c r="AG233" s="5"/>
      <c r="AH233" s="5"/>
      <c r="AI233" s="5"/>
    </row>
    <row r="234" ht="25.5" spans="1:35">
      <c r="A234" s="295" t="s">
        <v>2028</v>
      </c>
      <c r="B234" s="297" t="s">
        <v>2029</v>
      </c>
      <c r="C234" s="292" t="s">
        <v>1595</v>
      </c>
      <c r="D234" s="295" t="s">
        <v>1636</v>
      </c>
      <c r="E234" s="315" t="s">
        <v>596</v>
      </c>
      <c r="F234" s="297" t="s">
        <v>116</v>
      </c>
      <c r="G234" s="317">
        <f t="shared" si="9"/>
        <v>398</v>
      </c>
      <c r="H234" s="316">
        <f t="shared" ref="H234:U234" si="11">0.5*(H244+H245+H246+H247)</f>
        <v>21.5</v>
      </c>
      <c r="I234" s="316">
        <f t="shared" si="11"/>
        <v>38.5</v>
      </c>
      <c r="J234" s="316">
        <f t="shared" si="11"/>
        <v>25.5</v>
      </c>
      <c r="K234" s="316"/>
      <c r="L234" s="316">
        <f t="shared" si="11"/>
        <v>27</v>
      </c>
      <c r="M234" s="316"/>
      <c r="N234" s="316">
        <f t="shared" si="11"/>
        <v>55.5</v>
      </c>
      <c r="O234" s="316">
        <f t="shared" si="11"/>
        <v>66</v>
      </c>
      <c r="P234" s="316">
        <f t="shared" si="11"/>
        <v>52.5</v>
      </c>
      <c r="Q234" s="316">
        <f t="shared" si="11"/>
        <v>11.5</v>
      </c>
      <c r="R234" s="316"/>
      <c r="S234" s="316">
        <f t="shared" si="11"/>
        <v>93.5</v>
      </c>
      <c r="T234" s="316"/>
      <c r="U234" s="316">
        <f t="shared" si="11"/>
        <v>6.5</v>
      </c>
      <c r="V234" s="316"/>
      <c r="W234" s="315" t="s">
        <v>2030</v>
      </c>
      <c r="X234" s="299"/>
      <c r="Y234" s="299"/>
      <c r="Z234" s="299"/>
      <c r="AA234" s="5"/>
      <c r="AB234" s="5"/>
      <c r="AC234" s="5"/>
      <c r="AD234" s="5"/>
      <c r="AE234" s="5"/>
      <c r="AF234" s="5"/>
      <c r="AG234" s="5"/>
      <c r="AH234" s="5"/>
      <c r="AI234" s="5"/>
    </row>
    <row r="235" ht="15" spans="1:35">
      <c r="A235" s="295" t="s">
        <v>2031</v>
      </c>
      <c r="B235" s="297" t="s">
        <v>2032</v>
      </c>
      <c r="C235" s="292" t="s">
        <v>1595</v>
      </c>
      <c r="D235" s="295" t="s">
        <v>1636</v>
      </c>
      <c r="E235" s="315" t="s">
        <v>599</v>
      </c>
      <c r="F235" s="297" t="s">
        <v>84</v>
      </c>
      <c r="G235" s="317">
        <f t="shared" si="9"/>
        <v>10</v>
      </c>
      <c r="H235" s="316"/>
      <c r="I235" s="316">
        <v>1</v>
      </c>
      <c r="J235" s="316">
        <v>1</v>
      </c>
      <c r="K235" s="316"/>
      <c r="L235" s="316">
        <v>2</v>
      </c>
      <c r="M235" s="316"/>
      <c r="N235" s="316">
        <v>1</v>
      </c>
      <c r="O235" s="316">
        <v>1</v>
      </c>
      <c r="P235" s="316">
        <v>1</v>
      </c>
      <c r="Q235" s="316">
        <v>1</v>
      </c>
      <c r="R235" s="316"/>
      <c r="S235" s="316">
        <v>2</v>
      </c>
      <c r="T235" s="316"/>
      <c r="U235" s="316"/>
      <c r="V235" s="316"/>
      <c r="W235" s="315" t="s">
        <v>1900</v>
      </c>
      <c r="X235" s="299"/>
      <c r="Y235" s="299"/>
      <c r="Z235" s="299"/>
      <c r="AA235" s="5"/>
      <c r="AB235" s="5"/>
      <c r="AC235" s="5"/>
      <c r="AD235" s="5"/>
      <c r="AE235" s="5"/>
      <c r="AF235" s="5"/>
      <c r="AG235" s="5"/>
      <c r="AH235" s="5"/>
      <c r="AI235" s="5"/>
    </row>
    <row r="236" ht="15" spans="1:35">
      <c r="A236" s="295" t="s">
        <v>2033</v>
      </c>
      <c r="B236" s="295" t="s">
        <v>2034</v>
      </c>
      <c r="C236" s="292" t="s">
        <v>1595</v>
      </c>
      <c r="D236" s="295" t="s">
        <v>1636</v>
      </c>
      <c r="E236" s="315" t="s">
        <v>602</v>
      </c>
      <c r="F236" s="297" t="s">
        <v>84</v>
      </c>
      <c r="G236" s="317">
        <f t="shared" si="9"/>
        <v>162</v>
      </c>
      <c r="H236" s="316"/>
      <c r="I236" s="316">
        <v>18</v>
      </c>
      <c r="J236" s="316">
        <v>18</v>
      </c>
      <c r="K236" s="316"/>
      <c r="L236" s="316"/>
      <c r="M236" s="316"/>
      <c r="N236" s="316">
        <v>12</v>
      </c>
      <c r="O236" s="316">
        <v>40</v>
      </c>
      <c r="P236" s="316">
        <v>24</v>
      </c>
      <c r="Q236" s="316"/>
      <c r="R236" s="316"/>
      <c r="S236" s="316">
        <v>50</v>
      </c>
      <c r="T236" s="316"/>
      <c r="U236" s="316"/>
      <c r="V236" s="316"/>
      <c r="W236" s="315" t="s">
        <v>2035</v>
      </c>
      <c r="X236" s="299"/>
      <c r="Y236" s="299"/>
      <c r="Z236" s="299"/>
      <c r="AA236" s="5"/>
      <c r="AB236" s="5"/>
      <c r="AC236" s="5"/>
      <c r="AD236" s="5"/>
      <c r="AE236" s="5"/>
      <c r="AF236" s="5"/>
      <c r="AG236" s="5"/>
      <c r="AH236" s="5"/>
      <c r="AI236" s="5"/>
    </row>
    <row r="237" ht="63.75" spans="1:35">
      <c r="A237" s="295" t="s">
        <v>2036</v>
      </c>
      <c r="B237" s="295" t="s">
        <v>2037</v>
      </c>
      <c r="C237" s="297" t="s">
        <v>1595</v>
      </c>
      <c r="D237" s="295" t="s">
        <v>1636</v>
      </c>
      <c r="E237" s="315" t="s">
        <v>1427</v>
      </c>
      <c r="F237" s="297" t="s">
        <v>116</v>
      </c>
      <c r="G237" s="317">
        <f t="shared" si="9"/>
        <v>1732</v>
      </c>
      <c r="H237" s="316">
        <f t="shared" ref="H237:U237" si="12">2*(SUM(H244:H247))</f>
        <v>86</v>
      </c>
      <c r="I237" s="316">
        <f t="shared" si="12"/>
        <v>154</v>
      </c>
      <c r="J237" s="316">
        <f t="shared" si="12"/>
        <v>102</v>
      </c>
      <c r="K237" s="316"/>
      <c r="L237" s="316">
        <f t="shared" si="12"/>
        <v>108</v>
      </c>
      <c r="M237" s="316"/>
      <c r="N237" s="316">
        <f>2*(SUM(N244:N247))+2*70</f>
        <v>362</v>
      </c>
      <c r="O237" s="316">
        <f t="shared" si="12"/>
        <v>264</v>
      </c>
      <c r="P237" s="316">
        <f t="shared" si="12"/>
        <v>210</v>
      </c>
      <c r="Q237" s="316">
        <f t="shared" si="12"/>
        <v>46</v>
      </c>
      <c r="R237" s="316"/>
      <c r="S237" s="316">
        <f t="shared" si="12"/>
        <v>374</v>
      </c>
      <c r="T237" s="316"/>
      <c r="U237" s="316">
        <f t="shared" si="12"/>
        <v>26</v>
      </c>
      <c r="V237" s="316"/>
      <c r="W237" s="315" t="s">
        <v>2038</v>
      </c>
      <c r="X237" s="299"/>
      <c r="Y237" s="299"/>
      <c r="Z237" s="299"/>
      <c r="AA237" s="5"/>
      <c r="AB237" s="5"/>
      <c r="AC237" s="5"/>
      <c r="AD237" s="5"/>
      <c r="AE237" s="5"/>
      <c r="AF237" s="5"/>
      <c r="AG237" s="5"/>
      <c r="AH237" s="5"/>
      <c r="AI237" s="5"/>
    </row>
    <row r="238" ht="15" spans="1:35">
      <c r="A238" s="295" t="s">
        <v>2039</v>
      </c>
      <c r="B238" s="297" t="s">
        <v>2040</v>
      </c>
      <c r="C238" s="292" t="s">
        <v>1595</v>
      </c>
      <c r="D238" s="295" t="s">
        <v>1636</v>
      </c>
      <c r="E238" s="315" t="s">
        <v>608</v>
      </c>
      <c r="F238" s="297" t="s">
        <v>84</v>
      </c>
      <c r="G238" s="317">
        <f t="shared" si="9"/>
        <v>112</v>
      </c>
      <c r="H238" s="316">
        <f t="shared" ref="H238:U238" si="13">H242+H243</f>
        <v>0</v>
      </c>
      <c r="I238" s="316">
        <f t="shared" si="13"/>
        <v>10</v>
      </c>
      <c r="J238" s="316">
        <f t="shared" si="13"/>
        <v>10</v>
      </c>
      <c r="K238" s="316"/>
      <c r="L238" s="316">
        <f t="shared" si="13"/>
        <v>11</v>
      </c>
      <c r="M238" s="316"/>
      <c r="N238" s="316">
        <f t="shared" si="13"/>
        <v>14</v>
      </c>
      <c r="O238" s="316">
        <f t="shared" si="13"/>
        <v>20</v>
      </c>
      <c r="P238" s="316">
        <f t="shared" si="13"/>
        <v>12</v>
      </c>
      <c r="Q238" s="316">
        <f t="shared" si="13"/>
        <v>4</v>
      </c>
      <c r="R238" s="316"/>
      <c r="S238" s="316">
        <f t="shared" si="13"/>
        <v>29</v>
      </c>
      <c r="T238" s="316"/>
      <c r="U238" s="316">
        <f t="shared" si="13"/>
        <v>2</v>
      </c>
      <c r="V238" s="316"/>
      <c r="W238" s="315" t="s">
        <v>2041</v>
      </c>
      <c r="X238" s="299"/>
      <c r="Y238" s="299"/>
      <c r="Z238" s="299"/>
      <c r="AA238" s="5"/>
      <c r="AB238" s="5"/>
      <c r="AC238" s="5"/>
      <c r="AD238" s="5"/>
      <c r="AE238" s="5"/>
      <c r="AF238" s="5"/>
      <c r="AG238" s="5"/>
      <c r="AH238" s="5"/>
      <c r="AI238" s="5"/>
    </row>
    <row r="239" ht="15" spans="1:35">
      <c r="A239" s="295" t="s">
        <v>2042</v>
      </c>
      <c r="B239" s="295" t="s">
        <v>1856</v>
      </c>
      <c r="C239" s="292" t="s">
        <v>1595</v>
      </c>
      <c r="D239" s="295" t="s">
        <v>1636</v>
      </c>
      <c r="E239" s="315" t="s">
        <v>367</v>
      </c>
      <c r="F239" s="297" t="s">
        <v>84</v>
      </c>
      <c r="G239" s="317">
        <f t="shared" si="9"/>
        <v>1</v>
      </c>
      <c r="H239" s="316"/>
      <c r="I239" s="316">
        <v>1</v>
      </c>
      <c r="J239" s="316"/>
      <c r="K239" s="316"/>
      <c r="L239" s="316"/>
      <c r="M239" s="316"/>
      <c r="N239" s="316"/>
      <c r="O239" s="316"/>
      <c r="P239" s="316"/>
      <c r="Q239" s="316"/>
      <c r="R239" s="316"/>
      <c r="S239" s="316"/>
      <c r="T239" s="316"/>
      <c r="U239" s="316"/>
      <c r="V239" s="316"/>
      <c r="W239" s="315" t="s">
        <v>1900</v>
      </c>
      <c r="X239" s="299"/>
      <c r="Y239" s="299"/>
      <c r="Z239" s="299"/>
      <c r="AA239" s="5"/>
      <c r="AB239" s="5"/>
      <c r="AC239" s="5"/>
      <c r="AD239" s="5"/>
      <c r="AE239" s="5"/>
      <c r="AF239" s="5"/>
      <c r="AG239" s="5"/>
      <c r="AH239" s="5"/>
      <c r="AI239" s="5"/>
    </row>
    <row r="240" ht="25.5" spans="1:35">
      <c r="A240" s="295" t="s">
        <v>2043</v>
      </c>
      <c r="B240" s="300">
        <v>95791</v>
      </c>
      <c r="C240" s="297" t="s">
        <v>96</v>
      </c>
      <c r="D240" s="295" t="s">
        <v>1636</v>
      </c>
      <c r="E240" s="315" t="s">
        <v>612</v>
      </c>
      <c r="F240" s="295" t="s">
        <v>84</v>
      </c>
      <c r="G240" s="317">
        <f t="shared" si="9"/>
        <v>3</v>
      </c>
      <c r="H240" s="316"/>
      <c r="I240" s="316">
        <v>1</v>
      </c>
      <c r="J240" s="316"/>
      <c r="K240" s="316"/>
      <c r="L240" s="316"/>
      <c r="M240" s="316"/>
      <c r="N240" s="316">
        <v>1</v>
      </c>
      <c r="O240" s="316">
        <v>1</v>
      </c>
      <c r="P240" s="316"/>
      <c r="Q240" s="316"/>
      <c r="R240" s="316"/>
      <c r="S240" s="316"/>
      <c r="T240" s="316"/>
      <c r="U240" s="316"/>
      <c r="V240" s="316"/>
      <c r="W240" s="315" t="s">
        <v>2044</v>
      </c>
      <c r="X240" s="299"/>
      <c r="Y240" s="299"/>
      <c r="Z240" s="299"/>
      <c r="AA240" s="5"/>
      <c r="AB240" s="5"/>
      <c r="AC240" s="5"/>
      <c r="AD240" s="5"/>
      <c r="AE240" s="5"/>
      <c r="AF240" s="5"/>
      <c r="AG240" s="5"/>
      <c r="AH240" s="5"/>
      <c r="AI240" s="5"/>
    </row>
    <row r="241" ht="25.5" spans="1:35">
      <c r="A241" s="295" t="s">
        <v>2045</v>
      </c>
      <c r="B241" s="300">
        <v>95796</v>
      </c>
      <c r="C241" s="297" t="s">
        <v>96</v>
      </c>
      <c r="D241" s="295" t="s">
        <v>1636</v>
      </c>
      <c r="E241" s="315" t="s">
        <v>615</v>
      </c>
      <c r="F241" s="295" t="s">
        <v>84</v>
      </c>
      <c r="G241" s="317">
        <f t="shared" si="9"/>
        <v>108</v>
      </c>
      <c r="H241" s="316">
        <v>4</v>
      </c>
      <c r="I241" s="316">
        <v>12</v>
      </c>
      <c r="J241" s="316">
        <v>12</v>
      </c>
      <c r="K241" s="316"/>
      <c r="L241" s="316">
        <v>3</v>
      </c>
      <c r="M241" s="316"/>
      <c r="N241" s="316">
        <v>14</v>
      </c>
      <c r="O241" s="316">
        <v>21</v>
      </c>
      <c r="P241" s="316">
        <v>12</v>
      </c>
      <c r="Q241" s="316"/>
      <c r="R241" s="316"/>
      <c r="S241" s="316">
        <v>30</v>
      </c>
      <c r="T241" s="316"/>
      <c r="U241" s="316"/>
      <c r="V241" s="316"/>
      <c r="W241" s="315" t="s">
        <v>2035</v>
      </c>
      <c r="X241" s="299"/>
      <c r="Y241" s="299"/>
      <c r="Z241" s="299"/>
      <c r="AA241" s="5"/>
      <c r="AB241" s="5"/>
      <c r="AC241" s="5"/>
      <c r="AD241" s="5"/>
      <c r="AE241" s="5"/>
      <c r="AF241" s="5"/>
      <c r="AG241" s="5"/>
      <c r="AH241" s="5"/>
      <c r="AI241" s="5"/>
    </row>
    <row r="242" ht="15" spans="1:35">
      <c r="A242" s="295" t="s">
        <v>2046</v>
      </c>
      <c r="B242" s="297" t="s">
        <v>2047</v>
      </c>
      <c r="C242" s="292" t="s">
        <v>1595</v>
      </c>
      <c r="D242" s="295" t="s">
        <v>1636</v>
      </c>
      <c r="E242" s="315" t="s">
        <v>618</v>
      </c>
      <c r="F242" s="297" t="s">
        <v>84</v>
      </c>
      <c r="G242" s="317">
        <f t="shared" si="9"/>
        <v>111</v>
      </c>
      <c r="H242" s="316"/>
      <c r="I242" s="316">
        <v>10</v>
      </c>
      <c r="J242" s="316">
        <v>10</v>
      </c>
      <c r="K242" s="316"/>
      <c r="L242" s="316">
        <v>11</v>
      </c>
      <c r="M242" s="316"/>
      <c r="N242" s="316">
        <v>14</v>
      </c>
      <c r="O242" s="316">
        <v>20</v>
      </c>
      <c r="P242" s="316">
        <v>12</v>
      </c>
      <c r="Q242" s="316">
        <v>4</v>
      </c>
      <c r="R242" s="316"/>
      <c r="S242" s="316">
        <v>29</v>
      </c>
      <c r="T242" s="316"/>
      <c r="U242" s="316">
        <v>1</v>
      </c>
      <c r="V242" s="316"/>
      <c r="W242" s="315" t="s">
        <v>1900</v>
      </c>
      <c r="X242" s="299"/>
      <c r="Y242" s="299"/>
      <c r="Z242" s="299"/>
      <c r="AA242" s="5"/>
      <c r="AB242" s="5"/>
      <c r="AC242" s="5"/>
      <c r="AD242" s="5"/>
      <c r="AE242" s="5"/>
      <c r="AF242" s="5"/>
      <c r="AG242" s="5"/>
      <c r="AH242" s="5"/>
      <c r="AI242" s="5"/>
    </row>
    <row r="243" ht="15" spans="1:35">
      <c r="A243" s="295" t="s">
        <v>2048</v>
      </c>
      <c r="B243" s="297" t="s">
        <v>2049</v>
      </c>
      <c r="C243" s="292" t="s">
        <v>1595</v>
      </c>
      <c r="D243" s="295" t="s">
        <v>1636</v>
      </c>
      <c r="E243" s="315" t="s">
        <v>621</v>
      </c>
      <c r="F243" s="297" t="s">
        <v>84</v>
      </c>
      <c r="G243" s="317">
        <f t="shared" si="9"/>
        <v>1</v>
      </c>
      <c r="H243" s="316"/>
      <c r="I243" s="316"/>
      <c r="J243" s="316"/>
      <c r="K243" s="316"/>
      <c r="L243" s="316"/>
      <c r="M243" s="316"/>
      <c r="N243" s="316"/>
      <c r="O243" s="316"/>
      <c r="P243" s="316"/>
      <c r="Q243" s="316"/>
      <c r="R243" s="316"/>
      <c r="S243" s="316"/>
      <c r="T243" s="316"/>
      <c r="U243" s="316">
        <v>1</v>
      </c>
      <c r="V243" s="316"/>
      <c r="W243" s="315" t="s">
        <v>1900</v>
      </c>
      <c r="X243" s="299"/>
      <c r="Y243" s="299"/>
      <c r="Z243" s="299"/>
      <c r="AA243" s="5"/>
      <c r="AB243" s="5"/>
      <c r="AC243" s="5"/>
      <c r="AD243" s="5"/>
      <c r="AE243" s="5"/>
      <c r="AF243" s="5"/>
      <c r="AG243" s="5"/>
      <c r="AH243" s="5"/>
      <c r="AI243" s="5"/>
    </row>
    <row r="244" ht="15" spans="1:35">
      <c r="A244" s="295" t="s">
        <v>2050</v>
      </c>
      <c r="B244" s="295" t="s">
        <v>2051</v>
      </c>
      <c r="C244" s="292" t="s">
        <v>1595</v>
      </c>
      <c r="D244" s="295" t="s">
        <v>1636</v>
      </c>
      <c r="E244" s="315" t="s">
        <v>624</v>
      </c>
      <c r="F244" s="297" t="s">
        <v>116</v>
      </c>
      <c r="G244" s="317">
        <f t="shared" si="9"/>
        <v>81</v>
      </c>
      <c r="H244" s="316"/>
      <c r="I244" s="316">
        <v>9</v>
      </c>
      <c r="J244" s="316">
        <v>9</v>
      </c>
      <c r="K244" s="316"/>
      <c r="L244" s="316"/>
      <c r="M244" s="316"/>
      <c r="N244" s="316">
        <v>6</v>
      </c>
      <c r="O244" s="316">
        <v>20</v>
      </c>
      <c r="P244" s="316">
        <v>12</v>
      </c>
      <c r="Q244" s="316"/>
      <c r="R244" s="316"/>
      <c r="S244" s="316">
        <v>25</v>
      </c>
      <c r="T244" s="316"/>
      <c r="U244" s="316"/>
      <c r="V244" s="316"/>
      <c r="W244" s="315" t="s">
        <v>2052</v>
      </c>
      <c r="X244" s="299"/>
      <c r="Y244" s="299"/>
      <c r="Z244" s="299"/>
      <c r="AA244" s="5"/>
      <c r="AB244" s="5"/>
      <c r="AC244" s="5"/>
      <c r="AD244" s="5"/>
      <c r="AE244" s="5"/>
      <c r="AF244" s="5"/>
      <c r="AG244" s="5"/>
      <c r="AH244" s="5"/>
      <c r="AI244" s="5"/>
    </row>
    <row r="245" s="244" customFormat="1" ht="26.25" customHeight="1" spans="1:35">
      <c r="A245" s="295" t="s">
        <v>2053</v>
      </c>
      <c r="B245" s="297" t="s">
        <v>2054</v>
      </c>
      <c r="C245" s="295" t="s">
        <v>1595</v>
      </c>
      <c r="D245" s="295" t="s">
        <v>1636</v>
      </c>
      <c r="E245" s="315" t="s">
        <v>627</v>
      </c>
      <c r="F245" s="297" t="s">
        <v>116</v>
      </c>
      <c r="G245" s="317">
        <f t="shared" si="9"/>
        <v>30</v>
      </c>
      <c r="H245" s="316">
        <v>13</v>
      </c>
      <c r="I245" s="316"/>
      <c r="J245" s="316"/>
      <c r="K245" s="316"/>
      <c r="L245" s="316"/>
      <c r="M245" s="316"/>
      <c r="N245" s="316">
        <v>5</v>
      </c>
      <c r="O245" s="316">
        <v>6</v>
      </c>
      <c r="P245" s="316">
        <v>3</v>
      </c>
      <c r="Q245" s="316">
        <v>3</v>
      </c>
      <c r="R245" s="316"/>
      <c r="S245" s="316"/>
      <c r="T245" s="316"/>
      <c r="U245" s="316"/>
      <c r="V245" s="316"/>
      <c r="W245" s="315" t="s">
        <v>2038</v>
      </c>
      <c r="X245" s="393"/>
      <c r="Y245" s="393"/>
      <c r="Z245" s="393"/>
      <c r="AA245" s="137"/>
      <c r="AB245" s="137"/>
      <c r="AC245" s="137"/>
      <c r="AD245" s="137"/>
      <c r="AE245" s="137"/>
      <c r="AF245" s="137"/>
      <c r="AG245" s="137"/>
      <c r="AH245" s="137"/>
      <c r="AI245" s="137"/>
    </row>
    <row r="246" s="244" customFormat="1" ht="25.5" spans="1:35">
      <c r="A246" s="295" t="s">
        <v>2055</v>
      </c>
      <c r="B246" s="297" t="s">
        <v>2056</v>
      </c>
      <c r="C246" s="295" t="s">
        <v>1595</v>
      </c>
      <c r="D246" s="295" t="s">
        <v>1636</v>
      </c>
      <c r="E246" s="315" t="s">
        <v>630</v>
      </c>
      <c r="F246" s="297" t="s">
        <v>116</v>
      </c>
      <c r="G246" s="317">
        <f t="shared" si="9"/>
        <v>676</v>
      </c>
      <c r="H246" s="316">
        <v>30</v>
      </c>
      <c r="I246" s="316">
        <v>68</v>
      </c>
      <c r="J246" s="316">
        <v>42</v>
      </c>
      <c r="K246" s="316"/>
      <c r="L246" s="316">
        <v>54</v>
      </c>
      <c r="M246" s="316"/>
      <c r="N246" s="316">
        <v>100</v>
      </c>
      <c r="O246" s="316">
        <v>100</v>
      </c>
      <c r="P246" s="316">
        <v>90</v>
      </c>
      <c r="Q246" s="316">
        <v>20</v>
      </c>
      <c r="R246" s="316"/>
      <c r="S246" s="316">
        <v>162</v>
      </c>
      <c r="T246" s="316"/>
      <c r="U246" s="316">
        <v>10</v>
      </c>
      <c r="V246" s="316"/>
      <c r="W246" s="315" t="s">
        <v>2038</v>
      </c>
      <c r="X246" s="393"/>
      <c r="Y246" s="393"/>
      <c r="Z246" s="393"/>
      <c r="AA246" s="137"/>
      <c r="AB246" s="137"/>
      <c r="AC246" s="137"/>
      <c r="AD246" s="137"/>
      <c r="AE246" s="137"/>
      <c r="AF246" s="137"/>
      <c r="AG246" s="137"/>
      <c r="AH246" s="137"/>
      <c r="AI246" s="137"/>
    </row>
    <row r="247" s="244" customFormat="1" ht="25.5" spans="1:35">
      <c r="A247" s="295" t="s">
        <v>2057</v>
      </c>
      <c r="B247" s="295" t="s">
        <v>2058</v>
      </c>
      <c r="C247" s="295" t="s">
        <v>1595</v>
      </c>
      <c r="D247" s="295" t="s">
        <v>1636</v>
      </c>
      <c r="E247" s="315" t="s">
        <v>633</v>
      </c>
      <c r="F247" s="297" t="s">
        <v>116</v>
      </c>
      <c r="G247" s="317">
        <f t="shared" si="9"/>
        <v>9</v>
      </c>
      <c r="H247" s="316"/>
      <c r="I247" s="316"/>
      <c r="J247" s="316"/>
      <c r="K247" s="316"/>
      <c r="L247" s="316"/>
      <c r="M247" s="316"/>
      <c r="N247" s="316"/>
      <c r="O247" s="316">
        <v>6</v>
      </c>
      <c r="P247" s="316"/>
      <c r="Q247" s="316"/>
      <c r="R247" s="316"/>
      <c r="S247" s="316"/>
      <c r="T247" s="316"/>
      <c r="U247" s="316">
        <v>3</v>
      </c>
      <c r="V247" s="316"/>
      <c r="W247" s="315" t="s">
        <v>2038</v>
      </c>
      <c r="X247" s="393"/>
      <c r="Y247" s="393"/>
      <c r="Z247" s="393"/>
      <c r="AA247" s="137"/>
      <c r="AB247" s="137"/>
      <c r="AC247" s="137"/>
      <c r="AD247" s="137"/>
      <c r="AE247" s="137"/>
      <c r="AF247" s="137"/>
      <c r="AG247" s="137"/>
      <c r="AH247" s="137"/>
      <c r="AI247" s="137"/>
    </row>
    <row r="248" ht="25.5" customHeight="1" spans="1:35">
      <c r="A248" s="295" t="s">
        <v>2059</v>
      </c>
      <c r="B248" s="300" t="s">
        <v>1822</v>
      </c>
      <c r="C248" s="292" t="s">
        <v>1595</v>
      </c>
      <c r="D248" s="295" t="s">
        <v>1629</v>
      </c>
      <c r="E248" s="298" t="s">
        <v>1118</v>
      </c>
      <c r="F248" s="297" t="s">
        <v>84</v>
      </c>
      <c r="G248" s="317">
        <f t="shared" si="9"/>
        <v>11</v>
      </c>
      <c r="H248" s="316"/>
      <c r="I248" s="316">
        <v>1</v>
      </c>
      <c r="J248" s="316">
        <v>1</v>
      </c>
      <c r="K248" s="316"/>
      <c r="L248" s="316">
        <v>1</v>
      </c>
      <c r="M248" s="316"/>
      <c r="N248" s="316">
        <v>2</v>
      </c>
      <c r="O248" s="316">
        <v>2</v>
      </c>
      <c r="P248" s="316">
        <v>2</v>
      </c>
      <c r="Q248" s="316" t="s">
        <v>2060</v>
      </c>
      <c r="R248" s="316"/>
      <c r="S248" s="316">
        <v>2</v>
      </c>
      <c r="T248" s="316"/>
      <c r="U248" s="316" t="s">
        <v>2060</v>
      </c>
      <c r="V248" s="316"/>
      <c r="W248" s="315" t="s">
        <v>2061</v>
      </c>
      <c r="X248" s="299"/>
      <c r="Y248" s="299"/>
      <c r="Z248" s="299"/>
      <c r="AA248" s="5"/>
      <c r="AB248" s="5"/>
      <c r="AC248" s="5"/>
      <c r="AD248" s="5"/>
      <c r="AE248" s="5"/>
      <c r="AF248" s="5"/>
      <c r="AG248" s="5"/>
      <c r="AH248" s="5"/>
      <c r="AI248" s="5"/>
    </row>
    <row r="249" ht="38.25" spans="1:35">
      <c r="A249" s="295" t="s">
        <v>2062</v>
      </c>
      <c r="B249" s="297" t="s">
        <v>2063</v>
      </c>
      <c r="C249" s="297" t="s">
        <v>1595</v>
      </c>
      <c r="D249" s="295" t="s">
        <v>1636</v>
      </c>
      <c r="E249" s="315" t="s">
        <v>637</v>
      </c>
      <c r="F249" s="297" t="s">
        <v>84</v>
      </c>
      <c r="G249" s="317">
        <f t="shared" si="9"/>
        <v>162</v>
      </c>
      <c r="H249" s="316"/>
      <c r="I249" s="316">
        <v>25</v>
      </c>
      <c r="J249" s="316">
        <v>15</v>
      </c>
      <c r="K249" s="316"/>
      <c r="L249" s="316">
        <v>20</v>
      </c>
      <c r="M249" s="316"/>
      <c r="N249" s="316">
        <v>18</v>
      </c>
      <c r="O249" s="316">
        <v>18</v>
      </c>
      <c r="P249" s="316">
        <v>16</v>
      </c>
      <c r="Q249" s="316"/>
      <c r="R249" s="316"/>
      <c r="S249" s="316">
        <v>50</v>
      </c>
      <c r="T249" s="316"/>
      <c r="U249" s="316"/>
      <c r="V249" s="316"/>
      <c r="W249" s="315" t="s">
        <v>2064</v>
      </c>
      <c r="X249" s="299"/>
      <c r="Y249" s="299"/>
      <c r="Z249" s="299"/>
      <c r="AA249" s="5"/>
      <c r="AB249" s="5"/>
      <c r="AC249" s="5"/>
      <c r="AD249" s="5"/>
      <c r="AE249" s="5"/>
      <c r="AF249" s="5"/>
      <c r="AG249" s="5"/>
      <c r="AH249" s="5"/>
      <c r="AI249" s="5"/>
    </row>
    <row r="250" ht="38.25" spans="1:35">
      <c r="A250" s="295" t="s">
        <v>2065</v>
      </c>
      <c r="B250" s="300">
        <v>104785</v>
      </c>
      <c r="C250" s="297" t="s">
        <v>96</v>
      </c>
      <c r="D250" s="295" t="s">
        <v>1636</v>
      </c>
      <c r="E250" s="315" t="s">
        <v>389</v>
      </c>
      <c r="F250" s="297" t="s">
        <v>84</v>
      </c>
      <c r="G250" s="317">
        <f t="shared" si="9"/>
        <v>163</v>
      </c>
      <c r="H250" s="316"/>
      <c r="I250" s="316">
        <v>25</v>
      </c>
      <c r="J250" s="316">
        <v>15</v>
      </c>
      <c r="K250" s="316"/>
      <c r="L250" s="316"/>
      <c r="M250" s="316"/>
      <c r="N250" s="316">
        <v>18</v>
      </c>
      <c r="O250" s="316">
        <v>18</v>
      </c>
      <c r="P250" s="316">
        <v>16</v>
      </c>
      <c r="Q250" s="316">
        <v>14</v>
      </c>
      <c r="R250" s="316"/>
      <c r="S250" s="316">
        <v>50</v>
      </c>
      <c r="T250" s="316"/>
      <c r="U250" s="316">
        <v>7</v>
      </c>
      <c r="V250" s="316"/>
      <c r="W250" s="315" t="s">
        <v>2064</v>
      </c>
      <c r="X250" s="299"/>
      <c r="Y250" s="299"/>
      <c r="Z250" s="299"/>
      <c r="AA250" s="5"/>
      <c r="AB250" s="5"/>
      <c r="AC250" s="5"/>
      <c r="AD250" s="5"/>
      <c r="AE250" s="5"/>
      <c r="AF250" s="5"/>
      <c r="AG250" s="5"/>
      <c r="AH250" s="5"/>
      <c r="AI250" s="5"/>
    </row>
    <row r="251" ht="25.5" spans="1:35">
      <c r="A251" s="295" t="s">
        <v>2066</v>
      </c>
      <c r="B251" s="297" t="s">
        <v>2067</v>
      </c>
      <c r="C251" s="292" t="s">
        <v>1595</v>
      </c>
      <c r="D251" s="295" t="s">
        <v>1636</v>
      </c>
      <c r="E251" s="315" t="s">
        <v>2068</v>
      </c>
      <c r="F251" s="297" t="s">
        <v>84</v>
      </c>
      <c r="G251" s="317">
        <f t="shared" si="9"/>
        <v>1</v>
      </c>
      <c r="H251" s="316"/>
      <c r="I251" s="316">
        <v>1</v>
      </c>
      <c r="J251" s="316"/>
      <c r="K251" s="316"/>
      <c r="L251" s="316"/>
      <c r="M251" s="316"/>
      <c r="N251" s="316"/>
      <c r="O251" s="316"/>
      <c r="P251" s="316"/>
      <c r="Q251" s="316"/>
      <c r="R251" s="316"/>
      <c r="S251" s="316"/>
      <c r="T251" s="316"/>
      <c r="U251" s="316"/>
      <c r="V251" s="316"/>
      <c r="W251" s="315" t="s">
        <v>1900</v>
      </c>
      <c r="X251" s="299"/>
      <c r="Y251" s="299"/>
      <c r="Z251" s="299"/>
      <c r="AA251" s="5"/>
      <c r="AB251" s="5"/>
      <c r="AC251" s="5"/>
      <c r="AD251" s="5"/>
      <c r="AE251" s="5"/>
      <c r="AF251" s="5"/>
      <c r="AG251" s="5"/>
      <c r="AH251" s="5"/>
      <c r="AI251" s="5"/>
    </row>
    <row r="252" ht="15" spans="1:35">
      <c r="A252" s="295" t="s">
        <v>2069</v>
      </c>
      <c r="B252" s="297" t="s">
        <v>2070</v>
      </c>
      <c r="C252" s="297" t="s">
        <v>1595</v>
      </c>
      <c r="D252" s="295" t="s">
        <v>1636</v>
      </c>
      <c r="E252" s="315" t="s">
        <v>2071</v>
      </c>
      <c r="F252" s="297" t="s">
        <v>84</v>
      </c>
      <c r="G252" s="317">
        <f t="shared" ref="G252:G260" si="14">SUM(H252:V252)</f>
        <v>7</v>
      </c>
      <c r="H252" s="316"/>
      <c r="I252" s="316">
        <v>1</v>
      </c>
      <c r="J252" s="316"/>
      <c r="K252" s="316"/>
      <c r="L252" s="316">
        <v>1</v>
      </c>
      <c r="M252" s="316"/>
      <c r="N252" s="316">
        <v>1</v>
      </c>
      <c r="O252" s="316">
        <v>1</v>
      </c>
      <c r="P252" s="316">
        <v>1</v>
      </c>
      <c r="Q252" s="316">
        <v>1</v>
      </c>
      <c r="R252" s="316"/>
      <c r="S252" s="316">
        <v>1</v>
      </c>
      <c r="T252" s="316"/>
      <c r="U252" s="316"/>
      <c r="V252" s="316"/>
      <c r="W252" s="315" t="s">
        <v>1900</v>
      </c>
      <c r="X252" s="299"/>
      <c r="Y252" s="299"/>
      <c r="Z252" s="299"/>
      <c r="AA252" s="5"/>
      <c r="AB252" s="5"/>
      <c r="AC252" s="5"/>
      <c r="AD252" s="5"/>
      <c r="AE252" s="5"/>
      <c r="AF252" s="5"/>
      <c r="AG252" s="5"/>
      <c r="AH252" s="5"/>
      <c r="AI252" s="5"/>
    </row>
    <row r="253" ht="15" spans="1:35">
      <c r="A253" s="295" t="s">
        <v>2072</v>
      </c>
      <c r="B253" s="297" t="s">
        <v>2073</v>
      </c>
      <c r="C253" s="292" t="s">
        <v>1595</v>
      </c>
      <c r="D253" s="295" t="s">
        <v>1636</v>
      </c>
      <c r="E253" s="315" t="s">
        <v>647</v>
      </c>
      <c r="F253" s="297" t="s">
        <v>84</v>
      </c>
      <c r="G253" s="317">
        <f t="shared" si="14"/>
        <v>10</v>
      </c>
      <c r="H253" s="316"/>
      <c r="I253" s="316">
        <v>1</v>
      </c>
      <c r="J253" s="316">
        <v>1</v>
      </c>
      <c r="K253" s="316"/>
      <c r="L253" s="316">
        <v>2</v>
      </c>
      <c r="M253" s="316"/>
      <c r="N253" s="316">
        <v>1</v>
      </c>
      <c r="O253" s="316">
        <v>1</v>
      </c>
      <c r="P253" s="316">
        <v>1</v>
      </c>
      <c r="Q253" s="316">
        <v>1</v>
      </c>
      <c r="R253" s="316"/>
      <c r="S253" s="316">
        <v>2</v>
      </c>
      <c r="T253" s="316"/>
      <c r="U253" s="316"/>
      <c r="V253" s="316"/>
      <c r="W253" s="315" t="s">
        <v>1900</v>
      </c>
      <c r="X253" s="299"/>
      <c r="Y253" s="299"/>
      <c r="Z253" s="299"/>
      <c r="AA253" s="5"/>
      <c r="AB253" s="5"/>
      <c r="AC253" s="5"/>
      <c r="AD253" s="5"/>
      <c r="AE253" s="5"/>
      <c r="AF253" s="5"/>
      <c r="AG253" s="5"/>
      <c r="AH253" s="5"/>
      <c r="AI253" s="5"/>
    </row>
    <row r="254" s="244" customFormat="1" ht="29.25" customHeight="1" spans="1:35">
      <c r="A254" s="295" t="s">
        <v>2074</v>
      </c>
      <c r="B254" s="297" t="s">
        <v>2075</v>
      </c>
      <c r="C254" s="297" t="s">
        <v>96</v>
      </c>
      <c r="D254" s="295" t="s">
        <v>1636</v>
      </c>
      <c r="E254" s="315" t="s">
        <v>2076</v>
      </c>
      <c r="F254" s="297" t="s">
        <v>84</v>
      </c>
      <c r="G254" s="317">
        <f t="shared" si="14"/>
        <v>3</v>
      </c>
      <c r="H254" s="316">
        <v>2</v>
      </c>
      <c r="I254" s="316"/>
      <c r="J254" s="316"/>
      <c r="K254" s="316"/>
      <c r="L254" s="316"/>
      <c r="M254" s="316"/>
      <c r="N254" s="316">
        <v>1</v>
      </c>
      <c r="O254" s="316"/>
      <c r="P254" s="316"/>
      <c r="Q254" s="316"/>
      <c r="R254" s="316"/>
      <c r="S254" s="316"/>
      <c r="T254" s="316"/>
      <c r="U254" s="316"/>
      <c r="V254" s="316"/>
      <c r="W254" s="315" t="s">
        <v>1900</v>
      </c>
      <c r="X254" s="393"/>
      <c r="Y254" s="393"/>
      <c r="Z254" s="393"/>
      <c r="AA254" s="137"/>
      <c r="AB254" s="137"/>
      <c r="AC254" s="137"/>
      <c r="AD254" s="137"/>
      <c r="AE254" s="137"/>
      <c r="AF254" s="137"/>
      <c r="AG254" s="137"/>
      <c r="AH254" s="137"/>
      <c r="AI254" s="137"/>
    </row>
    <row r="255" s="244" customFormat="1" ht="27.75" customHeight="1" spans="1:35">
      <c r="A255" s="295" t="s">
        <v>2077</v>
      </c>
      <c r="B255" s="297" t="s">
        <v>2078</v>
      </c>
      <c r="C255" s="297" t="s">
        <v>96</v>
      </c>
      <c r="D255" s="295" t="s">
        <v>1636</v>
      </c>
      <c r="E255" s="315" t="s">
        <v>653</v>
      </c>
      <c r="F255" s="297" t="s">
        <v>84</v>
      </c>
      <c r="G255" s="317">
        <f t="shared" si="14"/>
        <v>110</v>
      </c>
      <c r="H255" s="316">
        <v>6</v>
      </c>
      <c r="I255" s="316">
        <v>15</v>
      </c>
      <c r="J255" s="316">
        <v>8</v>
      </c>
      <c r="K255" s="316"/>
      <c r="L255" s="316">
        <v>10</v>
      </c>
      <c r="M255" s="316"/>
      <c r="N255" s="316">
        <v>12</v>
      </c>
      <c r="O255" s="316">
        <v>18</v>
      </c>
      <c r="P255" s="316">
        <v>16</v>
      </c>
      <c r="Q255" s="316">
        <v>3</v>
      </c>
      <c r="R255" s="316"/>
      <c r="S255" s="316">
        <v>22</v>
      </c>
      <c r="T255" s="316"/>
      <c r="U255" s="316"/>
      <c r="V255" s="316"/>
      <c r="W255" s="315" t="s">
        <v>1900</v>
      </c>
      <c r="X255" s="393"/>
      <c r="Y255" s="393"/>
      <c r="Z255" s="393"/>
      <c r="AA255" s="137"/>
      <c r="AB255" s="137"/>
      <c r="AC255" s="137"/>
      <c r="AD255" s="137"/>
      <c r="AE255" s="137"/>
      <c r="AF255" s="137"/>
      <c r="AG255" s="137"/>
      <c r="AH255" s="137"/>
      <c r="AI255" s="137"/>
    </row>
    <row r="256" s="244" customFormat="1" ht="27" customHeight="1" spans="1:35">
      <c r="A256" s="295" t="s">
        <v>2079</v>
      </c>
      <c r="B256" s="297" t="s">
        <v>2080</v>
      </c>
      <c r="C256" s="297" t="s">
        <v>96</v>
      </c>
      <c r="D256" s="295" t="s">
        <v>1636</v>
      </c>
      <c r="E256" s="315" t="s">
        <v>2081</v>
      </c>
      <c r="F256" s="297" t="s">
        <v>84</v>
      </c>
      <c r="G256" s="317">
        <f t="shared" si="14"/>
        <v>3</v>
      </c>
      <c r="H256" s="316"/>
      <c r="I256" s="316"/>
      <c r="J256" s="316"/>
      <c r="K256" s="316"/>
      <c r="L256" s="316"/>
      <c r="M256" s="316"/>
      <c r="N256" s="316"/>
      <c r="O256" s="316">
        <v>1</v>
      </c>
      <c r="P256" s="316"/>
      <c r="Q256" s="316"/>
      <c r="R256" s="316"/>
      <c r="S256" s="316"/>
      <c r="T256" s="316"/>
      <c r="U256" s="316">
        <v>2</v>
      </c>
      <c r="V256" s="316"/>
      <c r="W256" s="315" t="s">
        <v>1900</v>
      </c>
      <c r="X256" s="393"/>
      <c r="Y256" s="393"/>
      <c r="Z256" s="393"/>
      <c r="AA256" s="137"/>
      <c r="AB256" s="137"/>
      <c r="AC256" s="137"/>
      <c r="AD256" s="137"/>
      <c r="AE256" s="137"/>
      <c r="AF256" s="137"/>
      <c r="AG256" s="137"/>
      <c r="AH256" s="137"/>
      <c r="AI256" s="137"/>
    </row>
    <row r="257" s="244" customFormat="1" ht="25.5" spans="1:35">
      <c r="A257" s="295" t="s">
        <v>2082</v>
      </c>
      <c r="B257" s="297" t="s">
        <v>2083</v>
      </c>
      <c r="C257" s="295" t="s">
        <v>1595</v>
      </c>
      <c r="D257" s="295" t="s">
        <v>1636</v>
      </c>
      <c r="E257" s="315" t="s">
        <v>2084</v>
      </c>
      <c r="F257" s="297" t="s">
        <v>84</v>
      </c>
      <c r="G257" s="317">
        <f t="shared" si="14"/>
        <v>14</v>
      </c>
      <c r="H257" s="316">
        <v>7</v>
      </c>
      <c r="I257" s="316"/>
      <c r="J257" s="316"/>
      <c r="K257" s="316"/>
      <c r="L257" s="316"/>
      <c r="M257" s="316"/>
      <c r="N257" s="316">
        <v>3</v>
      </c>
      <c r="O257" s="316">
        <v>2</v>
      </c>
      <c r="P257" s="316">
        <v>1</v>
      </c>
      <c r="Q257" s="316">
        <v>1</v>
      </c>
      <c r="R257" s="316"/>
      <c r="S257" s="316"/>
      <c r="T257" s="316"/>
      <c r="U257" s="316"/>
      <c r="V257" s="316"/>
      <c r="W257" s="315" t="s">
        <v>2085</v>
      </c>
      <c r="X257" s="393"/>
      <c r="Y257" s="393"/>
      <c r="Z257" s="393"/>
      <c r="AA257" s="137"/>
      <c r="AB257" s="137"/>
      <c r="AC257" s="137"/>
      <c r="AD257" s="137"/>
      <c r="AE257" s="137"/>
      <c r="AF257" s="137"/>
      <c r="AG257" s="137"/>
      <c r="AH257" s="137"/>
      <c r="AI257" s="137"/>
    </row>
    <row r="258" s="244" customFormat="1" ht="26.25" customHeight="1" spans="1:35">
      <c r="A258" s="295" t="s">
        <v>2086</v>
      </c>
      <c r="B258" s="297" t="s">
        <v>2087</v>
      </c>
      <c r="C258" s="295" t="s">
        <v>1595</v>
      </c>
      <c r="D258" s="295" t="s">
        <v>1636</v>
      </c>
      <c r="E258" s="315" t="s">
        <v>2088</v>
      </c>
      <c r="F258" s="297" t="s">
        <v>84</v>
      </c>
      <c r="G258" s="317">
        <f t="shared" si="14"/>
        <v>336</v>
      </c>
      <c r="H258" s="316">
        <f>10+H255</f>
        <v>16</v>
      </c>
      <c r="I258" s="316">
        <f>23+I255</f>
        <v>38</v>
      </c>
      <c r="J258" s="316">
        <f>14+J255</f>
        <v>22</v>
      </c>
      <c r="K258" s="316"/>
      <c r="L258" s="316">
        <f>18+L255</f>
        <v>28</v>
      </c>
      <c r="M258" s="316"/>
      <c r="N258" s="316">
        <f>34+N255</f>
        <v>46</v>
      </c>
      <c r="O258" s="316">
        <f>34+O255</f>
        <v>52</v>
      </c>
      <c r="P258" s="316">
        <f>30+P255</f>
        <v>46</v>
      </c>
      <c r="Q258" s="316">
        <f>7+Q255</f>
        <v>10</v>
      </c>
      <c r="R258" s="316"/>
      <c r="S258" s="316">
        <f>54+S255</f>
        <v>76</v>
      </c>
      <c r="T258" s="316"/>
      <c r="U258" s="316">
        <v>2</v>
      </c>
      <c r="V258" s="316"/>
      <c r="W258" s="315" t="s">
        <v>2085</v>
      </c>
      <c r="X258" s="393"/>
      <c r="Y258" s="393"/>
      <c r="Z258" s="393"/>
      <c r="AA258" s="137"/>
      <c r="AB258" s="137"/>
      <c r="AC258" s="137"/>
      <c r="AD258" s="137"/>
      <c r="AE258" s="137"/>
      <c r="AF258" s="137"/>
      <c r="AG258" s="137"/>
      <c r="AH258" s="137"/>
      <c r="AI258" s="137"/>
    </row>
    <row r="259" s="244" customFormat="1" ht="31.5" customHeight="1" spans="1:35">
      <c r="A259" s="295" t="s">
        <v>2089</v>
      </c>
      <c r="B259" s="297" t="s">
        <v>2090</v>
      </c>
      <c r="C259" s="295" t="s">
        <v>1595</v>
      </c>
      <c r="D259" s="295" t="s">
        <v>1636</v>
      </c>
      <c r="E259" s="315" t="s">
        <v>2091</v>
      </c>
      <c r="F259" s="297" t="s">
        <v>84</v>
      </c>
      <c r="G259" s="317">
        <f t="shared" si="14"/>
        <v>6</v>
      </c>
      <c r="H259" s="316"/>
      <c r="I259" s="316"/>
      <c r="J259" s="316"/>
      <c r="K259" s="316"/>
      <c r="L259" s="316"/>
      <c r="M259" s="316"/>
      <c r="N259" s="316"/>
      <c r="O259" s="316">
        <v>3</v>
      </c>
      <c r="P259" s="316"/>
      <c r="Q259" s="316"/>
      <c r="R259" s="316"/>
      <c r="S259" s="316"/>
      <c r="T259" s="316"/>
      <c r="U259" s="316">
        <v>3</v>
      </c>
      <c r="V259" s="316"/>
      <c r="W259" s="315" t="s">
        <v>2085</v>
      </c>
      <c r="X259" s="393"/>
      <c r="Y259" s="393"/>
      <c r="Z259" s="393"/>
      <c r="AA259" s="137"/>
      <c r="AB259" s="137"/>
      <c r="AC259" s="137"/>
      <c r="AD259" s="137"/>
      <c r="AE259" s="137"/>
      <c r="AF259" s="137"/>
      <c r="AG259" s="137"/>
      <c r="AH259" s="137"/>
      <c r="AI259" s="137"/>
    </row>
    <row r="260" s="244" customFormat="1" ht="15" spans="1:35">
      <c r="A260" s="295" t="s">
        <v>2092</v>
      </c>
      <c r="B260" s="297" t="s">
        <v>2093</v>
      </c>
      <c r="C260" s="292" t="s">
        <v>1595</v>
      </c>
      <c r="D260" s="295" t="s">
        <v>1636</v>
      </c>
      <c r="E260" s="315" t="s">
        <v>668</v>
      </c>
      <c r="F260" s="297" t="s">
        <v>84</v>
      </c>
      <c r="G260" s="317">
        <f t="shared" si="14"/>
        <v>2</v>
      </c>
      <c r="H260" s="316"/>
      <c r="I260" s="316">
        <v>2</v>
      </c>
      <c r="J260" s="316"/>
      <c r="K260" s="316"/>
      <c r="L260" s="316"/>
      <c r="M260" s="316"/>
      <c r="N260" s="316"/>
      <c r="O260" s="316"/>
      <c r="P260" s="316"/>
      <c r="Q260" s="316"/>
      <c r="R260" s="316"/>
      <c r="S260" s="316"/>
      <c r="T260" s="316"/>
      <c r="U260" s="316"/>
      <c r="V260" s="316"/>
      <c r="W260" s="315" t="s">
        <v>1900</v>
      </c>
      <c r="X260" s="393"/>
      <c r="Y260" s="393"/>
      <c r="Z260" s="393"/>
      <c r="AA260" s="137"/>
      <c r="AB260" s="137"/>
      <c r="AC260" s="137"/>
      <c r="AD260" s="137"/>
      <c r="AE260" s="137"/>
      <c r="AF260" s="137"/>
      <c r="AG260" s="137"/>
      <c r="AH260" s="137"/>
      <c r="AI260" s="137"/>
    </row>
    <row r="261" ht="12.75" spans="1:35">
      <c r="A261" s="291">
        <v>11</v>
      </c>
      <c r="B261" s="292"/>
      <c r="C261" s="345"/>
      <c r="D261" s="345"/>
      <c r="E261" s="378" t="s">
        <v>40</v>
      </c>
      <c r="F261" s="292"/>
      <c r="G261" s="356">
        <v>1</v>
      </c>
      <c r="H261" s="302"/>
      <c r="I261" s="302"/>
      <c r="J261" s="302"/>
      <c r="K261" s="302"/>
      <c r="L261" s="302"/>
      <c r="M261" s="302"/>
      <c r="N261" s="302"/>
      <c r="O261" s="302"/>
      <c r="P261" s="302"/>
      <c r="Q261" s="302"/>
      <c r="R261" s="302"/>
      <c r="S261" s="302"/>
      <c r="T261" s="302"/>
      <c r="U261" s="302"/>
      <c r="V261" s="302"/>
      <c r="W261" s="315"/>
      <c r="X261" s="299"/>
      <c r="Y261" s="299"/>
      <c r="Z261" s="299"/>
      <c r="AA261" s="5"/>
      <c r="AB261" s="5"/>
      <c r="AC261" s="5"/>
      <c r="AD261" s="5"/>
      <c r="AE261" s="5"/>
      <c r="AF261" s="5"/>
      <c r="AG261" s="5"/>
      <c r="AH261" s="5"/>
      <c r="AI261" s="5"/>
    </row>
    <row r="262" ht="25.5" spans="1:35">
      <c r="A262" s="295" t="s">
        <v>2094</v>
      </c>
      <c r="B262" s="300">
        <v>98548</v>
      </c>
      <c r="C262" s="297" t="s">
        <v>96</v>
      </c>
      <c r="D262" s="295" t="s">
        <v>1629</v>
      </c>
      <c r="E262" s="315" t="s">
        <v>672</v>
      </c>
      <c r="F262" s="295" t="s">
        <v>1771</v>
      </c>
      <c r="G262" s="317">
        <f>SUM(H262:V262)</f>
        <v>4.63</v>
      </c>
      <c r="H262" s="316"/>
      <c r="I262" s="316"/>
      <c r="J262" s="316"/>
      <c r="K262" s="316"/>
      <c r="L262" s="316"/>
      <c r="M262" s="316"/>
      <c r="N262" s="316"/>
      <c r="O262" s="316"/>
      <c r="P262" s="316"/>
      <c r="Q262" s="316"/>
      <c r="R262" s="316"/>
      <c r="S262" s="316"/>
      <c r="T262" s="316"/>
      <c r="U262" s="316">
        <v>4.63</v>
      </c>
      <c r="V262" s="316"/>
      <c r="W262" s="298" t="s">
        <v>2095</v>
      </c>
      <c r="X262" s="299"/>
      <c r="Y262" s="299"/>
      <c r="Z262" s="299"/>
      <c r="AA262" s="5"/>
      <c r="AB262" s="5"/>
      <c r="AC262" s="5"/>
      <c r="AD262" s="5"/>
      <c r="AE262" s="5"/>
      <c r="AF262" s="5"/>
      <c r="AG262" s="5"/>
      <c r="AH262" s="5"/>
      <c r="AI262" s="5"/>
    </row>
    <row r="263" ht="12.75" spans="1:35">
      <c r="A263" s="291">
        <v>12</v>
      </c>
      <c r="B263" s="292"/>
      <c r="C263" s="345"/>
      <c r="D263" s="345"/>
      <c r="E263" s="378" t="s">
        <v>42</v>
      </c>
      <c r="F263" s="292"/>
      <c r="G263" s="356">
        <v>1</v>
      </c>
      <c r="H263" s="302"/>
      <c r="I263" s="302"/>
      <c r="J263" s="302"/>
      <c r="K263" s="302"/>
      <c r="L263" s="302"/>
      <c r="M263" s="302"/>
      <c r="N263" s="302"/>
      <c r="O263" s="302"/>
      <c r="P263" s="302"/>
      <c r="Q263" s="302"/>
      <c r="R263" s="302"/>
      <c r="S263" s="302"/>
      <c r="T263" s="302"/>
      <c r="U263" s="302"/>
      <c r="V263" s="302"/>
      <c r="W263" s="315"/>
      <c r="X263" s="299"/>
      <c r="Y263" s="299"/>
      <c r="Z263" s="299"/>
      <c r="AA263" s="5"/>
      <c r="AB263" s="5"/>
      <c r="AC263" s="5"/>
      <c r="AD263" s="5"/>
      <c r="AE263" s="5"/>
      <c r="AF263" s="5"/>
      <c r="AG263" s="5"/>
      <c r="AH263" s="5"/>
      <c r="AI263" s="5"/>
    </row>
    <row r="264" ht="25.5" spans="1:35">
      <c r="A264" s="295" t="s">
        <v>2096</v>
      </c>
      <c r="B264" s="300">
        <v>98680</v>
      </c>
      <c r="C264" s="297" t="s">
        <v>96</v>
      </c>
      <c r="D264" s="295" t="s">
        <v>1629</v>
      </c>
      <c r="E264" s="315" t="s">
        <v>675</v>
      </c>
      <c r="F264" s="295" t="s">
        <v>1597</v>
      </c>
      <c r="G264" s="317">
        <f>SUM(H264:V264)</f>
        <v>4</v>
      </c>
      <c r="H264" s="316"/>
      <c r="I264" s="316"/>
      <c r="J264" s="316"/>
      <c r="K264" s="316"/>
      <c r="L264" s="316"/>
      <c r="M264" s="316"/>
      <c r="N264" s="316"/>
      <c r="O264" s="316"/>
      <c r="P264" s="316"/>
      <c r="Q264" s="316"/>
      <c r="R264" s="316"/>
      <c r="S264" s="316"/>
      <c r="T264" s="316"/>
      <c r="U264" s="316">
        <v>4</v>
      </c>
      <c r="V264" s="316"/>
      <c r="W264" s="298" t="s">
        <v>2097</v>
      </c>
      <c r="X264" s="299"/>
      <c r="Y264" s="299"/>
      <c r="Z264" s="299"/>
      <c r="AA264" s="5"/>
      <c r="AB264" s="5"/>
      <c r="AC264" s="5"/>
      <c r="AD264" s="5"/>
      <c r="AE264" s="5"/>
      <c r="AF264" s="5"/>
      <c r="AG264" s="5"/>
      <c r="AH264" s="5"/>
      <c r="AI264" s="5"/>
    </row>
    <row r="265" ht="25.5" spans="1:35">
      <c r="A265" s="295" t="s">
        <v>2098</v>
      </c>
      <c r="B265" s="300">
        <v>101750</v>
      </c>
      <c r="C265" s="297" t="s">
        <v>96</v>
      </c>
      <c r="D265" s="295" t="s">
        <v>1596</v>
      </c>
      <c r="E265" s="315" t="s">
        <v>678</v>
      </c>
      <c r="F265" s="295" t="s">
        <v>1597</v>
      </c>
      <c r="G265" s="317">
        <f>SUM(G266:G268)</f>
        <v>406</v>
      </c>
      <c r="H265" s="316"/>
      <c r="I265" s="316"/>
      <c r="J265" s="316"/>
      <c r="K265" s="316"/>
      <c r="L265" s="316"/>
      <c r="M265" s="316"/>
      <c r="N265" s="316"/>
      <c r="O265" s="316"/>
      <c r="P265" s="316"/>
      <c r="Q265" s="316"/>
      <c r="R265" s="316"/>
      <c r="S265" s="316"/>
      <c r="T265" s="316"/>
      <c r="U265" s="316"/>
      <c r="V265" s="316"/>
      <c r="W265" s="315"/>
      <c r="X265" s="299"/>
      <c r="Y265" s="299"/>
      <c r="Z265" s="299"/>
      <c r="AA265" s="5"/>
      <c r="AB265" s="5"/>
      <c r="AC265" s="5"/>
      <c r="AD265" s="5"/>
      <c r="AE265" s="5"/>
      <c r="AF265" s="5"/>
      <c r="AG265" s="5"/>
      <c r="AH265" s="5"/>
      <c r="AI265" s="5"/>
    </row>
    <row r="266" ht="25.5" spans="1:35">
      <c r="A266" s="295"/>
      <c r="B266" s="318" t="s">
        <v>2099</v>
      </c>
      <c r="C266" s="319" t="s">
        <v>96</v>
      </c>
      <c r="D266" s="320" t="s">
        <v>1629</v>
      </c>
      <c r="E266" s="321" t="s">
        <v>678</v>
      </c>
      <c r="F266" s="320" t="s">
        <v>1597</v>
      </c>
      <c r="G266" s="322">
        <f>SUM(H266:V266)</f>
        <v>125</v>
      </c>
      <c r="H266" s="323">
        <f>(H181+H132)*0.5</f>
        <v>125</v>
      </c>
      <c r="I266" s="323"/>
      <c r="J266" s="323"/>
      <c r="K266" s="323"/>
      <c r="L266" s="323"/>
      <c r="M266" s="323"/>
      <c r="N266" s="323"/>
      <c r="O266" s="323"/>
      <c r="P266" s="323"/>
      <c r="Q266" s="323"/>
      <c r="R266" s="323"/>
      <c r="S266" s="323"/>
      <c r="T266" s="323"/>
      <c r="U266" s="323"/>
      <c r="V266" s="323"/>
      <c r="W266" s="321" t="s">
        <v>2100</v>
      </c>
      <c r="X266" s="299"/>
      <c r="Y266" s="299"/>
      <c r="Z266" s="299"/>
      <c r="AA266" s="5"/>
      <c r="AB266" s="5"/>
      <c r="AC266" s="5"/>
      <c r="AD266" s="5"/>
      <c r="AE266" s="5"/>
      <c r="AF266" s="5"/>
      <c r="AG266" s="5"/>
      <c r="AH266" s="5"/>
      <c r="AI266" s="5"/>
    </row>
    <row r="267" ht="25.5" spans="1:35">
      <c r="A267" s="295"/>
      <c r="B267" s="402" t="s">
        <v>2101</v>
      </c>
      <c r="C267" s="403" t="s">
        <v>96</v>
      </c>
      <c r="D267" s="404" t="s">
        <v>1636</v>
      </c>
      <c r="E267" s="405" t="s">
        <v>678</v>
      </c>
      <c r="F267" s="404" t="s">
        <v>1597</v>
      </c>
      <c r="G267" s="406">
        <f>SUM(H267:V267)</f>
        <v>21.5</v>
      </c>
      <c r="H267" s="302">
        <f>(H245+H246)*0.5</f>
        <v>21.5</v>
      </c>
      <c r="I267" s="302"/>
      <c r="J267" s="302"/>
      <c r="K267" s="302"/>
      <c r="L267" s="302"/>
      <c r="M267" s="302"/>
      <c r="N267" s="302"/>
      <c r="O267" s="302"/>
      <c r="P267" s="302"/>
      <c r="Q267" s="302"/>
      <c r="R267" s="302"/>
      <c r="S267" s="302"/>
      <c r="T267" s="302"/>
      <c r="U267" s="302"/>
      <c r="V267" s="302"/>
      <c r="W267" s="405" t="s">
        <v>2100</v>
      </c>
      <c r="X267" s="299"/>
      <c r="Y267" s="299"/>
      <c r="Z267" s="299"/>
      <c r="AA267" s="5"/>
      <c r="AB267" s="5"/>
      <c r="AC267" s="5"/>
      <c r="AD267" s="5"/>
      <c r="AE267" s="5"/>
      <c r="AF267" s="5"/>
      <c r="AG267" s="5"/>
      <c r="AH267" s="5"/>
      <c r="AI267" s="5"/>
    </row>
    <row r="268" ht="25.5" spans="1:35">
      <c r="A268" s="295"/>
      <c r="B268" s="334" t="s">
        <v>2102</v>
      </c>
      <c r="C268" s="335" t="s">
        <v>96</v>
      </c>
      <c r="D268" s="334" t="s">
        <v>1639</v>
      </c>
      <c r="E268" s="336" t="s">
        <v>678</v>
      </c>
      <c r="F268" s="334" t="s">
        <v>1597</v>
      </c>
      <c r="G268" s="337">
        <f>SUM(H268:V268)</f>
        <v>259.5</v>
      </c>
      <c r="H268" s="338">
        <f>24*0.5</f>
        <v>12</v>
      </c>
      <c r="I268" s="338"/>
      <c r="J268" s="338">
        <f>100*0.5</f>
        <v>50</v>
      </c>
      <c r="K268" s="338"/>
      <c r="L268" s="338"/>
      <c r="M268" s="338"/>
      <c r="N268" s="338">
        <f>130*0.5</f>
        <v>65</v>
      </c>
      <c r="O268" s="338"/>
      <c r="P268" s="338"/>
      <c r="Q268" s="338">
        <f>135*0.5</f>
        <v>67.5</v>
      </c>
      <c r="R268" s="338"/>
      <c r="S268" s="338"/>
      <c r="T268" s="338"/>
      <c r="U268" s="316">
        <f>130*0.5</f>
        <v>65</v>
      </c>
      <c r="V268" s="316"/>
      <c r="W268" s="405" t="s">
        <v>2100</v>
      </c>
      <c r="X268" s="340"/>
      <c r="Y268" s="340"/>
      <c r="Z268" s="340"/>
      <c r="AA268" s="5"/>
      <c r="AB268" s="5"/>
      <c r="AC268" s="5"/>
      <c r="AD268" s="5"/>
      <c r="AE268" s="5"/>
      <c r="AF268" s="5"/>
      <c r="AG268" s="5"/>
      <c r="AH268" s="5"/>
      <c r="AI268" s="5"/>
    </row>
    <row r="269" ht="12.75" spans="1:35">
      <c r="A269" s="291">
        <v>13</v>
      </c>
      <c r="B269" s="292"/>
      <c r="C269" s="345"/>
      <c r="D269" s="345"/>
      <c r="E269" s="378" t="s">
        <v>44</v>
      </c>
      <c r="F269" s="292"/>
      <c r="G269" s="356">
        <v>1</v>
      </c>
      <c r="H269" s="302"/>
      <c r="I269" s="302"/>
      <c r="J269" s="302"/>
      <c r="K269" s="302"/>
      <c r="L269" s="302"/>
      <c r="M269" s="302"/>
      <c r="N269" s="302"/>
      <c r="O269" s="302"/>
      <c r="P269" s="302"/>
      <c r="Q269" s="302"/>
      <c r="R269" s="302"/>
      <c r="S269" s="302"/>
      <c r="T269" s="302"/>
      <c r="U269" s="316"/>
      <c r="V269" s="316"/>
      <c r="W269" s="315"/>
      <c r="X269" s="299"/>
      <c r="Y269" s="299"/>
      <c r="Z269" s="299"/>
      <c r="AA269" s="5"/>
      <c r="AB269" s="5"/>
      <c r="AC269" s="5"/>
      <c r="AD269" s="5"/>
      <c r="AE269" s="5"/>
      <c r="AF269" s="5"/>
      <c r="AG269" s="5"/>
      <c r="AH269" s="5"/>
      <c r="AI269" s="5"/>
    </row>
    <row r="270" ht="25.5" spans="1:35">
      <c r="A270" s="295" t="s">
        <v>2103</v>
      </c>
      <c r="B270" s="300">
        <v>88496</v>
      </c>
      <c r="C270" s="297" t="s">
        <v>96</v>
      </c>
      <c r="D270" s="295" t="s">
        <v>2104</v>
      </c>
      <c r="E270" s="315" t="s">
        <v>681</v>
      </c>
      <c r="F270" s="295" t="s">
        <v>1597</v>
      </c>
      <c r="G270" s="317">
        <f>G271+G272</f>
        <v>705.8565</v>
      </c>
      <c r="H270" s="316"/>
      <c r="I270" s="316"/>
      <c r="J270" s="316"/>
      <c r="K270" s="316"/>
      <c r="L270" s="316"/>
      <c r="M270" s="316"/>
      <c r="N270" s="316"/>
      <c r="O270" s="316"/>
      <c r="P270" s="316"/>
      <c r="Q270" s="316"/>
      <c r="R270" s="316"/>
      <c r="S270" s="316"/>
      <c r="T270" s="316"/>
      <c r="U270" s="316"/>
      <c r="V270" s="316"/>
      <c r="W270" s="315"/>
      <c r="X270" s="299"/>
      <c r="Y270" s="299"/>
      <c r="Z270" s="299"/>
      <c r="AA270" s="5"/>
      <c r="AB270" s="5"/>
      <c r="AC270" s="5"/>
      <c r="AD270" s="5"/>
      <c r="AE270" s="5"/>
      <c r="AF270" s="5"/>
      <c r="AG270" s="5"/>
      <c r="AH270" s="5"/>
      <c r="AI270" s="5"/>
    </row>
    <row r="271" ht="38.25" spans="1:35">
      <c r="A271" s="295"/>
      <c r="B271" s="318" t="s">
        <v>2105</v>
      </c>
      <c r="C271" s="319" t="s">
        <v>96</v>
      </c>
      <c r="D271" s="320" t="s">
        <v>1629</v>
      </c>
      <c r="E271" s="321" t="s">
        <v>681</v>
      </c>
      <c r="F271" s="320" t="s">
        <v>1597</v>
      </c>
      <c r="G271" s="322">
        <f>SUM(H271:U271)</f>
        <v>81.4745</v>
      </c>
      <c r="H271" s="323">
        <f>H291</f>
        <v>0</v>
      </c>
      <c r="I271" s="323">
        <f>167.78*0.15</f>
        <v>25.167</v>
      </c>
      <c r="J271" s="323">
        <f>122.75*0.15</f>
        <v>18.4125</v>
      </c>
      <c r="K271" s="323"/>
      <c r="L271" s="323"/>
      <c r="M271" s="323"/>
      <c r="N271" s="323">
        <f>39.3*0.15</f>
        <v>5.895</v>
      </c>
      <c r="O271" s="323"/>
      <c r="P271" s="323"/>
      <c r="Q271" s="323"/>
      <c r="R271" s="323"/>
      <c r="S271" s="323"/>
      <c r="T271" s="323"/>
      <c r="U271" s="316">
        <f>2*4*4</f>
        <v>32</v>
      </c>
      <c r="V271" s="316"/>
      <c r="W271" s="298" t="s">
        <v>2106</v>
      </c>
      <c r="X271" s="299"/>
      <c r="Y271" s="299"/>
      <c r="Z271" s="299"/>
      <c r="AA271" s="5"/>
      <c r="AB271" s="5"/>
      <c r="AC271" s="5"/>
      <c r="AD271" s="5"/>
      <c r="AE271" s="5"/>
      <c r="AF271" s="5"/>
      <c r="AG271" s="5"/>
      <c r="AH271" s="5"/>
      <c r="AI271" s="5"/>
    </row>
    <row r="272" ht="25.5" spans="1:35">
      <c r="A272" s="295"/>
      <c r="B272" s="369" t="s">
        <v>2107</v>
      </c>
      <c r="C272" s="370" t="s">
        <v>96</v>
      </c>
      <c r="D272" s="327" t="s">
        <v>1636</v>
      </c>
      <c r="E272" s="371" t="s">
        <v>681</v>
      </c>
      <c r="F272" s="327" t="s">
        <v>1597</v>
      </c>
      <c r="G272" s="322">
        <f>SUM(H272:U272)</f>
        <v>624.382</v>
      </c>
      <c r="H272" s="407"/>
      <c r="I272" s="407">
        <f>0.2*167.78</f>
        <v>33.556</v>
      </c>
      <c r="J272" s="407">
        <f>0.2*122.75</f>
        <v>24.55</v>
      </c>
      <c r="K272" s="407"/>
      <c r="L272" s="407">
        <f>0.2*462.75</f>
        <v>92.55</v>
      </c>
      <c r="M272" s="407"/>
      <c r="N272" s="407">
        <f>0.2*520.36</f>
        <v>104.072</v>
      </c>
      <c r="O272" s="407">
        <f>0.2*675.01</f>
        <v>135.002</v>
      </c>
      <c r="P272" s="407">
        <f>0.2*340.09</f>
        <v>68.018</v>
      </c>
      <c r="Q272" s="407">
        <f>0.2*324.9</f>
        <v>64.98</v>
      </c>
      <c r="R272" s="407"/>
      <c r="S272" s="407">
        <f>0.2*508.27</f>
        <v>101.654</v>
      </c>
      <c r="T272" s="407"/>
      <c r="U272" s="316"/>
      <c r="V272" s="316"/>
      <c r="W272" s="371" t="s">
        <v>1662</v>
      </c>
      <c r="X272" s="299"/>
      <c r="Y272" s="299"/>
      <c r="Z272" s="299"/>
      <c r="AA272" s="5"/>
      <c r="AB272" s="5"/>
      <c r="AC272" s="5"/>
      <c r="AD272" s="5"/>
      <c r="AE272" s="5"/>
      <c r="AF272" s="5"/>
      <c r="AG272" s="5"/>
      <c r="AH272" s="5"/>
      <c r="AI272" s="5"/>
    </row>
    <row r="273" ht="25.5" spans="1:35">
      <c r="A273" s="304" t="s">
        <v>2108</v>
      </c>
      <c r="B273" s="300">
        <v>104639</v>
      </c>
      <c r="C273" s="297" t="s">
        <v>96</v>
      </c>
      <c r="D273" s="295" t="s">
        <v>1596</v>
      </c>
      <c r="E273" s="315" t="s">
        <v>684</v>
      </c>
      <c r="F273" s="295" t="s">
        <v>1597</v>
      </c>
      <c r="G273" s="317">
        <f>G274+G275</f>
        <v>705.8565</v>
      </c>
      <c r="H273" s="316"/>
      <c r="I273" s="316"/>
      <c r="J273" s="316"/>
      <c r="K273" s="316"/>
      <c r="L273" s="316"/>
      <c r="M273" s="316"/>
      <c r="N273" s="316"/>
      <c r="O273" s="316"/>
      <c r="P273" s="316"/>
      <c r="Q273" s="316"/>
      <c r="R273" s="316"/>
      <c r="S273" s="316"/>
      <c r="T273" s="316"/>
      <c r="U273" s="316"/>
      <c r="V273" s="316"/>
      <c r="W273" s="315"/>
      <c r="X273" s="299"/>
      <c r="Y273" s="299"/>
      <c r="Z273" s="299"/>
      <c r="AA273" s="5"/>
      <c r="AB273" s="5"/>
      <c r="AC273" s="5"/>
      <c r="AD273" s="5"/>
      <c r="AE273" s="5"/>
      <c r="AF273" s="5"/>
      <c r="AG273" s="5"/>
      <c r="AH273" s="5"/>
      <c r="AI273" s="5"/>
    </row>
    <row r="274" ht="38.25" spans="1:35">
      <c r="A274" s="295"/>
      <c r="B274" s="318" t="s">
        <v>2109</v>
      </c>
      <c r="C274" s="319" t="s">
        <v>96</v>
      </c>
      <c r="D274" s="320" t="s">
        <v>1629</v>
      </c>
      <c r="E274" s="321" t="s">
        <v>684</v>
      </c>
      <c r="F274" s="320" t="s">
        <v>1597</v>
      </c>
      <c r="G274" s="322">
        <f>SUM(H274:U274)</f>
        <v>81.4745</v>
      </c>
      <c r="H274" s="323">
        <f>H271</f>
        <v>0</v>
      </c>
      <c r="I274" s="323">
        <f>167.78*0.15</f>
        <v>25.167</v>
      </c>
      <c r="J274" s="323">
        <f>122.75*0.15</f>
        <v>18.4125</v>
      </c>
      <c r="K274" s="323"/>
      <c r="L274" s="323"/>
      <c r="M274" s="323"/>
      <c r="N274" s="323">
        <f>39.3*0.15</f>
        <v>5.895</v>
      </c>
      <c r="O274" s="323"/>
      <c r="P274" s="323"/>
      <c r="Q274" s="323"/>
      <c r="R274" s="323"/>
      <c r="S274" s="323"/>
      <c r="T274" s="323"/>
      <c r="U274" s="316">
        <f>2*4*4</f>
        <v>32</v>
      </c>
      <c r="V274" s="316"/>
      <c r="W274" s="298" t="s">
        <v>2106</v>
      </c>
      <c r="X274" s="299"/>
      <c r="Y274" s="299"/>
      <c r="Z274" s="299"/>
      <c r="AA274" s="5"/>
      <c r="AB274" s="5"/>
      <c r="AC274" s="5"/>
      <c r="AD274" s="5"/>
      <c r="AE274" s="5"/>
      <c r="AF274" s="5"/>
      <c r="AG274" s="5"/>
      <c r="AH274" s="5"/>
      <c r="AI274" s="5"/>
    </row>
    <row r="275" ht="25.5" spans="1:35">
      <c r="A275" s="295"/>
      <c r="B275" s="369" t="s">
        <v>2110</v>
      </c>
      <c r="C275" s="370" t="s">
        <v>96</v>
      </c>
      <c r="D275" s="327" t="s">
        <v>1636</v>
      </c>
      <c r="E275" s="371" t="s">
        <v>684</v>
      </c>
      <c r="F275" s="327" t="s">
        <v>1597</v>
      </c>
      <c r="G275" s="329">
        <f>SUM(H275:U275)</f>
        <v>624.382</v>
      </c>
      <c r="H275" s="407"/>
      <c r="I275" s="407">
        <f>0.2*167.78</f>
        <v>33.556</v>
      </c>
      <c r="J275" s="407">
        <f>0.2*122.75</f>
        <v>24.55</v>
      </c>
      <c r="K275" s="407"/>
      <c r="L275" s="407">
        <f>0.2*462.75</f>
        <v>92.55</v>
      </c>
      <c r="M275" s="407"/>
      <c r="N275" s="407">
        <f>0.2*520.36</f>
        <v>104.072</v>
      </c>
      <c r="O275" s="407">
        <f>0.2*675.01</f>
        <v>135.002</v>
      </c>
      <c r="P275" s="407">
        <f>0.2*340.09</f>
        <v>68.018</v>
      </c>
      <c r="Q275" s="407">
        <f>0.2*324.9</f>
        <v>64.98</v>
      </c>
      <c r="R275" s="407"/>
      <c r="S275" s="407">
        <f>0.2*508.27</f>
        <v>101.654</v>
      </c>
      <c r="T275" s="407"/>
      <c r="U275" s="316"/>
      <c r="V275" s="316"/>
      <c r="W275" s="371" t="s">
        <v>1662</v>
      </c>
      <c r="X275" s="333"/>
      <c r="Y275" s="333"/>
      <c r="Z275" s="333"/>
      <c r="AA275" s="5"/>
      <c r="AB275" s="5"/>
      <c r="AC275" s="5"/>
      <c r="AD275" s="5"/>
      <c r="AE275" s="5"/>
      <c r="AF275" s="5"/>
      <c r="AG275" s="5"/>
      <c r="AH275" s="5"/>
      <c r="AI275" s="5"/>
    </row>
    <row r="276" ht="25.5" spans="1:35">
      <c r="A276" s="304" t="s">
        <v>2111</v>
      </c>
      <c r="B276" s="300">
        <v>88497</v>
      </c>
      <c r="C276" s="297" t="s">
        <v>96</v>
      </c>
      <c r="D276" s="295" t="s">
        <v>1596</v>
      </c>
      <c r="E276" s="315" t="s">
        <v>687</v>
      </c>
      <c r="F276" s="295" t="s">
        <v>1597</v>
      </c>
      <c r="G276" s="317">
        <f>G277+G278</f>
        <v>163</v>
      </c>
      <c r="H276" s="316"/>
      <c r="I276" s="299"/>
      <c r="J276" s="316"/>
      <c r="K276" s="316"/>
      <c r="L276" s="316"/>
      <c r="M276" s="316"/>
      <c r="N276" s="316"/>
      <c r="O276" s="316"/>
      <c r="P276" s="316"/>
      <c r="Q276" s="316"/>
      <c r="R276" s="316"/>
      <c r="S276" s="316"/>
      <c r="T276" s="316"/>
      <c r="U276" s="316"/>
      <c r="V276" s="316"/>
      <c r="W276" s="298"/>
      <c r="X276" s="299"/>
      <c r="Y276" s="299"/>
      <c r="Z276" s="299"/>
      <c r="AA276" s="5"/>
      <c r="AB276" s="5"/>
      <c r="AC276" s="5"/>
      <c r="AD276" s="5"/>
      <c r="AE276" s="5"/>
      <c r="AF276" s="5"/>
      <c r="AG276" s="5"/>
      <c r="AH276" s="5"/>
      <c r="AI276" s="5"/>
    </row>
    <row r="277" ht="25.5" spans="1:35">
      <c r="A277" s="295"/>
      <c r="B277" s="318" t="s">
        <v>2112</v>
      </c>
      <c r="C277" s="319" t="s">
        <v>96</v>
      </c>
      <c r="D277" s="320" t="s">
        <v>1629</v>
      </c>
      <c r="E277" s="321" t="s">
        <v>687</v>
      </c>
      <c r="F277" s="320" t="s">
        <v>1597</v>
      </c>
      <c r="G277" s="322">
        <f>SUM(H277:U277)</f>
        <v>70</v>
      </c>
      <c r="H277" s="323"/>
      <c r="I277" s="316">
        <f t="shared" ref="I277:V277" si="15">I40+I43+I44+I46+I48</f>
        <v>9</v>
      </c>
      <c r="J277" s="316">
        <f t="shared" si="15"/>
        <v>5</v>
      </c>
      <c r="K277" s="316">
        <f t="shared" si="15"/>
        <v>0</v>
      </c>
      <c r="L277" s="316">
        <f t="shared" si="15"/>
        <v>6</v>
      </c>
      <c r="M277" s="316">
        <f t="shared" si="15"/>
        <v>0</v>
      </c>
      <c r="N277" s="316">
        <f t="shared" si="15"/>
        <v>10</v>
      </c>
      <c r="O277" s="316">
        <f t="shared" si="15"/>
        <v>10</v>
      </c>
      <c r="P277" s="316">
        <f t="shared" si="15"/>
        <v>10</v>
      </c>
      <c r="Q277" s="316">
        <f t="shared" si="15"/>
        <v>4</v>
      </c>
      <c r="R277" s="316">
        <f t="shared" si="15"/>
        <v>0</v>
      </c>
      <c r="S277" s="316">
        <f t="shared" si="15"/>
        <v>13</v>
      </c>
      <c r="T277" s="316">
        <f t="shared" si="15"/>
        <v>0</v>
      </c>
      <c r="U277" s="316">
        <f t="shared" si="15"/>
        <v>3</v>
      </c>
      <c r="V277" s="316">
        <f t="shared" si="15"/>
        <v>0</v>
      </c>
      <c r="W277" s="321" t="s">
        <v>2113</v>
      </c>
      <c r="X277" s="299"/>
      <c r="Y277" s="299"/>
      <c r="Z277" s="299"/>
      <c r="AA277" s="5"/>
      <c r="AB277" s="5"/>
      <c r="AC277" s="5"/>
      <c r="AD277" s="5"/>
      <c r="AE277" s="5"/>
      <c r="AF277" s="5"/>
      <c r="AG277" s="5"/>
      <c r="AH277" s="5"/>
      <c r="AI277" s="5"/>
    </row>
    <row r="278" ht="25.5" spans="1:35">
      <c r="A278" s="295"/>
      <c r="B278" s="369" t="s">
        <v>2114</v>
      </c>
      <c r="C278" s="370" t="s">
        <v>96</v>
      </c>
      <c r="D278" s="327" t="s">
        <v>1636</v>
      </c>
      <c r="E278" s="371" t="s">
        <v>687</v>
      </c>
      <c r="F278" s="327" t="s">
        <v>1597</v>
      </c>
      <c r="G278" s="329">
        <f>SUM(H278:U278)</f>
        <v>93</v>
      </c>
      <c r="H278" s="407"/>
      <c r="I278" s="407">
        <f t="shared" ref="I278:V278" si="16">I41+I47</f>
        <v>15</v>
      </c>
      <c r="J278" s="407">
        <f t="shared" si="16"/>
        <v>13</v>
      </c>
      <c r="K278" s="407">
        <f t="shared" si="16"/>
        <v>0</v>
      </c>
      <c r="L278" s="407">
        <f t="shared" si="16"/>
        <v>11</v>
      </c>
      <c r="M278" s="407">
        <f t="shared" si="16"/>
        <v>0</v>
      </c>
      <c r="N278" s="407">
        <f t="shared" si="16"/>
        <v>16</v>
      </c>
      <c r="O278" s="407">
        <f t="shared" si="16"/>
        <v>13</v>
      </c>
      <c r="P278" s="407">
        <f t="shared" si="16"/>
        <v>13</v>
      </c>
      <c r="Q278" s="407">
        <f t="shared" si="16"/>
        <v>2</v>
      </c>
      <c r="R278" s="407">
        <f t="shared" si="16"/>
        <v>0</v>
      </c>
      <c r="S278" s="407">
        <f t="shared" si="16"/>
        <v>7</v>
      </c>
      <c r="T278" s="407">
        <f t="shared" si="16"/>
        <v>0</v>
      </c>
      <c r="U278" s="407">
        <f t="shared" si="16"/>
        <v>3</v>
      </c>
      <c r="V278" s="407">
        <f t="shared" si="16"/>
        <v>0</v>
      </c>
      <c r="W278" s="371" t="s">
        <v>2113</v>
      </c>
      <c r="X278" s="333"/>
      <c r="Y278" s="333"/>
      <c r="Z278" s="333"/>
      <c r="AA278" s="5"/>
      <c r="AB278" s="5"/>
      <c r="AC278" s="5"/>
      <c r="AD278" s="5"/>
      <c r="AE278" s="5"/>
      <c r="AF278" s="5"/>
      <c r="AG278" s="5"/>
      <c r="AH278" s="5"/>
      <c r="AI278" s="5"/>
    </row>
    <row r="279" ht="25.5" spans="1:35">
      <c r="A279" s="295"/>
      <c r="B279" s="408" t="s">
        <v>2115</v>
      </c>
      <c r="C279" s="335" t="s">
        <v>96</v>
      </c>
      <c r="D279" s="334" t="s">
        <v>1639</v>
      </c>
      <c r="E279" s="336" t="s">
        <v>687</v>
      </c>
      <c r="F279" s="334" t="s">
        <v>1597</v>
      </c>
      <c r="G279" s="337">
        <f>SUM(H279:U279)</f>
        <v>3</v>
      </c>
      <c r="H279" s="338"/>
      <c r="I279" s="338">
        <f t="shared" ref="I279:V279" si="17">I42</f>
        <v>0</v>
      </c>
      <c r="J279" s="338">
        <f t="shared" si="17"/>
        <v>1</v>
      </c>
      <c r="K279" s="338">
        <f t="shared" si="17"/>
        <v>0</v>
      </c>
      <c r="L279" s="338">
        <f t="shared" si="17"/>
        <v>0</v>
      </c>
      <c r="M279" s="338">
        <f t="shared" si="17"/>
        <v>0</v>
      </c>
      <c r="N279" s="338">
        <f t="shared" si="17"/>
        <v>1</v>
      </c>
      <c r="O279" s="338">
        <f t="shared" si="17"/>
        <v>0</v>
      </c>
      <c r="P279" s="338">
        <f t="shared" si="17"/>
        <v>0</v>
      </c>
      <c r="Q279" s="338">
        <f t="shared" si="17"/>
        <v>0</v>
      </c>
      <c r="R279" s="338">
        <f t="shared" si="17"/>
        <v>0</v>
      </c>
      <c r="S279" s="338">
        <f t="shared" si="17"/>
        <v>1</v>
      </c>
      <c r="T279" s="338">
        <f t="shared" si="17"/>
        <v>0</v>
      </c>
      <c r="U279" s="338">
        <f t="shared" si="17"/>
        <v>0</v>
      </c>
      <c r="V279" s="338">
        <f t="shared" si="17"/>
        <v>0</v>
      </c>
      <c r="W279" s="336" t="s">
        <v>2113</v>
      </c>
      <c r="X279" s="340"/>
      <c r="Y279" s="340"/>
      <c r="Z279" s="340"/>
      <c r="AA279" s="5"/>
      <c r="AB279" s="5"/>
      <c r="AC279" s="5"/>
      <c r="AD279" s="5"/>
      <c r="AE279" s="5"/>
      <c r="AF279" s="5"/>
      <c r="AG279" s="5"/>
      <c r="AH279" s="5"/>
      <c r="AI279" s="5"/>
    </row>
    <row r="280" ht="25.5" spans="1:35">
      <c r="A280" s="304" t="s">
        <v>2116</v>
      </c>
      <c r="B280" s="300">
        <v>104642</v>
      </c>
      <c r="C280" s="297" t="s">
        <v>96</v>
      </c>
      <c r="D280" s="295" t="s">
        <v>1596</v>
      </c>
      <c r="E280" s="315" t="s">
        <v>690</v>
      </c>
      <c r="F280" s="295" t="s">
        <v>1597</v>
      </c>
      <c r="G280" s="317">
        <f>G281+G282</f>
        <v>163</v>
      </c>
      <c r="H280" s="316"/>
      <c r="I280" s="316"/>
      <c r="J280" s="316"/>
      <c r="K280" s="316"/>
      <c r="L280" s="316"/>
      <c r="M280" s="316"/>
      <c r="N280" s="316"/>
      <c r="O280" s="316"/>
      <c r="P280" s="316"/>
      <c r="Q280" s="316"/>
      <c r="R280" s="316"/>
      <c r="S280" s="316"/>
      <c r="T280" s="316"/>
      <c r="U280" s="316"/>
      <c r="V280" s="316"/>
      <c r="W280" s="299"/>
      <c r="X280" s="299"/>
      <c r="Y280" s="299"/>
      <c r="Z280" s="299"/>
      <c r="AA280" s="5"/>
      <c r="AB280" s="5"/>
      <c r="AC280" s="5"/>
      <c r="AD280" s="5"/>
      <c r="AE280" s="5"/>
      <c r="AF280" s="5"/>
      <c r="AG280" s="5"/>
      <c r="AH280" s="5"/>
      <c r="AI280" s="5"/>
    </row>
    <row r="281" ht="25.5" spans="1:35">
      <c r="A281" s="295"/>
      <c r="B281" s="318" t="s">
        <v>2117</v>
      </c>
      <c r="C281" s="319" t="s">
        <v>96</v>
      </c>
      <c r="D281" s="320" t="s">
        <v>1629</v>
      </c>
      <c r="E281" s="321" t="s">
        <v>690</v>
      </c>
      <c r="F281" s="320" t="s">
        <v>1597</v>
      </c>
      <c r="G281" s="322">
        <v>70</v>
      </c>
      <c r="H281" s="316"/>
      <c r="I281" s="316">
        <v>9</v>
      </c>
      <c r="J281" s="316">
        <v>5</v>
      </c>
      <c r="K281" s="316">
        <v>0</v>
      </c>
      <c r="L281" s="316">
        <v>6</v>
      </c>
      <c r="M281" s="316">
        <v>0</v>
      </c>
      <c r="N281" s="316">
        <v>10</v>
      </c>
      <c r="O281" s="316">
        <v>10</v>
      </c>
      <c r="P281" s="316">
        <v>10</v>
      </c>
      <c r="Q281" s="316">
        <v>4</v>
      </c>
      <c r="R281" s="316">
        <v>0</v>
      </c>
      <c r="S281" s="316">
        <v>13</v>
      </c>
      <c r="T281" s="316">
        <v>0</v>
      </c>
      <c r="U281" s="316">
        <v>3</v>
      </c>
      <c r="V281" s="316"/>
      <c r="W281" s="321" t="s">
        <v>2113</v>
      </c>
      <c r="X281" s="299"/>
      <c r="Y281" s="299"/>
      <c r="Z281" s="299"/>
      <c r="AA281" s="5"/>
      <c r="AB281" s="5"/>
      <c r="AC281" s="5"/>
      <c r="AD281" s="5"/>
      <c r="AE281" s="5"/>
      <c r="AF281" s="5"/>
      <c r="AG281" s="5"/>
      <c r="AH281" s="5"/>
      <c r="AI281" s="5"/>
    </row>
    <row r="282" ht="25.5" spans="1:35">
      <c r="A282" s="295"/>
      <c r="B282" s="369" t="s">
        <v>2118</v>
      </c>
      <c r="C282" s="370" t="s">
        <v>96</v>
      </c>
      <c r="D282" s="327" t="s">
        <v>1636</v>
      </c>
      <c r="E282" s="371" t="s">
        <v>690</v>
      </c>
      <c r="F282" s="327" t="s">
        <v>1597</v>
      </c>
      <c r="G282" s="329">
        <v>93</v>
      </c>
      <c r="H282" s="316"/>
      <c r="I282" s="316">
        <v>15</v>
      </c>
      <c r="J282" s="316">
        <v>13</v>
      </c>
      <c r="K282" s="316">
        <v>0</v>
      </c>
      <c r="L282" s="316">
        <v>11</v>
      </c>
      <c r="M282" s="316">
        <v>0</v>
      </c>
      <c r="N282" s="316">
        <v>16</v>
      </c>
      <c r="O282" s="316">
        <v>13</v>
      </c>
      <c r="P282" s="316">
        <v>13</v>
      </c>
      <c r="Q282" s="316">
        <v>2</v>
      </c>
      <c r="R282" s="316">
        <v>0</v>
      </c>
      <c r="S282" s="316">
        <v>7</v>
      </c>
      <c r="T282" s="316">
        <v>0</v>
      </c>
      <c r="U282" s="316">
        <v>3</v>
      </c>
      <c r="V282" s="316"/>
      <c r="W282" s="371" t="s">
        <v>2113</v>
      </c>
      <c r="X282" s="299"/>
      <c r="Y282" s="299"/>
      <c r="Z282" s="299"/>
      <c r="AA282" s="5"/>
      <c r="AB282" s="5"/>
      <c r="AC282" s="5"/>
      <c r="AD282" s="5"/>
      <c r="AE282" s="5"/>
      <c r="AF282" s="5"/>
      <c r="AG282" s="5"/>
      <c r="AH282" s="5"/>
      <c r="AI282" s="5"/>
    </row>
    <row r="283" ht="25.5" spans="1:35">
      <c r="A283" s="295"/>
      <c r="B283" s="369" t="s">
        <v>2118</v>
      </c>
      <c r="C283" s="370" t="s">
        <v>96</v>
      </c>
      <c r="D283" s="327" t="s">
        <v>1636</v>
      </c>
      <c r="E283" s="371" t="s">
        <v>690</v>
      </c>
      <c r="F283" s="327" t="s">
        <v>1597</v>
      </c>
      <c r="G283" s="337">
        <v>3</v>
      </c>
      <c r="H283" s="316"/>
      <c r="I283" s="316">
        <v>0</v>
      </c>
      <c r="J283" s="316">
        <v>1</v>
      </c>
      <c r="K283" s="316">
        <v>0</v>
      </c>
      <c r="L283" s="316">
        <v>0</v>
      </c>
      <c r="M283" s="316">
        <v>0</v>
      </c>
      <c r="N283" s="316">
        <v>1</v>
      </c>
      <c r="O283" s="316">
        <v>0</v>
      </c>
      <c r="P283" s="316">
        <v>0</v>
      </c>
      <c r="Q283" s="316">
        <v>0</v>
      </c>
      <c r="R283" s="316">
        <v>0</v>
      </c>
      <c r="S283" s="316">
        <v>1</v>
      </c>
      <c r="T283" s="316">
        <v>0</v>
      </c>
      <c r="U283" s="316">
        <v>0</v>
      </c>
      <c r="V283" s="316"/>
      <c r="W283" s="336" t="s">
        <v>2113</v>
      </c>
      <c r="X283" s="299"/>
      <c r="Y283" s="299"/>
      <c r="Z283" s="299"/>
      <c r="AA283" s="5"/>
      <c r="AB283" s="5"/>
      <c r="AC283" s="5"/>
      <c r="AD283" s="5"/>
      <c r="AE283" s="5"/>
      <c r="AF283" s="5"/>
      <c r="AG283" s="5"/>
      <c r="AH283" s="5"/>
      <c r="AI283" s="5"/>
    </row>
    <row r="284" ht="27" customHeight="1" spans="1:35">
      <c r="A284" s="304" t="s">
        <v>2119</v>
      </c>
      <c r="B284" s="300">
        <v>102488</v>
      </c>
      <c r="C284" s="297" t="s">
        <v>96</v>
      </c>
      <c r="D284" s="295" t="s">
        <v>1629</v>
      </c>
      <c r="E284" s="315" t="s">
        <v>693</v>
      </c>
      <c r="F284" s="295" t="s">
        <v>1771</v>
      </c>
      <c r="G284" s="317">
        <f>SUM(H284:U284)</f>
        <v>4.09</v>
      </c>
      <c r="H284" s="316"/>
      <c r="I284" s="316"/>
      <c r="J284" s="316"/>
      <c r="K284" s="316"/>
      <c r="L284" s="316"/>
      <c r="M284" s="316"/>
      <c r="N284" s="316"/>
      <c r="O284" s="316"/>
      <c r="P284" s="316"/>
      <c r="Q284" s="316"/>
      <c r="R284" s="316"/>
      <c r="S284" s="316">
        <v>4.09</v>
      </c>
      <c r="T284" s="316"/>
      <c r="U284" s="316"/>
      <c r="V284" s="316"/>
      <c r="W284" s="298" t="s">
        <v>2120</v>
      </c>
      <c r="X284" s="299"/>
      <c r="Y284" s="299"/>
      <c r="Z284" s="299"/>
      <c r="AA284" s="5"/>
      <c r="AB284" s="5"/>
      <c r="AC284" s="5"/>
      <c r="AD284" s="5"/>
      <c r="AE284" s="5"/>
      <c r="AF284" s="5"/>
      <c r="AG284" s="5"/>
      <c r="AH284" s="5"/>
      <c r="AI284" s="5"/>
    </row>
    <row r="285" ht="27.75" customHeight="1" spans="1:35">
      <c r="A285" s="304" t="s">
        <v>2121</v>
      </c>
      <c r="B285" s="300">
        <v>102805</v>
      </c>
      <c r="C285" s="297" t="s">
        <v>96</v>
      </c>
      <c r="D285" s="295" t="s">
        <v>1629</v>
      </c>
      <c r="E285" s="315" t="s">
        <v>696</v>
      </c>
      <c r="F285" s="295" t="s">
        <v>1771</v>
      </c>
      <c r="G285" s="317">
        <f>SUM(H285:U285)</f>
        <v>4.09</v>
      </c>
      <c r="H285" s="316"/>
      <c r="I285" s="316"/>
      <c r="J285" s="316"/>
      <c r="K285" s="316"/>
      <c r="L285" s="316"/>
      <c r="M285" s="316"/>
      <c r="N285" s="316"/>
      <c r="O285" s="316"/>
      <c r="P285" s="316"/>
      <c r="Q285" s="316"/>
      <c r="R285" s="316"/>
      <c r="S285" s="316">
        <v>4.09</v>
      </c>
      <c r="T285" s="316"/>
      <c r="U285" s="316"/>
      <c r="V285" s="316"/>
      <c r="W285" s="298" t="s">
        <v>2120</v>
      </c>
      <c r="X285" s="299"/>
      <c r="Y285" s="299"/>
      <c r="Z285" s="299"/>
      <c r="AA285" s="5"/>
      <c r="AB285" s="5"/>
      <c r="AC285" s="5"/>
      <c r="AD285" s="5"/>
      <c r="AE285" s="5"/>
      <c r="AF285" s="5"/>
      <c r="AG285" s="5"/>
      <c r="AH285" s="5"/>
      <c r="AI285" s="5"/>
    </row>
    <row r="286" ht="15" spans="1:35">
      <c r="A286" s="304" t="s">
        <v>2122</v>
      </c>
      <c r="B286" s="300">
        <v>98397</v>
      </c>
      <c r="C286" s="297" t="s">
        <v>96</v>
      </c>
      <c r="D286" s="295" t="s">
        <v>1629</v>
      </c>
      <c r="E286" s="315" t="s">
        <v>699</v>
      </c>
      <c r="F286" s="295" t="s">
        <v>1771</v>
      </c>
      <c r="G286" s="317">
        <f>SUM(H286:U286)</f>
        <v>29.08</v>
      </c>
      <c r="H286" s="316"/>
      <c r="I286" s="316">
        <f>0.24*I181</f>
        <v>4.32</v>
      </c>
      <c r="J286" s="316">
        <f>0.24*J181</f>
        <v>1.44</v>
      </c>
      <c r="K286" s="316"/>
      <c r="L286" s="316">
        <f>0.24*L181</f>
        <v>2.88</v>
      </c>
      <c r="M286" s="316"/>
      <c r="N286" s="316">
        <f>0.24*N181</f>
        <v>2.16</v>
      </c>
      <c r="O286" s="316">
        <f>0.24*O181</f>
        <v>10.8</v>
      </c>
      <c r="P286" s="316">
        <f>0.24*P181</f>
        <v>1.44</v>
      </c>
      <c r="Q286" s="316">
        <f>0.24*Q181</f>
        <v>0.72</v>
      </c>
      <c r="R286" s="316"/>
      <c r="S286" s="316">
        <f>0.24*S181</f>
        <v>4.32</v>
      </c>
      <c r="T286" s="316"/>
      <c r="U286" s="316">
        <v>1</v>
      </c>
      <c r="V286" s="316"/>
      <c r="W286" s="298" t="s">
        <v>2123</v>
      </c>
      <c r="X286" s="299"/>
      <c r="Y286" s="299"/>
      <c r="Z286" s="299"/>
      <c r="AA286" s="5"/>
      <c r="AB286" s="5"/>
      <c r="AC286" s="5"/>
      <c r="AD286" s="5"/>
      <c r="AE286" s="5"/>
      <c r="AF286" s="5"/>
      <c r="AG286" s="5"/>
      <c r="AH286" s="5"/>
      <c r="AI286" s="5"/>
    </row>
    <row r="287" ht="15" spans="1:35">
      <c r="A287" s="304" t="s">
        <v>2124</v>
      </c>
      <c r="B287" s="300" t="s">
        <v>2125</v>
      </c>
      <c r="C287" s="292" t="s">
        <v>1907</v>
      </c>
      <c r="D287" s="295" t="s">
        <v>1629</v>
      </c>
      <c r="E287" s="315" t="s">
        <v>702</v>
      </c>
      <c r="F287" s="295" t="s">
        <v>116</v>
      </c>
      <c r="G287" s="317">
        <f>SUM(H287:U287)</f>
        <v>11.5</v>
      </c>
      <c r="H287" s="316"/>
      <c r="I287" s="316">
        <v>1</v>
      </c>
      <c r="J287" s="316">
        <v>1</v>
      </c>
      <c r="K287" s="316"/>
      <c r="L287" s="316">
        <v>1</v>
      </c>
      <c r="M287" s="316"/>
      <c r="N287" s="316">
        <v>2</v>
      </c>
      <c r="O287" s="316">
        <v>2</v>
      </c>
      <c r="P287" s="316">
        <v>2</v>
      </c>
      <c r="Q287" s="316">
        <v>1</v>
      </c>
      <c r="R287" s="316"/>
      <c r="S287" s="316">
        <v>0.5</v>
      </c>
      <c r="T287" s="316"/>
      <c r="U287" s="316">
        <v>1</v>
      </c>
      <c r="V287" s="316"/>
      <c r="W287" s="298" t="s">
        <v>2126</v>
      </c>
      <c r="X287" s="299"/>
      <c r="Y287" s="299"/>
      <c r="Z287" s="299"/>
      <c r="AA287" s="5"/>
      <c r="AB287" s="5"/>
      <c r="AC287" s="5"/>
      <c r="AD287" s="5"/>
      <c r="AE287" s="5"/>
      <c r="AF287" s="5"/>
      <c r="AG287" s="5"/>
      <c r="AH287" s="5"/>
      <c r="AI287" s="5"/>
    </row>
    <row r="288" ht="25.5" spans="1:35">
      <c r="A288" s="304" t="s">
        <v>2127</v>
      </c>
      <c r="B288" s="300">
        <v>98577</v>
      </c>
      <c r="C288" s="297" t="s">
        <v>96</v>
      </c>
      <c r="D288" s="295" t="s">
        <v>1629</v>
      </c>
      <c r="E288" s="315" t="s">
        <v>705</v>
      </c>
      <c r="F288" s="295" t="s">
        <v>116</v>
      </c>
      <c r="G288" s="317">
        <f>SUM(H288:U288)</f>
        <v>1</v>
      </c>
      <c r="H288" s="316"/>
      <c r="I288" s="316">
        <v>0.5</v>
      </c>
      <c r="J288" s="316">
        <v>0.5</v>
      </c>
      <c r="K288" s="316"/>
      <c r="L288" s="316"/>
      <c r="M288" s="316"/>
      <c r="N288" s="316"/>
      <c r="O288" s="316"/>
      <c r="P288" s="316"/>
      <c r="Q288" s="316"/>
      <c r="R288" s="316"/>
      <c r="S288" s="316"/>
      <c r="T288" s="316"/>
      <c r="U288" s="316"/>
      <c r="V288" s="316"/>
      <c r="W288" s="298" t="s">
        <v>2128</v>
      </c>
      <c r="X288" s="299"/>
      <c r="Y288" s="299"/>
      <c r="Z288" s="299"/>
      <c r="AA288" s="5"/>
      <c r="AB288" s="5"/>
      <c r="AC288" s="5"/>
      <c r="AD288" s="5"/>
      <c r="AE288" s="5"/>
      <c r="AF288" s="5"/>
      <c r="AG288" s="5"/>
      <c r="AH288" s="5"/>
      <c r="AI288" s="5"/>
    </row>
    <row r="289" ht="12.75" spans="1:35">
      <c r="A289" s="291">
        <v>14</v>
      </c>
      <c r="B289" s="292"/>
      <c r="C289" s="345"/>
      <c r="D289" s="345"/>
      <c r="E289" s="378" t="s">
        <v>46</v>
      </c>
      <c r="F289" s="292"/>
      <c r="G289" s="356">
        <v>1</v>
      </c>
      <c r="H289" s="302"/>
      <c r="I289" s="302"/>
      <c r="J289" s="302"/>
      <c r="K289" s="302"/>
      <c r="L289" s="302"/>
      <c r="M289" s="302"/>
      <c r="N289" s="302"/>
      <c r="O289" s="302"/>
      <c r="P289" s="302"/>
      <c r="Q289" s="302"/>
      <c r="R289" s="302"/>
      <c r="S289" s="302"/>
      <c r="T289" s="302"/>
      <c r="U289" s="302"/>
      <c r="V289" s="302"/>
      <c r="W289" s="315"/>
      <c r="X289" s="299"/>
      <c r="Y289" s="299"/>
      <c r="Z289" s="299"/>
      <c r="AA289" s="5"/>
      <c r="AB289" s="5"/>
      <c r="AC289" s="5"/>
      <c r="AD289" s="5"/>
      <c r="AE289" s="5"/>
      <c r="AF289" s="5"/>
      <c r="AG289" s="5"/>
      <c r="AH289" s="5"/>
      <c r="AI289" s="5"/>
    </row>
    <row r="290" ht="30" customHeight="1" spans="1:35">
      <c r="A290" s="295" t="s">
        <v>2129</v>
      </c>
      <c r="B290" s="300">
        <v>96113</v>
      </c>
      <c r="C290" s="297" t="s">
        <v>96</v>
      </c>
      <c r="D290" s="295" t="s">
        <v>1629</v>
      </c>
      <c r="E290" s="315" t="s">
        <v>708</v>
      </c>
      <c r="F290" s="295" t="s">
        <v>1597</v>
      </c>
      <c r="G290" s="294">
        <f>G291+G292</f>
        <v>115.4405</v>
      </c>
      <c r="H290" s="302"/>
      <c r="I290" s="302"/>
      <c r="J290" s="302"/>
      <c r="K290" s="302"/>
      <c r="L290" s="302"/>
      <c r="M290" s="302"/>
      <c r="N290" s="302"/>
      <c r="O290" s="302"/>
      <c r="P290" s="302"/>
      <c r="Q290" s="302"/>
      <c r="R290" s="302"/>
      <c r="S290" s="302"/>
      <c r="T290" s="302"/>
      <c r="U290" s="302"/>
      <c r="V290" s="302"/>
      <c r="W290" s="315"/>
      <c r="X290" s="299"/>
      <c r="Y290" s="299"/>
      <c r="Z290" s="299"/>
      <c r="AA290" s="5"/>
      <c r="AB290" s="5"/>
      <c r="AC290" s="5"/>
      <c r="AD290" s="5"/>
      <c r="AE290" s="5"/>
      <c r="AF290" s="5"/>
      <c r="AG290" s="5"/>
      <c r="AH290" s="5"/>
      <c r="AI290" s="5"/>
    </row>
    <row r="291" ht="25.5" spans="1:35">
      <c r="A291" s="295"/>
      <c r="B291" s="318" t="s">
        <v>2130</v>
      </c>
      <c r="C291" s="319" t="s">
        <v>96</v>
      </c>
      <c r="D291" s="320" t="s">
        <v>1629</v>
      </c>
      <c r="E291" s="321" t="s">
        <v>708</v>
      </c>
      <c r="F291" s="320" t="s">
        <v>1597</v>
      </c>
      <c r="G291" s="322">
        <f>SUM(H291:U291)</f>
        <v>49.4745</v>
      </c>
      <c r="H291" s="323"/>
      <c r="I291" s="323">
        <f>167.78*0.15</f>
        <v>25.167</v>
      </c>
      <c r="J291" s="323">
        <f>122.75*0.15</f>
        <v>18.4125</v>
      </c>
      <c r="K291" s="323"/>
      <c r="L291" s="323"/>
      <c r="M291" s="323"/>
      <c r="N291" s="323">
        <f>39.3*0.15</f>
        <v>5.895</v>
      </c>
      <c r="O291" s="323"/>
      <c r="P291" s="323"/>
      <c r="Q291" s="323"/>
      <c r="R291" s="323"/>
      <c r="S291" s="323"/>
      <c r="T291" s="323"/>
      <c r="U291" s="323"/>
      <c r="V291" s="323"/>
      <c r="W291" s="409" t="s">
        <v>1660</v>
      </c>
      <c r="X291" s="299"/>
      <c r="Y291" s="299"/>
      <c r="Z291" s="299"/>
      <c r="AA291" s="5"/>
      <c r="AB291" s="5"/>
      <c r="AC291" s="5"/>
      <c r="AD291" s="5"/>
      <c r="AE291" s="5"/>
      <c r="AF291" s="5"/>
      <c r="AG291" s="5"/>
      <c r="AH291" s="5"/>
      <c r="AI291" s="5"/>
    </row>
    <row r="292" ht="25.5" spans="1:35">
      <c r="A292" s="295"/>
      <c r="B292" s="369" t="s">
        <v>2131</v>
      </c>
      <c r="C292" s="370" t="s">
        <v>96</v>
      </c>
      <c r="D292" s="327" t="s">
        <v>1636</v>
      </c>
      <c r="E292" s="371" t="s">
        <v>708</v>
      </c>
      <c r="F292" s="327" t="s">
        <v>1597</v>
      </c>
      <c r="G292" s="410">
        <f>SUM(H292:U292)</f>
        <v>65.966</v>
      </c>
      <c r="H292" s="407"/>
      <c r="I292" s="407">
        <f>167.78*0.2</f>
        <v>33.556</v>
      </c>
      <c r="J292" s="407">
        <f>122.75*0.2</f>
        <v>24.55</v>
      </c>
      <c r="K292" s="407"/>
      <c r="L292" s="407"/>
      <c r="M292" s="407"/>
      <c r="N292" s="407">
        <f>39.3*0.2</f>
        <v>7.86</v>
      </c>
      <c r="O292" s="407"/>
      <c r="P292" s="407"/>
      <c r="Q292" s="407"/>
      <c r="R292" s="407"/>
      <c r="S292" s="407"/>
      <c r="T292" s="407"/>
      <c r="U292" s="407"/>
      <c r="V292" s="407"/>
      <c r="W292" s="371" t="s">
        <v>1662</v>
      </c>
      <c r="X292" s="333"/>
      <c r="Y292" s="333"/>
      <c r="Z292" s="333"/>
      <c r="AA292" s="5"/>
      <c r="AB292" s="5"/>
      <c r="AC292" s="5"/>
      <c r="AD292" s="5"/>
      <c r="AE292" s="5"/>
      <c r="AF292" s="5"/>
      <c r="AG292" s="5"/>
      <c r="AH292" s="5"/>
      <c r="AI292" s="5"/>
    </row>
    <row r="293" ht="25.5" spans="1:35">
      <c r="A293" s="295" t="s">
        <v>2132</v>
      </c>
      <c r="B293" s="300">
        <v>104757</v>
      </c>
      <c r="C293" s="297" t="s">
        <v>96</v>
      </c>
      <c r="D293" s="295" t="s">
        <v>1636</v>
      </c>
      <c r="E293" s="315" t="s">
        <v>2133</v>
      </c>
      <c r="F293" s="295" t="s">
        <v>1597</v>
      </c>
      <c r="G293" s="294">
        <f>G294+G295</f>
        <v>107.316825</v>
      </c>
      <c r="H293" s="407"/>
      <c r="I293" s="407"/>
      <c r="J293" s="407"/>
      <c r="K293" s="407"/>
      <c r="L293" s="407"/>
      <c r="M293" s="407"/>
      <c r="N293" s="407"/>
      <c r="O293" s="407"/>
      <c r="P293" s="407"/>
      <c r="Q293" s="407"/>
      <c r="R293" s="407"/>
      <c r="S293" s="407"/>
      <c r="T293" s="407"/>
      <c r="U293" s="407"/>
      <c r="V293" s="407"/>
      <c r="W293" s="371"/>
      <c r="X293" s="333"/>
      <c r="Y293" s="333"/>
      <c r="Z293" s="333"/>
      <c r="AA293" s="5"/>
      <c r="AB293" s="5"/>
      <c r="AC293" s="5"/>
      <c r="AD293" s="5"/>
      <c r="AE293" s="5"/>
      <c r="AF293" s="5"/>
      <c r="AG293" s="5"/>
      <c r="AH293" s="5"/>
      <c r="AI293" s="5"/>
    </row>
    <row r="294" ht="25.5" spans="1:35">
      <c r="A294" s="295"/>
      <c r="B294" s="318" t="s">
        <v>2134</v>
      </c>
      <c r="C294" s="319" t="s">
        <v>96</v>
      </c>
      <c r="D294" s="320" t="s">
        <v>1636</v>
      </c>
      <c r="E294" s="321" t="s">
        <v>2133</v>
      </c>
      <c r="F294" s="320" t="s">
        <v>1597</v>
      </c>
      <c r="G294" s="322">
        <f>SUM(H294:U294)</f>
        <v>61.3239</v>
      </c>
      <c r="H294" s="323">
        <f>H62*0.15</f>
        <v>0</v>
      </c>
      <c r="I294" s="323">
        <f>I62*0.15</f>
        <v>0</v>
      </c>
      <c r="J294" s="323">
        <f>J62*0.15</f>
        <v>0</v>
      </c>
      <c r="K294" s="323"/>
      <c r="L294" s="323">
        <f>L62*0.15</f>
        <v>0</v>
      </c>
      <c r="M294" s="323"/>
      <c r="N294" s="323">
        <f>N62*0.15</f>
        <v>15.6108</v>
      </c>
      <c r="O294" s="323">
        <f>O62*0.15</f>
        <v>20.2503</v>
      </c>
      <c r="P294" s="323">
        <f>P62*0.15</f>
        <v>10.2147</v>
      </c>
      <c r="Q294" s="323">
        <f>Q62*0.15</f>
        <v>0</v>
      </c>
      <c r="R294" s="323"/>
      <c r="S294" s="323">
        <f>S62*0.15</f>
        <v>15.2481</v>
      </c>
      <c r="T294" s="323"/>
      <c r="U294" s="323">
        <f>U62*0.15</f>
        <v>0</v>
      </c>
      <c r="V294" s="323"/>
      <c r="W294" s="409" t="s">
        <v>2135</v>
      </c>
      <c r="X294" s="299"/>
      <c r="Y294" s="299"/>
      <c r="Z294" s="299"/>
      <c r="AA294" s="5"/>
      <c r="AB294" s="5"/>
      <c r="AC294" s="5"/>
      <c r="AD294" s="5"/>
      <c r="AE294" s="5"/>
      <c r="AF294" s="5"/>
      <c r="AG294" s="5"/>
      <c r="AH294" s="5"/>
      <c r="AI294" s="5"/>
    </row>
    <row r="295" ht="25.5" spans="1:35">
      <c r="A295" s="295"/>
      <c r="B295" s="369">
        <v>104757</v>
      </c>
      <c r="C295" s="370" t="s">
        <v>96</v>
      </c>
      <c r="D295" s="327" t="s">
        <v>1629</v>
      </c>
      <c r="E295" s="371" t="s">
        <v>2133</v>
      </c>
      <c r="F295" s="327" t="s">
        <v>1597</v>
      </c>
      <c r="G295" s="410">
        <f>SUM(H295:U295)</f>
        <v>45.992925</v>
      </c>
      <c r="H295" s="407">
        <f>H58*0.15</f>
        <v>0</v>
      </c>
      <c r="I295" s="407">
        <f>I58*0.15</f>
        <v>0</v>
      </c>
      <c r="J295" s="407">
        <f>J58*0.15</f>
        <v>0</v>
      </c>
      <c r="K295" s="407"/>
      <c r="L295" s="407">
        <f>L58*0.15</f>
        <v>0</v>
      </c>
      <c r="M295" s="407"/>
      <c r="N295" s="407">
        <f>N58*0.15</f>
        <v>11.7081</v>
      </c>
      <c r="O295" s="407">
        <f>O58*0.15</f>
        <v>15.187725</v>
      </c>
      <c r="P295" s="407">
        <f>P58*0.15</f>
        <v>7.661025</v>
      </c>
      <c r="Q295" s="407">
        <f>Q58*0.15</f>
        <v>0</v>
      </c>
      <c r="R295" s="407"/>
      <c r="S295" s="407">
        <f>S58*0.15</f>
        <v>11.436075</v>
      </c>
      <c r="T295" s="407"/>
      <c r="U295" s="407">
        <f>U58*0.15</f>
        <v>0</v>
      </c>
      <c r="V295" s="407"/>
      <c r="W295" s="371" t="s">
        <v>2135</v>
      </c>
      <c r="X295" s="333"/>
      <c r="Y295" s="333"/>
      <c r="Z295" s="333"/>
      <c r="AA295" s="5"/>
      <c r="AB295" s="5"/>
      <c r="AC295" s="5"/>
      <c r="AD295" s="5"/>
      <c r="AE295" s="5"/>
      <c r="AF295" s="5"/>
      <c r="AG295" s="5"/>
      <c r="AH295" s="5"/>
      <c r="AI295" s="5"/>
    </row>
    <row r="296" ht="12.75" spans="1:35">
      <c r="A296" s="291">
        <v>15</v>
      </c>
      <c r="B296" s="292"/>
      <c r="C296" s="345"/>
      <c r="D296" s="345"/>
      <c r="E296" s="378" t="s">
        <v>48</v>
      </c>
      <c r="F296" s="292"/>
      <c r="G296" s="356">
        <v>1</v>
      </c>
      <c r="H296" s="302"/>
      <c r="I296" s="302"/>
      <c r="J296" s="302"/>
      <c r="K296" s="302"/>
      <c r="L296" s="302"/>
      <c r="M296" s="302"/>
      <c r="N296" s="302"/>
      <c r="O296" s="302"/>
      <c r="P296" s="302"/>
      <c r="Q296" s="302"/>
      <c r="R296" s="302"/>
      <c r="S296" s="302"/>
      <c r="T296" s="302"/>
      <c r="U296" s="302"/>
      <c r="V296" s="302"/>
      <c r="W296" s="315"/>
      <c r="X296" s="299"/>
      <c r="Y296" s="299"/>
      <c r="Z296" s="299"/>
      <c r="AA296" s="5"/>
      <c r="AB296" s="5"/>
      <c r="AC296" s="5"/>
      <c r="AD296" s="5"/>
      <c r="AE296" s="5"/>
      <c r="AF296" s="5"/>
      <c r="AG296" s="5"/>
      <c r="AH296" s="5"/>
      <c r="AI296" s="5"/>
    </row>
    <row r="297" ht="38.25" spans="1:35">
      <c r="A297" s="300" t="s">
        <v>2136</v>
      </c>
      <c r="B297" s="300">
        <v>87894</v>
      </c>
      <c r="C297" s="292" t="s">
        <v>96</v>
      </c>
      <c r="D297" s="295" t="s">
        <v>1629</v>
      </c>
      <c r="E297" s="298" t="s">
        <v>2137</v>
      </c>
      <c r="F297" s="300" t="s">
        <v>1597</v>
      </c>
      <c r="G297" s="294">
        <f>SUM(H297:V297)</f>
        <v>41.985</v>
      </c>
      <c r="H297" s="302"/>
      <c r="I297" s="302"/>
      <c r="J297" s="302"/>
      <c r="K297" s="302"/>
      <c r="L297" s="302"/>
      <c r="M297" s="302"/>
      <c r="N297" s="302"/>
      <c r="O297" s="302"/>
      <c r="P297" s="302"/>
      <c r="Q297" s="302"/>
      <c r="R297" s="302"/>
      <c r="S297" s="302"/>
      <c r="T297" s="302"/>
      <c r="U297" s="302">
        <f>2*(4*(2.3+2.3)-(1.8*0.6)-(1.5*0.5)+(4.01*0.25)+(1.8*1.9))</f>
        <v>41.985</v>
      </c>
      <c r="V297" s="302"/>
      <c r="W297" s="315" t="s">
        <v>2138</v>
      </c>
      <c r="X297" s="333"/>
      <c r="Y297" s="333"/>
      <c r="Z297" s="333"/>
      <c r="AA297" s="5"/>
      <c r="AB297" s="5"/>
      <c r="AC297" s="5"/>
      <c r="AD297" s="5"/>
      <c r="AE297" s="5"/>
      <c r="AF297" s="5"/>
      <c r="AG297" s="5"/>
      <c r="AH297" s="5"/>
      <c r="AI297" s="5"/>
    </row>
    <row r="298" ht="38.25" spans="1:35">
      <c r="A298" s="300" t="s">
        <v>2139</v>
      </c>
      <c r="B298" s="300">
        <v>104217</v>
      </c>
      <c r="C298" s="292" t="s">
        <v>96</v>
      </c>
      <c r="D298" s="295" t="s">
        <v>1629</v>
      </c>
      <c r="E298" s="298" t="s">
        <v>717</v>
      </c>
      <c r="F298" s="300" t="s">
        <v>1618</v>
      </c>
      <c r="G298" s="294">
        <f>SUM(H298:V298)</f>
        <v>41.985</v>
      </c>
      <c r="H298" s="302"/>
      <c r="I298" s="302"/>
      <c r="J298" s="302"/>
      <c r="K298" s="302"/>
      <c r="L298" s="302"/>
      <c r="M298" s="302"/>
      <c r="N298" s="302"/>
      <c r="O298" s="302"/>
      <c r="P298" s="302"/>
      <c r="Q298" s="302"/>
      <c r="R298" s="302"/>
      <c r="S298" s="302"/>
      <c r="T298" s="302"/>
      <c r="U298" s="302">
        <f>2*(4*(2.3+2.3)-(1.8*0.6)-(1.5*0.5)+(4.01*0.25)+(1.8*1.9))</f>
        <v>41.985</v>
      </c>
      <c r="V298" s="302"/>
      <c r="W298" s="315" t="s">
        <v>2138</v>
      </c>
      <c r="X298" s="333"/>
      <c r="Y298" s="333"/>
      <c r="Z298" s="333"/>
      <c r="AA298" s="5"/>
      <c r="AB298" s="5"/>
      <c r="AC298" s="5"/>
      <c r="AD298" s="5"/>
      <c r="AE298" s="5"/>
      <c r="AF298" s="5"/>
      <c r="AG298" s="5"/>
      <c r="AH298" s="5"/>
      <c r="AI298" s="5"/>
    </row>
    <row r="299" ht="38.25" spans="1:35">
      <c r="A299" s="300" t="s">
        <v>2140</v>
      </c>
      <c r="B299" s="300">
        <v>104839</v>
      </c>
      <c r="C299" s="292" t="s">
        <v>96</v>
      </c>
      <c r="D299" s="295" t="s">
        <v>1629</v>
      </c>
      <c r="E299" s="298" t="s">
        <v>720</v>
      </c>
      <c r="F299" s="300" t="s">
        <v>1630</v>
      </c>
      <c r="G299" s="294">
        <f>SUM(H299:V299)</f>
        <v>0.6</v>
      </c>
      <c r="H299" s="302"/>
      <c r="I299" s="302"/>
      <c r="J299" s="302"/>
      <c r="K299" s="302"/>
      <c r="L299" s="302"/>
      <c r="M299" s="302"/>
      <c r="N299" s="302"/>
      <c r="O299" s="302"/>
      <c r="P299" s="302"/>
      <c r="Q299" s="302"/>
      <c r="R299" s="302"/>
      <c r="S299" s="302"/>
      <c r="T299" s="302"/>
      <c r="U299" s="302">
        <f>4*0.15</f>
        <v>0.6</v>
      </c>
      <c r="V299" s="302"/>
      <c r="W299" s="315" t="s">
        <v>2138</v>
      </c>
      <c r="X299" s="333"/>
      <c r="Y299" s="333"/>
      <c r="Z299" s="333"/>
      <c r="AA299" s="5"/>
      <c r="AB299" s="5"/>
      <c r="AC299" s="5"/>
      <c r="AD299" s="5"/>
      <c r="AE299" s="5"/>
      <c r="AF299" s="5"/>
      <c r="AG299" s="5"/>
      <c r="AH299" s="5"/>
      <c r="AI299" s="5"/>
    </row>
    <row r="300" ht="15" spans="1:35">
      <c r="A300" s="303">
        <v>16</v>
      </c>
      <c r="B300" s="303"/>
      <c r="C300" s="305"/>
      <c r="D300" s="303"/>
      <c r="E300" s="293" t="s">
        <v>50</v>
      </c>
      <c r="F300" s="300"/>
      <c r="G300" s="294">
        <v>1</v>
      </c>
      <c r="H300" s="302"/>
      <c r="I300" s="302"/>
      <c r="J300" s="302"/>
      <c r="K300" s="302"/>
      <c r="L300" s="302"/>
      <c r="M300" s="302"/>
      <c r="N300" s="302"/>
      <c r="O300" s="302"/>
      <c r="P300" s="302"/>
      <c r="Q300" s="302"/>
      <c r="R300" s="302"/>
      <c r="S300" s="302"/>
      <c r="T300" s="302"/>
      <c r="U300" s="302"/>
      <c r="V300" s="302"/>
      <c r="W300" s="298"/>
      <c r="X300" s="396"/>
      <c r="Y300" s="396"/>
      <c r="Z300" s="396"/>
      <c r="AA300" s="5"/>
      <c r="AB300" s="5"/>
      <c r="AC300" s="5"/>
      <c r="AD300" s="5"/>
      <c r="AE300" s="5"/>
      <c r="AF300" s="5"/>
      <c r="AG300" s="5"/>
      <c r="AH300" s="5"/>
      <c r="AI300" s="5"/>
    </row>
    <row r="301" ht="24" customHeight="1" spans="1:35">
      <c r="A301" s="300" t="s">
        <v>2141</v>
      </c>
      <c r="B301" s="300" t="s">
        <v>2142</v>
      </c>
      <c r="C301" s="292" t="s">
        <v>1907</v>
      </c>
      <c r="D301" s="300" t="s">
        <v>1596</v>
      </c>
      <c r="E301" s="298" t="s">
        <v>2143</v>
      </c>
      <c r="F301" s="292" t="s">
        <v>1771</v>
      </c>
      <c r="G301" s="317">
        <f>SUM(H301:V301)</f>
        <v>777.015</v>
      </c>
      <c r="H301" s="302">
        <f>3108.06*0.25</f>
        <v>777.015</v>
      </c>
      <c r="I301" s="302"/>
      <c r="J301" s="302"/>
      <c r="K301" s="302"/>
      <c r="L301" s="302"/>
      <c r="M301" s="302"/>
      <c r="N301" s="302"/>
      <c r="O301" s="302"/>
      <c r="P301" s="302"/>
      <c r="Q301" s="302"/>
      <c r="R301" s="302"/>
      <c r="S301" s="302"/>
      <c r="T301" s="302"/>
      <c r="U301" s="302"/>
      <c r="V301" s="302"/>
      <c r="W301" s="298" t="s">
        <v>2144</v>
      </c>
      <c r="X301" s="396"/>
      <c r="Y301" s="396"/>
      <c r="Z301" s="396"/>
      <c r="AA301" s="5"/>
      <c r="AB301" s="5"/>
      <c r="AC301" s="5"/>
      <c r="AD301" s="5"/>
      <c r="AE301" s="5"/>
      <c r="AF301" s="5"/>
      <c r="AG301" s="5"/>
      <c r="AH301" s="5"/>
      <c r="AI301" s="5"/>
    </row>
    <row r="302" ht="15" spans="1:35">
      <c r="A302" s="300" t="s">
        <v>2145</v>
      </c>
      <c r="B302" s="452" t="s">
        <v>2146</v>
      </c>
      <c r="C302" s="348" t="s">
        <v>1595</v>
      </c>
      <c r="D302" s="292" t="s">
        <v>1596</v>
      </c>
      <c r="E302" s="298" t="s">
        <v>726</v>
      </c>
      <c r="F302" s="292" t="s">
        <v>1771</v>
      </c>
      <c r="G302" s="317">
        <f>SUM(H302:V302)</f>
        <v>1</v>
      </c>
      <c r="H302" s="247">
        <v>1</v>
      </c>
      <c r="I302" s="300"/>
      <c r="J302" s="300"/>
      <c r="K302" s="300"/>
      <c r="L302" s="300"/>
      <c r="M302" s="300"/>
      <c r="N302" s="300"/>
      <c r="O302" s="300"/>
      <c r="P302" s="300"/>
      <c r="Q302" s="300"/>
      <c r="R302" s="300"/>
      <c r="S302" s="300"/>
      <c r="T302" s="300"/>
      <c r="U302" s="300"/>
      <c r="V302" s="300"/>
      <c r="W302" s="298" t="s">
        <v>2147</v>
      </c>
      <c r="X302" s="298"/>
      <c r="Y302" s="298"/>
      <c r="Z302" s="298"/>
      <c r="AA302" s="5"/>
      <c r="AB302" s="5"/>
      <c r="AC302" s="5"/>
      <c r="AD302" s="5"/>
      <c r="AE302" s="5"/>
      <c r="AF302" s="5"/>
      <c r="AG302" s="5"/>
      <c r="AH302" s="5"/>
      <c r="AI302" s="5"/>
    </row>
    <row r="303" ht="15" spans="1:35">
      <c r="A303" s="300" t="s">
        <v>2148</v>
      </c>
      <c r="B303" s="300" t="s">
        <v>2149</v>
      </c>
      <c r="C303" s="292" t="s">
        <v>1907</v>
      </c>
      <c r="D303" s="300" t="s">
        <v>1596</v>
      </c>
      <c r="E303" s="298" t="s">
        <v>729</v>
      </c>
      <c r="F303" s="297" t="s">
        <v>84</v>
      </c>
      <c r="G303" s="317">
        <f>SUM(H303:V303)</f>
        <v>3</v>
      </c>
      <c r="H303" s="300"/>
      <c r="I303" s="300"/>
      <c r="J303" s="300"/>
      <c r="K303" s="300"/>
      <c r="L303" s="300"/>
      <c r="M303" s="300"/>
      <c r="N303" s="300"/>
      <c r="O303" s="300"/>
      <c r="P303" s="300"/>
      <c r="Q303" s="300"/>
      <c r="R303" s="300"/>
      <c r="S303" s="300"/>
      <c r="T303" s="300"/>
      <c r="U303" s="300"/>
      <c r="V303" s="300">
        <v>3</v>
      </c>
      <c r="W303" s="298" t="s">
        <v>2150</v>
      </c>
      <c r="X303" s="396"/>
      <c r="Y303" s="396"/>
      <c r="Z303" s="396"/>
      <c r="AA303" s="5"/>
      <c r="AB303" s="5"/>
      <c r="AC303" s="5"/>
      <c r="AD303" s="5"/>
      <c r="AE303" s="5"/>
      <c r="AF303" s="5"/>
      <c r="AG303" s="5"/>
      <c r="AH303" s="5"/>
      <c r="AI303" s="5"/>
    </row>
    <row r="304" ht="15" spans="1:35">
      <c r="A304" s="300" t="s">
        <v>2151</v>
      </c>
      <c r="B304" s="300" t="s">
        <v>2152</v>
      </c>
      <c r="C304" s="292" t="s">
        <v>1907</v>
      </c>
      <c r="D304" s="300" t="s">
        <v>1596</v>
      </c>
      <c r="E304" s="298" t="s">
        <v>2153</v>
      </c>
      <c r="F304" s="292" t="s">
        <v>84</v>
      </c>
      <c r="G304" s="317">
        <f>SUM(H304:V304)</f>
        <v>1</v>
      </c>
      <c r="H304" s="247">
        <v>1</v>
      </c>
      <c r="O304" s="5"/>
      <c r="P304" s="5"/>
      <c r="Q304" s="5"/>
      <c r="R304" s="5"/>
      <c r="T304" s="5"/>
      <c r="U304" s="5"/>
      <c r="V304" s="5"/>
      <c r="W304" s="298" t="s">
        <v>2154</v>
      </c>
      <c r="X304" s="411"/>
      <c r="Y304" s="411"/>
      <c r="Z304" s="411"/>
      <c r="AA304" s="5"/>
      <c r="AB304" s="5"/>
      <c r="AC304" s="5"/>
      <c r="AD304" s="5"/>
      <c r="AE304" s="5"/>
      <c r="AF304" s="5"/>
      <c r="AG304" s="5"/>
      <c r="AH304" s="5"/>
      <c r="AI304" s="5"/>
    </row>
    <row r="305" spans="1:35">
      <c r="A305" s="290"/>
      <c r="B305" s="5"/>
      <c r="C305" s="412"/>
      <c r="D305" s="5"/>
      <c r="E305" s="137"/>
      <c r="F305" s="5"/>
      <c r="G305" s="5"/>
      <c r="O305" s="5"/>
      <c r="P305" s="5"/>
      <c r="Q305" s="5"/>
      <c r="R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</row>
    <row r="306" spans="1:35">
      <c r="A306" s="290"/>
      <c r="B306" s="5"/>
      <c r="C306" s="412"/>
      <c r="D306" s="5"/>
      <c r="E306" s="137"/>
      <c r="F306" s="5"/>
      <c r="G306" s="5"/>
      <c r="O306" s="5"/>
      <c r="P306" s="5"/>
      <c r="Q306" s="5"/>
      <c r="R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</row>
    <row r="307" spans="1:35">
      <c r="A307" s="290"/>
      <c r="B307" s="5"/>
      <c r="C307" s="412"/>
      <c r="D307" s="5"/>
      <c r="E307" s="137"/>
      <c r="F307" s="5"/>
      <c r="G307" s="5"/>
      <c r="O307" s="5"/>
      <c r="P307" s="5"/>
      <c r="Q307" s="5"/>
      <c r="R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</row>
    <row r="308" spans="1:35">
      <c r="A308" s="290"/>
      <c r="B308" s="5"/>
      <c r="C308" s="412"/>
      <c r="D308" s="5"/>
      <c r="E308" s="137"/>
      <c r="F308" s="5"/>
      <c r="G308" s="5"/>
      <c r="O308" s="5"/>
      <c r="P308" s="5"/>
      <c r="Q308" s="5"/>
      <c r="R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</row>
    <row r="309" spans="1:35">
      <c r="A309" s="290"/>
      <c r="B309" s="5"/>
      <c r="C309" s="412"/>
      <c r="D309" s="5"/>
      <c r="E309" s="137"/>
      <c r="F309" s="5"/>
      <c r="G309" s="5"/>
      <c r="O309" s="5"/>
      <c r="P309" s="5"/>
      <c r="Q309" s="5"/>
      <c r="R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</row>
    <row r="310" spans="1:35">
      <c r="A310" s="290"/>
      <c r="B310" s="5"/>
      <c r="C310" s="412"/>
      <c r="D310" s="5"/>
      <c r="E310" s="137"/>
      <c r="F310" s="5"/>
      <c r="G310" s="5"/>
      <c r="O310" s="5"/>
      <c r="P310" s="5"/>
      <c r="Q310" s="5"/>
      <c r="R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</row>
    <row r="311" spans="1:35">
      <c r="A311" s="290"/>
      <c r="B311" s="5"/>
      <c r="C311" s="412"/>
      <c r="D311" s="5"/>
      <c r="E311" s="137"/>
      <c r="F311" s="5"/>
      <c r="G311" s="5"/>
      <c r="O311" s="5"/>
      <c r="P311" s="5"/>
      <c r="Q311" s="5"/>
      <c r="R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</row>
    <row r="312" spans="1:35">
      <c r="A312" s="290"/>
      <c r="B312" s="5"/>
      <c r="C312" s="412"/>
      <c r="D312" s="5"/>
      <c r="E312" s="137"/>
      <c r="F312" s="5"/>
      <c r="G312" s="5"/>
      <c r="O312" s="5"/>
      <c r="P312" s="5"/>
      <c r="Q312" s="5"/>
      <c r="R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</row>
    <row r="313" spans="1:35">
      <c r="A313" s="290"/>
      <c r="B313" s="5"/>
      <c r="C313" s="412"/>
      <c r="D313" s="5"/>
      <c r="E313" s="137"/>
      <c r="F313" s="5"/>
      <c r="G313" s="5"/>
      <c r="O313" s="5"/>
      <c r="P313" s="5"/>
      <c r="Q313" s="5"/>
      <c r="R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</row>
    <row r="314" spans="1:35">
      <c r="A314" s="290"/>
      <c r="B314" s="5"/>
      <c r="C314" s="412"/>
      <c r="D314" s="5"/>
      <c r="E314" s="137"/>
      <c r="F314" s="5"/>
      <c r="G314" s="5"/>
      <c r="O314" s="5"/>
      <c r="P314" s="5"/>
      <c r="Q314" s="5"/>
      <c r="R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</row>
    <row r="315" spans="1:35">
      <c r="A315" s="290"/>
      <c r="B315" s="5"/>
      <c r="C315" s="412"/>
      <c r="D315" s="5"/>
      <c r="E315" s="137"/>
      <c r="F315" s="5"/>
      <c r="G315" s="5"/>
      <c r="O315" s="5"/>
      <c r="P315" s="5"/>
      <c r="Q315" s="5"/>
      <c r="R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</row>
    <row r="316" spans="1:35">
      <c r="A316" s="290"/>
      <c r="B316" s="5"/>
      <c r="C316" s="412"/>
      <c r="D316" s="5"/>
      <c r="E316" s="137"/>
      <c r="F316" s="5"/>
      <c r="G316" s="5"/>
      <c r="O316" s="5"/>
      <c r="P316" s="5"/>
      <c r="Q316" s="5"/>
      <c r="R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</row>
    <row r="317" spans="1:35">
      <c r="A317" s="290"/>
      <c r="B317" s="5"/>
      <c r="C317" s="412"/>
      <c r="D317" s="5"/>
      <c r="E317" s="137"/>
      <c r="F317" s="5"/>
      <c r="G317" s="5"/>
      <c r="O317" s="5"/>
      <c r="P317" s="5"/>
      <c r="Q317" s="5"/>
      <c r="R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</row>
    <row r="318" spans="1:35">
      <c r="A318" s="290"/>
      <c r="B318" s="5"/>
      <c r="C318" s="412"/>
      <c r="D318" s="5"/>
      <c r="E318" s="137"/>
      <c r="F318" s="5"/>
      <c r="G318" s="5"/>
      <c r="O318" s="5"/>
      <c r="P318" s="5"/>
      <c r="Q318" s="5"/>
      <c r="R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</row>
    <row r="319" spans="1:35">
      <c r="A319" s="290"/>
      <c r="B319" s="5"/>
      <c r="C319" s="412"/>
      <c r="D319" s="5"/>
      <c r="E319" s="137"/>
      <c r="F319" s="5"/>
      <c r="G319" s="5"/>
      <c r="O319" s="5"/>
      <c r="P319" s="5"/>
      <c r="Q319" s="5"/>
      <c r="R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</row>
    <row r="320" spans="1:35">
      <c r="A320" s="290"/>
      <c r="B320" s="5"/>
      <c r="C320" s="412"/>
      <c r="D320" s="5"/>
      <c r="E320" s="137"/>
      <c r="F320" s="5"/>
      <c r="G320" s="5"/>
      <c r="O320" s="5"/>
      <c r="P320" s="5"/>
      <c r="Q320" s="5"/>
      <c r="R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</row>
    <row r="321" spans="1:35">
      <c r="A321" s="290"/>
      <c r="B321" s="5"/>
      <c r="C321" s="412"/>
      <c r="D321" s="5"/>
      <c r="E321" s="137"/>
      <c r="F321" s="5"/>
      <c r="G321" s="5"/>
      <c r="O321" s="5"/>
      <c r="P321" s="5"/>
      <c r="Q321" s="5"/>
      <c r="R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</row>
    <row r="322" spans="1:35">
      <c r="A322" s="290"/>
      <c r="B322" s="5"/>
      <c r="C322" s="412"/>
      <c r="D322" s="5"/>
      <c r="E322" s="137"/>
      <c r="F322" s="5"/>
      <c r="G322" s="5"/>
      <c r="O322" s="5"/>
      <c r="P322" s="5"/>
      <c r="Q322" s="5"/>
      <c r="R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</row>
    <row r="323" spans="1:35">
      <c r="A323" s="290"/>
      <c r="B323" s="5"/>
      <c r="C323" s="412"/>
      <c r="D323" s="5"/>
      <c r="E323" s="137"/>
      <c r="F323" s="5"/>
      <c r="G323" s="5"/>
      <c r="O323" s="5"/>
      <c r="P323" s="5"/>
      <c r="Q323" s="5"/>
      <c r="R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</row>
    <row r="324" spans="1:35">
      <c r="A324" s="290"/>
      <c r="B324" s="5"/>
      <c r="C324" s="412"/>
      <c r="D324" s="5"/>
      <c r="E324" s="137"/>
      <c r="F324" s="5"/>
      <c r="G324" s="5"/>
      <c r="O324" s="5"/>
      <c r="P324" s="5"/>
      <c r="Q324" s="5"/>
      <c r="R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</row>
  </sheetData>
  <mergeCells count="31">
    <mergeCell ref="I16:K16"/>
    <mergeCell ref="L16:M16"/>
    <mergeCell ref="N16:R16"/>
    <mergeCell ref="S16:T16"/>
    <mergeCell ref="U16:V16"/>
    <mergeCell ref="W64:Z64"/>
    <mergeCell ref="W67:Z67"/>
    <mergeCell ref="W68:Z68"/>
    <mergeCell ref="W69:Z69"/>
    <mergeCell ref="W70:Z70"/>
    <mergeCell ref="W82:Z82"/>
    <mergeCell ref="W83:Z83"/>
    <mergeCell ref="W141:Z141"/>
    <mergeCell ref="W142:Z142"/>
    <mergeCell ref="W146:Z146"/>
    <mergeCell ref="W147:Z147"/>
    <mergeCell ref="W148:Z148"/>
    <mergeCell ref="W150:Z150"/>
    <mergeCell ref="W153:Z153"/>
    <mergeCell ref="W168:Z168"/>
    <mergeCell ref="W302:Z302"/>
    <mergeCell ref="W304:Z304"/>
    <mergeCell ref="A16:A17"/>
    <mergeCell ref="B16:B17"/>
    <mergeCell ref="C16:C17"/>
    <mergeCell ref="D16:D17"/>
    <mergeCell ref="E16:E17"/>
    <mergeCell ref="F16:F17"/>
    <mergeCell ref="G16:G17"/>
    <mergeCell ref="H16:H17"/>
    <mergeCell ref="W16:W17"/>
  </mergeCells>
  <pageMargins left="0.7" right="0.7" top="0.75" bottom="0.75" header="0" footer="0"/>
  <pageSetup paperSize="1" scale="33" orientation="landscape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39"/>
  <sheetViews>
    <sheetView showGridLines="0" view="pageBreakPreview" zoomScale="78" zoomScaleNormal="90" workbookViewId="0">
      <selection activeCell="A25" sqref="A25"/>
    </sheetView>
  </sheetViews>
  <sheetFormatPr defaultColWidth="14.4285714285714" defaultRowHeight="15" customHeight="1"/>
  <cols>
    <col min="1" max="2" width="15.7142857142857" customWidth="1"/>
    <col min="3" max="3" width="47.2857142857143" customWidth="1"/>
    <col min="4" max="5" width="15.7142857142857" customWidth="1"/>
    <col min="6" max="7" width="13.7142857142857" customWidth="1"/>
    <col min="8" max="9" width="10.7142857142857" customWidth="1"/>
    <col min="10" max="10" width="8" customWidth="1"/>
    <col min="11" max="11" width="7.42857142857143" customWidth="1"/>
    <col min="12" max="12" width="33" customWidth="1"/>
    <col min="13" max="26" width="8" customWidth="1"/>
  </cols>
  <sheetData>
    <row r="1" spans="1:26">
      <c r="A1" s="1"/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  <c r="Z1" s="5"/>
    </row>
    <row r="2" spans="1:26">
      <c r="A2" s="6"/>
      <c r="I2" s="7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5"/>
    </row>
    <row r="3" spans="1:26">
      <c r="A3" s="6"/>
      <c r="I3" s="7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  <c r="Z3" s="5"/>
    </row>
    <row r="4" spans="1:26">
      <c r="A4" s="6"/>
      <c r="I4" s="7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5"/>
      <c r="Z4" s="5"/>
    </row>
    <row r="5" spans="1:26">
      <c r="A5" s="6"/>
      <c r="I5" s="7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5"/>
      <c r="Z5" s="5"/>
    </row>
    <row r="6" spans="1:26">
      <c r="A6" s="6"/>
      <c r="I6" s="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5"/>
      <c r="Z6" s="5"/>
    </row>
    <row r="7" spans="1:26">
      <c r="A7" s="6"/>
      <c r="I7" s="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5"/>
      <c r="Z7" s="5"/>
    </row>
    <row r="8" spans="1:26">
      <c r="A8" s="6"/>
      <c r="I8" s="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5"/>
      <c r="Z8" s="5"/>
    </row>
    <row r="9" spans="1:26">
      <c r="A9" s="6"/>
      <c r="I9" s="7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5"/>
      <c r="Z9" s="5"/>
    </row>
    <row r="10" spans="1:26">
      <c r="A10" s="8"/>
      <c r="B10" s="9"/>
      <c r="C10" s="9"/>
      <c r="D10" s="9"/>
      <c r="E10" s="9"/>
      <c r="F10" s="9"/>
      <c r="G10" s="9"/>
      <c r="H10" s="9"/>
      <c r="I10" s="10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5"/>
      <c r="Z10" s="5"/>
    </row>
    <row r="11" spans="1:26">
      <c r="A11" s="11" t="s">
        <v>2155</v>
      </c>
      <c r="B11" s="12"/>
      <c r="C11" s="12"/>
      <c r="D11" s="12"/>
      <c r="E11" s="12"/>
      <c r="F11" s="12"/>
      <c r="G11" s="12"/>
      <c r="H11" s="12"/>
      <c r="I11" s="1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"/>
      <c r="Z11" s="5"/>
    </row>
    <row r="12" spans="1:26">
      <c r="A12" s="14" t="str">
        <f>Planilha!A12</f>
        <v>UFF- INSTITUTO DE ARTES E COMUNICAÇÃO SOCIAL - IACS</v>
      </c>
      <c r="B12" s="12"/>
      <c r="C12" s="12"/>
      <c r="D12" s="13"/>
      <c r="E12" s="14" t="str">
        <f>Planilha!E12</f>
        <v>PROCESSO:  23069.163323/2021/57</v>
      </c>
      <c r="F12" s="12"/>
      <c r="G12" s="12"/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"/>
      <c r="Z12" s="5"/>
    </row>
    <row r="13" spans="1:26">
      <c r="A13" s="14" t="str">
        <f>Planilha!A13</f>
        <v>LOCAL: Rua Prof. Lara Vilela, 126 - São Domingos, Niterói </v>
      </c>
      <c r="B13" s="12"/>
      <c r="C13" s="12"/>
      <c r="D13" s="13"/>
      <c r="E13" s="14" t="str">
        <f>Planilha!E13</f>
        <v>ARTs 13076784</v>
      </c>
      <c r="F13" s="12"/>
      <c r="G13" s="12"/>
      <c r="H13" s="12"/>
      <c r="I13" s="1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5"/>
      <c r="Z13" s="5"/>
    </row>
    <row r="14" spans="1:26">
      <c r="A14" s="233" t="str">
        <f>Planilha!A14</f>
        <v>NOME DA OBRA: IACS</v>
      </c>
      <c r="B14" s="2"/>
      <c r="C14" s="2"/>
      <c r="D14" s="3"/>
      <c r="E14" s="15" t="str">
        <f>Planilha!E14</f>
        <v>BDI</v>
      </c>
      <c r="F14" s="15" t="str">
        <f>Planilha!F14</f>
        <v>BDI EQUIP.</v>
      </c>
      <c r="G14" s="15" t="str">
        <f>Planilha!G14</f>
        <v>SIAPE</v>
      </c>
      <c r="H14" s="15" t="str">
        <f>Planilha!H14</f>
        <v>DATA</v>
      </c>
      <c r="I14" s="15" t="str">
        <f>Planilha!I14</f>
        <v>REVISÃO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5"/>
      <c r="Z14" s="5"/>
    </row>
    <row r="15" ht="24" customHeight="1" spans="1:26">
      <c r="A15" s="234" t="str">
        <f>Planilha!A15</f>
        <v>BASE DE DADOS: BASES SINAPI , SBC ,EMOP , SCO /MÊS DE REFERÊNCIA DEZEMBRO/25 -ESTADO RJ - REGIME TRIBUTÁRIO : NÃO DESONERADO</v>
      </c>
      <c r="B15" s="235"/>
      <c r="C15" s="235"/>
      <c r="D15" s="235"/>
      <c r="E15" s="236">
        <f>Planilha!E15</f>
        <v>0.2627</v>
      </c>
      <c r="F15" s="237">
        <f>Planilha!F15</f>
        <v>0</v>
      </c>
      <c r="G15" s="238" t="str">
        <f>Planilha!G15</f>
        <v>0000000</v>
      </c>
      <c r="H15" s="239">
        <f>Planilha!H15</f>
        <v>46037</v>
      </c>
      <c r="I15" s="22" t="str">
        <f>Planilha!I15</f>
        <v>R04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5"/>
      <c r="Z15" s="5"/>
    </row>
    <row r="16" spans="1:26">
      <c r="A16" s="240"/>
      <c r="B16" s="241"/>
      <c r="C16" s="241"/>
      <c r="D16" s="241"/>
      <c r="E16" s="241"/>
      <c r="F16" s="241"/>
      <c r="G16" s="241"/>
      <c r="H16" s="241"/>
      <c r="I16" s="24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5"/>
      <c r="Z16" s="5"/>
    </row>
    <row r="17" spans="1:26">
      <c r="A17" s="241"/>
      <c r="B17" s="241"/>
      <c r="C17" s="241"/>
      <c r="D17" s="241"/>
      <c r="E17" s="241"/>
      <c r="F17" s="241"/>
      <c r="G17" s="241"/>
      <c r="H17" s="241"/>
      <c r="I17" s="24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5"/>
      <c r="Z17" s="5"/>
    </row>
    <row r="18" spans="1:26">
      <c r="A18" s="241"/>
      <c r="B18" s="241"/>
      <c r="C18" s="241"/>
      <c r="D18" s="241"/>
      <c r="E18" s="241"/>
      <c r="F18" s="241"/>
      <c r="G18" s="241"/>
      <c r="H18" s="241"/>
      <c r="I18" s="24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5"/>
      <c r="Z18" s="5"/>
    </row>
    <row r="19" spans="1:26">
      <c r="A19" s="241"/>
      <c r="B19" s="241"/>
      <c r="C19" s="241"/>
      <c r="D19" s="241"/>
      <c r="E19" s="241"/>
      <c r="F19" s="241"/>
      <c r="G19" s="241"/>
      <c r="H19" s="241"/>
      <c r="I19" s="24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5"/>
      <c r="Z19" s="5"/>
    </row>
    <row r="20" spans="1:26">
      <c r="A20" s="241"/>
      <c r="B20" s="241"/>
      <c r="C20" s="241"/>
      <c r="D20" s="241"/>
      <c r="E20" s="241"/>
      <c r="F20" s="241"/>
      <c r="G20" s="241"/>
      <c r="H20" s="241"/>
      <c r="I20" s="24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5"/>
      <c r="Z20" s="5"/>
    </row>
    <row r="21" ht="15.75" customHeight="1" spans="1:26">
      <c r="A21" s="241"/>
      <c r="B21" s="241"/>
      <c r="C21" s="241"/>
      <c r="D21" s="241"/>
      <c r="E21" s="241"/>
      <c r="F21" s="241"/>
      <c r="G21" s="241"/>
      <c r="H21" s="241"/>
      <c r="I21" s="24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5"/>
      <c r="Z21" s="5"/>
    </row>
    <row r="22" ht="15.75" customHeight="1" spans="1:26">
      <c r="A22" s="241"/>
      <c r="B22" s="241"/>
      <c r="C22" s="241"/>
      <c r="D22" s="241"/>
      <c r="E22" s="241"/>
      <c r="F22" s="241"/>
      <c r="G22" s="241"/>
      <c r="H22" s="241"/>
      <c r="I22" s="242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5"/>
      <c r="Z22" s="5"/>
    </row>
    <row r="23" ht="15.75" customHeight="1" spans="1:26">
      <c r="A23" s="241"/>
      <c r="B23" s="241"/>
      <c r="C23" s="241"/>
      <c r="D23" s="241"/>
      <c r="E23" s="241"/>
      <c r="F23" s="241"/>
      <c r="G23" s="241"/>
      <c r="H23" s="241"/>
      <c r="I23" s="242"/>
      <c r="J23" s="136"/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5"/>
      <c r="Z23" s="5"/>
    </row>
    <row r="24" ht="15.75" customHeight="1" spans="1:26">
      <c r="A24" s="241"/>
      <c r="B24" s="241"/>
      <c r="C24" s="241"/>
      <c r="D24" s="241"/>
      <c r="E24" s="241"/>
      <c r="F24" s="241"/>
      <c r="G24" s="241"/>
      <c r="H24" s="241"/>
      <c r="I24" s="242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5"/>
      <c r="Z24" s="5"/>
    </row>
    <row r="25" ht="15.75" customHeight="1" spans="1:26">
      <c r="A25" s="241"/>
      <c r="B25" s="241"/>
      <c r="C25" s="241"/>
      <c r="D25" s="241"/>
      <c r="E25" s="241"/>
      <c r="F25" s="241"/>
      <c r="G25" s="241"/>
      <c r="H25" s="241"/>
      <c r="I25" s="242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5"/>
      <c r="Z25" s="5"/>
    </row>
    <row r="26" ht="15.75" customHeight="1" spans="1:26">
      <c r="A26" s="241"/>
      <c r="B26" s="241"/>
      <c r="C26" s="241"/>
      <c r="D26" s="241"/>
      <c r="E26" s="241"/>
      <c r="F26" s="241"/>
      <c r="G26" s="241"/>
      <c r="H26" s="241"/>
      <c r="I26" s="242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5"/>
      <c r="Z26" s="5"/>
    </row>
    <row r="27" ht="15.75" customHeight="1" spans="1:26">
      <c r="A27" s="241"/>
      <c r="B27" s="241"/>
      <c r="C27" s="241"/>
      <c r="D27" s="241"/>
      <c r="E27" s="241"/>
      <c r="F27" s="241"/>
      <c r="G27" s="241"/>
      <c r="H27" s="241"/>
      <c r="I27" s="242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5"/>
      <c r="Z27" s="5"/>
    </row>
    <row r="28" ht="15.75" customHeight="1" spans="1:26">
      <c r="A28" s="241"/>
      <c r="B28" s="241"/>
      <c r="C28" s="241"/>
      <c r="D28" s="241"/>
      <c r="E28" s="241"/>
      <c r="F28" s="241"/>
      <c r="G28" s="241"/>
      <c r="H28" s="241"/>
      <c r="I28" s="242"/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5"/>
      <c r="Z28" s="5"/>
    </row>
    <row r="29" ht="15.75" customHeight="1" spans="1:26">
      <c r="A29" s="241"/>
      <c r="B29" s="241"/>
      <c r="C29" s="241"/>
      <c r="D29" s="241"/>
      <c r="E29" s="241"/>
      <c r="F29" s="241"/>
      <c r="G29" s="241"/>
      <c r="H29" s="241"/>
      <c r="I29" s="242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5"/>
      <c r="Z29" s="5"/>
    </row>
    <row r="30" ht="15.75" customHeight="1" spans="1:26">
      <c r="A30" s="241"/>
      <c r="B30" s="241"/>
      <c r="C30" s="241"/>
      <c r="D30" s="241"/>
      <c r="E30" s="241"/>
      <c r="F30" s="241"/>
      <c r="G30" s="241"/>
      <c r="H30" s="241"/>
      <c r="I30" s="242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5"/>
      <c r="Z30" s="5"/>
    </row>
    <row r="31" ht="15.75" customHeight="1" spans="1:26">
      <c r="A31" s="241"/>
      <c r="B31" s="241"/>
      <c r="C31" s="241"/>
      <c r="D31" s="241"/>
      <c r="E31" s="241"/>
      <c r="F31" s="241"/>
      <c r="G31" s="241"/>
      <c r="H31" s="241"/>
      <c r="I31" s="242"/>
      <c r="J31" s="136"/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5"/>
      <c r="Z31" s="5"/>
    </row>
    <row r="32" ht="15.75" customHeight="1" spans="1:26">
      <c r="A32" s="241"/>
      <c r="B32" s="241"/>
      <c r="C32" s="241"/>
      <c r="D32" s="241"/>
      <c r="E32" s="241"/>
      <c r="F32" s="241"/>
      <c r="G32" s="241"/>
      <c r="H32" s="241"/>
      <c r="I32" s="242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5"/>
      <c r="Z32" s="5"/>
    </row>
    <row r="33" ht="15.75" customHeight="1" spans="1:26">
      <c r="A33" s="241"/>
      <c r="B33" s="241"/>
      <c r="C33" s="241"/>
      <c r="D33" s="241"/>
      <c r="E33" s="241"/>
      <c r="F33" s="241"/>
      <c r="G33" s="241"/>
      <c r="H33" s="241"/>
      <c r="I33" s="242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5"/>
      <c r="Z33" s="5"/>
    </row>
    <row r="34" ht="15.75" customHeight="1" spans="1:26">
      <c r="A34" s="241"/>
      <c r="B34" s="241"/>
      <c r="C34" s="241"/>
      <c r="D34" s="241"/>
      <c r="E34" s="241"/>
      <c r="F34" s="241"/>
      <c r="G34" s="241"/>
      <c r="H34" s="241"/>
      <c r="I34" s="242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5"/>
      <c r="Z34" s="5"/>
    </row>
    <row r="35" ht="15.75" customHeight="1" spans="1:26">
      <c r="A35" s="241"/>
      <c r="B35" s="241"/>
      <c r="C35" s="241"/>
      <c r="D35" s="241"/>
      <c r="E35" s="241"/>
      <c r="F35" s="241"/>
      <c r="G35" s="241"/>
      <c r="H35" s="241"/>
      <c r="I35" s="242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5"/>
      <c r="Z35" s="5"/>
    </row>
    <row r="36" ht="15.75" customHeight="1" spans="1:26">
      <c r="A36" s="241"/>
      <c r="B36" s="241"/>
      <c r="C36" s="241"/>
      <c r="D36" s="241"/>
      <c r="E36" s="241"/>
      <c r="F36" s="241"/>
      <c r="G36" s="241"/>
      <c r="H36" s="241"/>
      <c r="I36" s="242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5"/>
      <c r="Z36" s="5"/>
    </row>
    <row r="37" ht="15.75" customHeight="1" spans="1:26">
      <c r="A37" s="241"/>
      <c r="B37" s="241"/>
      <c r="C37" s="241"/>
      <c r="D37" s="241"/>
      <c r="E37" s="241"/>
      <c r="F37" s="241"/>
      <c r="G37" s="241"/>
      <c r="H37" s="241"/>
      <c r="I37" s="242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5"/>
      <c r="Z37" s="5"/>
    </row>
    <row r="38" ht="15.75" customHeight="1" spans="1:26">
      <c r="A38" s="241"/>
      <c r="B38" s="241"/>
      <c r="C38" s="241"/>
      <c r="D38" s="241"/>
      <c r="E38" s="241"/>
      <c r="F38" s="241"/>
      <c r="G38" s="241"/>
      <c r="H38" s="241"/>
      <c r="I38" s="242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5"/>
      <c r="Z38" s="5"/>
    </row>
    <row r="39" ht="15.75" customHeight="1" spans="1:26">
      <c r="A39" s="241"/>
      <c r="B39" s="241"/>
      <c r="C39" s="241"/>
      <c r="D39" s="241"/>
      <c r="E39" s="241"/>
      <c r="F39" s="241"/>
      <c r="G39" s="241"/>
      <c r="H39" s="241"/>
      <c r="I39" s="242"/>
      <c r="J39" s="136"/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6"/>
      <c r="X39" s="136"/>
      <c r="Y39" s="5"/>
      <c r="Z39" s="5"/>
    </row>
    <row r="40" ht="15.75" customHeight="1" spans="1:26">
      <c r="A40" s="241"/>
      <c r="B40" s="241"/>
      <c r="C40" s="241"/>
      <c r="D40" s="241"/>
      <c r="E40" s="241"/>
      <c r="F40" s="241"/>
      <c r="G40" s="241"/>
      <c r="H40" s="241"/>
      <c r="I40" s="242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5"/>
      <c r="Z40" s="5"/>
    </row>
    <row r="41" ht="15.75" customHeight="1" spans="1:26">
      <c r="A41" s="241"/>
      <c r="B41" s="241"/>
      <c r="C41" s="241"/>
      <c r="D41" s="241"/>
      <c r="E41" s="241"/>
      <c r="F41" s="241"/>
      <c r="G41" s="241"/>
      <c r="H41" s="241"/>
      <c r="I41" s="242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5"/>
      <c r="Z41" s="5"/>
    </row>
    <row r="42" ht="15.75" customHeight="1" spans="1:26">
      <c r="A42" s="241"/>
      <c r="B42" s="241"/>
      <c r="C42" s="241"/>
      <c r="D42" s="241"/>
      <c r="E42" s="241"/>
      <c r="F42" s="241"/>
      <c r="G42" s="241"/>
      <c r="H42" s="241"/>
      <c r="I42" s="242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5"/>
      <c r="Z42" s="5"/>
    </row>
    <row r="43" ht="15.75" customHeight="1" spans="1:26">
      <c r="A43" s="241"/>
      <c r="B43" s="241"/>
      <c r="C43" s="241"/>
      <c r="D43" s="241"/>
      <c r="E43" s="241"/>
      <c r="F43" s="241"/>
      <c r="G43" s="241"/>
      <c r="H43" s="241"/>
      <c r="I43" s="242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5"/>
      <c r="Z43" s="5"/>
    </row>
    <row r="44" ht="15.75" customHeight="1" spans="1:26">
      <c r="A44" s="241"/>
      <c r="B44" s="241"/>
      <c r="C44" s="241"/>
      <c r="D44" s="241"/>
      <c r="E44" s="241"/>
      <c r="F44" s="241"/>
      <c r="G44" s="241"/>
      <c r="H44" s="241"/>
      <c r="I44" s="242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5"/>
      <c r="Z44" s="5"/>
    </row>
    <row r="45" ht="15.75" customHeight="1" spans="1:26">
      <c r="A45" s="241"/>
      <c r="B45" s="241"/>
      <c r="C45" s="241"/>
      <c r="D45" s="241"/>
      <c r="E45" s="241"/>
      <c r="F45" s="241"/>
      <c r="G45" s="241"/>
      <c r="H45" s="241"/>
      <c r="I45" s="242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5"/>
      <c r="Z45" s="5"/>
    </row>
    <row r="46" ht="15.75" customHeight="1" spans="1:26">
      <c r="A46" s="241"/>
      <c r="B46" s="241"/>
      <c r="C46" s="241"/>
      <c r="D46" s="241"/>
      <c r="E46" s="241"/>
      <c r="F46" s="241"/>
      <c r="G46" s="241"/>
      <c r="H46" s="241"/>
      <c r="I46" s="242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5"/>
      <c r="Z46" s="5"/>
    </row>
    <row r="47" ht="15.75" customHeight="1" spans="1:26">
      <c r="A47" s="241"/>
      <c r="B47" s="241"/>
      <c r="C47" s="241"/>
      <c r="D47" s="241"/>
      <c r="E47" s="241"/>
      <c r="F47" s="241"/>
      <c r="G47" s="241"/>
      <c r="H47" s="241"/>
      <c r="I47" s="242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5"/>
      <c r="Z47" s="5"/>
    </row>
    <row r="48" ht="15.75" customHeight="1" spans="1:26">
      <c r="A48" s="241"/>
      <c r="B48" s="241"/>
      <c r="C48" s="241"/>
      <c r="D48" s="241"/>
      <c r="E48" s="241"/>
      <c r="F48" s="241"/>
      <c r="G48" s="241"/>
      <c r="H48" s="241"/>
      <c r="I48" s="242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5"/>
      <c r="Z48" s="5"/>
    </row>
    <row r="49" ht="15.75" customHeight="1" spans="1:26">
      <c r="A49" s="241"/>
      <c r="B49" s="241"/>
      <c r="C49" s="241"/>
      <c r="D49" s="241"/>
      <c r="E49" s="241"/>
      <c r="F49" s="241"/>
      <c r="G49" s="241"/>
      <c r="H49" s="241"/>
      <c r="I49" s="242"/>
      <c r="J49" s="136"/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  <c r="W49" s="136"/>
      <c r="X49" s="136"/>
      <c r="Y49" s="5"/>
      <c r="Z49" s="5"/>
    </row>
    <row r="50" ht="15.75" customHeight="1" spans="1:26">
      <c r="A50" s="241"/>
      <c r="B50" s="241"/>
      <c r="C50" s="241"/>
      <c r="D50" s="241"/>
      <c r="E50" s="241"/>
      <c r="F50" s="241"/>
      <c r="G50" s="241"/>
      <c r="H50" s="241"/>
      <c r="I50" s="242"/>
      <c r="J50" s="136"/>
      <c r="K50" s="136"/>
      <c r="L50" s="136"/>
      <c r="M50" s="136"/>
      <c r="N50" s="136"/>
      <c r="O50" s="136"/>
      <c r="P50" s="136"/>
      <c r="Q50" s="136"/>
      <c r="R50" s="136"/>
      <c r="S50" s="136"/>
      <c r="T50" s="136"/>
      <c r="U50" s="136"/>
      <c r="V50" s="136"/>
      <c r="W50" s="136"/>
      <c r="X50" s="136"/>
      <c r="Y50" s="5"/>
      <c r="Z50" s="5"/>
    </row>
    <row r="51" ht="15.75" customHeight="1" spans="1:26">
      <c r="A51" s="241"/>
      <c r="B51" s="241"/>
      <c r="C51" s="241"/>
      <c r="D51" s="241"/>
      <c r="E51" s="241"/>
      <c r="F51" s="241"/>
      <c r="G51" s="241"/>
      <c r="H51" s="241"/>
      <c r="I51" s="242"/>
      <c r="J51" s="136"/>
      <c r="K51" s="136"/>
      <c r="L51" s="136"/>
      <c r="M51" s="136"/>
      <c r="N51" s="136"/>
      <c r="O51" s="136"/>
      <c r="P51" s="136"/>
      <c r="Q51" s="136"/>
      <c r="R51" s="136"/>
      <c r="S51" s="136"/>
      <c r="T51" s="136"/>
      <c r="U51" s="136"/>
      <c r="V51" s="136"/>
      <c r="W51" s="136"/>
      <c r="X51" s="136"/>
      <c r="Y51" s="5"/>
      <c r="Z51" s="5"/>
    </row>
    <row r="52" ht="15.75" customHeight="1" spans="1:26">
      <c r="A52" s="241"/>
      <c r="B52" s="241"/>
      <c r="C52" s="241"/>
      <c r="D52" s="241"/>
      <c r="E52" s="241"/>
      <c r="F52" s="241"/>
      <c r="G52" s="241"/>
      <c r="H52" s="241"/>
      <c r="I52" s="242"/>
      <c r="J52" s="136"/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6"/>
      <c r="W52" s="136"/>
      <c r="X52" s="136"/>
      <c r="Y52" s="5"/>
      <c r="Z52" s="5"/>
    </row>
    <row r="53" ht="15.75" customHeight="1" spans="1:26">
      <c r="A53" s="241"/>
      <c r="B53" s="241"/>
      <c r="C53" s="241"/>
      <c r="D53" s="241"/>
      <c r="E53" s="241"/>
      <c r="F53" s="241"/>
      <c r="G53" s="241"/>
      <c r="H53" s="241"/>
      <c r="I53" s="242"/>
      <c r="J53" s="136"/>
      <c r="K53" s="136"/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  <c r="W53" s="136"/>
      <c r="X53" s="136"/>
      <c r="Y53" s="5"/>
      <c r="Z53" s="5"/>
    </row>
    <row r="54" ht="15.75" customHeight="1" spans="1:26">
      <c r="A54" s="241"/>
      <c r="B54" s="241"/>
      <c r="C54" s="241"/>
      <c r="D54" s="241"/>
      <c r="E54" s="241"/>
      <c r="F54" s="241"/>
      <c r="G54" s="241"/>
      <c r="H54" s="241"/>
      <c r="I54" s="242"/>
      <c r="J54" s="136"/>
      <c r="K54" s="136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6"/>
      <c r="W54" s="136"/>
      <c r="X54" s="136"/>
      <c r="Y54" s="5"/>
      <c r="Z54" s="5"/>
    </row>
    <row r="55" ht="15.75" customHeight="1" spans="1:26">
      <c r="A55" s="241"/>
      <c r="B55" s="241"/>
      <c r="C55" s="241"/>
      <c r="D55" s="241"/>
      <c r="E55" s="241"/>
      <c r="F55" s="241"/>
      <c r="G55" s="241"/>
      <c r="H55" s="241"/>
      <c r="I55" s="242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5"/>
      <c r="Z55" s="5"/>
    </row>
    <row r="56" ht="15.75" customHeight="1" spans="1:26">
      <c r="A56" s="241"/>
      <c r="B56" s="241"/>
      <c r="C56" s="241"/>
      <c r="D56" s="241"/>
      <c r="E56" s="241"/>
      <c r="F56" s="241"/>
      <c r="G56" s="241"/>
      <c r="H56" s="241"/>
      <c r="I56" s="242"/>
      <c r="J56" s="136"/>
      <c r="K56" s="136"/>
      <c r="L56" s="136"/>
      <c r="M56" s="136"/>
      <c r="N56" s="136"/>
      <c r="O56" s="136"/>
      <c r="P56" s="136"/>
      <c r="Q56" s="136"/>
      <c r="R56" s="136"/>
      <c r="S56" s="136"/>
      <c r="T56" s="136"/>
      <c r="U56" s="136"/>
      <c r="V56" s="136"/>
      <c r="W56" s="136"/>
      <c r="X56" s="136"/>
      <c r="Y56" s="5"/>
      <c r="Z56" s="5"/>
    </row>
    <row r="57" ht="15.75" customHeight="1" spans="1:26">
      <c r="A57" s="241"/>
      <c r="B57" s="241"/>
      <c r="C57" s="241"/>
      <c r="D57" s="241"/>
      <c r="E57" s="241"/>
      <c r="F57" s="241"/>
      <c r="G57" s="241"/>
      <c r="H57" s="241"/>
      <c r="I57" s="242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5"/>
      <c r="Z57" s="5"/>
    </row>
    <row r="58" ht="15.75" customHeight="1" spans="1:26">
      <c r="A58" s="199"/>
      <c r="B58" s="200"/>
      <c r="C58" s="200"/>
      <c r="D58" s="200"/>
      <c r="E58" s="200"/>
      <c r="F58" s="200"/>
      <c r="G58" s="200"/>
      <c r="H58" s="200"/>
      <c r="I58" s="202"/>
      <c r="J58" s="213"/>
      <c r="K58" s="213"/>
      <c r="L58" s="213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5"/>
      <c r="Z58" s="5"/>
    </row>
    <row r="59" ht="15.75" customHeight="1" spans="1:26">
      <c r="A59" s="230"/>
      <c r="B59" s="231"/>
      <c r="C59" s="231"/>
      <c r="D59" s="231"/>
      <c r="E59" s="231"/>
      <c r="F59" s="231"/>
      <c r="G59" s="231"/>
      <c r="H59" s="231"/>
      <c r="I59" s="232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5"/>
      <c r="Z59" s="5"/>
    </row>
    <row r="60" ht="15.75" customHeight="1" spans="1:26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5"/>
      <c r="Z60" s="5"/>
    </row>
    <row r="61" ht="15.75" customHeight="1" spans="1:26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5"/>
      <c r="Z61" s="5"/>
    </row>
    <row r="62" ht="15.75" customHeight="1" spans="1:26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5"/>
      <c r="Z62" s="5"/>
    </row>
    <row r="63" ht="15.75" customHeight="1" spans="1:26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5"/>
      <c r="Z63" s="5"/>
    </row>
    <row r="64" ht="15.75" customHeight="1" spans="1:26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5"/>
      <c r="Z64" s="5"/>
    </row>
    <row r="65" ht="15.75" customHeight="1" spans="1:26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5"/>
      <c r="Z65" s="5"/>
    </row>
    <row r="66" ht="15.75" customHeight="1" spans="1:2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5"/>
      <c r="Z66" s="5"/>
    </row>
    <row r="67" ht="15.75" customHeight="1" spans="1:26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5"/>
      <c r="Z67" s="5"/>
    </row>
    <row r="68" ht="15.75" customHeight="1" spans="1:26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5"/>
      <c r="Z68" s="5"/>
    </row>
    <row r="69" ht="15.75" customHeight="1" spans="1:26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5"/>
      <c r="Z69" s="5"/>
    </row>
    <row r="70" ht="15.75" customHeight="1" spans="1:26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5"/>
      <c r="Z70" s="5"/>
    </row>
    <row r="71" ht="15.75" customHeight="1" spans="1:26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5"/>
      <c r="Z71" s="5"/>
    </row>
    <row r="72" ht="15.75" customHeight="1" spans="1:26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5"/>
      <c r="Z72" s="5"/>
    </row>
    <row r="73" ht="15.75" customHeight="1" spans="1:26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5"/>
      <c r="Z73" s="5"/>
    </row>
    <row r="74" ht="15.75" customHeight="1" spans="1:26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5"/>
      <c r="Z74" s="5"/>
    </row>
    <row r="75" ht="15.75" customHeight="1" spans="1:26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5"/>
      <c r="Z75" s="5"/>
    </row>
    <row r="76" ht="15.75" customHeight="1" spans="1:2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5"/>
      <c r="Z76" s="5"/>
    </row>
    <row r="77" ht="15.75" customHeight="1" spans="1:26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5"/>
      <c r="Z77" s="5"/>
    </row>
    <row r="78" ht="15.75" customHeight="1" spans="1:26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5"/>
      <c r="Z78" s="5"/>
    </row>
    <row r="79" ht="15.75" customHeight="1" spans="1:26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5"/>
      <c r="Z79" s="5"/>
    </row>
    <row r="80" ht="15.75" customHeight="1" spans="1:26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5"/>
      <c r="Z80" s="5"/>
    </row>
    <row r="81" ht="15.75" customHeight="1" spans="1:26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5"/>
      <c r="Z81" s="5"/>
    </row>
    <row r="82" ht="15.75" customHeight="1" spans="1:26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5"/>
      <c r="Z82" s="5"/>
    </row>
    <row r="83" ht="15.75" customHeight="1" spans="1:26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5"/>
      <c r="Z83" s="5"/>
    </row>
    <row r="84" ht="15.75" customHeight="1" spans="1:26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5"/>
      <c r="Z84" s="5"/>
    </row>
    <row r="85" ht="15.75" customHeight="1" spans="1:26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5"/>
      <c r="Z85" s="5"/>
    </row>
    <row r="86" ht="15.75" customHeight="1" spans="1:2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5"/>
      <c r="Z86" s="5"/>
    </row>
    <row r="87" ht="15.75" customHeight="1" spans="1:26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5"/>
      <c r="Z87" s="5"/>
    </row>
    <row r="88" ht="15.75" customHeight="1" spans="1:26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5"/>
      <c r="Z88" s="5"/>
    </row>
    <row r="89" ht="15.75" customHeight="1" spans="1:26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5"/>
      <c r="Z89" s="5"/>
    </row>
    <row r="90" ht="15.75" customHeight="1" spans="1:26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5"/>
      <c r="Z90" s="5"/>
    </row>
    <row r="91" ht="15.75" customHeight="1" spans="1:26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5"/>
      <c r="Z91" s="5"/>
    </row>
    <row r="92" ht="15.75" customHeight="1" spans="1:26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5"/>
      <c r="Z92" s="5"/>
    </row>
    <row r="93" ht="15.75" customHeight="1" spans="1:26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5"/>
      <c r="Z93" s="5"/>
    </row>
    <row r="94" ht="15.75" customHeight="1" spans="1:26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5"/>
      <c r="Z94" s="5"/>
    </row>
    <row r="95" ht="15.75" customHeight="1" spans="1:26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5"/>
      <c r="Z95" s="5"/>
    </row>
    <row r="96" ht="15.75" customHeight="1" spans="1:2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5"/>
      <c r="Z96" s="5"/>
    </row>
    <row r="97" ht="15.75" customHeight="1" spans="1:26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5"/>
      <c r="Z97" s="5"/>
    </row>
    <row r="98" ht="15.75" customHeight="1" spans="1:26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5"/>
      <c r="Z98" s="5"/>
    </row>
    <row r="99" ht="15.75" customHeight="1" spans="1:26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5"/>
      <c r="Z99" s="5"/>
    </row>
    <row r="100" ht="15.75" customHeight="1" spans="1:26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5"/>
      <c r="Z100" s="5"/>
    </row>
    <row r="101" ht="15.75" customHeight="1" spans="1:26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5"/>
      <c r="Z101" s="5"/>
    </row>
    <row r="102" ht="15.75" customHeight="1" spans="1:26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5"/>
    </row>
    <row r="103" ht="15.75" customHeight="1" spans="1:26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5"/>
    </row>
    <row r="104" ht="15.75" customHeight="1" spans="1:26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5"/>
      <c r="Z104" s="5"/>
    </row>
    <row r="105" ht="15.75" customHeight="1" spans="1:26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5"/>
      <c r="Z105" s="5"/>
    </row>
    <row r="106" ht="15.75" customHeight="1" spans="1:2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5"/>
      <c r="Z106" s="5"/>
    </row>
    <row r="107" ht="15.75" customHeight="1" spans="1:26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5"/>
      <c r="Z107" s="5"/>
    </row>
    <row r="108" ht="15.75" customHeight="1" spans="1:26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5"/>
    </row>
    <row r="109" ht="15.75" customHeight="1" spans="1:26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5"/>
    </row>
    <row r="110" ht="15.75" customHeight="1" spans="1:26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5"/>
    </row>
    <row r="111" ht="15.75" customHeight="1" spans="1:26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5"/>
      <c r="Z111" s="5"/>
    </row>
    <row r="112" ht="15.75" customHeight="1" spans="1:26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5"/>
      <c r="Z112" s="5"/>
    </row>
    <row r="113" ht="15.75" customHeight="1" spans="1:26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5"/>
      <c r="Z113" s="5"/>
    </row>
    <row r="114" ht="15.75" customHeight="1" spans="1:26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5"/>
      <c r="Z114" s="5"/>
    </row>
    <row r="115" ht="15.75" customHeight="1" spans="1:26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5"/>
    </row>
    <row r="116" ht="15.75" customHeight="1" spans="1:2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5"/>
    </row>
    <row r="117" ht="15.75" customHeight="1" spans="1:26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5"/>
    </row>
    <row r="118" ht="15.75" customHeight="1" spans="1:26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5"/>
    </row>
    <row r="119" ht="15.75" customHeight="1" spans="1:26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5"/>
    </row>
    <row r="120" ht="15.75" customHeight="1" spans="1:26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5"/>
      <c r="Z120" s="5"/>
    </row>
    <row r="121" ht="15.75" customHeight="1" spans="1:26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5"/>
      <c r="Z121" s="5"/>
    </row>
    <row r="122" ht="15.75" customHeight="1" spans="1:26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5"/>
      <c r="Z122" s="5"/>
    </row>
    <row r="123" ht="15.75" customHeight="1" spans="1:26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5"/>
      <c r="Z123" s="5"/>
    </row>
    <row r="124" ht="15.75" customHeight="1" spans="1:26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5"/>
      <c r="Z124" s="5"/>
    </row>
    <row r="125" ht="15.75" customHeight="1" spans="1:26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5"/>
      <c r="Z125" s="5"/>
    </row>
    <row r="126" ht="15.75" customHeight="1" spans="1: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5"/>
      <c r="Z126" s="5"/>
    </row>
    <row r="127" ht="15.75" customHeight="1" spans="1:26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5"/>
      <c r="Z127" s="5"/>
    </row>
    <row r="128" ht="15.75" customHeight="1" spans="1:26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5"/>
      <c r="Z128" s="5"/>
    </row>
    <row r="129" ht="15.75" customHeight="1" spans="1:26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5"/>
      <c r="Z129" s="5"/>
    </row>
    <row r="130" ht="15.75" customHeight="1" spans="1:26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5"/>
      <c r="Z130" s="5"/>
    </row>
    <row r="131" ht="15.75" customHeight="1" spans="1:26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5"/>
      <c r="Z131" s="5"/>
    </row>
    <row r="132" ht="15.75" customHeight="1" spans="1:26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5"/>
      <c r="Z132" s="5"/>
    </row>
    <row r="133" ht="15.75" customHeight="1" spans="1:26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5"/>
      <c r="Z133" s="5"/>
    </row>
    <row r="134" ht="15.75" customHeight="1" spans="1:26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5"/>
      <c r="Z134" s="5"/>
    </row>
    <row r="135" ht="15.75" customHeight="1" spans="1:26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5"/>
      <c r="Z135" s="5"/>
    </row>
    <row r="136" ht="15.75" customHeight="1" spans="1:2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5"/>
      <c r="Z136" s="5"/>
    </row>
    <row r="137" ht="15.75" customHeight="1" spans="1:26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5"/>
      <c r="Z137" s="5"/>
    </row>
    <row r="138" ht="15.75" customHeight="1" spans="1:26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5"/>
      <c r="Z138" s="5"/>
    </row>
    <row r="139" ht="15.75" customHeight="1" spans="1:26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5"/>
      <c r="Z139" s="5"/>
    </row>
    <row r="140" ht="15.75" customHeight="1" spans="1:26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5"/>
      <c r="Z140" s="5"/>
    </row>
    <row r="141" ht="15.75" customHeight="1" spans="1:26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5"/>
      <c r="Z141" s="5"/>
    </row>
    <row r="142" ht="15.75" customHeight="1" spans="1:26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5"/>
      <c r="Z142" s="5"/>
    </row>
    <row r="143" ht="15.75" customHeight="1" spans="1:26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5"/>
      <c r="Z143" s="5"/>
    </row>
    <row r="144" ht="15.75" customHeight="1" spans="1:26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5"/>
      <c r="Z144" s="5"/>
    </row>
    <row r="145" ht="15.75" customHeight="1" spans="1:26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5"/>
      <c r="Z145" s="5"/>
    </row>
    <row r="146" ht="15.75" customHeight="1" spans="1:2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5"/>
      <c r="Z146" s="5"/>
    </row>
    <row r="147" ht="15.75" customHeight="1" spans="1:26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5"/>
      <c r="Z147" s="5"/>
    </row>
    <row r="148" ht="15.75" customHeight="1" spans="1:26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5"/>
      <c r="Z148" s="5"/>
    </row>
    <row r="149" ht="15.75" customHeight="1" spans="1:26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5"/>
      <c r="Z149" s="5"/>
    </row>
    <row r="150" ht="15.75" customHeight="1" spans="1:26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5"/>
      <c r="Z150" s="5"/>
    </row>
    <row r="151" ht="15.75" customHeight="1" spans="1:26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5"/>
      <c r="Z151" s="5"/>
    </row>
    <row r="152" ht="15.75" customHeight="1" spans="1:26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5"/>
      <c r="Z152" s="5"/>
    </row>
    <row r="153" ht="15.75" customHeight="1" spans="1:26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5"/>
      <c r="Z153" s="5"/>
    </row>
    <row r="154" ht="15.75" customHeight="1" spans="1:26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5"/>
      <c r="Z154" s="5"/>
    </row>
    <row r="155" ht="15.75" customHeight="1" spans="1:26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5"/>
      <c r="Z155" s="5"/>
    </row>
    <row r="156" ht="15.75" customHeight="1" spans="1:2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5"/>
      <c r="Z156" s="5"/>
    </row>
    <row r="157" ht="15.75" customHeight="1" spans="1:26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5"/>
      <c r="Z157" s="5"/>
    </row>
    <row r="158" ht="15.75" customHeight="1" spans="1:26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5"/>
      <c r="Z158" s="5"/>
    </row>
    <row r="159" ht="15.75" customHeight="1" spans="1:26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5"/>
      <c r="Z159" s="5"/>
    </row>
    <row r="160" ht="15.75" customHeight="1" spans="1:26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5"/>
      <c r="Z160" s="5"/>
    </row>
    <row r="161" ht="15.75" customHeight="1" spans="1:26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5"/>
      <c r="Z161" s="5"/>
    </row>
    <row r="162" ht="15.75" customHeight="1" spans="1:26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5"/>
      <c r="Z162" s="5"/>
    </row>
    <row r="163" ht="15.75" customHeight="1" spans="1:26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5"/>
      <c r="Z163" s="5"/>
    </row>
    <row r="164" ht="15.75" customHeight="1" spans="1:26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5"/>
      <c r="Z164" s="5"/>
    </row>
    <row r="165" ht="15.75" customHeight="1" spans="1:26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5"/>
      <c r="Z165" s="5"/>
    </row>
    <row r="166" ht="15.75" customHeight="1" spans="1:2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5"/>
      <c r="Z166" s="5"/>
    </row>
    <row r="167" ht="15.75" customHeight="1" spans="1:26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5"/>
      <c r="Z167" s="5"/>
    </row>
    <row r="168" ht="15.75" customHeight="1" spans="1:26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5"/>
      <c r="Z168" s="5"/>
    </row>
    <row r="169" ht="15.75" customHeight="1" spans="1:26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5"/>
      <c r="Z169" s="5"/>
    </row>
    <row r="170" ht="15.75" customHeight="1" spans="1:26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5"/>
      <c r="Z170" s="5"/>
    </row>
    <row r="171" ht="15.75" customHeight="1" spans="1:26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5"/>
      <c r="Z171" s="5"/>
    </row>
    <row r="172" ht="15.75" customHeight="1" spans="1:26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5"/>
      <c r="Z172" s="5"/>
    </row>
    <row r="173" ht="15.75" customHeight="1" spans="1:26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5"/>
      <c r="Z173" s="5"/>
    </row>
    <row r="174" ht="15.75" customHeight="1" spans="1:26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5"/>
      <c r="Z174" s="5"/>
    </row>
    <row r="175" ht="15.75" customHeight="1" spans="1:26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5"/>
      <c r="Z175" s="5"/>
    </row>
    <row r="176" ht="15.75" customHeight="1" spans="1:2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5"/>
      <c r="Z176" s="5"/>
    </row>
    <row r="177" ht="15.75" customHeight="1" spans="1:26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5"/>
      <c r="Z177" s="5"/>
    </row>
    <row r="178" ht="15.75" customHeight="1" spans="1:26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5"/>
      <c r="Z178" s="5"/>
    </row>
    <row r="179" ht="15.75" customHeight="1" spans="1:26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5"/>
      <c r="Z179" s="5"/>
    </row>
    <row r="180" ht="15.75" customHeight="1" spans="1:26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5"/>
      <c r="Z180" s="5"/>
    </row>
    <row r="181" ht="15.75" customHeight="1" spans="1:26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5"/>
      <c r="Z181" s="5"/>
    </row>
    <row r="182" ht="15.75" customHeight="1" spans="1:26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5"/>
      <c r="Z182" s="5"/>
    </row>
    <row r="183" ht="15.75" customHeight="1" spans="1:26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5"/>
      <c r="Z183" s="5"/>
    </row>
    <row r="184" ht="15.75" customHeight="1" spans="1:26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5"/>
      <c r="Z184" s="5"/>
    </row>
    <row r="185" ht="15.75" customHeight="1" spans="1:26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5"/>
      <c r="Z185" s="5"/>
    </row>
    <row r="186" ht="15.75" customHeight="1" spans="1:2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5"/>
      <c r="Z186" s="5"/>
    </row>
    <row r="187" ht="15.75" customHeight="1" spans="1:26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5"/>
      <c r="Z187" s="5"/>
    </row>
    <row r="188" ht="15.75" customHeight="1" spans="1:26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5"/>
      <c r="Z188" s="5"/>
    </row>
    <row r="189" ht="15.75" customHeight="1" spans="1:26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5"/>
      <c r="Z189" s="5"/>
    </row>
    <row r="190" ht="15.75" customHeight="1" spans="1:26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5"/>
      <c r="Z190" s="5"/>
    </row>
    <row r="191" ht="15.75" customHeight="1" spans="1:26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5"/>
      <c r="Z191" s="5"/>
    </row>
    <row r="192" ht="15.75" customHeight="1" spans="1:26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5"/>
      <c r="Z192" s="5"/>
    </row>
    <row r="193" ht="15.75" customHeight="1" spans="1:26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5"/>
      <c r="Z193" s="5"/>
    </row>
    <row r="194" ht="15.75" customHeight="1" spans="1:26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5"/>
      <c r="Z194" s="5"/>
    </row>
    <row r="195" ht="15.75" customHeight="1" spans="1:26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5"/>
      <c r="Z195" s="5"/>
    </row>
    <row r="196" ht="15.75" customHeight="1" spans="1:2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5"/>
      <c r="Z196" s="5"/>
    </row>
    <row r="197" ht="15.75" customHeight="1" spans="1:26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5"/>
      <c r="Z197" s="5"/>
    </row>
    <row r="198" ht="15.75" customHeight="1" spans="1:26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5"/>
      <c r="Z198" s="5"/>
    </row>
    <row r="199" ht="15.75" customHeight="1" spans="1:26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5"/>
      <c r="Z199" s="5"/>
    </row>
    <row r="200" ht="15.75" customHeight="1" spans="1:26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5"/>
      <c r="Z200" s="5"/>
    </row>
    <row r="201" ht="15.75" customHeight="1" spans="1:26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5"/>
      <c r="Z201" s="5"/>
    </row>
    <row r="202" ht="15.75" customHeight="1" spans="1:26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5"/>
      <c r="Z202" s="5"/>
    </row>
    <row r="203" ht="15.75" customHeight="1" spans="1:26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5"/>
      <c r="Z203" s="5"/>
    </row>
    <row r="204" ht="15.75" customHeight="1" spans="1:26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5"/>
      <c r="Z204" s="5"/>
    </row>
    <row r="205" ht="15.75" customHeight="1" spans="1:26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5"/>
      <c r="Z205" s="5"/>
    </row>
    <row r="206" ht="15.75" customHeight="1" spans="1:2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5"/>
      <c r="Z206" s="5"/>
    </row>
    <row r="207" ht="15.75" customHeight="1" spans="1:26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5"/>
      <c r="Z207" s="5"/>
    </row>
    <row r="208" ht="15.75" customHeight="1" spans="1:26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5"/>
      <c r="Z208" s="5"/>
    </row>
    <row r="209" ht="15.75" customHeight="1" spans="1:26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5"/>
      <c r="Z209" s="5"/>
    </row>
    <row r="210" ht="15.75" customHeight="1" spans="1:26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5"/>
      <c r="Z210" s="5"/>
    </row>
    <row r="211" ht="15.75" customHeight="1" spans="1:26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5"/>
      <c r="Z211" s="5"/>
    </row>
    <row r="212" ht="15.75" customHeight="1" spans="1:26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5"/>
      <c r="Z212" s="5"/>
    </row>
    <row r="213" ht="15.75" customHeight="1" spans="1:26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5"/>
      <c r="Z213" s="5"/>
    </row>
    <row r="214" ht="15.75" customHeight="1" spans="1:26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5"/>
      <c r="Z214" s="5"/>
    </row>
    <row r="215" ht="15.75" customHeight="1" spans="1:26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5"/>
      <c r="Z215" s="5"/>
    </row>
    <row r="216" ht="15.75" customHeight="1" spans="1:2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5"/>
      <c r="Z216" s="5"/>
    </row>
    <row r="217" ht="15.75" customHeight="1" spans="1:26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5"/>
      <c r="Z217" s="5"/>
    </row>
    <row r="218" ht="15.75" customHeight="1" spans="1:26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5"/>
      <c r="Z218" s="5"/>
    </row>
    <row r="219" ht="15.75" customHeight="1" spans="1:26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5"/>
      <c r="Z219" s="5"/>
    </row>
    <row r="220" ht="15.75" customHeight="1" spans="1:26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5"/>
      <c r="Z220" s="5"/>
    </row>
    <row r="221" ht="15.75" customHeight="1" spans="1:26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5"/>
      <c r="Z221" s="5"/>
    </row>
    <row r="222" ht="15.75" customHeight="1" spans="1:26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5"/>
      <c r="Z222" s="5"/>
    </row>
    <row r="223" ht="15.75" customHeight="1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</sheetData>
  <mergeCells count="8">
    <mergeCell ref="A11:I11"/>
    <mergeCell ref="A12:D12"/>
    <mergeCell ref="E12:I12"/>
    <mergeCell ref="A13:D13"/>
    <mergeCell ref="E13:I13"/>
    <mergeCell ref="A14:D14"/>
    <mergeCell ref="A15:D15"/>
    <mergeCell ref="A1:I10"/>
  </mergeCells>
  <pageMargins left="0.7" right="0.7" top="0.75" bottom="0.75" header="0" footer="0"/>
  <pageSetup paperSize="1" scale="56" orientation="landscape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02"/>
  <sheetViews>
    <sheetView view="pageBreakPreview" zoomScaleNormal="100" topLeftCell="C34" workbookViewId="0">
      <selection activeCell="B17" sqref="B17:F35"/>
    </sheetView>
  </sheetViews>
  <sheetFormatPr defaultColWidth="14.4285714285714" defaultRowHeight="15" customHeight="1"/>
  <cols>
    <col min="1" max="2" width="15.7142857142857" customWidth="1"/>
    <col min="3" max="3" width="47.2857142857143" customWidth="1"/>
    <col min="4" max="5" width="15.7142857142857" customWidth="1"/>
    <col min="6" max="7" width="13.7142857142857" customWidth="1"/>
    <col min="8" max="9" width="10.7142857142857" customWidth="1"/>
    <col min="10" max="10" width="8" customWidth="1"/>
    <col min="11" max="11" width="7.42857142857143" customWidth="1"/>
    <col min="12" max="12" width="33" customWidth="1"/>
    <col min="13" max="26" width="8" customWidth="1"/>
  </cols>
  <sheetData>
    <row r="1" spans="1:26">
      <c r="A1" s="1"/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  <c r="Z1" s="5"/>
    </row>
    <row r="2" spans="1:26">
      <c r="A2" s="6"/>
      <c r="I2" s="7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5"/>
    </row>
    <row r="3" spans="1:26">
      <c r="A3" s="6"/>
      <c r="I3" s="7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  <c r="Z3" s="5"/>
    </row>
    <row r="4" spans="1:26">
      <c r="A4" s="6"/>
      <c r="I4" s="7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5"/>
      <c r="Z4" s="5"/>
    </row>
    <row r="5" spans="1:26">
      <c r="A5" s="6"/>
      <c r="I5" s="7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5"/>
      <c r="Z5" s="5"/>
    </row>
    <row r="6" spans="1:26">
      <c r="A6" s="6"/>
      <c r="I6" s="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5"/>
      <c r="Z6" s="5"/>
    </row>
    <row r="7" spans="1:26">
      <c r="A7" s="6"/>
      <c r="I7" s="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5"/>
      <c r="Z7" s="5"/>
    </row>
    <row r="8" spans="1:26">
      <c r="A8" s="6"/>
      <c r="I8" s="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5"/>
      <c r="Z8" s="5"/>
    </row>
    <row r="9" spans="1:26">
      <c r="A9" s="6"/>
      <c r="I9" s="7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5"/>
      <c r="Z9" s="5"/>
    </row>
    <row r="10" spans="1:26">
      <c r="A10" s="8"/>
      <c r="B10" s="9"/>
      <c r="C10" s="9"/>
      <c r="D10" s="9"/>
      <c r="E10" s="9"/>
      <c r="F10" s="9"/>
      <c r="G10" s="9"/>
      <c r="H10" s="9"/>
      <c r="I10" s="10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5"/>
      <c r="Z10" s="5"/>
    </row>
    <row r="11" spans="1:26">
      <c r="A11" s="11" t="s">
        <v>2156</v>
      </c>
      <c r="B11" s="12"/>
      <c r="C11" s="12"/>
      <c r="D11" s="12"/>
      <c r="E11" s="12"/>
      <c r="F11" s="12"/>
      <c r="G11" s="12"/>
      <c r="H11" s="12"/>
      <c r="I11" s="1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"/>
      <c r="Z11" s="5"/>
    </row>
    <row r="12" spans="1:26">
      <c r="A12" s="14" t="str">
        <f>Planilha!A12</f>
        <v>UFF- INSTITUTO DE ARTES E COMUNICAÇÃO SOCIAL - IACS</v>
      </c>
      <c r="B12" s="12"/>
      <c r="C12" s="12"/>
      <c r="D12" s="13"/>
      <c r="E12" s="14" t="str">
        <f>Planilha!E12</f>
        <v>PROCESSO:  23069.163323/2021/57</v>
      </c>
      <c r="F12" s="12"/>
      <c r="G12" s="12"/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"/>
      <c r="Z12" s="5"/>
    </row>
    <row r="13" spans="1:26">
      <c r="A13" s="14" t="str">
        <f>Planilha!A13</f>
        <v>LOCAL: Rua Prof. Lara Vilela, 126 - São Domingos, Niterói </v>
      </c>
      <c r="B13" s="12"/>
      <c r="C13" s="12"/>
      <c r="D13" s="13"/>
      <c r="E13" s="14" t="str">
        <f>Planilha!E13</f>
        <v>ARTs 13076784</v>
      </c>
      <c r="F13" s="12"/>
      <c r="G13" s="12"/>
      <c r="H13" s="12"/>
      <c r="I13" s="1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5"/>
      <c r="Z13" s="5"/>
    </row>
    <row r="14" spans="1:26">
      <c r="A14" s="14" t="str">
        <f>Planilha!A14</f>
        <v>NOME DA OBRA: IACS</v>
      </c>
      <c r="B14" s="12"/>
      <c r="C14" s="12"/>
      <c r="D14" s="13"/>
      <c r="E14" s="15" t="str">
        <f>Planilha!E14</f>
        <v>BDI</v>
      </c>
      <c r="F14" s="15" t="str">
        <f>Planilha!F14</f>
        <v>BDI EQUIP.</v>
      </c>
      <c r="G14" s="15" t="str">
        <f>Planilha!G14</f>
        <v>SIAPE</v>
      </c>
      <c r="H14" s="15" t="str">
        <f>Planilha!H14</f>
        <v>DATA</v>
      </c>
      <c r="I14" s="15" t="str">
        <f>Planilha!I14</f>
        <v>REVISÃO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5"/>
      <c r="Z14" s="5"/>
    </row>
    <row r="15" spans="1:26">
      <c r="A15" s="14" t="str">
        <f>Planilha!A15</f>
        <v>BASE DE DADOS: BASES SINAPI , SBC ,EMOP , SCO /MÊS DE REFERÊNCIA DEZEMBRO/25 -ESTADO RJ - REGIME TRIBUTÁRIO : NÃO DESONERADO</v>
      </c>
      <c r="B15" s="12"/>
      <c r="C15" s="12"/>
      <c r="D15" s="13"/>
      <c r="E15" s="19">
        <f>Planilha!E15</f>
        <v>0.2627</v>
      </c>
      <c r="F15" s="19">
        <f>Planilha!F15</f>
        <v>0</v>
      </c>
      <c r="G15" s="20" t="str">
        <f>Planilha!G15</f>
        <v>0000000</v>
      </c>
      <c r="H15" s="21">
        <f>Planilha!H15</f>
        <v>46037</v>
      </c>
      <c r="I15" s="22" t="str">
        <f>Planilha!I15</f>
        <v>R04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5"/>
      <c r="Z15" s="5"/>
    </row>
    <row r="16" ht="15.75" spans="1:26">
      <c r="A16" s="168"/>
      <c r="B16" s="4"/>
      <c r="C16" s="4"/>
      <c r="D16" s="4"/>
      <c r="E16" s="4"/>
      <c r="F16" s="4"/>
      <c r="G16" s="4"/>
      <c r="H16" s="4"/>
      <c r="I16" s="170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5"/>
      <c r="Z16" s="5"/>
    </row>
    <row r="17" spans="1:26">
      <c r="A17" s="168"/>
      <c r="B17" s="203"/>
      <c r="C17" s="204"/>
      <c r="D17" s="204"/>
      <c r="E17" s="204"/>
      <c r="F17" s="205"/>
      <c r="G17" s="4"/>
      <c r="H17" s="4"/>
      <c r="I17" s="170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5"/>
      <c r="Z17" s="5"/>
    </row>
    <row r="18" spans="1:26">
      <c r="A18" s="168"/>
      <c r="B18" s="206"/>
      <c r="F18" s="207"/>
      <c r="G18" s="4"/>
      <c r="H18" s="4"/>
      <c r="I18" s="170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5"/>
      <c r="Z18" s="5"/>
    </row>
    <row r="19" spans="1:26">
      <c r="A19" s="168"/>
      <c r="B19" s="206"/>
      <c r="F19" s="207"/>
      <c r="G19" s="4"/>
      <c r="H19" s="4"/>
      <c r="I19" s="170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5"/>
      <c r="Z19" s="5"/>
    </row>
    <row r="20" spans="1:26">
      <c r="A20" s="168"/>
      <c r="B20" s="206"/>
      <c r="F20" s="207"/>
      <c r="G20" s="4"/>
      <c r="H20" s="4"/>
      <c r="I20" s="170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5"/>
      <c r="Z20" s="5"/>
    </row>
    <row r="21" ht="15.75" customHeight="1" spans="1:26">
      <c r="A21" s="168"/>
      <c r="B21" s="206"/>
      <c r="F21" s="207"/>
      <c r="G21" s="4"/>
      <c r="H21" s="4"/>
      <c r="I21" s="170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5"/>
      <c r="Z21" s="5"/>
    </row>
    <row r="22" ht="15.75" customHeight="1" spans="1:26">
      <c r="A22" s="208"/>
      <c r="B22" s="206"/>
      <c r="F22" s="207"/>
      <c r="G22" s="136"/>
      <c r="H22" s="136"/>
      <c r="I22" s="209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5"/>
      <c r="Z22" s="5"/>
    </row>
    <row r="23" ht="15.75" customHeight="1" spans="1:26">
      <c r="A23" s="208"/>
      <c r="B23" s="206"/>
      <c r="F23" s="207"/>
      <c r="G23" s="136"/>
      <c r="H23" s="136"/>
      <c r="I23" s="209"/>
      <c r="J23" s="136"/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5"/>
      <c r="Z23" s="5"/>
    </row>
    <row r="24" ht="15.75" customHeight="1" spans="1:26">
      <c r="A24" s="208"/>
      <c r="B24" s="206"/>
      <c r="F24" s="207"/>
      <c r="G24" s="136"/>
      <c r="H24" s="136"/>
      <c r="I24" s="209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5"/>
      <c r="Z24" s="5"/>
    </row>
    <row r="25" ht="15.75" customHeight="1" spans="1:26">
      <c r="A25" s="208"/>
      <c r="B25" s="206"/>
      <c r="F25" s="207"/>
      <c r="G25" s="136"/>
      <c r="H25" s="136"/>
      <c r="I25" s="209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5"/>
      <c r="Z25" s="5"/>
    </row>
    <row r="26" ht="15.75" customHeight="1" spans="1:26">
      <c r="A26" s="208"/>
      <c r="B26" s="206"/>
      <c r="F26" s="207"/>
      <c r="G26" s="136"/>
      <c r="H26" s="136"/>
      <c r="I26" s="209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5"/>
      <c r="Z26" s="5"/>
    </row>
    <row r="27" ht="15.75" customHeight="1" spans="1:26">
      <c r="A27" s="208"/>
      <c r="B27" s="206"/>
      <c r="F27" s="207"/>
      <c r="G27" s="136"/>
      <c r="H27" s="136"/>
      <c r="I27" s="209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5"/>
      <c r="Z27" s="5"/>
    </row>
    <row r="28" ht="15.75" customHeight="1" spans="1:26">
      <c r="A28" s="208"/>
      <c r="B28" s="206"/>
      <c r="F28" s="207"/>
      <c r="G28" s="136"/>
      <c r="H28" s="136"/>
      <c r="I28" s="209"/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5"/>
      <c r="Z28" s="5"/>
    </row>
    <row r="29" ht="15.75" customHeight="1" spans="1:26">
      <c r="A29" s="208"/>
      <c r="B29" s="206"/>
      <c r="F29" s="207"/>
      <c r="G29" s="136"/>
      <c r="H29" s="136"/>
      <c r="I29" s="209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5"/>
      <c r="Z29" s="5"/>
    </row>
    <row r="30" ht="15.75" customHeight="1" spans="1:26">
      <c r="A30" s="208"/>
      <c r="B30" s="206"/>
      <c r="F30" s="207"/>
      <c r="G30" s="136"/>
      <c r="H30" s="136"/>
      <c r="I30" s="209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5"/>
      <c r="Z30" s="5"/>
    </row>
    <row r="31" ht="15.75" customHeight="1" spans="1:26">
      <c r="A31" s="208"/>
      <c r="B31" s="206"/>
      <c r="F31" s="207"/>
      <c r="G31" s="136"/>
      <c r="H31" s="136"/>
      <c r="I31" s="209"/>
      <c r="J31" s="136"/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5"/>
      <c r="Z31" s="5"/>
    </row>
    <row r="32" ht="15.75" customHeight="1" spans="1:26">
      <c r="A32" s="208"/>
      <c r="B32" s="206"/>
      <c r="F32" s="207"/>
      <c r="G32" s="136"/>
      <c r="H32" s="136"/>
      <c r="I32" s="209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5"/>
      <c r="Z32" s="5"/>
    </row>
    <row r="33" ht="15.75" customHeight="1" spans="1:26">
      <c r="A33" s="208"/>
      <c r="B33" s="206"/>
      <c r="F33" s="207"/>
      <c r="G33" s="136"/>
      <c r="H33" s="136"/>
      <c r="I33" s="209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5"/>
      <c r="Z33" s="5"/>
    </row>
    <row r="34" ht="15.75" customHeight="1" spans="1:26">
      <c r="A34" s="208"/>
      <c r="B34" s="206"/>
      <c r="F34" s="207"/>
      <c r="G34" s="136"/>
      <c r="H34" s="136"/>
      <c r="I34" s="209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5"/>
      <c r="Z34" s="5"/>
    </row>
    <row r="35" ht="15.75" customHeight="1" spans="1:26">
      <c r="A35" s="208"/>
      <c r="B35" s="210"/>
      <c r="C35" s="211"/>
      <c r="D35" s="211"/>
      <c r="E35" s="211"/>
      <c r="F35" s="212"/>
      <c r="G35" s="136"/>
      <c r="H35" s="136"/>
      <c r="I35" s="209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5"/>
      <c r="Z35" s="5"/>
    </row>
    <row r="36" ht="15.75" customHeight="1" spans="1:26">
      <c r="A36" s="168"/>
      <c r="B36" s="4"/>
      <c r="C36" s="4"/>
      <c r="D36" s="4"/>
      <c r="E36" s="4"/>
      <c r="F36" s="4"/>
      <c r="G36" s="4"/>
      <c r="H36" s="4"/>
      <c r="I36" s="170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5"/>
      <c r="Z36" s="5"/>
    </row>
    <row r="37" ht="15.75" customHeight="1" spans="1:26">
      <c r="A37" s="168"/>
      <c r="B37" s="4" t="s">
        <v>2157</v>
      </c>
      <c r="C37" s="4"/>
      <c r="D37" s="4"/>
      <c r="E37" s="4"/>
      <c r="F37" s="4"/>
      <c r="G37" s="4"/>
      <c r="H37" s="4"/>
      <c r="I37" s="170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5"/>
      <c r="Z37" s="5"/>
    </row>
    <row r="38" ht="15.75" customHeight="1" spans="1:26">
      <c r="A38" s="168"/>
      <c r="B38" s="4" t="s">
        <v>2158</v>
      </c>
      <c r="F38" s="4"/>
      <c r="G38" s="4"/>
      <c r="H38" s="4"/>
      <c r="I38" s="170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5"/>
      <c r="Z38" s="5"/>
    </row>
    <row r="39" ht="15.75" customHeight="1" spans="1:26">
      <c r="A39" s="168"/>
      <c r="B39" s="4" t="s">
        <v>2159</v>
      </c>
      <c r="C39" s="4"/>
      <c r="D39" s="4"/>
      <c r="E39" s="4"/>
      <c r="F39" s="4"/>
      <c r="G39" s="4"/>
      <c r="H39" s="4"/>
      <c r="I39" s="170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5"/>
      <c r="Z39" s="5"/>
    </row>
    <row r="40" ht="15.75" customHeight="1" spans="1:26">
      <c r="A40" s="168"/>
      <c r="B40" s="4" t="s">
        <v>2160</v>
      </c>
      <c r="C40" s="4"/>
      <c r="D40" s="4"/>
      <c r="E40" s="4"/>
      <c r="F40" s="4"/>
      <c r="G40" s="4"/>
      <c r="H40" s="4"/>
      <c r="I40" s="170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5"/>
      <c r="Z40" s="5"/>
    </row>
    <row r="41" ht="15.75" customHeight="1" spans="1:26">
      <c r="A41" s="168"/>
      <c r="B41" s="4" t="s">
        <v>2161</v>
      </c>
      <c r="C41" s="4"/>
      <c r="D41" s="4"/>
      <c r="E41" s="4"/>
      <c r="F41" s="4"/>
      <c r="G41" s="4"/>
      <c r="H41" s="4"/>
      <c r="I41" s="170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5"/>
      <c r="Z41" s="5"/>
    </row>
    <row r="42" ht="15.75" customHeight="1" spans="1:26">
      <c r="A42" s="168"/>
      <c r="B42" s="4" t="s">
        <v>2162</v>
      </c>
      <c r="C42" s="4"/>
      <c r="D42" s="4"/>
      <c r="E42" s="4"/>
      <c r="F42" s="4"/>
      <c r="G42" s="4"/>
      <c r="H42" s="4"/>
      <c r="I42" s="170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5"/>
      <c r="Z42" s="5"/>
    </row>
    <row r="43" ht="15.75" customHeight="1" spans="1:26">
      <c r="A43" s="168"/>
      <c r="B43" s="4" t="s">
        <v>2163</v>
      </c>
      <c r="F43" s="4"/>
      <c r="G43" s="4"/>
      <c r="H43" s="4"/>
      <c r="I43" s="170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5"/>
      <c r="Z43" s="5"/>
    </row>
    <row r="44" ht="15.75" customHeight="1" spans="1:26">
      <c r="A44" s="168"/>
      <c r="B44" s="4" t="s">
        <v>2164</v>
      </c>
      <c r="C44" s="4"/>
      <c r="D44" s="4"/>
      <c r="E44" s="4"/>
      <c r="F44" s="4"/>
      <c r="G44" s="4"/>
      <c r="H44" s="4"/>
      <c r="I44" s="170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5"/>
      <c r="Z44" s="5"/>
    </row>
    <row r="45" ht="15.75" customHeight="1" spans="1:26">
      <c r="A45" s="168"/>
      <c r="B45" s="4" t="s">
        <v>2165</v>
      </c>
      <c r="C45" s="4"/>
      <c r="D45" s="4"/>
      <c r="E45" s="4"/>
      <c r="F45" s="4"/>
      <c r="G45" s="4"/>
      <c r="H45" s="4"/>
      <c r="I45" s="170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5"/>
      <c r="Z45" s="5"/>
    </row>
    <row r="46" ht="15.75" customHeight="1" spans="1:26">
      <c r="A46" s="168"/>
      <c r="B46" s="213" t="s">
        <v>2166</v>
      </c>
      <c r="I46" s="7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5"/>
      <c r="Z46" s="5"/>
    </row>
    <row r="47" ht="15.75" customHeight="1" spans="1:26">
      <c r="A47" s="168"/>
      <c r="B47" s="4" t="s">
        <v>2167</v>
      </c>
      <c r="I47" s="7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5"/>
      <c r="Z47" s="5"/>
    </row>
    <row r="48" ht="15.75" customHeight="1" spans="1:26">
      <c r="A48" s="168"/>
      <c r="B48" s="214"/>
      <c r="C48" s="215"/>
      <c r="D48" s="4"/>
      <c r="E48" s="4"/>
      <c r="F48" s="4"/>
      <c r="G48" s="4"/>
      <c r="H48" s="4"/>
      <c r="I48" s="170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5"/>
      <c r="Z48" s="5"/>
    </row>
    <row r="49" ht="15.75" customHeight="1" spans="1:26">
      <c r="A49" s="168"/>
      <c r="B49" s="213" t="s">
        <v>2168</v>
      </c>
      <c r="I49" s="7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5"/>
      <c r="Z49" s="5"/>
    </row>
    <row r="50" ht="15.75" customHeight="1" spans="1:26">
      <c r="A50" s="168"/>
      <c r="B50" s="4" t="s">
        <v>2169</v>
      </c>
      <c r="I50" s="7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5"/>
      <c r="Z50" s="5"/>
    </row>
    <row r="51" ht="15.75" customHeight="1" spans="1:26">
      <c r="A51" s="168"/>
      <c r="B51" s="4"/>
      <c r="C51" s="4"/>
      <c r="D51" s="4"/>
      <c r="E51" s="4"/>
      <c r="F51" s="4"/>
      <c r="G51" s="4"/>
      <c r="H51" s="4"/>
      <c r="I51" s="170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5"/>
      <c r="Z51" s="5"/>
    </row>
    <row r="52" ht="15.75" customHeight="1" spans="1:26">
      <c r="A52" s="168"/>
      <c r="B52" s="213" t="s">
        <v>2170</v>
      </c>
      <c r="I52" s="7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5"/>
      <c r="Z52" s="5"/>
    </row>
    <row r="53" ht="15.75" customHeight="1" spans="1:26">
      <c r="A53" s="168"/>
      <c r="B53" s="4" t="s">
        <v>2171</v>
      </c>
      <c r="I53" s="7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5"/>
      <c r="Z53" s="5"/>
    </row>
    <row r="54" ht="15.75" customHeight="1" spans="1:26">
      <c r="A54" s="168"/>
      <c r="B54" s="214"/>
      <c r="C54" s="215"/>
      <c r="D54" s="4"/>
      <c r="E54" s="4"/>
      <c r="F54" s="4"/>
      <c r="G54" s="4"/>
      <c r="H54" s="4"/>
      <c r="I54" s="170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5"/>
      <c r="Z54" s="5"/>
    </row>
    <row r="55" ht="15.75" customHeight="1" spans="1:26">
      <c r="A55" s="168"/>
      <c r="B55" s="213" t="s">
        <v>2172</v>
      </c>
      <c r="I55" s="7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5"/>
      <c r="Z55" s="5"/>
    </row>
    <row r="56" ht="15.75" customHeight="1" spans="1:26">
      <c r="A56" s="168"/>
      <c r="B56" s="4" t="s">
        <v>2173</v>
      </c>
      <c r="I56" s="7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5"/>
      <c r="Z56" s="5"/>
    </row>
    <row r="57" ht="15.75" customHeight="1" spans="1:26">
      <c r="A57" s="168"/>
      <c r="B57" s="4"/>
      <c r="C57" s="4"/>
      <c r="D57" s="4"/>
      <c r="E57" s="4"/>
      <c r="F57" s="4"/>
      <c r="G57" s="4"/>
      <c r="H57" s="4"/>
      <c r="I57" s="170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5"/>
      <c r="Z57" s="5"/>
    </row>
    <row r="58" ht="15.75" customHeight="1" spans="1:26">
      <c r="A58" s="168"/>
      <c r="B58" s="213" t="s">
        <v>2174</v>
      </c>
      <c r="I58" s="7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5"/>
      <c r="Z58" s="5"/>
    </row>
    <row r="59" ht="15.75" customHeight="1" spans="1:26">
      <c r="A59" s="168"/>
      <c r="B59" s="4" t="s">
        <v>2175</v>
      </c>
      <c r="I59" s="7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5"/>
      <c r="Z59" s="5"/>
    </row>
    <row r="60" ht="15.75" customHeight="1" spans="1:26">
      <c r="A60" s="168"/>
      <c r="B60" s="214"/>
      <c r="C60" s="215"/>
      <c r="D60" s="4"/>
      <c r="E60" s="4"/>
      <c r="F60" s="4"/>
      <c r="G60" s="4"/>
      <c r="H60" s="4"/>
      <c r="I60" s="170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5"/>
      <c r="Z60" s="5"/>
    </row>
    <row r="61" ht="15.75" customHeight="1" spans="1:26">
      <c r="A61" s="168"/>
      <c r="B61" s="213" t="s">
        <v>2176</v>
      </c>
      <c r="I61" s="7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5"/>
      <c r="Z61" s="5"/>
    </row>
    <row r="62" ht="15.75" customHeight="1" spans="1:26">
      <c r="A62" s="168"/>
      <c r="B62" s="214"/>
      <c r="C62" s="215"/>
      <c r="D62" s="4"/>
      <c r="E62" s="4"/>
      <c r="F62" s="4"/>
      <c r="G62" s="4"/>
      <c r="H62" s="4"/>
      <c r="I62" s="170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5"/>
      <c r="Z62" s="5"/>
    </row>
    <row r="63" ht="15.75" customHeight="1" spans="1:26">
      <c r="A63" s="168"/>
      <c r="B63" s="172" t="s">
        <v>2177</v>
      </c>
      <c r="D63" s="172" t="s">
        <v>2178</v>
      </c>
      <c r="F63" s="172"/>
      <c r="G63" s="172"/>
      <c r="I63" s="7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5"/>
      <c r="Z63" s="5"/>
    </row>
    <row r="64" ht="15.75" customHeight="1" spans="1:26">
      <c r="A64" s="168"/>
      <c r="B64" s="175" t="s">
        <v>2179</v>
      </c>
      <c r="D64" s="180">
        <v>0.03</v>
      </c>
      <c r="F64" s="175"/>
      <c r="G64" s="180"/>
      <c r="I64" s="7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5"/>
      <c r="Z64" s="5"/>
    </row>
    <row r="65" ht="15.75" customHeight="1" spans="1:26">
      <c r="A65" s="168"/>
      <c r="B65" s="175" t="s">
        <v>2180</v>
      </c>
      <c r="D65" s="180">
        <v>0.0065</v>
      </c>
      <c r="F65" s="175"/>
      <c r="G65" s="180"/>
      <c r="I65" s="7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5"/>
      <c r="Z65" s="5"/>
    </row>
    <row r="66" ht="15.75" customHeight="1" spans="1:26">
      <c r="A66" s="168"/>
      <c r="B66" s="175" t="s">
        <v>2181</v>
      </c>
      <c r="D66" s="180">
        <v>0.03</v>
      </c>
      <c r="F66" s="175"/>
      <c r="G66" s="180"/>
      <c r="I66" s="7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5"/>
      <c r="Z66" s="5"/>
    </row>
    <row r="67" ht="15.75" customHeight="1" spans="1:26">
      <c r="A67" s="168"/>
      <c r="B67" s="172" t="s">
        <v>2182</v>
      </c>
      <c r="D67" s="185">
        <f>SUM(D64:D66)</f>
        <v>0.0665</v>
      </c>
      <c r="F67" s="185"/>
      <c r="G67" s="185"/>
      <c r="H67" s="4"/>
      <c r="I67" s="170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5"/>
      <c r="Z67" s="5"/>
    </row>
    <row r="68" ht="15.75" customHeight="1" spans="1:26">
      <c r="A68" s="168"/>
      <c r="B68" s="4"/>
      <c r="C68" s="4"/>
      <c r="D68" s="4"/>
      <c r="E68" s="4"/>
      <c r="F68" s="4"/>
      <c r="G68" s="4"/>
      <c r="H68" s="4"/>
      <c r="I68" s="170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5"/>
      <c r="Z68" s="5"/>
    </row>
    <row r="69" ht="15.75" customHeight="1" spans="1:26">
      <c r="A69" s="168"/>
      <c r="B69" s="175" t="s">
        <v>2183</v>
      </c>
      <c r="D69" s="180">
        <v>0.045</v>
      </c>
      <c r="F69" s="4"/>
      <c r="G69" s="4"/>
      <c r="H69" s="4"/>
      <c r="I69" s="170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5"/>
      <c r="Z69" s="5"/>
    </row>
    <row r="70" ht="15.75" customHeight="1" spans="1:26">
      <c r="A70" s="199"/>
      <c r="B70" s="200"/>
      <c r="C70" s="200"/>
      <c r="D70" s="200"/>
      <c r="E70" s="200"/>
      <c r="F70" s="200"/>
      <c r="G70" s="200"/>
      <c r="H70" s="200"/>
      <c r="I70" s="202"/>
      <c r="J70" s="213"/>
      <c r="K70" s="213"/>
      <c r="L70" s="213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5"/>
      <c r="Z70" s="5"/>
    </row>
    <row r="71" ht="15.75" customHeight="1" spans="1:26">
      <c r="A71" s="4"/>
      <c r="B71" s="4"/>
      <c r="C71" s="4"/>
      <c r="D71" s="4"/>
      <c r="E71" s="4"/>
      <c r="F71" s="213"/>
      <c r="G71" s="213"/>
      <c r="H71" s="213"/>
      <c r="I71" s="4"/>
      <c r="J71" s="213"/>
      <c r="K71" s="216"/>
      <c r="L71" s="217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5"/>
      <c r="Z71" s="5"/>
    </row>
    <row r="72" ht="15.75" customHeight="1" spans="1:26">
      <c r="A72" s="4"/>
      <c r="B72" s="4"/>
      <c r="C72" s="4"/>
      <c r="D72" s="4"/>
      <c r="E72" s="4"/>
      <c r="F72" s="213"/>
      <c r="G72" s="213"/>
      <c r="H72" s="213"/>
      <c r="I72" s="4"/>
      <c r="J72" s="213"/>
      <c r="K72" s="216"/>
      <c r="L72" s="217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5"/>
      <c r="Z72" s="5"/>
    </row>
    <row r="73" ht="15.75" customHeight="1" spans="1:26">
      <c r="A73" s="218"/>
      <c r="B73" s="4"/>
      <c r="C73" s="4"/>
      <c r="D73" s="4"/>
      <c r="E73" s="4"/>
      <c r="F73" s="213" t="s">
        <v>2184</v>
      </c>
      <c r="I73" s="219"/>
      <c r="J73" s="213"/>
      <c r="K73" s="216"/>
      <c r="L73" s="220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5"/>
      <c r="Z73" s="5"/>
    </row>
    <row r="74" ht="15.75" customHeight="1" spans="1:26">
      <c r="A74" s="218"/>
      <c r="B74" s="4"/>
      <c r="C74" s="4"/>
      <c r="D74" s="4"/>
      <c r="E74" s="4"/>
      <c r="F74" s="221" t="s">
        <v>2185</v>
      </c>
      <c r="G74" s="222" t="s">
        <v>2186</v>
      </c>
      <c r="H74" s="223" t="s">
        <v>2187</v>
      </c>
      <c r="I74" s="224"/>
      <c r="J74" s="73"/>
      <c r="K74" s="73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5"/>
      <c r="Z74" s="5"/>
    </row>
    <row r="75" ht="15.75" customHeight="1" spans="1:26">
      <c r="A75" s="218"/>
      <c r="B75" s="4"/>
      <c r="C75" s="4"/>
      <c r="D75" s="4"/>
      <c r="E75" s="4"/>
      <c r="F75" s="225">
        <v>3</v>
      </c>
      <c r="G75" s="225" t="s">
        <v>2188</v>
      </c>
      <c r="H75" s="199" t="s">
        <v>2189</v>
      </c>
      <c r="I75" s="226"/>
      <c r="J75" s="4"/>
      <c r="K75" s="73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5"/>
      <c r="Z75" s="5"/>
    </row>
    <row r="76" ht="15.75" customHeight="1" spans="1:26">
      <c r="A76" s="218"/>
      <c r="B76" s="4"/>
      <c r="C76" s="4"/>
      <c r="D76" s="4"/>
      <c r="E76" s="4"/>
      <c r="F76" s="227">
        <v>5</v>
      </c>
      <c r="G76" s="227" t="s">
        <v>2188</v>
      </c>
      <c r="H76" s="228" t="s">
        <v>2190</v>
      </c>
      <c r="I76" s="229"/>
      <c r="J76" s="4"/>
      <c r="K76" s="73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5"/>
      <c r="Z76" s="5"/>
    </row>
    <row r="77" ht="15.75" customHeight="1" spans="1:26">
      <c r="A77" s="218"/>
      <c r="B77" s="4"/>
      <c r="C77" s="4"/>
      <c r="D77" s="4"/>
      <c r="E77" s="4"/>
      <c r="F77" s="227">
        <v>5</v>
      </c>
      <c r="G77" s="227" t="s">
        <v>2188</v>
      </c>
      <c r="H77" s="228" t="s">
        <v>2191</v>
      </c>
      <c r="I77" s="229"/>
      <c r="J77" s="4"/>
      <c r="K77" s="73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5"/>
      <c r="Z77" s="5"/>
    </row>
    <row r="78" ht="15.75" customHeight="1" spans="1:26">
      <c r="A78" s="218"/>
      <c r="B78" s="4"/>
      <c r="C78" s="4"/>
      <c r="D78" s="4"/>
      <c r="E78" s="4"/>
      <c r="F78" s="227">
        <v>2</v>
      </c>
      <c r="G78" s="227" t="s">
        <v>2188</v>
      </c>
      <c r="H78" s="228" t="s">
        <v>2192</v>
      </c>
      <c r="I78" s="229"/>
      <c r="J78" s="4"/>
      <c r="K78" s="73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5"/>
      <c r="Z78" s="5"/>
    </row>
    <row r="79" ht="15.75" customHeight="1" spans="1:26">
      <c r="A79" s="218"/>
      <c r="B79" s="4"/>
      <c r="C79" s="4"/>
      <c r="D79" s="4"/>
      <c r="E79" s="4"/>
      <c r="F79" s="227">
        <v>5</v>
      </c>
      <c r="G79" s="227" t="s">
        <v>2188</v>
      </c>
      <c r="H79" s="228" t="s">
        <v>2193</v>
      </c>
      <c r="I79" s="229"/>
      <c r="J79" s="4"/>
      <c r="K79" s="73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5"/>
      <c r="Z79" s="5"/>
    </row>
    <row r="80" ht="15.75" customHeight="1" spans="1:26">
      <c r="A80" s="218"/>
      <c r="B80" s="4"/>
      <c r="C80" s="4"/>
      <c r="D80" s="4"/>
      <c r="E80" s="4"/>
      <c r="F80" s="227">
        <v>2</v>
      </c>
      <c r="G80" s="227" t="s">
        <v>2188</v>
      </c>
      <c r="H80" s="228" t="s">
        <v>2194</v>
      </c>
      <c r="I80" s="229"/>
      <c r="J80" s="4"/>
      <c r="K80" s="73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5"/>
      <c r="Z80" s="5"/>
    </row>
    <row r="81" ht="15.75" customHeight="1" spans="1:26">
      <c r="A81" s="218"/>
      <c r="B81" s="4"/>
      <c r="C81" s="4"/>
      <c r="D81" s="4"/>
      <c r="E81" s="4"/>
      <c r="F81" s="227">
        <v>5</v>
      </c>
      <c r="G81" s="227" t="s">
        <v>2188</v>
      </c>
      <c r="H81" s="228" t="s">
        <v>2195</v>
      </c>
      <c r="I81" s="229"/>
      <c r="J81" s="4"/>
      <c r="K81" s="73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5"/>
      <c r="Z81" s="5"/>
    </row>
    <row r="82" ht="15.75" customHeight="1" spans="1:26">
      <c r="A82" s="218"/>
      <c r="B82" s="4"/>
      <c r="C82" s="4"/>
      <c r="D82" s="4"/>
      <c r="E82" s="4"/>
      <c r="F82" s="227">
        <v>2.5</v>
      </c>
      <c r="G82" s="227" t="s">
        <v>2188</v>
      </c>
      <c r="H82" s="228" t="s">
        <v>2196</v>
      </c>
      <c r="I82" s="229"/>
      <c r="J82" s="4"/>
      <c r="K82" s="73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5"/>
      <c r="Z82" s="5"/>
    </row>
    <row r="83" ht="15.75" customHeight="1" spans="1:26">
      <c r="A83" s="218"/>
      <c r="B83" s="4"/>
      <c r="C83" s="4"/>
      <c r="D83" s="4"/>
      <c r="E83" s="4"/>
      <c r="F83" s="227">
        <v>2</v>
      </c>
      <c r="G83" s="227" t="s">
        <v>2188</v>
      </c>
      <c r="H83" s="228" t="s">
        <v>2197</v>
      </c>
      <c r="I83" s="229"/>
      <c r="J83" s="4"/>
      <c r="K83" s="73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5"/>
      <c r="Z83" s="5"/>
    </row>
    <row r="84" ht="15.75" customHeight="1" spans="1:26">
      <c r="A84" s="218"/>
      <c r="B84" s="4"/>
      <c r="C84" s="4"/>
      <c r="D84" s="4"/>
      <c r="E84" s="4"/>
      <c r="F84" s="227">
        <v>3</v>
      </c>
      <c r="G84" s="227" t="s">
        <v>2188</v>
      </c>
      <c r="H84" s="228" t="s">
        <v>2198</v>
      </c>
      <c r="I84" s="229"/>
      <c r="J84" s="4"/>
      <c r="K84" s="73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5"/>
      <c r="Z84" s="5"/>
    </row>
    <row r="85" ht="15.75" customHeight="1" spans="1:26">
      <c r="A85" s="218"/>
      <c r="B85" s="4"/>
      <c r="C85" s="4"/>
      <c r="D85" s="4"/>
      <c r="E85" s="4"/>
      <c r="F85" s="227">
        <v>5</v>
      </c>
      <c r="G85" s="227" t="s">
        <v>2199</v>
      </c>
      <c r="H85" s="228" t="s">
        <v>2200</v>
      </c>
      <c r="I85" s="229"/>
      <c r="J85" s="4"/>
      <c r="K85" s="73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5"/>
      <c r="Z85" s="5"/>
    </row>
    <row r="86" ht="15.75" customHeight="1" spans="1:26">
      <c r="A86" s="218"/>
      <c r="B86" s="4"/>
      <c r="C86" s="4"/>
      <c r="D86" s="4"/>
      <c r="E86" s="4"/>
      <c r="F86" s="4"/>
      <c r="G86" s="4"/>
      <c r="H86" s="4"/>
      <c r="I86" s="219"/>
      <c r="J86" s="4"/>
      <c r="K86" s="73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5"/>
      <c r="Z86" s="5"/>
    </row>
    <row r="87" ht="15.75" customHeight="1" spans="1:26">
      <c r="A87" s="218"/>
      <c r="B87" s="4"/>
      <c r="C87" s="4"/>
      <c r="D87" s="4"/>
      <c r="E87" s="4"/>
      <c r="F87" s="4"/>
      <c r="G87" s="4"/>
      <c r="H87" s="4"/>
      <c r="I87" s="219"/>
      <c r="J87" s="4"/>
      <c r="K87" s="73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5"/>
      <c r="Z87" s="5"/>
    </row>
    <row r="88" ht="15.75" customHeight="1" spans="1:26">
      <c r="A88" s="218"/>
      <c r="B88" s="4"/>
      <c r="C88" s="4"/>
      <c r="D88" s="4"/>
      <c r="E88" s="4"/>
      <c r="F88" s="4"/>
      <c r="G88" s="4"/>
      <c r="H88" s="4"/>
      <c r="I88" s="219"/>
      <c r="J88" s="4"/>
      <c r="K88" s="73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5"/>
      <c r="Z88" s="5"/>
    </row>
    <row r="89" ht="15.75" customHeight="1" spans="1:26">
      <c r="A89" s="218"/>
      <c r="B89" s="4"/>
      <c r="C89" s="4"/>
      <c r="D89" s="4"/>
      <c r="E89" s="4"/>
      <c r="F89" s="4"/>
      <c r="G89" s="4"/>
      <c r="H89" s="4"/>
      <c r="I89" s="219"/>
      <c r="J89" s="4"/>
      <c r="K89" s="73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5"/>
      <c r="Z89" s="5"/>
    </row>
    <row r="90" ht="15.75" customHeight="1" spans="1:26">
      <c r="A90" s="218"/>
      <c r="B90" s="4"/>
      <c r="C90" s="4"/>
      <c r="D90" s="4"/>
      <c r="E90" s="4"/>
      <c r="F90" s="4"/>
      <c r="G90" s="4"/>
      <c r="H90" s="4"/>
      <c r="I90" s="219"/>
      <c r="J90" s="4"/>
      <c r="K90" s="73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5"/>
      <c r="Z90" s="5"/>
    </row>
    <row r="91" ht="15.75" customHeight="1" spans="1:26">
      <c r="A91" s="218"/>
      <c r="B91" s="4"/>
      <c r="C91" s="4"/>
      <c r="D91" s="4"/>
      <c r="E91" s="4"/>
      <c r="F91" s="4"/>
      <c r="G91" s="4"/>
      <c r="H91" s="4"/>
      <c r="I91" s="219"/>
      <c r="J91" s="4"/>
      <c r="K91" s="73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5"/>
      <c r="Z91" s="5"/>
    </row>
    <row r="92" ht="15.75" customHeight="1" spans="1:26">
      <c r="A92" s="218"/>
      <c r="B92" s="4"/>
      <c r="C92" s="4"/>
      <c r="D92" s="4"/>
      <c r="E92" s="4"/>
      <c r="F92" s="4"/>
      <c r="G92" s="4"/>
      <c r="H92" s="4"/>
      <c r="I92" s="219"/>
      <c r="J92" s="4"/>
      <c r="K92" s="73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5"/>
      <c r="Z92" s="5"/>
    </row>
    <row r="93" ht="15.75" customHeight="1" spans="1:26">
      <c r="A93" s="218"/>
      <c r="B93" s="4"/>
      <c r="C93" s="4"/>
      <c r="D93" s="4"/>
      <c r="E93" s="4"/>
      <c r="F93" s="4"/>
      <c r="G93" s="4"/>
      <c r="H93" s="4"/>
      <c r="I93" s="219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5"/>
      <c r="Z93" s="5"/>
    </row>
    <row r="94" ht="15.75" customHeight="1" spans="1:26">
      <c r="A94" s="218"/>
      <c r="B94" s="4"/>
      <c r="C94" s="4"/>
      <c r="D94" s="4"/>
      <c r="E94" s="4"/>
      <c r="F94" s="4"/>
      <c r="G94" s="4"/>
      <c r="H94" s="4"/>
      <c r="I94" s="219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5"/>
      <c r="Z94" s="5"/>
    </row>
    <row r="95" ht="15.75" customHeight="1" spans="1:26">
      <c r="A95" s="218"/>
      <c r="B95" s="4"/>
      <c r="C95" s="4"/>
      <c r="D95" s="4"/>
      <c r="E95" s="4"/>
      <c r="F95" s="4"/>
      <c r="G95" s="4"/>
      <c r="H95" s="4"/>
      <c r="I95" s="219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5"/>
      <c r="Z95" s="5"/>
    </row>
    <row r="96" ht="15.75" customHeight="1" spans="1:26">
      <c r="A96" s="218"/>
      <c r="B96" s="4"/>
      <c r="C96" s="4"/>
      <c r="D96" s="4"/>
      <c r="E96" s="4"/>
      <c r="F96" s="4"/>
      <c r="G96" s="4"/>
      <c r="H96" s="4"/>
      <c r="I96" s="219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5"/>
      <c r="Z96" s="5"/>
    </row>
    <row r="97" ht="15.75" customHeight="1" spans="1:26">
      <c r="A97" s="218"/>
      <c r="B97" s="4"/>
      <c r="C97" s="4"/>
      <c r="D97" s="4"/>
      <c r="E97" s="4"/>
      <c r="F97" s="4"/>
      <c r="G97" s="4"/>
      <c r="H97" s="4"/>
      <c r="I97" s="219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5"/>
      <c r="Z97" s="5"/>
    </row>
    <row r="98" ht="15.75" customHeight="1" spans="1:26">
      <c r="A98" s="218"/>
      <c r="B98" s="4"/>
      <c r="C98" s="4"/>
      <c r="D98" s="4"/>
      <c r="E98" s="4"/>
      <c r="F98" s="4"/>
      <c r="G98" s="4"/>
      <c r="H98" s="4"/>
      <c r="I98" s="219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5"/>
      <c r="Z98" s="5"/>
    </row>
    <row r="99" ht="15.75" customHeight="1" spans="1:26">
      <c r="A99" s="218"/>
      <c r="B99" s="4"/>
      <c r="C99" s="4"/>
      <c r="D99" s="4"/>
      <c r="E99" s="4"/>
      <c r="F99" s="4"/>
      <c r="G99" s="4"/>
      <c r="H99" s="4"/>
      <c r="I99" s="219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5"/>
      <c r="Z99" s="5"/>
    </row>
    <row r="100" ht="15.75" customHeight="1" spans="1:26">
      <c r="A100" s="218"/>
      <c r="B100" s="4"/>
      <c r="C100" s="4"/>
      <c r="D100" s="4"/>
      <c r="E100" s="4"/>
      <c r="F100" s="4"/>
      <c r="G100" s="4"/>
      <c r="H100" s="4"/>
      <c r="I100" s="219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5"/>
      <c r="Z100" s="5"/>
    </row>
    <row r="101" ht="15.75" customHeight="1" spans="1:26">
      <c r="A101" s="218"/>
      <c r="B101" s="4"/>
      <c r="C101" s="4"/>
      <c r="D101" s="4"/>
      <c r="E101" s="4"/>
      <c r="F101" s="4"/>
      <c r="G101" s="4"/>
      <c r="H101" s="4"/>
      <c r="I101" s="219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5"/>
      <c r="Z101" s="5"/>
    </row>
    <row r="102" ht="15.75" customHeight="1" spans="1:26">
      <c r="A102" s="218"/>
      <c r="B102" s="4"/>
      <c r="C102" s="4"/>
      <c r="D102" s="4"/>
      <c r="E102" s="4"/>
      <c r="F102" s="4"/>
      <c r="G102" s="4"/>
      <c r="H102" s="4"/>
      <c r="I102" s="219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5"/>
      <c r="Z102" s="5"/>
    </row>
    <row r="103" ht="15.75" customHeight="1" spans="1:26">
      <c r="A103" s="218"/>
      <c r="B103" s="4"/>
      <c r="C103" s="4"/>
      <c r="D103" s="4"/>
      <c r="E103" s="4"/>
      <c r="F103" s="4"/>
      <c r="G103" s="4"/>
      <c r="H103" s="4"/>
      <c r="I103" s="219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5"/>
      <c r="Z103" s="5"/>
    </row>
    <row r="104" ht="15.75" customHeight="1" spans="1:26">
      <c r="A104" s="218"/>
      <c r="B104" s="4"/>
      <c r="C104" s="4"/>
      <c r="D104" s="4"/>
      <c r="E104" s="4"/>
      <c r="F104" s="4"/>
      <c r="G104" s="4"/>
      <c r="H104" s="4"/>
      <c r="I104" s="219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5"/>
      <c r="Z104" s="5"/>
    </row>
    <row r="105" ht="15.75" customHeight="1" spans="1:26">
      <c r="A105" s="218"/>
      <c r="B105" s="4"/>
      <c r="C105" s="4"/>
      <c r="D105" s="4"/>
      <c r="E105" s="4"/>
      <c r="F105" s="4"/>
      <c r="G105" s="4"/>
      <c r="H105" s="4"/>
      <c r="I105" s="219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5"/>
      <c r="Z105" s="5"/>
    </row>
    <row r="106" ht="15.75" customHeight="1" spans="1:26">
      <c r="A106" s="218"/>
      <c r="B106" s="4"/>
      <c r="C106" s="4"/>
      <c r="D106" s="4"/>
      <c r="E106" s="4"/>
      <c r="F106" s="4"/>
      <c r="G106" s="4"/>
      <c r="H106" s="4"/>
      <c r="I106" s="219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5"/>
      <c r="Z106" s="5"/>
    </row>
    <row r="107" ht="15.75" customHeight="1" spans="1:26">
      <c r="A107" s="218"/>
      <c r="B107" s="4"/>
      <c r="C107" s="4"/>
      <c r="D107" s="4"/>
      <c r="E107" s="4"/>
      <c r="F107" s="4"/>
      <c r="G107" s="4"/>
      <c r="H107" s="4"/>
      <c r="I107" s="219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5"/>
      <c r="Z107" s="5"/>
    </row>
    <row r="108" ht="15.75" customHeight="1" spans="1:26">
      <c r="A108" s="218"/>
      <c r="B108" s="4"/>
      <c r="C108" s="4"/>
      <c r="D108" s="4"/>
      <c r="E108" s="4"/>
      <c r="F108" s="4"/>
      <c r="G108" s="4"/>
      <c r="H108" s="4"/>
      <c r="I108" s="219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5"/>
      <c r="Z108" s="5"/>
    </row>
    <row r="109" ht="15.75" customHeight="1" spans="1:26">
      <c r="A109" s="218"/>
      <c r="B109" s="4"/>
      <c r="C109" s="4"/>
      <c r="D109" s="4"/>
      <c r="E109" s="4"/>
      <c r="F109" s="4"/>
      <c r="G109" s="4"/>
      <c r="H109" s="4"/>
      <c r="I109" s="219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5"/>
      <c r="Z109" s="5"/>
    </row>
    <row r="110" ht="15.75" customHeight="1" spans="1:26">
      <c r="A110" s="218"/>
      <c r="B110" s="4"/>
      <c r="C110" s="4"/>
      <c r="D110" s="4"/>
      <c r="E110" s="4"/>
      <c r="F110" s="4"/>
      <c r="G110" s="4"/>
      <c r="H110" s="4"/>
      <c r="I110" s="219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5"/>
      <c r="Z110" s="5"/>
    </row>
    <row r="111" ht="15.75" customHeight="1" spans="1:26">
      <c r="A111" s="218"/>
      <c r="B111" s="4"/>
      <c r="C111" s="4"/>
      <c r="D111" s="4"/>
      <c r="E111" s="4"/>
      <c r="F111" s="4"/>
      <c r="G111" s="4"/>
      <c r="H111" s="4"/>
      <c r="I111" s="219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5"/>
      <c r="Z111" s="5"/>
    </row>
    <row r="112" ht="15.75" customHeight="1" spans="1:26">
      <c r="A112" s="218"/>
      <c r="B112" s="4"/>
      <c r="C112" s="4"/>
      <c r="D112" s="4"/>
      <c r="E112" s="4"/>
      <c r="F112" s="4"/>
      <c r="G112" s="4"/>
      <c r="H112" s="4"/>
      <c r="I112" s="219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5"/>
      <c r="Z112" s="5"/>
    </row>
    <row r="113" ht="15.75" customHeight="1" spans="1:26">
      <c r="A113" s="218"/>
      <c r="B113" s="4"/>
      <c r="C113" s="4"/>
      <c r="D113" s="4"/>
      <c r="E113" s="4"/>
      <c r="F113" s="4"/>
      <c r="G113" s="4"/>
      <c r="H113" s="4"/>
      <c r="I113" s="219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5"/>
      <c r="Z113" s="5"/>
    </row>
    <row r="114" ht="15.75" customHeight="1" spans="1:26">
      <c r="A114" s="218"/>
      <c r="B114" s="4"/>
      <c r="C114" s="4"/>
      <c r="D114" s="4"/>
      <c r="E114" s="4"/>
      <c r="F114" s="4"/>
      <c r="G114" s="4"/>
      <c r="H114" s="4"/>
      <c r="I114" s="219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5"/>
      <c r="Z114" s="5"/>
    </row>
    <row r="115" ht="15.75" customHeight="1" spans="1:26">
      <c r="A115" s="218"/>
      <c r="B115" s="4"/>
      <c r="C115" s="4"/>
      <c r="D115" s="4"/>
      <c r="E115" s="4"/>
      <c r="F115" s="4"/>
      <c r="G115" s="4"/>
      <c r="H115" s="4"/>
      <c r="I115" s="219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5"/>
      <c r="Z115" s="5"/>
    </row>
    <row r="116" ht="15.75" customHeight="1" spans="1:26">
      <c r="A116" s="218"/>
      <c r="B116" s="4"/>
      <c r="C116" s="4"/>
      <c r="D116" s="4"/>
      <c r="E116" s="4"/>
      <c r="F116" s="4"/>
      <c r="G116" s="4"/>
      <c r="H116" s="4"/>
      <c r="I116" s="219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5"/>
      <c r="Z116" s="5"/>
    </row>
    <row r="117" ht="15.75" customHeight="1" spans="1:26">
      <c r="A117" s="218"/>
      <c r="B117" s="4"/>
      <c r="C117" s="4"/>
      <c r="D117" s="4"/>
      <c r="E117" s="4"/>
      <c r="F117" s="4"/>
      <c r="G117" s="4"/>
      <c r="H117" s="4"/>
      <c r="I117" s="219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5"/>
      <c r="Z117" s="5"/>
    </row>
    <row r="118" ht="15.75" customHeight="1" spans="1:26">
      <c r="A118" s="218"/>
      <c r="B118" s="4"/>
      <c r="C118" s="4"/>
      <c r="D118" s="4"/>
      <c r="E118" s="4"/>
      <c r="F118" s="4"/>
      <c r="G118" s="4"/>
      <c r="H118" s="4"/>
      <c r="I118" s="219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5"/>
      <c r="Z118" s="5"/>
    </row>
    <row r="119" ht="15.75" customHeight="1" spans="1:26">
      <c r="A119" s="218"/>
      <c r="B119" s="4"/>
      <c r="C119" s="4"/>
      <c r="D119" s="4"/>
      <c r="E119" s="4"/>
      <c r="F119" s="4"/>
      <c r="G119" s="4"/>
      <c r="H119" s="4"/>
      <c r="I119" s="219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5"/>
      <c r="Z119" s="5"/>
    </row>
    <row r="120" ht="15.75" customHeight="1" spans="1:26">
      <c r="A120" s="218"/>
      <c r="B120" s="4"/>
      <c r="C120" s="4"/>
      <c r="D120" s="4"/>
      <c r="E120" s="4"/>
      <c r="F120" s="4"/>
      <c r="G120" s="4"/>
      <c r="H120" s="4"/>
      <c r="I120" s="219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5"/>
      <c r="Z120" s="5"/>
    </row>
    <row r="121" ht="15.75" customHeight="1" spans="1:26">
      <c r="A121" s="218"/>
      <c r="B121" s="4"/>
      <c r="C121" s="4"/>
      <c r="D121" s="4"/>
      <c r="E121" s="4"/>
      <c r="F121" s="4"/>
      <c r="G121" s="4"/>
      <c r="H121" s="4"/>
      <c r="I121" s="219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5"/>
      <c r="Z121" s="5"/>
    </row>
    <row r="122" ht="15.75" customHeight="1" spans="1:26">
      <c r="A122" s="230"/>
      <c r="B122" s="231"/>
      <c r="C122" s="231"/>
      <c r="D122" s="231"/>
      <c r="E122" s="231"/>
      <c r="F122" s="231"/>
      <c r="G122" s="231"/>
      <c r="H122" s="231"/>
      <c r="I122" s="232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5"/>
      <c r="Z122" s="5"/>
    </row>
    <row r="123" ht="15.75" customHeight="1" spans="1:26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5"/>
      <c r="Z123" s="5"/>
    </row>
    <row r="124" ht="15.75" customHeight="1" spans="1:26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5"/>
      <c r="Z124" s="5"/>
    </row>
    <row r="125" ht="15.75" customHeight="1" spans="1:26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5"/>
      <c r="Z125" s="5"/>
    </row>
    <row r="126" ht="15.75" customHeight="1" spans="1: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5"/>
      <c r="Z126" s="5"/>
    </row>
    <row r="127" ht="15.75" customHeight="1" spans="1:26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5"/>
      <c r="Z127" s="5"/>
    </row>
    <row r="128" ht="15.75" customHeight="1" spans="1:26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5"/>
      <c r="Z128" s="5"/>
    </row>
    <row r="129" ht="15.75" customHeight="1" spans="1:26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5"/>
      <c r="Z129" s="5"/>
    </row>
    <row r="130" ht="15.75" customHeight="1" spans="1:26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5"/>
      <c r="Z130" s="5"/>
    </row>
    <row r="131" ht="15.75" customHeight="1" spans="1:26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5"/>
      <c r="Z131" s="5"/>
    </row>
    <row r="132" ht="15.75" customHeight="1" spans="1:26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5"/>
      <c r="Z132" s="5"/>
    </row>
    <row r="133" ht="15.75" customHeight="1" spans="1:26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5"/>
      <c r="Z133" s="5"/>
    </row>
    <row r="134" ht="15.75" customHeight="1" spans="1:26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5"/>
      <c r="Z134" s="5"/>
    </row>
    <row r="135" ht="15.75" customHeight="1" spans="1:26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5"/>
      <c r="Z135" s="5"/>
    </row>
    <row r="136" ht="15.75" customHeight="1" spans="1:2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5"/>
      <c r="Z136" s="5"/>
    </row>
    <row r="137" ht="15.75" customHeight="1" spans="1:26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5"/>
      <c r="Z137" s="5"/>
    </row>
    <row r="138" ht="15.75" customHeight="1" spans="1:26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5"/>
      <c r="Z138" s="5"/>
    </row>
    <row r="139" ht="15.75" customHeight="1" spans="1:26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5"/>
      <c r="Z139" s="5"/>
    </row>
    <row r="140" ht="15.75" customHeight="1" spans="1:26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5"/>
      <c r="Z140" s="5"/>
    </row>
    <row r="141" ht="15.75" customHeight="1" spans="1:26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5"/>
      <c r="Z141" s="5"/>
    </row>
    <row r="142" ht="15.75" customHeight="1" spans="1:26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5"/>
      <c r="Z142" s="5"/>
    </row>
    <row r="143" ht="15.75" customHeight="1" spans="1:26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5"/>
      <c r="Z143" s="5"/>
    </row>
    <row r="144" ht="15.75" customHeight="1" spans="1:26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5"/>
      <c r="Z144" s="5"/>
    </row>
    <row r="145" ht="15.75" customHeight="1" spans="1:26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5"/>
      <c r="Z145" s="5"/>
    </row>
    <row r="146" ht="15.75" customHeight="1" spans="1:2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5"/>
      <c r="Z146" s="5"/>
    </row>
    <row r="147" ht="15.75" customHeight="1" spans="1:26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5"/>
      <c r="Z147" s="5"/>
    </row>
    <row r="148" ht="15.75" customHeight="1" spans="1:26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5"/>
      <c r="Z148" s="5"/>
    </row>
    <row r="149" ht="15.75" customHeight="1" spans="1:26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5"/>
      <c r="Z149" s="5"/>
    </row>
    <row r="150" ht="15.75" customHeight="1" spans="1:26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5"/>
      <c r="Z150" s="5"/>
    </row>
    <row r="151" ht="15.75" customHeight="1" spans="1:26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5"/>
      <c r="Z151" s="5"/>
    </row>
    <row r="152" ht="15.75" customHeight="1" spans="1:26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5"/>
      <c r="Z152" s="5"/>
    </row>
    <row r="153" ht="15.75" customHeight="1" spans="1:26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5"/>
      <c r="Z153" s="5"/>
    </row>
    <row r="154" ht="15.75" customHeight="1" spans="1:26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5"/>
      <c r="Z154" s="5"/>
    </row>
    <row r="155" ht="15.75" customHeight="1" spans="1:26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5"/>
      <c r="Z155" s="5"/>
    </row>
    <row r="156" ht="15.75" customHeight="1" spans="1:2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5"/>
      <c r="Z156" s="5"/>
    </row>
    <row r="157" ht="15.75" customHeight="1" spans="1:26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5"/>
      <c r="Z157" s="5"/>
    </row>
    <row r="158" ht="15.75" customHeight="1" spans="1:26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5"/>
      <c r="Z158" s="5"/>
    </row>
    <row r="159" ht="15.75" customHeight="1" spans="1:26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5"/>
      <c r="Z159" s="5"/>
    </row>
    <row r="160" ht="15.75" customHeight="1" spans="1:26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5"/>
      <c r="Z160" s="5"/>
    </row>
    <row r="161" ht="15.75" customHeight="1" spans="1:26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5"/>
      <c r="Z161" s="5"/>
    </row>
    <row r="162" ht="15.75" customHeight="1" spans="1:26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5"/>
      <c r="Z162" s="5"/>
    </row>
    <row r="163" ht="15.75" customHeight="1" spans="1:26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5"/>
      <c r="Z163" s="5"/>
    </row>
    <row r="164" ht="15.75" customHeight="1" spans="1:26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5"/>
      <c r="Z164" s="5"/>
    </row>
    <row r="165" ht="15.75" customHeight="1" spans="1:26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5"/>
      <c r="Z165" s="5"/>
    </row>
    <row r="166" ht="15.75" customHeight="1" spans="1:2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5"/>
      <c r="Z166" s="5"/>
    </row>
    <row r="167" ht="15.75" customHeight="1" spans="1:26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5"/>
      <c r="Z167" s="5"/>
    </row>
    <row r="168" ht="15.75" customHeight="1" spans="1:26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5"/>
      <c r="Z168" s="5"/>
    </row>
    <row r="169" ht="15.75" customHeight="1" spans="1:26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5"/>
      <c r="Z169" s="5"/>
    </row>
    <row r="170" ht="15.75" customHeight="1" spans="1:26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5"/>
      <c r="Z170" s="5"/>
    </row>
    <row r="171" ht="15.75" customHeight="1" spans="1:26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5"/>
      <c r="Z171" s="5"/>
    </row>
    <row r="172" ht="15.75" customHeight="1" spans="1:26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5"/>
      <c r="Z172" s="5"/>
    </row>
    <row r="173" ht="15.75" customHeight="1" spans="1:26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5"/>
      <c r="Z173" s="5"/>
    </row>
    <row r="174" ht="15.75" customHeight="1" spans="1:26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5"/>
      <c r="Z174" s="5"/>
    </row>
    <row r="175" ht="15.75" customHeight="1" spans="1:26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5"/>
      <c r="Z175" s="5"/>
    </row>
    <row r="176" ht="15.75" customHeight="1" spans="1:2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5"/>
      <c r="Z176" s="5"/>
    </row>
    <row r="177" ht="15.75" customHeight="1" spans="1:26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5"/>
      <c r="Z177" s="5"/>
    </row>
    <row r="178" ht="15.75" customHeight="1" spans="1:26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5"/>
      <c r="Z178" s="5"/>
    </row>
    <row r="179" ht="15.75" customHeight="1" spans="1:26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5"/>
      <c r="Z179" s="5"/>
    </row>
    <row r="180" ht="15.75" customHeight="1" spans="1:26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5"/>
      <c r="Z180" s="5"/>
    </row>
    <row r="181" ht="15.75" customHeight="1" spans="1:26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5"/>
      <c r="Z181" s="5"/>
    </row>
    <row r="182" ht="15.75" customHeight="1" spans="1:26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5"/>
      <c r="Z182" s="5"/>
    </row>
    <row r="183" ht="15.75" customHeight="1" spans="1:26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5"/>
      <c r="Z183" s="5"/>
    </row>
    <row r="184" ht="15.75" customHeight="1" spans="1:26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5"/>
      <c r="Z184" s="5"/>
    </row>
    <row r="185" ht="15.75" customHeight="1" spans="1:26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5"/>
      <c r="Z185" s="5"/>
    </row>
    <row r="186" ht="15.75" customHeight="1" spans="1:2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5"/>
      <c r="Z186" s="5"/>
    </row>
    <row r="187" ht="15.75" customHeight="1" spans="1:26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5"/>
      <c r="Z187" s="5"/>
    </row>
    <row r="188" ht="15.75" customHeight="1" spans="1:26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5"/>
      <c r="Z188" s="5"/>
    </row>
    <row r="189" ht="15.75" customHeight="1" spans="1:26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5"/>
      <c r="Z189" s="5"/>
    </row>
    <row r="190" ht="15.75" customHeight="1" spans="1:26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5"/>
      <c r="Z190" s="5"/>
    </row>
    <row r="191" ht="15.75" customHeight="1" spans="1:26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5"/>
      <c r="Z191" s="5"/>
    </row>
    <row r="192" ht="15.75" customHeight="1" spans="1:26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5"/>
      <c r="Z192" s="5"/>
    </row>
    <row r="193" ht="15.75" customHeight="1" spans="1:26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5"/>
      <c r="Z193" s="5"/>
    </row>
    <row r="194" ht="15.75" customHeight="1" spans="1:26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5"/>
      <c r="Z194" s="5"/>
    </row>
    <row r="195" ht="15.75" customHeight="1" spans="1:26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5"/>
      <c r="Z195" s="5"/>
    </row>
    <row r="196" ht="15.75" customHeight="1" spans="1:2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5"/>
      <c r="Z196" s="5"/>
    </row>
    <row r="197" ht="15.75" customHeight="1" spans="1:26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5"/>
      <c r="Z197" s="5"/>
    </row>
    <row r="198" ht="15.75" customHeight="1" spans="1:26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5"/>
      <c r="Z198" s="5"/>
    </row>
    <row r="199" ht="15.75" customHeight="1" spans="1:26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5"/>
      <c r="Z199" s="5"/>
    </row>
    <row r="200" ht="15.75" customHeight="1" spans="1:26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5"/>
      <c r="Z200" s="5"/>
    </row>
    <row r="201" ht="15.75" customHeight="1" spans="1:26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5"/>
      <c r="Z201" s="5"/>
    </row>
    <row r="202" ht="15.75" customHeight="1" spans="1:26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5"/>
      <c r="Z202" s="5"/>
    </row>
    <row r="203" ht="15.75" customHeight="1" spans="1:26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5"/>
      <c r="Z203" s="5"/>
    </row>
    <row r="204" ht="15.75" customHeight="1" spans="1:26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5"/>
      <c r="Z204" s="5"/>
    </row>
    <row r="205" ht="15.75" customHeight="1" spans="1:26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5"/>
      <c r="Z205" s="5"/>
    </row>
    <row r="206" ht="15.75" customHeight="1" spans="1:2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5"/>
      <c r="Z206" s="5"/>
    </row>
    <row r="207" ht="15.75" customHeight="1" spans="1:26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5"/>
      <c r="Z207" s="5"/>
    </row>
    <row r="208" ht="15.75" customHeight="1" spans="1:26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5"/>
      <c r="Z208" s="5"/>
    </row>
    <row r="209" ht="15.75" customHeight="1" spans="1:26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5"/>
      <c r="Z209" s="5"/>
    </row>
    <row r="210" ht="15.75" customHeight="1" spans="1:26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5"/>
      <c r="Z210" s="5"/>
    </row>
    <row r="211" ht="15.75" customHeight="1" spans="1:26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5"/>
      <c r="Z211" s="5"/>
    </row>
    <row r="212" ht="15.75" customHeight="1" spans="1:26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5"/>
      <c r="Z212" s="5"/>
    </row>
    <row r="213" ht="15.75" customHeight="1" spans="1:26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5"/>
      <c r="Z213" s="5"/>
    </row>
    <row r="214" ht="15.75" customHeight="1" spans="1:26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5"/>
      <c r="Z214" s="5"/>
    </row>
    <row r="215" ht="15.75" customHeight="1" spans="1:26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5"/>
      <c r="Z215" s="5"/>
    </row>
    <row r="216" ht="15.75" customHeight="1" spans="1:2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5"/>
      <c r="Z216" s="5"/>
    </row>
    <row r="217" ht="15.75" customHeight="1" spans="1:26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5"/>
      <c r="Z217" s="5"/>
    </row>
    <row r="218" ht="15.75" customHeight="1" spans="1:26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5"/>
      <c r="Z218" s="5"/>
    </row>
    <row r="219" ht="15.75" customHeight="1" spans="1:26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5"/>
      <c r="Z219" s="5"/>
    </row>
    <row r="220" ht="15.75" customHeight="1" spans="1:26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5"/>
      <c r="Z220" s="5"/>
    </row>
    <row r="221" ht="15.75" customHeight="1" spans="1:26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5"/>
      <c r="Z221" s="5"/>
    </row>
    <row r="222" ht="15.75" customHeight="1" spans="1:26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5"/>
      <c r="Z222" s="5"/>
    </row>
    <row r="223" ht="15.75" customHeight="1" spans="1:26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5"/>
      <c r="Z223" s="5"/>
    </row>
    <row r="224" ht="15.75" customHeight="1" spans="1:26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5"/>
      <c r="Z224" s="5"/>
    </row>
    <row r="225" ht="15.75" customHeight="1" spans="1:26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5"/>
      <c r="Z225" s="5"/>
    </row>
    <row r="226" ht="15.75" customHeight="1" spans="1: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5"/>
      <c r="Z226" s="5"/>
    </row>
    <row r="227" ht="15.75" customHeight="1" spans="1:26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5"/>
      <c r="Z227" s="5"/>
    </row>
    <row r="228" ht="15.75" customHeight="1" spans="1:26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5"/>
      <c r="Z228" s="5"/>
    </row>
    <row r="229" ht="15.75" customHeight="1" spans="1:26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5"/>
      <c r="Z229" s="5"/>
    </row>
    <row r="230" ht="15.75" customHeight="1" spans="1:26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5"/>
      <c r="Z230" s="5"/>
    </row>
    <row r="231" ht="15.75" customHeight="1" spans="1:26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5"/>
      <c r="Z231" s="5"/>
    </row>
    <row r="232" ht="15.75" customHeight="1" spans="1:26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5"/>
      <c r="Z232" s="5"/>
    </row>
    <row r="233" ht="15.75" customHeight="1" spans="1:26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5"/>
      <c r="Z233" s="5"/>
    </row>
    <row r="234" ht="15.75" customHeight="1" spans="1:26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5"/>
      <c r="Z234" s="5"/>
    </row>
    <row r="235" ht="15.75" customHeight="1" spans="1:26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5"/>
      <c r="Z235" s="5"/>
    </row>
    <row r="236" ht="15.75" customHeight="1" spans="1:2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5"/>
      <c r="Z236" s="5"/>
    </row>
    <row r="237" ht="15.75" customHeight="1" spans="1:26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5"/>
      <c r="Z237" s="5"/>
    </row>
    <row r="238" ht="15.75" customHeight="1" spans="1:26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5"/>
      <c r="Z238" s="5"/>
    </row>
    <row r="239" ht="15.75" customHeight="1" spans="1:26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5"/>
      <c r="Z239" s="5"/>
    </row>
    <row r="240" ht="15.75" customHeight="1" spans="1:26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5"/>
      <c r="Z240" s="5"/>
    </row>
    <row r="241" ht="15.75" customHeight="1" spans="1:26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5"/>
      <c r="Z241" s="5"/>
    </row>
    <row r="242" ht="15.75" customHeight="1" spans="1:26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5"/>
      <c r="Z242" s="5"/>
    </row>
    <row r="243" ht="15.75" customHeight="1" spans="1:26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5"/>
      <c r="Z243" s="5"/>
    </row>
    <row r="244" ht="15.75" customHeight="1" spans="1:26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5"/>
      <c r="Z244" s="5"/>
    </row>
    <row r="245" ht="15.75" customHeight="1" spans="1:26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5"/>
      <c r="Z245" s="5"/>
    </row>
    <row r="246" ht="15.75" customHeight="1" spans="1:2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5"/>
      <c r="Z246" s="5"/>
    </row>
    <row r="247" ht="15.75" customHeight="1" spans="1:26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5"/>
      <c r="Z247" s="5"/>
    </row>
    <row r="248" ht="15.75" customHeight="1" spans="1:26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5"/>
      <c r="Z248" s="5"/>
    </row>
    <row r="249" ht="15.75" customHeight="1" spans="1:26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5"/>
      <c r="Z249" s="5"/>
    </row>
    <row r="250" ht="15.75" customHeight="1" spans="1:26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5"/>
      <c r="Z250" s="5"/>
    </row>
    <row r="251" ht="15.75" customHeight="1" spans="1:26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5"/>
      <c r="Z251" s="5"/>
    </row>
    <row r="252" ht="15.75" customHeight="1" spans="1:26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5"/>
      <c r="Z252" s="5"/>
    </row>
    <row r="253" ht="15.75" customHeight="1" spans="1:26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5"/>
      <c r="Z253" s="5"/>
    </row>
    <row r="254" ht="15.75" customHeight="1" spans="1:26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5"/>
      <c r="Z254" s="5"/>
    </row>
    <row r="255" ht="15.75" customHeight="1" spans="1:26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5"/>
      <c r="Z255" s="5"/>
    </row>
    <row r="256" ht="15.75" customHeight="1" spans="1:2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5"/>
      <c r="Z256" s="5"/>
    </row>
    <row r="257" ht="15.75" customHeight="1" spans="1:26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5"/>
      <c r="Z257" s="5"/>
    </row>
    <row r="258" ht="15.75" customHeight="1" spans="1:26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5"/>
      <c r="Z258" s="5"/>
    </row>
    <row r="259" ht="15.75" customHeight="1" spans="1:26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5"/>
      <c r="Z259" s="5"/>
    </row>
    <row r="260" ht="15.75" customHeight="1" spans="1:26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5"/>
      <c r="Z260" s="5"/>
    </row>
    <row r="261" ht="15.75" customHeight="1" spans="1:26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5"/>
      <c r="Z261" s="5"/>
    </row>
    <row r="262" ht="15.75" customHeight="1" spans="1:26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5"/>
      <c r="Z262" s="5"/>
    </row>
    <row r="263" ht="15.75" customHeight="1" spans="1:26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5"/>
      <c r="Z263" s="5"/>
    </row>
    <row r="264" ht="15.75" customHeight="1" spans="1:26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5"/>
      <c r="Z264" s="5"/>
    </row>
    <row r="265" ht="15.75" customHeight="1" spans="1:26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5"/>
      <c r="Z265" s="5"/>
    </row>
    <row r="266" ht="15.75" customHeight="1" spans="1:2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5"/>
      <c r="Z266" s="5"/>
    </row>
    <row r="267" ht="15.75" customHeight="1" spans="1:26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5"/>
      <c r="Z267" s="5"/>
    </row>
    <row r="268" ht="15.75" customHeight="1" spans="1:26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5"/>
      <c r="Z268" s="5"/>
    </row>
    <row r="269" ht="15.75" customHeight="1" spans="1:26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5"/>
      <c r="Z269" s="5"/>
    </row>
    <row r="270" ht="15.75" customHeight="1" spans="1:26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5"/>
      <c r="Z270" s="5"/>
    </row>
    <row r="271" ht="15.75" customHeight="1" spans="1:26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5"/>
      <c r="Z271" s="5"/>
    </row>
    <row r="272" ht="15.75" customHeight="1" spans="1:26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5"/>
      <c r="Z272" s="5"/>
    </row>
    <row r="273" ht="15.75" customHeight="1" spans="1:26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5"/>
      <c r="Z273" s="5"/>
    </row>
    <row r="274" ht="15.75" customHeight="1" spans="1:26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5"/>
      <c r="Z274" s="5"/>
    </row>
    <row r="275" ht="15.75" customHeight="1" spans="1:26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5"/>
      <c r="Z275" s="5"/>
    </row>
    <row r="276" ht="15.75" customHeight="1" spans="1:2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5"/>
      <c r="Z276" s="5"/>
    </row>
    <row r="277" ht="15.75" customHeight="1" spans="1:26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5"/>
      <c r="Z277" s="5"/>
    </row>
    <row r="278" ht="15.75" customHeight="1" spans="1:26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5"/>
      <c r="Z278" s="5"/>
    </row>
    <row r="279" ht="15.75" customHeight="1" spans="1:26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5"/>
      <c r="Z279" s="5"/>
    </row>
    <row r="280" ht="15.75" customHeight="1" spans="1:26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5"/>
      <c r="Z280" s="5"/>
    </row>
    <row r="281" ht="15.75" customHeight="1" spans="1:26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5"/>
      <c r="Z281" s="5"/>
    </row>
    <row r="282" ht="15.75" customHeight="1" spans="1:26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5"/>
      <c r="Z282" s="5"/>
    </row>
    <row r="283" ht="15.75" customHeight="1" spans="1:26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5"/>
      <c r="Z283" s="5"/>
    </row>
    <row r="284" ht="15.75" customHeight="1" spans="1:26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5"/>
      <c r="Z284" s="5"/>
    </row>
    <row r="285" ht="15.75" customHeight="1" spans="1:26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5"/>
      <c r="Z285" s="5"/>
    </row>
    <row r="286" ht="15.75" customHeight="1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 spans="1:2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 spans="1:2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 spans="1:2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 spans="1:2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 spans="1:2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 spans="1:2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 spans="1:2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 spans="1:2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 spans="1:2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 spans="1:2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 spans="1:2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 spans="1:2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 spans="1:2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 spans="1:2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 spans="1:2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 spans="1:2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 spans="1:2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 spans="1:2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 spans="1:2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 spans="1:2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 spans="1:2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 spans="1:2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 spans="1:2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 spans="1:2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 spans="1:2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 spans="1:2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 spans="1:2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 spans="1:2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 spans="1:2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 spans="1:2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 spans="1:2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 spans="1:2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 spans="1:2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 spans="1:2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 spans="1:2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 spans="1:2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 spans="1:2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 spans="1:2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 spans="1:2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 spans="1:2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 spans="1:2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 spans="1:2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 spans="1:2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 spans="1:2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 spans="1:2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 spans="1:2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 spans="1:2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 spans="1:2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 spans="1:2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 spans="1:2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 spans="1:2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 spans="1:2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 spans="1:2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 spans="1:2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 spans="1:2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 spans="1:2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 spans="1:2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 spans="1:2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 spans="1:2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 spans="1:26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 spans="1:26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ht="15.75" customHeight="1" spans="1:26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ht="15.75" customHeight="1" spans="1:26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</sheetData>
  <mergeCells count="51">
    <mergeCell ref="A11:I11"/>
    <mergeCell ref="A12:D12"/>
    <mergeCell ref="E12:I12"/>
    <mergeCell ref="A13:D13"/>
    <mergeCell ref="E13:I13"/>
    <mergeCell ref="A14:D14"/>
    <mergeCell ref="A15:D15"/>
    <mergeCell ref="B38:E38"/>
    <mergeCell ref="B43:E43"/>
    <mergeCell ref="B46:I46"/>
    <mergeCell ref="B47:I47"/>
    <mergeCell ref="B49:I49"/>
    <mergeCell ref="B50:I50"/>
    <mergeCell ref="B52:I52"/>
    <mergeCell ref="B53:I53"/>
    <mergeCell ref="B55:I55"/>
    <mergeCell ref="B56:I56"/>
    <mergeCell ref="B58:I58"/>
    <mergeCell ref="B59:I59"/>
    <mergeCell ref="B61:I61"/>
    <mergeCell ref="B63:C63"/>
    <mergeCell ref="D63:E63"/>
    <mergeCell ref="G63:I63"/>
    <mergeCell ref="B64:C64"/>
    <mergeCell ref="D64:E64"/>
    <mergeCell ref="G64:I64"/>
    <mergeCell ref="B65:C65"/>
    <mergeCell ref="D65:E65"/>
    <mergeCell ref="G65:I65"/>
    <mergeCell ref="B66:C66"/>
    <mergeCell ref="D66:E66"/>
    <mergeCell ref="G66:I66"/>
    <mergeCell ref="B67:C67"/>
    <mergeCell ref="D67:E67"/>
    <mergeCell ref="B69:C69"/>
    <mergeCell ref="D69:E69"/>
    <mergeCell ref="F73:H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A1:I10"/>
    <mergeCell ref="B17:F35"/>
  </mergeCells>
  <pageMargins left="0.7" right="0.7" top="0.75" bottom="0.75" header="0" footer="0"/>
  <pageSetup paperSize="1" scale="76" orientation="landscape"/>
  <headerFooter/>
  <colBreaks count="1" manualBreakCount="1">
    <brk id="9" max="1048575" man="1"/>
  </col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98"/>
  <sheetViews>
    <sheetView showGridLines="0" view="pageBreakPreview" zoomScaleNormal="90" topLeftCell="A51" workbookViewId="0">
      <selection activeCell="A14" sqref="A14:D14"/>
    </sheetView>
  </sheetViews>
  <sheetFormatPr defaultColWidth="14.4285714285714" defaultRowHeight="15" customHeight="1"/>
  <cols>
    <col min="1" max="9" width="15.8571428571429" customWidth="1"/>
  </cols>
  <sheetData>
    <row r="1" spans="1:26">
      <c r="A1" s="154"/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>
      <c r="A2" s="6"/>
      <c r="I2" s="7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A3" s="6"/>
      <c r="I3" s="7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>
      <c r="A4" s="6"/>
      <c r="I4" s="7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>
      <c r="A5" s="6"/>
      <c r="I5" s="7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>
      <c r="A6" s="6"/>
      <c r="I6" s="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>
      <c r="A7" s="6"/>
      <c r="I7" s="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>
      <c r="A8" s="6"/>
      <c r="I8" s="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>
      <c r="A9" s="6"/>
      <c r="I9" s="7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>
      <c r="A10" s="8"/>
      <c r="B10" s="9"/>
      <c r="C10" s="9"/>
      <c r="D10" s="9"/>
      <c r="E10" s="9"/>
      <c r="F10" s="9"/>
      <c r="G10" s="9"/>
      <c r="H10" s="9"/>
      <c r="I10" s="10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>
      <c r="A11" s="11" t="s">
        <v>2201</v>
      </c>
      <c r="B11" s="12"/>
      <c r="C11" s="12"/>
      <c r="D11" s="12"/>
      <c r="E11" s="12"/>
      <c r="F11" s="12"/>
      <c r="G11" s="12"/>
      <c r="H11" s="12"/>
      <c r="I11" s="1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>
      <c r="A12" s="14" t="str">
        <f>Planilha!A12</f>
        <v>UFF- INSTITUTO DE ARTES E COMUNICAÇÃO SOCIAL - IACS</v>
      </c>
      <c r="B12" s="12"/>
      <c r="C12" s="12"/>
      <c r="D12" s="13"/>
      <c r="E12" s="14" t="str">
        <f>Planilha!E12</f>
        <v>PROCESSO:  23069.163323/2021/57</v>
      </c>
      <c r="F12" s="12"/>
      <c r="G12" s="12"/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>
      <c r="A13" s="14" t="str">
        <f>Planilha!A13</f>
        <v>LOCAL: Rua Prof. Lara Vilela, 126 - São Domingos, Niterói </v>
      </c>
      <c r="B13" s="12"/>
      <c r="C13" s="12"/>
      <c r="D13" s="13"/>
      <c r="E13" s="14" t="str">
        <f>Planilha!E13</f>
        <v>ARTs 13076784</v>
      </c>
      <c r="F13" s="12"/>
      <c r="G13" s="12"/>
      <c r="H13" s="12"/>
      <c r="I13" s="1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>
      <c r="A14" s="14" t="str">
        <f>Planilha!A14</f>
        <v>NOME DA OBRA: IACS</v>
      </c>
      <c r="B14" s="12"/>
      <c r="C14" s="12"/>
      <c r="D14" s="13"/>
      <c r="E14" s="15" t="str">
        <f>Planilha!E14</f>
        <v>BDI</v>
      </c>
      <c r="F14" s="15" t="str">
        <f>Planilha!F14</f>
        <v>BDI EQUIP.</v>
      </c>
      <c r="G14" s="155" t="str">
        <f>Planilha!G14</f>
        <v>SIAPE</v>
      </c>
      <c r="H14" s="155" t="str">
        <f>Planilha!H14</f>
        <v>DATA</v>
      </c>
      <c r="I14" s="15" t="str">
        <f>Planilha!I14</f>
        <v>REVISÃO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0.25" customHeight="1" spans="1:26">
      <c r="A15" s="16" t="str">
        <f>Planilha!A15</f>
        <v>BASE DE DADOS: BASES SINAPI , SBC ,EMOP , SCO /MÊS DE REFERÊNCIA DEZEMBRO/25 -ESTADO RJ - REGIME TRIBUTÁRIO : NÃO DESONERADO</v>
      </c>
      <c r="B15" s="12"/>
      <c r="C15" s="12"/>
      <c r="D15" s="13"/>
      <c r="E15" s="19">
        <f>Planilha!E15</f>
        <v>0.2627</v>
      </c>
      <c r="F15" s="19">
        <f>Planilha!F15</f>
        <v>0</v>
      </c>
      <c r="G15" s="156" t="str">
        <f>Planilha!G15</f>
        <v>0000000</v>
      </c>
      <c r="H15" s="157">
        <f>Planilha!H15</f>
        <v>46037</v>
      </c>
      <c r="I15" s="22" t="str">
        <f>Planilha!I15</f>
        <v>R04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>
      <c r="A16" s="158"/>
      <c r="B16" s="159"/>
      <c r="C16" s="160"/>
      <c r="D16" s="160"/>
      <c r="E16" s="160"/>
      <c r="F16" s="160"/>
      <c r="G16" s="159"/>
      <c r="H16" s="159"/>
      <c r="I16" s="161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>
      <c r="A17" s="162"/>
      <c r="B17" s="163"/>
      <c r="C17" s="163"/>
      <c r="D17" s="163"/>
      <c r="E17" s="4"/>
      <c r="F17" s="163"/>
      <c r="G17" s="163"/>
      <c r="H17" s="163"/>
      <c r="I17" s="16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>
      <c r="A18" s="165"/>
      <c r="B18" s="166"/>
      <c r="C18" s="166"/>
      <c r="D18" s="166"/>
      <c r="E18" s="4"/>
      <c r="F18" s="166"/>
      <c r="G18" s="166"/>
      <c r="H18" s="166"/>
      <c r="I18" s="167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>
      <c r="A19" s="165"/>
      <c r="B19" s="166"/>
      <c r="C19" s="166"/>
      <c r="D19" s="166"/>
      <c r="E19" s="4"/>
      <c r="F19" s="166"/>
      <c r="G19" s="166"/>
      <c r="H19" s="166"/>
      <c r="I19" s="167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>
      <c r="A20" s="168"/>
      <c r="B20" s="169"/>
      <c r="C20" s="4"/>
      <c r="D20" s="4"/>
      <c r="E20" s="4"/>
      <c r="F20" s="4"/>
      <c r="G20" s="169"/>
      <c r="H20" s="169"/>
      <c r="I20" s="170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>
      <c r="A21" s="171"/>
      <c r="B21" s="172"/>
      <c r="C21" s="172"/>
      <c r="D21" s="172"/>
      <c r="E21" s="4"/>
      <c r="F21" s="172"/>
      <c r="G21" s="172"/>
      <c r="H21" s="172"/>
      <c r="I21" s="173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>
      <c r="A22" s="174"/>
      <c r="B22" s="175"/>
      <c r="C22" s="175"/>
      <c r="D22" s="175"/>
      <c r="E22" s="4"/>
      <c r="F22" s="175"/>
      <c r="G22" s="175"/>
      <c r="H22" s="175"/>
      <c r="I22" s="176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>
      <c r="A23" s="171"/>
      <c r="B23" s="172"/>
      <c r="C23" s="172"/>
      <c r="D23" s="172"/>
      <c r="E23" s="4"/>
      <c r="F23" s="172"/>
      <c r="G23" s="172"/>
      <c r="H23" s="172"/>
      <c r="I23" s="173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>
      <c r="A24" s="174"/>
      <c r="B24" s="175"/>
      <c r="C24" s="175"/>
      <c r="D24" s="175"/>
      <c r="E24" s="4"/>
      <c r="F24" s="175"/>
      <c r="G24" s="175"/>
      <c r="H24" s="175"/>
      <c r="I24" s="176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>
      <c r="A25" s="177"/>
      <c r="B25" s="73"/>
      <c r="C25" s="73"/>
      <c r="D25" s="73"/>
      <c r="E25" s="4"/>
      <c r="F25" s="73"/>
      <c r="G25" s="73"/>
      <c r="H25" s="73"/>
      <c r="I25" s="178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>
      <c r="A26" s="171"/>
      <c r="B26" s="172"/>
      <c r="C26" s="172"/>
      <c r="D26" s="172"/>
      <c r="E26" s="4"/>
      <c r="F26" s="172"/>
      <c r="G26" s="172"/>
      <c r="H26" s="172"/>
      <c r="I26" s="173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>
      <c r="A27" s="171"/>
      <c r="B27" s="172"/>
      <c r="C27" s="172"/>
      <c r="D27" s="172"/>
      <c r="E27" s="4"/>
      <c r="F27" s="172"/>
      <c r="G27" s="172"/>
      <c r="H27" s="172"/>
      <c r="I27" s="173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>
      <c r="A28" s="179"/>
      <c r="B28" s="169"/>
      <c r="C28" s="180"/>
      <c r="D28" s="180"/>
      <c r="E28" s="4"/>
      <c r="F28" s="181"/>
      <c r="G28" s="169"/>
      <c r="H28" s="180"/>
      <c r="I28" s="182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>
      <c r="A29" s="179"/>
      <c r="B29" s="169"/>
      <c r="C29" s="180"/>
      <c r="D29" s="180"/>
      <c r="E29" s="4"/>
      <c r="F29" s="181"/>
      <c r="G29" s="169"/>
      <c r="H29" s="180"/>
      <c r="I29" s="182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>
      <c r="A30" s="179"/>
      <c r="B30" s="169"/>
      <c r="C30" s="180"/>
      <c r="D30" s="180"/>
      <c r="E30" s="4"/>
      <c r="F30" s="181"/>
      <c r="G30" s="169"/>
      <c r="H30" s="180"/>
      <c r="I30" s="182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>
      <c r="A31" s="179"/>
      <c r="B31" s="169"/>
      <c r="C31" s="180"/>
      <c r="D31" s="180"/>
      <c r="E31" s="4"/>
      <c r="F31" s="181"/>
      <c r="G31" s="169"/>
      <c r="H31" s="180"/>
      <c r="I31" s="182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>
      <c r="A32" s="179"/>
      <c r="B32" s="169"/>
      <c r="C32" s="180"/>
      <c r="D32" s="180"/>
      <c r="E32" s="4"/>
      <c r="F32" s="181"/>
      <c r="G32" s="169"/>
      <c r="H32" s="180"/>
      <c r="I32" s="182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>
      <c r="A33" s="179"/>
      <c r="B33" s="169"/>
      <c r="C33" s="180"/>
      <c r="D33" s="180"/>
      <c r="E33" s="4"/>
      <c r="F33" s="181"/>
      <c r="G33" s="169"/>
      <c r="H33" s="180"/>
      <c r="I33" s="182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>
      <c r="A34" s="179"/>
      <c r="B34" s="169"/>
      <c r="C34" s="180"/>
      <c r="D34" s="180"/>
      <c r="E34" s="4"/>
      <c r="F34" s="181"/>
      <c r="G34" s="169"/>
      <c r="H34" s="180"/>
      <c r="I34" s="182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>
      <c r="A35" s="179"/>
      <c r="B35" s="169"/>
      <c r="C35" s="180"/>
      <c r="D35" s="180"/>
      <c r="E35" s="4"/>
      <c r="F35" s="181"/>
      <c r="G35" s="169"/>
      <c r="H35" s="180"/>
      <c r="I35" s="182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>
      <c r="A36" s="179"/>
      <c r="B36" s="169"/>
      <c r="C36" s="180"/>
      <c r="D36" s="180"/>
      <c r="E36" s="4"/>
      <c r="F36" s="181"/>
      <c r="G36" s="169"/>
      <c r="H36" s="180"/>
      <c r="I36" s="182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>
      <c r="A37" s="183"/>
      <c r="B37" s="184"/>
      <c r="C37" s="185"/>
      <c r="D37" s="185"/>
      <c r="E37" s="4"/>
      <c r="F37" s="186"/>
      <c r="G37" s="184"/>
      <c r="H37" s="185"/>
      <c r="I37" s="187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>
      <c r="A38" s="183"/>
      <c r="B38" s="169"/>
      <c r="C38" s="188"/>
      <c r="D38" s="188"/>
      <c r="E38" s="4"/>
      <c r="F38" s="186"/>
      <c r="G38" s="169"/>
      <c r="H38" s="189"/>
      <c r="I38" s="190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>
      <c r="A39" s="171"/>
      <c r="B39" s="172"/>
      <c r="C39" s="188"/>
      <c r="D39" s="188"/>
      <c r="E39" s="4"/>
      <c r="F39" s="172"/>
      <c r="G39" s="172"/>
      <c r="H39" s="189"/>
      <c r="I39" s="190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>
      <c r="A40" s="179"/>
      <c r="B40" s="169"/>
      <c r="C40" s="180"/>
      <c r="D40" s="180"/>
      <c r="E40" s="4"/>
      <c r="F40" s="181"/>
      <c r="G40" s="169"/>
      <c r="H40" s="180"/>
      <c r="I40" s="182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>
      <c r="A41" s="179"/>
      <c r="B41" s="169"/>
      <c r="C41" s="180"/>
      <c r="D41" s="180"/>
      <c r="E41" s="4"/>
      <c r="F41" s="181"/>
      <c r="G41" s="169"/>
      <c r="H41" s="180"/>
      <c r="I41" s="182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>
      <c r="A42" s="179"/>
      <c r="B42" s="169"/>
      <c r="C42" s="180"/>
      <c r="D42" s="180"/>
      <c r="E42" s="4"/>
      <c r="F42" s="181"/>
      <c r="G42" s="169"/>
      <c r="H42" s="180"/>
      <c r="I42" s="182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>
      <c r="A43" s="179"/>
      <c r="B43" s="169"/>
      <c r="C43" s="180"/>
      <c r="D43" s="180"/>
      <c r="E43" s="4"/>
      <c r="F43" s="181"/>
      <c r="G43" s="169"/>
      <c r="H43" s="180"/>
      <c r="I43" s="182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>
      <c r="A44" s="179"/>
      <c r="B44" s="169"/>
      <c r="C44" s="180"/>
      <c r="D44" s="180"/>
      <c r="E44" s="4"/>
      <c r="F44" s="181"/>
      <c r="G44" s="169"/>
      <c r="H44" s="180"/>
      <c r="I44" s="182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>
      <c r="A45" s="179"/>
      <c r="B45" s="169"/>
      <c r="C45" s="180"/>
      <c r="D45" s="180"/>
      <c r="E45" s="4"/>
      <c r="F45" s="181"/>
      <c r="G45" s="169"/>
      <c r="H45" s="180"/>
      <c r="I45" s="182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>
      <c r="A46" s="179"/>
      <c r="B46" s="169"/>
      <c r="C46" s="180"/>
      <c r="D46" s="180"/>
      <c r="E46" s="4"/>
      <c r="F46" s="181"/>
      <c r="G46" s="169"/>
      <c r="H46" s="180"/>
      <c r="I46" s="182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>
      <c r="A47" s="179"/>
      <c r="B47" s="169"/>
      <c r="C47" s="180"/>
      <c r="D47" s="180"/>
      <c r="E47" s="4"/>
      <c r="F47" s="181"/>
      <c r="G47" s="169"/>
      <c r="H47" s="180"/>
      <c r="I47" s="182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>
      <c r="A48" s="179"/>
      <c r="B48" s="169"/>
      <c r="C48" s="180"/>
      <c r="D48" s="180"/>
      <c r="E48" s="4"/>
      <c r="F48" s="181"/>
      <c r="G48" s="169"/>
      <c r="H48" s="180"/>
      <c r="I48" s="182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>
      <c r="A49" s="179"/>
      <c r="B49" s="169"/>
      <c r="C49" s="180"/>
      <c r="D49" s="180"/>
      <c r="E49" s="4"/>
      <c r="F49" s="181"/>
      <c r="G49" s="169"/>
      <c r="H49" s="180"/>
      <c r="I49" s="182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>
      <c r="A50" s="179"/>
      <c r="B50" s="172"/>
      <c r="C50" s="185"/>
      <c r="D50" s="185"/>
      <c r="E50" s="4"/>
      <c r="F50" s="181"/>
      <c r="G50" s="172"/>
      <c r="H50" s="185"/>
      <c r="I50" s="187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>
      <c r="A51" s="183"/>
      <c r="B51" s="169"/>
      <c r="C51" s="188"/>
      <c r="D51" s="188"/>
      <c r="E51" s="4"/>
      <c r="F51" s="186"/>
      <c r="G51" s="169"/>
      <c r="H51" s="189"/>
      <c r="I51" s="190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>
      <c r="A52" s="171"/>
      <c r="B52" s="172"/>
      <c r="C52" s="188"/>
      <c r="D52" s="188"/>
      <c r="E52" s="4"/>
      <c r="F52" s="172"/>
      <c r="G52" s="172"/>
      <c r="H52" s="189"/>
      <c r="I52" s="190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>
      <c r="A53" s="179"/>
      <c r="B53" s="169"/>
      <c r="C53" s="180"/>
      <c r="D53" s="180"/>
      <c r="E53" s="4"/>
      <c r="F53" s="181"/>
      <c r="G53" s="169"/>
      <c r="H53" s="180"/>
      <c r="I53" s="182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>
      <c r="A54" s="179"/>
      <c r="B54" s="169"/>
      <c r="C54" s="180"/>
      <c r="D54" s="180"/>
      <c r="E54" s="4"/>
      <c r="F54" s="181"/>
      <c r="G54" s="169"/>
      <c r="H54" s="180"/>
      <c r="I54" s="182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>
      <c r="A55" s="179"/>
      <c r="B55" s="169"/>
      <c r="C55" s="180"/>
      <c r="D55" s="180"/>
      <c r="E55" s="4"/>
      <c r="F55" s="181"/>
      <c r="G55" s="169"/>
      <c r="H55" s="180"/>
      <c r="I55" s="182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>
      <c r="A56" s="179"/>
      <c r="B56" s="169"/>
      <c r="C56" s="180"/>
      <c r="D56" s="180"/>
      <c r="E56" s="4"/>
      <c r="F56" s="181"/>
      <c r="G56" s="169"/>
      <c r="H56" s="180"/>
      <c r="I56" s="182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>
      <c r="A57" s="179"/>
      <c r="B57" s="169"/>
      <c r="C57" s="180"/>
      <c r="D57" s="180"/>
      <c r="E57" s="4"/>
      <c r="F57" s="181"/>
      <c r="G57" s="169"/>
      <c r="H57" s="180"/>
      <c r="I57" s="182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>
      <c r="A58" s="179"/>
      <c r="B58" s="172"/>
      <c r="C58" s="185"/>
      <c r="D58" s="185"/>
      <c r="E58" s="4"/>
      <c r="F58" s="181"/>
      <c r="G58" s="172"/>
      <c r="H58" s="185"/>
      <c r="I58" s="187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>
      <c r="A59" s="183"/>
      <c r="B59" s="169"/>
      <c r="C59" s="188"/>
      <c r="D59" s="188"/>
      <c r="E59" s="4"/>
      <c r="F59" s="186"/>
      <c r="G59" s="169"/>
      <c r="H59" s="189"/>
      <c r="I59" s="190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>
      <c r="A60" s="171"/>
      <c r="C60" s="188"/>
      <c r="D60" s="188"/>
      <c r="E60" s="4"/>
      <c r="F60" s="172"/>
      <c r="H60" s="189"/>
      <c r="I60" s="190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>
      <c r="A61" s="179"/>
      <c r="B61" s="169"/>
      <c r="C61" s="180"/>
      <c r="D61" s="180"/>
      <c r="E61" s="4"/>
      <c r="F61" s="181"/>
      <c r="G61" s="169"/>
      <c r="H61" s="180"/>
      <c r="I61" s="182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>
      <c r="A62" s="179"/>
      <c r="B62" s="169"/>
      <c r="C62" s="180"/>
      <c r="D62" s="180"/>
      <c r="E62" s="4"/>
      <c r="F62" s="181"/>
      <c r="G62" s="169"/>
      <c r="H62" s="180"/>
      <c r="I62" s="182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>
      <c r="A63" s="183"/>
      <c r="B63" s="172"/>
      <c r="C63" s="185"/>
      <c r="D63" s="185"/>
      <c r="E63" s="4"/>
      <c r="F63" s="186"/>
      <c r="G63" s="172"/>
      <c r="H63" s="185"/>
      <c r="I63" s="187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>
      <c r="A64" s="183"/>
      <c r="B64" s="169"/>
      <c r="C64" s="188"/>
      <c r="D64" s="188"/>
      <c r="E64" s="4"/>
      <c r="F64" s="186"/>
      <c r="G64" s="169"/>
      <c r="H64" s="189"/>
      <c r="I64" s="190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>
      <c r="A65" s="183"/>
      <c r="B65" s="172"/>
      <c r="C65" s="191"/>
      <c r="D65" s="191"/>
      <c r="E65" s="4"/>
      <c r="F65" s="186"/>
      <c r="G65" s="172"/>
      <c r="H65" s="185"/>
      <c r="I65" s="192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>
      <c r="A66" s="193"/>
      <c r="B66" s="194"/>
      <c r="C66" s="194"/>
      <c r="D66" s="194"/>
      <c r="E66" s="4"/>
      <c r="F66" s="194"/>
      <c r="G66" s="194"/>
      <c r="H66" s="194"/>
      <c r="I66" s="19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>
      <c r="A67" s="196"/>
      <c r="B67" s="197"/>
      <c r="C67" s="197"/>
      <c r="D67" s="197"/>
      <c r="E67" s="4"/>
      <c r="F67" s="197"/>
      <c r="G67" s="197"/>
      <c r="H67" s="197"/>
      <c r="I67" s="198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>
      <c r="A68" s="199"/>
      <c r="B68" s="200"/>
      <c r="C68" s="200"/>
      <c r="D68" s="200"/>
      <c r="E68" s="200"/>
      <c r="F68" s="200"/>
      <c r="G68" s="201"/>
      <c r="H68" s="201"/>
      <c r="I68" s="202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 spans="1:26">
      <c r="A69" s="4"/>
      <c r="B69" s="169"/>
      <c r="C69" s="4"/>
      <c r="D69" s="4"/>
      <c r="E69" s="4"/>
      <c r="F69" s="4"/>
      <c r="G69" s="169"/>
      <c r="H69" s="169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 spans="1:26">
      <c r="A70" s="4"/>
      <c r="B70" s="169"/>
      <c r="C70" s="4"/>
      <c r="D70" s="4"/>
      <c r="E70" s="4"/>
      <c r="F70" s="4"/>
      <c r="G70" s="169"/>
      <c r="H70" s="169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 spans="1:26">
      <c r="A71" s="4"/>
      <c r="B71" s="169"/>
      <c r="C71" s="4"/>
      <c r="D71" s="4"/>
      <c r="E71" s="4"/>
      <c r="F71" s="4"/>
      <c r="G71" s="169"/>
      <c r="H71" s="169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 spans="1:26">
      <c r="A72" s="4"/>
      <c r="B72" s="169"/>
      <c r="C72" s="4"/>
      <c r="D72" s="4"/>
      <c r="E72" s="4"/>
      <c r="F72" s="4"/>
      <c r="G72" s="169"/>
      <c r="H72" s="169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 spans="1:26">
      <c r="A73" s="4"/>
      <c r="B73" s="169"/>
      <c r="C73" s="4"/>
      <c r="D73" s="4"/>
      <c r="E73" s="4"/>
      <c r="F73" s="4"/>
      <c r="G73" s="169"/>
      <c r="H73" s="169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 spans="1:26">
      <c r="A74" s="4"/>
      <c r="B74" s="169"/>
      <c r="C74" s="4"/>
      <c r="D74" s="4"/>
      <c r="E74" s="4"/>
      <c r="F74" s="4"/>
      <c r="G74" s="169"/>
      <c r="H74" s="169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 spans="1:26">
      <c r="A75" s="4"/>
      <c r="B75" s="169"/>
      <c r="C75" s="4"/>
      <c r="D75" s="4"/>
      <c r="E75" s="4"/>
      <c r="F75" s="4"/>
      <c r="G75" s="169"/>
      <c r="H75" s="169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 spans="1:26">
      <c r="A76" s="4"/>
      <c r="B76" s="169"/>
      <c r="C76" s="4"/>
      <c r="D76" s="4"/>
      <c r="E76" s="4"/>
      <c r="F76" s="4"/>
      <c r="G76" s="169"/>
      <c r="H76" s="169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 spans="1:26">
      <c r="A77" s="4"/>
      <c r="B77" s="169"/>
      <c r="C77" s="4"/>
      <c r="D77" s="4"/>
      <c r="E77" s="4"/>
      <c r="F77" s="4"/>
      <c r="G77" s="169"/>
      <c r="H77" s="169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 spans="1:26">
      <c r="A78" s="4"/>
      <c r="B78" s="169"/>
      <c r="C78" s="4"/>
      <c r="D78" s="4"/>
      <c r="E78" s="4"/>
      <c r="F78" s="4"/>
      <c r="G78" s="169"/>
      <c r="H78" s="169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 spans="1:26">
      <c r="A79" s="4"/>
      <c r="B79" s="169"/>
      <c r="C79" s="4"/>
      <c r="D79" s="4"/>
      <c r="E79" s="4"/>
      <c r="F79" s="4"/>
      <c r="G79" s="169"/>
      <c r="H79" s="169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 spans="1:26">
      <c r="A80" s="4"/>
      <c r="B80" s="169"/>
      <c r="C80" s="4"/>
      <c r="D80" s="4"/>
      <c r="E80" s="4"/>
      <c r="F80" s="4"/>
      <c r="G80" s="169"/>
      <c r="H80" s="169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 spans="1:26">
      <c r="A81" s="4"/>
      <c r="B81" s="169"/>
      <c r="C81" s="4"/>
      <c r="D81" s="4"/>
      <c r="E81" s="4"/>
      <c r="F81" s="4"/>
      <c r="G81" s="169"/>
      <c r="H81" s="169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 spans="1:26">
      <c r="A82" s="4"/>
      <c r="B82" s="169"/>
      <c r="C82" s="4"/>
      <c r="D82" s="4"/>
      <c r="E82" s="4"/>
      <c r="F82" s="4"/>
      <c r="G82" s="169"/>
      <c r="H82" s="169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 spans="1:26">
      <c r="A83" s="4"/>
      <c r="B83" s="169"/>
      <c r="C83" s="4"/>
      <c r="D83" s="4"/>
      <c r="E83" s="4"/>
      <c r="F83" s="4"/>
      <c r="G83" s="169"/>
      <c r="H83" s="169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 spans="1:26">
      <c r="A84" s="4"/>
      <c r="B84" s="169"/>
      <c r="C84" s="4"/>
      <c r="D84" s="4"/>
      <c r="E84" s="4"/>
      <c r="F84" s="4"/>
      <c r="G84" s="169"/>
      <c r="H84" s="169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 spans="1:26">
      <c r="A85" s="4"/>
      <c r="B85" s="169"/>
      <c r="C85" s="4"/>
      <c r="D85" s="4"/>
      <c r="E85" s="4"/>
      <c r="F85" s="4"/>
      <c r="G85" s="169"/>
      <c r="H85" s="169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 spans="1:26">
      <c r="A86" s="4"/>
      <c r="B86" s="169"/>
      <c r="C86" s="4"/>
      <c r="D86" s="4"/>
      <c r="E86" s="4"/>
      <c r="F86" s="4"/>
      <c r="G86" s="169"/>
      <c r="H86" s="169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 spans="1:26">
      <c r="A87" s="4"/>
      <c r="B87" s="169"/>
      <c r="C87" s="4"/>
      <c r="D87" s="4"/>
      <c r="E87" s="4"/>
      <c r="F87" s="4"/>
      <c r="G87" s="169"/>
      <c r="H87" s="169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 spans="1:26">
      <c r="A88" s="4"/>
      <c r="B88" s="169"/>
      <c r="C88" s="4"/>
      <c r="D88" s="4"/>
      <c r="E88" s="4"/>
      <c r="F88" s="4"/>
      <c r="G88" s="169"/>
      <c r="H88" s="169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 spans="1:26">
      <c r="A89" s="4"/>
      <c r="B89" s="169"/>
      <c r="C89" s="4"/>
      <c r="D89" s="4"/>
      <c r="E89" s="4"/>
      <c r="F89" s="4"/>
      <c r="G89" s="169"/>
      <c r="H89" s="169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 spans="1:26">
      <c r="A90" s="4"/>
      <c r="B90" s="169"/>
      <c r="C90" s="4"/>
      <c r="D90" s="4"/>
      <c r="E90" s="4"/>
      <c r="F90" s="4"/>
      <c r="G90" s="169"/>
      <c r="H90" s="169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 spans="1:26">
      <c r="A91" s="4"/>
      <c r="B91" s="169"/>
      <c r="C91" s="4"/>
      <c r="D91" s="4"/>
      <c r="E91" s="4"/>
      <c r="F91" s="4"/>
      <c r="G91" s="169"/>
      <c r="H91" s="169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 spans="1:26">
      <c r="A92" s="4"/>
      <c r="B92" s="169"/>
      <c r="C92" s="4"/>
      <c r="D92" s="4"/>
      <c r="E92" s="4"/>
      <c r="F92" s="4"/>
      <c r="G92" s="169"/>
      <c r="H92" s="169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 spans="1:26">
      <c r="A93" s="4"/>
      <c r="B93" s="169"/>
      <c r="C93" s="4"/>
      <c r="D93" s="4"/>
      <c r="E93" s="4"/>
      <c r="F93" s="4"/>
      <c r="G93" s="169"/>
      <c r="H93" s="169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 spans="1:26">
      <c r="A94" s="4"/>
      <c r="B94" s="169"/>
      <c r="C94" s="4"/>
      <c r="D94" s="4"/>
      <c r="E94" s="4"/>
      <c r="F94" s="4"/>
      <c r="G94" s="169"/>
      <c r="H94" s="169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 spans="1:26">
      <c r="A95" s="4"/>
      <c r="B95" s="169"/>
      <c r="C95" s="4"/>
      <c r="D95" s="4"/>
      <c r="E95" s="4"/>
      <c r="F95" s="4"/>
      <c r="G95" s="169"/>
      <c r="H95" s="169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 spans="1:26">
      <c r="A96" s="4"/>
      <c r="B96" s="169"/>
      <c r="C96" s="4"/>
      <c r="D96" s="4"/>
      <c r="E96" s="4"/>
      <c r="F96" s="4"/>
      <c r="G96" s="169"/>
      <c r="H96" s="169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 spans="1:26">
      <c r="A97" s="4"/>
      <c r="B97" s="169"/>
      <c r="C97" s="4"/>
      <c r="D97" s="4"/>
      <c r="E97" s="4"/>
      <c r="F97" s="4"/>
      <c r="G97" s="169"/>
      <c r="H97" s="169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 spans="1:26">
      <c r="A98" s="4"/>
      <c r="B98" s="169"/>
      <c r="C98" s="4"/>
      <c r="D98" s="4"/>
      <c r="E98" s="4"/>
      <c r="F98" s="4"/>
      <c r="G98" s="169"/>
      <c r="H98" s="169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 spans="1:26">
      <c r="A99" s="4"/>
      <c r="B99" s="169"/>
      <c r="C99" s="4"/>
      <c r="D99" s="4"/>
      <c r="E99" s="4"/>
      <c r="F99" s="4"/>
      <c r="G99" s="169"/>
      <c r="H99" s="169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 spans="1:26">
      <c r="A100" s="4"/>
      <c r="B100" s="169"/>
      <c r="C100" s="4"/>
      <c r="D100" s="4"/>
      <c r="E100" s="4"/>
      <c r="F100" s="4"/>
      <c r="G100" s="169"/>
      <c r="H100" s="169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 spans="1:26">
      <c r="A101" s="4"/>
      <c r="B101" s="169"/>
      <c r="C101" s="4"/>
      <c r="D101" s="4"/>
      <c r="E101" s="4"/>
      <c r="F101" s="4"/>
      <c r="G101" s="169"/>
      <c r="H101" s="169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 spans="1:26">
      <c r="A102" s="4"/>
      <c r="B102" s="169"/>
      <c r="C102" s="4"/>
      <c r="D102" s="4"/>
      <c r="E102" s="4"/>
      <c r="F102" s="4"/>
      <c r="G102" s="169"/>
      <c r="H102" s="169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 spans="1:26">
      <c r="A103" s="4"/>
      <c r="B103" s="169"/>
      <c r="C103" s="4"/>
      <c r="D103" s="4"/>
      <c r="E103" s="4"/>
      <c r="F103" s="4"/>
      <c r="G103" s="169"/>
      <c r="H103" s="169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 spans="1:26">
      <c r="A104" s="4"/>
      <c r="B104" s="169"/>
      <c r="C104" s="4"/>
      <c r="D104" s="4"/>
      <c r="E104" s="4"/>
      <c r="F104" s="4"/>
      <c r="G104" s="169"/>
      <c r="H104" s="169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 spans="1:26">
      <c r="A105" s="4"/>
      <c r="B105" s="169"/>
      <c r="C105" s="4"/>
      <c r="D105" s="4"/>
      <c r="E105" s="4"/>
      <c r="F105" s="4"/>
      <c r="G105" s="169"/>
      <c r="H105" s="169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 spans="1:26">
      <c r="A106" s="4"/>
      <c r="B106" s="169"/>
      <c r="C106" s="4"/>
      <c r="D106" s="4"/>
      <c r="E106" s="4"/>
      <c r="F106" s="4"/>
      <c r="G106" s="169"/>
      <c r="H106" s="169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 spans="1:26">
      <c r="A107" s="4"/>
      <c r="B107" s="169"/>
      <c r="C107" s="4"/>
      <c r="D107" s="4"/>
      <c r="E107" s="4"/>
      <c r="F107" s="4"/>
      <c r="G107" s="169"/>
      <c r="H107" s="169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 spans="1:26">
      <c r="A108" s="4"/>
      <c r="B108" s="169"/>
      <c r="C108" s="4"/>
      <c r="D108" s="4"/>
      <c r="E108" s="4"/>
      <c r="F108" s="4"/>
      <c r="G108" s="169"/>
      <c r="H108" s="169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 spans="1:26">
      <c r="A109" s="4"/>
      <c r="B109" s="169"/>
      <c r="C109" s="4"/>
      <c r="D109" s="4"/>
      <c r="E109" s="4"/>
      <c r="F109" s="4"/>
      <c r="G109" s="169"/>
      <c r="H109" s="169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 spans="1:26">
      <c r="A110" s="4"/>
      <c r="B110" s="169"/>
      <c r="C110" s="4"/>
      <c r="D110" s="4"/>
      <c r="E110" s="4"/>
      <c r="F110" s="4"/>
      <c r="G110" s="169"/>
      <c r="H110" s="169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 spans="1:26">
      <c r="A111" s="4"/>
      <c r="B111" s="169"/>
      <c r="C111" s="4"/>
      <c r="D111" s="4"/>
      <c r="E111" s="4"/>
      <c r="F111" s="4"/>
      <c r="G111" s="169"/>
      <c r="H111" s="169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 spans="1:26">
      <c r="A112" s="4"/>
      <c r="B112" s="169"/>
      <c r="C112" s="4"/>
      <c r="D112" s="4"/>
      <c r="E112" s="4"/>
      <c r="F112" s="4"/>
      <c r="G112" s="169"/>
      <c r="H112" s="169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 spans="1:26">
      <c r="A113" s="4"/>
      <c r="B113" s="169"/>
      <c r="C113" s="4"/>
      <c r="D113" s="4"/>
      <c r="E113" s="4"/>
      <c r="F113" s="4"/>
      <c r="G113" s="169"/>
      <c r="H113" s="169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 spans="1:26">
      <c r="A114" s="4"/>
      <c r="B114" s="169"/>
      <c r="C114" s="4"/>
      <c r="D114" s="4"/>
      <c r="E114" s="4"/>
      <c r="F114" s="4"/>
      <c r="G114" s="169"/>
      <c r="H114" s="169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 spans="1:26">
      <c r="A115" s="4"/>
      <c r="B115" s="169"/>
      <c r="C115" s="4"/>
      <c r="D115" s="4"/>
      <c r="E115" s="4"/>
      <c r="F115" s="4"/>
      <c r="G115" s="169"/>
      <c r="H115" s="169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 spans="1:26">
      <c r="A116" s="4"/>
      <c r="B116" s="169"/>
      <c r="C116" s="4"/>
      <c r="D116" s="4"/>
      <c r="E116" s="4"/>
      <c r="F116" s="4"/>
      <c r="G116" s="169"/>
      <c r="H116" s="169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 spans="1:26">
      <c r="A117" s="4"/>
      <c r="B117" s="169"/>
      <c r="C117" s="4"/>
      <c r="D117" s="4"/>
      <c r="E117" s="4"/>
      <c r="F117" s="4"/>
      <c r="G117" s="169"/>
      <c r="H117" s="169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 spans="1:26">
      <c r="A118" s="4"/>
      <c r="B118" s="169"/>
      <c r="C118" s="4"/>
      <c r="D118" s="4"/>
      <c r="E118" s="4"/>
      <c r="F118" s="4"/>
      <c r="G118" s="169"/>
      <c r="H118" s="169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 spans="1:26">
      <c r="A119" s="4"/>
      <c r="B119" s="169"/>
      <c r="C119" s="4"/>
      <c r="D119" s="4"/>
      <c r="E119" s="4"/>
      <c r="F119" s="4"/>
      <c r="G119" s="169"/>
      <c r="H119" s="169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 spans="1:26">
      <c r="A120" s="4"/>
      <c r="B120" s="169"/>
      <c r="C120" s="4"/>
      <c r="D120" s="4"/>
      <c r="E120" s="4"/>
      <c r="F120" s="4"/>
      <c r="G120" s="169"/>
      <c r="H120" s="169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 spans="1:26">
      <c r="A121" s="4"/>
      <c r="B121" s="169"/>
      <c r="C121" s="4"/>
      <c r="D121" s="4"/>
      <c r="E121" s="4"/>
      <c r="F121" s="4"/>
      <c r="G121" s="169"/>
      <c r="H121" s="169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 spans="1:26">
      <c r="A122" s="4"/>
      <c r="B122" s="169"/>
      <c r="C122" s="4"/>
      <c r="D122" s="4"/>
      <c r="E122" s="4"/>
      <c r="F122" s="4"/>
      <c r="G122" s="169"/>
      <c r="H122" s="169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 spans="1:26">
      <c r="A123" s="4"/>
      <c r="B123" s="169"/>
      <c r="C123" s="4"/>
      <c r="D123" s="4"/>
      <c r="E123" s="4"/>
      <c r="F123" s="4"/>
      <c r="G123" s="169"/>
      <c r="H123" s="169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 spans="1:26">
      <c r="A124" s="4"/>
      <c r="B124" s="169"/>
      <c r="C124" s="4"/>
      <c r="D124" s="4"/>
      <c r="E124" s="4"/>
      <c r="F124" s="4"/>
      <c r="G124" s="169"/>
      <c r="H124" s="169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 spans="1:26">
      <c r="A125" s="4"/>
      <c r="B125" s="169"/>
      <c r="C125" s="4"/>
      <c r="D125" s="4"/>
      <c r="E125" s="4"/>
      <c r="F125" s="4"/>
      <c r="G125" s="169"/>
      <c r="H125" s="169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 spans="1:26">
      <c r="A126" s="4"/>
      <c r="B126" s="169"/>
      <c r="C126" s="4"/>
      <c r="D126" s="4"/>
      <c r="E126" s="4"/>
      <c r="F126" s="4"/>
      <c r="G126" s="169"/>
      <c r="H126" s="169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 spans="1:26">
      <c r="A127" s="4"/>
      <c r="B127" s="169"/>
      <c r="C127" s="4"/>
      <c r="D127" s="4"/>
      <c r="E127" s="4"/>
      <c r="F127" s="4"/>
      <c r="G127" s="169"/>
      <c r="H127" s="169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 spans="1:26">
      <c r="A128" s="4"/>
      <c r="B128" s="169"/>
      <c r="C128" s="4"/>
      <c r="D128" s="4"/>
      <c r="E128" s="4"/>
      <c r="F128" s="4"/>
      <c r="G128" s="169"/>
      <c r="H128" s="169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 spans="1:26">
      <c r="A129" s="4"/>
      <c r="B129" s="169"/>
      <c r="C129" s="4"/>
      <c r="D129" s="4"/>
      <c r="E129" s="4"/>
      <c r="F129" s="4"/>
      <c r="G129" s="169"/>
      <c r="H129" s="169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 spans="1:26">
      <c r="A130" s="4"/>
      <c r="B130" s="169"/>
      <c r="C130" s="4"/>
      <c r="D130" s="4"/>
      <c r="E130" s="4"/>
      <c r="F130" s="4"/>
      <c r="G130" s="169"/>
      <c r="H130" s="169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 spans="1:26">
      <c r="A131" s="4"/>
      <c r="B131" s="169"/>
      <c r="C131" s="4"/>
      <c r="D131" s="4"/>
      <c r="E131" s="4"/>
      <c r="F131" s="4"/>
      <c r="G131" s="169"/>
      <c r="H131" s="169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 spans="1:26">
      <c r="A132" s="4"/>
      <c r="B132" s="169"/>
      <c r="C132" s="4"/>
      <c r="D132" s="4"/>
      <c r="E132" s="4"/>
      <c r="F132" s="4"/>
      <c r="G132" s="169"/>
      <c r="H132" s="169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 spans="1:26">
      <c r="A133" s="4"/>
      <c r="B133" s="169"/>
      <c r="C133" s="4"/>
      <c r="D133" s="4"/>
      <c r="E133" s="4"/>
      <c r="F133" s="4"/>
      <c r="G133" s="169"/>
      <c r="H133" s="169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 spans="1:26">
      <c r="A134" s="4"/>
      <c r="B134" s="169"/>
      <c r="C134" s="4"/>
      <c r="D134" s="4"/>
      <c r="E134" s="4"/>
      <c r="F134" s="4"/>
      <c r="G134" s="169"/>
      <c r="H134" s="169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 spans="1:26">
      <c r="A135" s="4"/>
      <c r="B135" s="169"/>
      <c r="C135" s="4"/>
      <c r="D135" s="4"/>
      <c r="E135" s="4"/>
      <c r="F135" s="4"/>
      <c r="G135" s="169"/>
      <c r="H135" s="169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 spans="1:26">
      <c r="A136" s="4"/>
      <c r="B136" s="169"/>
      <c r="C136" s="4"/>
      <c r="D136" s="4"/>
      <c r="E136" s="4"/>
      <c r="F136" s="4"/>
      <c r="G136" s="169"/>
      <c r="H136" s="169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 spans="1:26">
      <c r="A137" s="4"/>
      <c r="B137" s="169"/>
      <c r="C137" s="4"/>
      <c r="D137" s="4"/>
      <c r="E137" s="4"/>
      <c r="F137" s="4"/>
      <c r="G137" s="169"/>
      <c r="H137" s="169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 spans="1:26">
      <c r="A138" s="4"/>
      <c r="B138" s="169"/>
      <c r="C138" s="4"/>
      <c r="D138" s="4"/>
      <c r="E138" s="4"/>
      <c r="F138" s="4"/>
      <c r="G138" s="169"/>
      <c r="H138" s="169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 spans="1:26">
      <c r="A139" s="4"/>
      <c r="B139" s="169"/>
      <c r="C139" s="4"/>
      <c r="D139" s="4"/>
      <c r="E139" s="4"/>
      <c r="F139" s="4"/>
      <c r="G139" s="169"/>
      <c r="H139" s="169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 spans="1:26">
      <c r="A140" s="4"/>
      <c r="B140" s="169"/>
      <c r="C140" s="4"/>
      <c r="D140" s="4"/>
      <c r="E140" s="4"/>
      <c r="F140" s="4"/>
      <c r="G140" s="169"/>
      <c r="H140" s="169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 spans="1:26">
      <c r="A141" s="4"/>
      <c r="B141" s="169"/>
      <c r="C141" s="4"/>
      <c r="D141" s="4"/>
      <c r="E141" s="4"/>
      <c r="F141" s="4"/>
      <c r="G141" s="169"/>
      <c r="H141" s="169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 spans="1:26">
      <c r="A142" s="4"/>
      <c r="B142" s="169"/>
      <c r="C142" s="4"/>
      <c r="D142" s="4"/>
      <c r="E142" s="4"/>
      <c r="F142" s="4"/>
      <c r="G142" s="169"/>
      <c r="H142" s="169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 spans="1:26">
      <c r="A143" s="4"/>
      <c r="B143" s="169"/>
      <c r="C143" s="4"/>
      <c r="D143" s="4"/>
      <c r="E143" s="4"/>
      <c r="F143" s="4"/>
      <c r="G143" s="169"/>
      <c r="H143" s="169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 spans="1:26">
      <c r="A144" s="4"/>
      <c r="B144" s="169"/>
      <c r="C144" s="4"/>
      <c r="D144" s="4"/>
      <c r="E144" s="4"/>
      <c r="F144" s="4"/>
      <c r="G144" s="169"/>
      <c r="H144" s="169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 spans="1:26">
      <c r="A145" s="4"/>
      <c r="B145" s="169"/>
      <c r="C145" s="4"/>
      <c r="D145" s="4"/>
      <c r="E145" s="4"/>
      <c r="F145" s="4"/>
      <c r="G145" s="169"/>
      <c r="H145" s="169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 spans="1:26">
      <c r="A146" s="4"/>
      <c r="B146" s="169"/>
      <c r="C146" s="4"/>
      <c r="D146" s="4"/>
      <c r="E146" s="4"/>
      <c r="F146" s="4"/>
      <c r="G146" s="169"/>
      <c r="H146" s="169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 spans="1:26">
      <c r="A147" s="4"/>
      <c r="B147" s="169"/>
      <c r="C147" s="4"/>
      <c r="D147" s="4"/>
      <c r="E147" s="4"/>
      <c r="F147" s="4"/>
      <c r="G147" s="169"/>
      <c r="H147" s="169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 spans="1:26">
      <c r="A148" s="4"/>
      <c r="B148" s="169"/>
      <c r="C148" s="4"/>
      <c r="D148" s="4"/>
      <c r="E148" s="4"/>
      <c r="F148" s="4"/>
      <c r="G148" s="169"/>
      <c r="H148" s="169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 spans="1:26">
      <c r="A149" s="4"/>
      <c r="B149" s="169"/>
      <c r="C149" s="4"/>
      <c r="D149" s="4"/>
      <c r="E149" s="4"/>
      <c r="F149" s="4"/>
      <c r="G149" s="169"/>
      <c r="H149" s="169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 spans="1:26">
      <c r="A150" s="4"/>
      <c r="B150" s="169"/>
      <c r="C150" s="4"/>
      <c r="D150" s="4"/>
      <c r="E150" s="4"/>
      <c r="F150" s="4"/>
      <c r="G150" s="169"/>
      <c r="H150" s="169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 spans="1:26">
      <c r="A151" s="4"/>
      <c r="B151" s="169"/>
      <c r="C151" s="4"/>
      <c r="D151" s="4"/>
      <c r="E151" s="4"/>
      <c r="F151" s="4"/>
      <c r="G151" s="169"/>
      <c r="H151" s="169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 spans="1:26">
      <c r="A152" s="4"/>
      <c r="B152" s="169"/>
      <c r="C152" s="4"/>
      <c r="D152" s="4"/>
      <c r="E152" s="4"/>
      <c r="F152" s="4"/>
      <c r="G152" s="169"/>
      <c r="H152" s="169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 spans="1:26">
      <c r="A153" s="4"/>
      <c r="B153" s="169"/>
      <c r="C153" s="4"/>
      <c r="D153" s="4"/>
      <c r="E153" s="4"/>
      <c r="F153" s="4"/>
      <c r="G153" s="169"/>
      <c r="H153" s="169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 spans="1:26">
      <c r="A154" s="4"/>
      <c r="B154" s="169"/>
      <c r="C154" s="4"/>
      <c r="D154" s="4"/>
      <c r="E154" s="4"/>
      <c r="F154" s="4"/>
      <c r="G154" s="169"/>
      <c r="H154" s="169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 spans="1:26">
      <c r="A155" s="4"/>
      <c r="B155" s="169"/>
      <c r="C155" s="4"/>
      <c r="D155" s="4"/>
      <c r="E155" s="4"/>
      <c r="F155" s="4"/>
      <c r="G155" s="169"/>
      <c r="H155" s="169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 spans="1:26">
      <c r="A156" s="4"/>
      <c r="B156" s="169"/>
      <c r="C156" s="4"/>
      <c r="D156" s="4"/>
      <c r="E156" s="4"/>
      <c r="F156" s="4"/>
      <c r="G156" s="169"/>
      <c r="H156" s="169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 spans="1:26">
      <c r="A157" s="4"/>
      <c r="B157" s="169"/>
      <c r="C157" s="4"/>
      <c r="D157" s="4"/>
      <c r="E157" s="4"/>
      <c r="F157" s="4"/>
      <c r="G157" s="169"/>
      <c r="H157" s="169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 spans="1:26">
      <c r="A158" s="4"/>
      <c r="B158" s="169"/>
      <c r="C158" s="4"/>
      <c r="D158" s="4"/>
      <c r="E158" s="4"/>
      <c r="F158" s="4"/>
      <c r="G158" s="169"/>
      <c r="H158" s="169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 spans="1:26">
      <c r="A159" s="4"/>
      <c r="B159" s="169"/>
      <c r="C159" s="4"/>
      <c r="D159" s="4"/>
      <c r="E159" s="4"/>
      <c r="F159" s="4"/>
      <c r="G159" s="169"/>
      <c r="H159" s="169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 spans="1:26">
      <c r="A160" s="4"/>
      <c r="B160" s="169"/>
      <c r="C160" s="4"/>
      <c r="D160" s="4"/>
      <c r="E160" s="4"/>
      <c r="F160" s="4"/>
      <c r="G160" s="169"/>
      <c r="H160" s="169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 spans="1:26">
      <c r="A161" s="4"/>
      <c r="B161" s="169"/>
      <c r="C161" s="4"/>
      <c r="D161" s="4"/>
      <c r="E161" s="4"/>
      <c r="F161" s="4"/>
      <c r="G161" s="169"/>
      <c r="H161" s="169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 spans="1:26">
      <c r="A162" s="4"/>
      <c r="B162" s="169"/>
      <c r="C162" s="4"/>
      <c r="D162" s="4"/>
      <c r="E162" s="4"/>
      <c r="F162" s="4"/>
      <c r="G162" s="169"/>
      <c r="H162" s="169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 spans="1:26">
      <c r="A163" s="4"/>
      <c r="B163" s="169"/>
      <c r="C163" s="4"/>
      <c r="D163" s="4"/>
      <c r="E163" s="4"/>
      <c r="F163" s="4"/>
      <c r="G163" s="169"/>
      <c r="H163" s="169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 spans="1:26">
      <c r="A164" s="4"/>
      <c r="B164" s="169"/>
      <c r="C164" s="4"/>
      <c r="D164" s="4"/>
      <c r="E164" s="4"/>
      <c r="F164" s="4"/>
      <c r="G164" s="169"/>
      <c r="H164" s="169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 spans="1:26">
      <c r="A165" s="4"/>
      <c r="B165" s="169"/>
      <c r="C165" s="4"/>
      <c r="D165" s="4"/>
      <c r="E165" s="4"/>
      <c r="F165" s="4"/>
      <c r="G165" s="169"/>
      <c r="H165" s="169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 spans="1:26">
      <c r="A166" s="4"/>
      <c r="B166" s="169"/>
      <c r="C166" s="4"/>
      <c r="D166" s="4"/>
      <c r="E166" s="4"/>
      <c r="F166" s="4"/>
      <c r="G166" s="169"/>
      <c r="H166" s="169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 spans="1:26">
      <c r="A167" s="4"/>
      <c r="B167" s="169"/>
      <c r="C167" s="4"/>
      <c r="D167" s="4"/>
      <c r="E167" s="4"/>
      <c r="F167" s="4"/>
      <c r="G167" s="169"/>
      <c r="H167" s="169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 spans="1:26">
      <c r="A168" s="4"/>
      <c r="B168" s="169"/>
      <c r="C168" s="4"/>
      <c r="D168" s="4"/>
      <c r="E168" s="4"/>
      <c r="F168" s="4"/>
      <c r="G168" s="169"/>
      <c r="H168" s="169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 spans="1:26">
      <c r="A169" s="4"/>
      <c r="B169" s="169"/>
      <c r="C169" s="4"/>
      <c r="D169" s="4"/>
      <c r="E169" s="4"/>
      <c r="F169" s="4"/>
      <c r="G169" s="169"/>
      <c r="H169" s="169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 spans="1:26">
      <c r="A170" s="4"/>
      <c r="B170" s="169"/>
      <c r="C170" s="4"/>
      <c r="D170" s="4"/>
      <c r="E170" s="4"/>
      <c r="F170" s="4"/>
      <c r="G170" s="169"/>
      <c r="H170" s="169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 spans="1:26">
      <c r="A171" s="4"/>
      <c r="B171" s="169"/>
      <c r="C171" s="4"/>
      <c r="D171" s="4"/>
      <c r="E171" s="4"/>
      <c r="F171" s="4"/>
      <c r="G171" s="169"/>
      <c r="H171" s="169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 spans="1:26">
      <c r="A172" s="4"/>
      <c r="B172" s="169"/>
      <c r="C172" s="4"/>
      <c r="D172" s="4"/>
      <c r="E172" s="4"/>
      <c r="F172" s="4"/>
      <c r="G172" s="169"/>
      <c r="H172" s="169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 spans="1:26">
      <c r="A173" s="4"/>
      <c r="B173" s="169"/>
      <c r="C173" s="4"/>
      <c r="D173" s="4"/>
      <c r="E173" s="4"/>
      <c r="F173" s="4"/>
      <c r="G173" s="169"/>
      <c r="H173" s="169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 spans="1:26">
      <c r="A174" s="4"/>
      <c r="B174" s="169"/>
      <c r="C174" s="4"/>
      <c r="D174" s="4"/>
      <c r="E174" s="4"/>
      <c r="F174" s="4"/>
      <c r="G174" s="169"/>
      <c r="H174" s="169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 spans="1:26">
      <c r="A175" s="4"/>
      <c r="B175" s="169"/>
      <c r="C175" s="4"/>
      <c r="D175" s="4"/>
      <c r="E175" s="4"/>
      <c r="F175" s="4"/>
      <c r="G175" s="169"/>
      <c r="H175" s="169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 spans="1:26">
      <c r="A176" s="4"/>
      <c r="B176" s="169"/>
      <c r="C176" s="4"/>
      <c r="D176" s="4"/>
      <c r="E176" s="4"/>
      <c r="F176" s="4"/>
      <c r="G176" s="169"/>
      <c r="H176" s="169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 spans="1:26">
      <c r="A177" s="4"/>
      <c r="B177" s="169"/>
      <c r="C177" s="4"/>
      <c r="D177" s="4"/>
      <c r="E177" s="4"/>
      <c r="F177" s="4"/>
      <c r="G177" s="169"/>
      <c r="H177" s="169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 spans="1:26">
      <c r="A178" s="4"/>
      <c r="B178" s="169"/>
      <c r="C178" s="4"/>
      <c r="D178" s="4"/>
      <c r="E178" s="4"/>
      <c r="F178" s="4"/>
      <c r="G178" s="169"/>
      <c r="H178" s="169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 spans="1:26">
      <c r="A179" s="4"/>
      <c r="B179" s="169"/>
      <c r="C179" s="4"/>
      <c r="D179" s="4"/>
      <c r="E179" s="4"/>
      <c r="F179" s="4"/>
      <c r="G179" s="169"/>
      <c r="H179" s="169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 spans="1:26">
      <c r="A180" s="4"/>
      <c r="B180" s="169"/>
      <c r="C180" s="4"/>
      <c r="D180" s="4"/>
      <c r="E180" s="4"/>
      <c r="F180" s="4"/>
      <c r="G180" s="169"/>
      <c r="H180" s="169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 spans="1:26">
      <c r="A181" s="4"/>
      <c r="B181" s="169"/>
      <c r="C181" s="4"/>
      <c r="D181" s="4"/>
      <c r="E181" s="4"/>
      <c r="F181" s="4"/>
      <c r="G181" s="169"/>
      <c r="H181" s="169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 spans="1:26">
      <c r="A182" s="4"/>
      <c r="B182" s="169"/>
      <c r="C182" s="4"/>
      <c r="D182" s="4"/>
      <c r="E182" s="4"/>
      <c r="F182" s="4"/>
      <c r="G182" s="169"/>
      <c r="H182" s="169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 spans="1:26">
      <c r="A183" s="4"/>
      <c r="B183" s="169"/>
      <c r="C183" s="4"/>
      <c r="D183" s="4"/>
      <c r="E183" s="4"/>
      <c r="F183" s="4"/>
      <c r="G183" s="169"/>
      <c r="H183" s="169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 spans="1:26">
      <c r="A184" s="4"/>
      <c r="B184" s="169"/>
      <c r="C184" s="4"/>
      <c r="D184" s="4"/>
      <c r="E184" s="4"/>
      <c r="F184" s="4"/>
      <c r="G184" s="169"/>
      <c r="H184" s="169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 spans="1:26">
      <c r="A185" s="4"/>
      <c r="B185" s="169"/>
      <c r="C185" s="4"/>
      <c r="D185" s="4"/>
      <c r="E185" s="4"/>
      <c r="F185" s="4"/>
      <c r="G185" s="169"/>
      <c r="H185" s="169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 spans="1:26">
      <c r="A186" s="4"/>
      <c r="B186" s="169"/>
      <c r="C186" s="4"/>
      <c r="D186" s="4"/>
      <c r="E186" s="4"/>
      <c r="F186" s="4"/>
      <c r="G186" s="169"/>
      <c r="H186" s="169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 spans="1:26">
      <c r="A187" s="4"/>
      <c r="B187" s="169"/>
      <c r="C187" s="4"/>
      <c r="D187" s="4"/>
      <c r="E187" s="4"/>
      <c r="F187" s="4"/>
      <c r="G187" s="169"/>
      <c r="H187" s="169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 spans="1:26">
      <c r="A188" s="4"/>
      <c r="B188" s="169"/>
      <c r="C188" s="4"/>
      <c r="D188" s="4"/>
      <c r="E188" s="4"/>
      <c r="F188" s="4"/>
      <c r="G188" s="169"/>
      <c r="H188" s="169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 spans="1:26">
      <c r="A189" s="4"/>
      <c r="B189" s="169"/>
      <c r="C189" s="4"/>
      <c r="D189" s="4"/>
      <c r="E189" s="4"/>
      <c r="F189" s="4"/>
      <c r="G189" s="169"/>
      <c r="H189" s="169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 spans="1:26">
      <c r="A190" s="4"/>
      <c r="B190" s="169"/>
      <c r="C190" s="4"/>
      <c r="D190" s="4"/>
      <c r="E190" s="4"/>
      <c r="F190" s="4"/>
      <c r="G190" s="169"/>
      <c r="H190" s="169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 spans="1:26">
      <c r="A191" s="4"/>
      <c r="B191" s="169"/>
      <c r="C191" s="4"/>
      <c r="D191" s="4"/>
      <c r="E191" s="4"/>
      <c r="F191" s="4"/>
      <c r="G191" s="169"/>
      <c r="H191" s="169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 spans="1:26">
      <c r="A192" s="4"/>
      <c r="B192" s="169"/>
      <c r="C192" s="4"/>
      <c r="D192" s="4"/>
      <c r="E192" s="4"/>
      <c r="F192" s="4"/>
      <c r="G192" s="169"/>
      <c r="H192" s="169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 spans="1:26">
      <c r="A193" s="4"/>
      <c r="B193" s="169"/>
      <c r="C193" s="4"/>
      <c r="D193" s="4"/>
      <c r="E193" s="4"/>
      <c r="F193" s="4"/>
      <c r="G193" s="169"/>
      <c r="H193" s="169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 spans="1:26">
      <c r="A194" s="4"/>
      <c r="B194" s="169"/>
      <c r="C194" s="4"/>
      <c r="D194" s="4"/>
      <c r="E194" s="4"/>
      <c r="F194" s="4"/>
      <c r="G194" s="169"/>
      <c r="H194" s="169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 spans="1:26">
      <c r="A195" s="4"/>
      <c r="B195" s="169"/>
      <c r="C195" s="4"/>
      <c r="D195" s="4"/>
      <c r="E195" s="4"/>
      <c r="F195" s="4"/>
      <c r="G195" s="169"/>
      <c r="H195" s="169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 spans="1:26">
      <c r="A196" s="4"/>
      <c r="B196" s="169"/>
      <c r="C196" s="4"/>
      <c r="D196" s="4"/>
      <c r="E196" s="4"/>
      <c r="F196" s="4"/>
      <c r="G196" s="169"/>
      <c r="H196" s="169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 spans="1:26">
      <c r="A197" s="4"/>
      <c r="B197" s="169"/>
      <c r="C197" s="4"/>
      <c r="D197" s="4"/>
      <c r="E197" s="4"/>
      <c r="F197" s="4"/>
      <c r="G197" s="169"/>
      <c r="H197" s="169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 spans="1:26">
      <c r="A198" s="4"/>
      <c r="B198" s="169"/>
      <c r="C198" s="4"/>
      <c r="D198" s="4"/>
      <c r="E198" s="4"/>
      <c r="F198" s="4"/>
      <c r="G198" s="169"/>
      <c r="H198" s="169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 spans="1:26">
      <c r="A199" s="4"/>
      <c r="B199" s="169"/>
      <c r="C199" s="4"/>
      <c r="D199" s="4"/>
      <c r="E199" s="4"/>
      <c r="F199" s="4"/>
      <c r="G199" s="169"/>
      <c r="H199" s="169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 spans="1:26">
      <c r="A200" s="4"/>
      <c r="B200" s="169"/>
      <c r="C200" s="4"/>
      <c r="D200" s="4"/>
      <c r="E200" s="4"/>
      <c r="F200" s="4"/>
      <c r="G200" s="169"/>
      <c r="H200" s="169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 spans="1:26">
      <c r="A201" s="4"/>
      <c r="B201" s="169"/>
      <c r="C201" s="4"/>
      <c r="D201" s="4"/>
      <c r="E201" s="4"/>
      <c r="F201" s="4"/>
      <c r="G201" s="169"/>
      <c r="H201" s="169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 spans="1:26">
      <c r="A202" s="4"/>
      <c r="B202" s="169"/>
      <c r="C202" s="4"/>
      <c r="D202" s="4"/>
      <c r="E202" s="4"/>
      <c r="F202" s="4"/>
      <c r="G202" s="169"/>
      <c r="H202" s="169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 spans="1:26">
      <c r="A203" s="4"/>
      <c r="B203" s="169"/>
      <c r="C203" s="4"/>
      <c r="D203" s="4"/>
      <c r="E203" s="4"/>
      <c r="F203" s="4"/>
      <c r="G203" s="169"/>
      <c r="H203" s="169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 spans="1:26">
      <c r="A204" s="4"/>
      <c r="B204" s="169"/>
      <c r="C204" s="4"/>
      <c r="D204" s="4"/>
      <c r="E204" s="4"/>
      <c r="F204" s="4"/>
      <c r="G204" s="169"/>
      <c r="H204" s="169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 spans="1:26">
      <c r="A205" s="4"/>
      <c r="B205" s="169"/>
      <c r="C205" s="4"/>
      <c r="D205" s="4"/>
      <c r="E205" s="4"/>
      <c r="F205" s="4"/>
      <c r="G205" s="169"/>
      <c r="H205" s="169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 spans="1:26">
      <c r="A206" s="4"/>
      <c r="B206" s="169"/>
      <c r="C206" s="4"/>
      <c r="D206" s="4"/>
      <c r="E206" s="4"/>
      <c r="F206" s="4"/>
      <c r="G206" s="169"/>
      <c r="H206" s="169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 spans="1:26">
      <c r="A207" s="4"/>
      <c r="B207" s="169"/>
      <c r="C207" s="4"/>
      <c r="D207" s="4"/>
      <c r="E207" s="4"/>
      <c r="F207" s="4"/>
      <c r="G207" s="169"/>
      <c r="H207" s="169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 spans="1:26">
      <c r="A208" s="4"/>
      <c r="B208" s="169"/>
      <c r="C208" s="4"/>
      <c r="D208" s="4"/>
      <c r="E208" s="4"/>
      <c r="F208" s="4"/>
      <c r="G208" s="169"/>
      <c r="H208" s="169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 spans="1:26">
      <c r="A209" s="4"/>
      <c r="B209" s="169"/>
      <c r="C209" s="4"/>
      <c r="D209" s="4"/>
      <c r="E209" s="4"/>
      <c r="F209" s="4"/>
      <c r="G209" s="169"/>
      <c r="H209" s="169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 spans="1:26">
      <c r="A210" s="4"/>
      <c r="B210" s="169"/>
      <c r="C210" s="4"/>
      <c r="D210" s="4"/>
      <c r="E210" s="4"/>
      <c r="F210" s="4"/>
      <c r="G210" s="169"/>
      <c r="H210" s="169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 spans="1:26">
      <c r="A211" s="4"/>
      <c r="B211" s="169"/>
      <c r="C211" s="4"/>
      <c r="D211" s="4"/>
      <c r="E211" s="4"/>
      <c r="F211" s="4"/>
      <c r="G211" s="169"/>
      <c r="H211" s="169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 spans="1:26">
      <c r="A212" s="4"/>
      <c r="B212" s="169"/>
      <c r="C212" s="4"/>
      <c r="D212" s="4"/>
      <c r="E212" s="4"/>
      <c r="F212" s="4"/>
      <c r="G212" s="169"/>
      <c r="H212" s="169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 spans="1:26">
      <c r="A213" s="4"/>
      <c r="B213" s="169"/>
      <c r="C213" s="4"/>
      <c r="D213" s="4"/>
      <c r="E213" s="4"/>
      <c r="F213" s="4"/>
      <c r="G213" s="169"/>
      <c r="H213" s="169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 spans="1:26">
      <c r="A214" s="4"/>
      <c r="B214" s="169"/>
      <c r="C214" s="4"/>
      <c r="D214" s="4"/>
      <c r="E214" s="4"/>
      <c r="F214" s="4"/>
      <c r="G214" s="169"/>
      <c r="H214" s="169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 spans="1:26">
      <c r="A215" s="4"/>
      <c r="B215" s="169"/>
      <c r="C215" s="4"/>
      <c r="D215" s="4"/>
      <c r="E215" s="4"/>
      <c r="F215" s="4"/>
      <c r="G215" s="169"/>
      <c r="H215" s="169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 spans="1:26">
      <c r="A216" s="4"/>
      <c r="B216" s="169"/>
      <c r="C216" s="4"/>
      <c r="D216" s="4"/>
      <c r="E216" s="4"/>
      <c r="F216" s="4"/>
      <c r="G216" s="169"/>
      <c r="H216" s="169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 spans="1:26">
      <c r="A217" s="4"/>
      <c r="B217" s="169"/>
      <c r="C217" s="4"/>
      <c r="D217" s="4"/>
      <c r="E217" s="4"/>
      <c r="F217" s="4"/>
      <c r="G217" s="169"/>
      <c r="H217" s="169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 spans="1:26">
      <c r="A218" s="4"/>
      <c r="B218" s="169"/>
      <c r="C218" s="4"/>
      <c r="D218" s="4"/>
      <c r="E218" s="4"/>
      <c r="F218" s="4"/>
      <c r="G218" s="169"/>
      <c r="H218" s="169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 spans="1:26">
      <c r="A219" s="4"/>
      <c r="B219" s="169"/>
      <c r="C219" s="4"/>
      <c r="D219" s="4"/>
      <c r="E219" s="4"/>
      <c r="F219" s="4"/>
      <c r="G219" s="169"/>
      <c r="H219" s="169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 spans="1:26">
      <c r="A220" s="4"/>
      <c r="B220" s="169"/>
      <c r="C220" s="4"/>
      <c r="D220" s="4"/>
      <c r="E220" s="4"/>
      <c r="F220" s="4"/>
      <c r="G220" s="169"/>
      <c r="H220" s="169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 spans="1:26">
      <c r="A221" s="4"/>
      <c r="B221" s="169"/>
      <c r="C221" s="4"/>
      <c r="D221" s="4"/>
      <c r="E221" s="4"/>
      <c r="F221" s="4"/>
      <c r="G221" s="169"/>
      <c r="H221" s="169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 spans="1:26">
      <c r="A222" s="4"/>
      <c r="B222" s="169"/>
      <c r="C222" s="4"/>
      <c r="D222" s="4"/>
      <c r="E222" s="4"/>
      <c r="F222" s="4"/>
      <c r="G222" s="169"/>
      <c r="H222" s="169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 spans="1:26">
      <c r="A223" s="4"/>
      <c r="B223" s="169"/>
      <c r="C223" s="4"/>
      <c r="D223" s="4"/>
      <c r="E223" s="4"/>
      <c r="F223" s="4"/>
      <c r="G223" s="169"/>
      <c r="H223" s="169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 spans="1:26">
      <c r="A224" s="4"/>
      <c r="B224" s="169"/>
      <c r="C224" s="4"/>
      <c r="D224" s="4"/>
      <c r="E224" s="4"/>
      <c r="F224" s="4"/>
      <c r="G224" s="169"/>
      <c r="H224" s="169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 spans="1:26">
      <c r="A225" s="4"/>
      <c r="B225" s="169"/>
      <c r="C225" s="4"/>
      <c r="D225" s="4"/>
      <c r="E225" s="4"/>
      <c r="F225" s="4"/>
      <c r="G225" s="169"/>
      <c r="H225" s="169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 spans="1:26">
      <c r="A226" s="4"/>
      <c r="B226" s="169"/>
      <c r="C226" s="4"/>
      <c r="D226" s="4"/>
      <c r="E226" s="4"/>
      <c r="F226" s="4"/>
      <c r="G226" s="169"/>
      <c r="H226" s="169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 spans="1:26">
      <c r="A227" s="4"/>
      <c r="B227" s="169"/>
      <c r="C227" s="4"/>
      <c r="D227" s="4"/>
      <c r="E227" s="4"/>
      <c r="F227" s="4"/>
      <c r="G227" s="169"/>
      <c r="H227" s="169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 spans="1:26">
      <c r="A228" s="4"/>
      <c r="B228" s="169"/>
      <c r="C228" s="4"/>
      <c r="D228" s="4"/>
      <c r="E228" s="4"/>
      <c r="F228" s="4"/>
      <c r="G228" s="169"/>
      <c r="H228" s="169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 spans="1:26">
      <c r="A229" s="4"/>
      <c r="B229" s="169"/>
      <c r="C229" s="4"/>
      <c r="D229" s="4"/>
      <c r="E229" s="4"/>
      <c r="F229" s="4"/>
      <c r="G229" s="169"/>
      <c r="H229" s="169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 spans="1:26">
      <c r="A230" s="4"/>
      <c r="B230" s="169"/>
      <c r="C230" s="4"/>
      <c r="D230" s="4"/>
      <c r="E230" s="4"/>
      <c r="F230" s="4"/>
      <c r="G230" s="169"/>
      <c r="H230" s="169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 spans="1:26">
      <c r="A231" s="4"/>
      <c r="B231" s="169"/>
      <c r="C231" s="4"/>
      <c r="D231" s="4"/>
      <c r="E231" s="4"/>
      <c r="F231" s="4"/>
      <c r="G231" s="169"/>
      <c r="H231" s="169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 spans="1:26">
      <c r="A232" s="4"/>
      <c r="B232" s="169"/>
      <c r="C232" s="4"/>
      <c r="D232" s="4"/>
      <c r="E232" s="4"/>
      <c r="F232" s="4"/>
      <c r="G232" s="169"/>
      <c r="H232" s="169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 spans="1:26">
      <c r="A233" s="4"/>
      <c r="B233" s="169"/>
      <c r="C233" s="4"/>
      <c r="D233" s="4"/>
      <c r="E233" s="4"/>
      <c r="F233" s="4"/>
      <c r="G233" s="169"/>
      <c r="H233" s="169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 spans="1:26">
      <c r="A234" s="4"/>
      <c r="B234" s="169"/>
      <c r="C234" s="4"/>
      <c r="D234" s="4"/>
      <c r="E234" s="4"/>
      <c r="F234" s="4"/>
      <c r="G234" s="169"/>
      <c r="H234" s="169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 spans="1:26">
      <c r="A235" s="4"/>
      <c r="B235" s="169"/>
      <c r="C235" s="4"/>
      <c r="D235" s="4"/>
      <c r="E235" s="4"/>
      <c r="F235" s="4"/>
      <c r="G235" s="169"/>
      <c r="H235" s="169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 spans="1:26">
      <c r="A236" s="4"/>
      <c r="B236" s="169"/>
      <c r="C236" s="4"/>
      <c r="D236" s="4"/>
      <c r="E236" s="4"/>
      <c r="F236" s="4"/>
      <c r="G236" s="169"/>
      <c r="H236" s="169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 spans="1:26">
      <c r="A237" s="4"/>
      <c r="B237" s="169"/>
      <c r="C237" s="4"/>
      <c r="D237" s="4"/>
      <c r="E237" s="4"/>
      <c r="F237" s="4"/>
      <c r="G237" s="169"/>
      <c r="H237" s="169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 spans="1:26">
      <c r="A238" s="4"/>
      <c r="B238" s="169"/>
      <c r="C238" s="4"/>
      <c r="D238" s="4"/>
      <c r="E238" s="4"/>
      <c r="F238" s="4"/>
      <c r="G238" s="169"/>
      <c r="H238" s="169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 spans="1:26">
      <c r="A239" s="4"/>
      <c r="B239" s="169"/>
      <c r="C239" s="4"/>
      <c r="D239" s="4"/>
      <c r="E239" s="4"/>
      <c r="F239" s="4"/>
      <c r="G239" s="169"/>
      <c r="H239" s="169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 spans="1:26">
      <c r="A240" s="4"/>
      <c r="B240" s="169"/>
      <c r="C240" s="4"/>
      <c r="D240" s="4"/>
      <c r="E240" s="4"/>
      <c r="F240" s="4"/>
      <c r="G240" s="169"/>
      <c r="H240" s="169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 spans="1:26">
      <c r="A241" s="4"/>
      <c r="B241" s="169"/>
      <c r="C241" s="4"/>
      <c r="D241" s="4"/>
      <c r="E241" s="4"/>
      <c r="F241" s="4"/>
      <c r="G241" s="169"/>
      <c r="H241" s="169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 spans="1:26">
      <c r="A242" s="4"/>
      <c r="B242" s="169"/>
      <c r="C242" s="4"/>
      <c r="D242" s="4"/>
      <c r="E242" s="4"/>
      <c r="F242" s="4"/>
      <c r="G242" s="169"/>
      <c r="H242" s="169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 spans="1:26">
      <c r="A243" s="4"/>
      <c r="B243" s="169"/>
      <c r="C243" s="4"/>
      <c r="D243" s="4"/>
      <c r="E243" s="4"/>
      <c r="F243" s="4"/>
      <c r="G243" s="169"/>
      <c r="H243" s="169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 spans="1:26">
      <c r="A244" s="4"/>
      <c r="B244" s="169"/>
      <c r="C244" s="4"/>
      <c r="D244" s="4"/>
      <c r="E244" s="4"/>
      <c r="F244" s="4"/>
      <c r="G244" s="169"/>
      <c r="H244" s="169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 spans="1:26">
      <c r="A245" s="4"/>
      <c r="B245" s="169"/>
      <c r="C245" s="4"/>
      <c r="D245" s="4"/>
      <c r="E245" s="4"/>
      <c r="F245" s="4"/>
      <c r="G245" s="169"/>
      <c r="H245" s="169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 spans="1:26">
      <c r="A246" s="4"/>
      <c r="B246" s="169"/>
      <c r="C246" s="4"/>
      <c r="D246" s="4"/>
      <c r="E246" s="4"/>
      <c r="F246" s="4"/>
      <c r="G246" s="169"/>
      <c r="H246" s="169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 spans="1:26">
      <c r="A247" s="4"/>
      <c r="B247" s="169"/>
      <c r="C247" s="4"/>
      <c r="D247" s="4"/>
      <c r="E247" s="4"/>
      <c r="F247" s="4"/>
      <c r="G247" s="169"/>
      <c r="H247" s="169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 spans="1:26">
      <c r="A248" s="4"/>
      <c r="B248" s="169"/>
      <c r="C248" s="4"/>
      <c r="D248" s="4"/>
      <c r="E248" s="4"/>
      <c r="F248" s="4"/>
      <c r="G248" s="169"/>
      <c r="H248" s="169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 spans="1:26">
      <c r="A249" s="4"/>
      <c r="B249" s="169"/>
      <c r="C249" s="4"/>
      <c r="D249" s="4"/>
      <c r="E249" s="4"/>
      <c r="F249" s="4"/>
      <c r="G249" s="169"/>
      <c r="H249" s="169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 spans="1:26">
      <c r="A250" s="4"/>
      <c r="B250" s="169"/>
      <c r="C250" s="4"/>
      <c r="D250" s="4"/>
      <c r="E250" s="4"/>
      <c r="F250" s="4"/>
      <c r="G250" s="169"/>
      <c r="H250" s="169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 spans="1:26">
      <c r="A251" s="4"/>
      <c r="B251" s="169"/>
      <c r="C251" s="4"/>
      <c r="D251" s="4"/>
      <c r="E251" s="4"/>
      <c r="F251" s="4"/>
      <c r="G251" s="169"/>
      <c r="H251" s="169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 spans="1:26">
      <c r="A252" s="4"/>
      <c r="B252" s="169"/>
      <c r="C252" s="4"/>
      <c r="D252" s="4"/>
      <c r="E252" s="4"/>
      <c r="F252" s="4"/>
      <c r="G252" s="169"/>
      <c r="H252" s="169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 spans="1:26">
      <c r="A253" s="4"/>
      <c r="B253" s="169"/>
      <c r="C253" s="4"/>
      <c r="D253" s="4"/>
      <c r="E253" s="4"/>
      <c r="F253" s="4"/>
      <c r="G253" s="169"/>
      <c r="H253" s="169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 spans="1:26">
      <c r="A254" s="4"/>
      <c r="B254" s="169"/>
      <c r="C254" s="4"/>
      <c r="D254" s="4"/>
      <c r="E254" s="4"/>
      <c r="F254" s="4"/>
      <c r="G254" s="169"/>
      <c r="H254" s="169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 spans="1:26">
      <c r="A255" s="4"/>
      <c r="B255" s="169"/>
      <c r="C255" s="4"/>
      <c r="D255" s="4"/>
      <c r="E255" s="4"/>
      <c r="F255" s="4"/>
      <c r="G255" s="169"/>
      <c r="H255" s="169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 spans="1:26">
      <c r="A256" s="4"/>
      <c r="B256" s="169"/>
      <c r="C256" s="4"/>
      <c r="D256" s="4"/>
      <c r="E256" s="4"/>
      <c r="F256" s="4"/>
      <c r="G256" s="169"/>
      <c r="H256" s="169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 spans="1:26">
      <c r="A257" s="4"/>
      <c r="B257" s="169"/>
      <c r="C257" s="4"/>
      <c r="D257" s="4"/>
      <c r="E257" s="4"/>
      <c r="F257" s="4"/>
      <c r="G257" s="169"/>
      <c r="H257" s="169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 spans="1:26">
      <c r="A258" s="4"/>
      <c r="B258" s="169"/>
      <c r="C258" s="4"/>
      <c r="D258" s="4"/>
      <c r="E258" s="4"/>
      <c r="F258" s="4"/>
      <c r="G258" s="169"/>
      <c r="H258" s="169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 spans="1:26">
      <c r="A259" s="4"/>
      <c r="B259" s="169"/>
      <c r="C259" s="4"/>
      <c r="D259" s="4"/>
      <c r="E259" s="4"/>
      <c r="F259" s="4"/>
      <c r="G259" s="169"/>
      <c r="H259" s="169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 spans="1:26">
      <c r="A260" s="4"/>
      <c r="B260" s="169"/>
      <c r="C260" s="4"/>
      <c r="D260" s="4"/>
      <c r="E260" s="4"/>
      <c r="F260" s="4"/>
      <c r="G260" s="169"/>
      <c r="H260" s="169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 spans="1:26">
      <c r="A261" s="4"/>
      <c r="B261" s="169"/>
      <c r="C261" s="4"/>
      <c r="D261" s="4"/>
      <c r="E261" s="4"/>
      <c r="F261" s="4"/>
      <c r="G261" s="169"/>
      <c r="H261" s="169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 spans="1:26">
      <c r="A262" s="4"/>
      <c r="B262" s="169"/>
      <c r="C262" s="4"/>
      <c r="D262" s="4"/>
      <c r="E262" s="4"/>
      <c r="F262" s="4"/>
      <c r="G262" s="169"/>
      <c r="H262" s="169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 spans="1:26">
      <c r="A263" s="4"/>
      <c r="B263" s="169"/>
      <c r="C263" s="4"/>
      <c r="D263" s="4"/>
      <c r="E263" s="4"/>
      <c r="F263" s="4"/>
      <c r="G263" s="169"/>
      <c r="H263" s="169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 spans="1:26">
      <c r="A264" s="4"/>
      <c r="B264" s="169"/>
      <c r="C264" s="4"/>
      <c r="D264" s="4"/>
      <c r="E264" s="4"/>
      <c r="F264" s="4"/>
      <c r="G264" s="169"/>
      <c r="H264" s="169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 spans="1:26">
      <c r="A265" s="4"/>
      <c r="B265" s="169"/>
      <c r="C265" s="4"/>
      <c r="D265" s="4"/>
      <c r="E265" s="4"/>
      <c r="F265" s="4"/>
      <c r="G265" s="169"/>
      <c r="H265" s="169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 spans="1:26">
      <c r="A266" s="4"/>
      <c r="B266" s="169"/>
      <c r="C266" s="4"/>
      <c r="D266" s="4"/>
      <c r="E266" s="4"/>
      <c r="F266" s="4"/>
      <c r="G266" s="169"/>
      <c r="H266" s="169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 spans="1:2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 spans="1:2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 spans="1:2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 spans="1:2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 spans="1:2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 spans="1:2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 spans="1:2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 spans="1:2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 spans="1:2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 spans="1:2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 spans="1:2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 spans="1:2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 spans="1:2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 spans="1:2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 spans="1:2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 spans="1:2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 spans="1:2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 spans="1:2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 spans="1:2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 spans="1:2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 spans="1:2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 spans="1:2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 spans="1:2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 spans="1:2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 spans="1:2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 spans="1:2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 spans="1:2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 spans="1:2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 spans="1:2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 spans="1:2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 spans="1:2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 spans="1:2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 spans="1:2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 spans="1:2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 spans="1:2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 spans="1:2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 spans="1:2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 spans="1:2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 spans="1:2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 spans="1:2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 spans="1:2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 spans="1:2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 spans="1:2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 spans="1:2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 spans="1:2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 spans="1:2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 spans="1:2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 spans="1:2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 spans="1:2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 spans="1:2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 spans="1:2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 spans="1:2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 spans="1:2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 spans="1:2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 spans="1:2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 spans="1:2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 spans="1:2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 spans="1:2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 spans="1:2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 spans="1:2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 spans="1:2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 spans="1: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 spans="1:2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 spans="1:2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 spans="1:2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 spans="1:2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 spans="1:2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 spans="1:2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 spans="1:2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 spans="1:2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 spans="1:2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 spans="1:2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 spans="1:2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 spans="1:2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 spans="1:2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 spans="1:2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 spans="1:2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 spans="1:2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 spans="1:2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 spans="1:2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 spans="1:2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 spans="1:2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 spans="1:2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 spans="1:2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 spans="1:2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 spans="1:2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 spans="1:2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 spans="1:2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 spans="1:2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 spans="1:2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 spans="1:2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 spans="1:2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 spans="1:2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 spans="1:2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 spans="1:2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 spans="1:2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 spans="1:2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 spans="1:2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 spans="1:2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 spans="1:2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 spans="1:2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 spans="1:2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 spans="1:2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 spans="1:2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 spans="1:2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 spans="1:2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 spans="1:2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 spans="1:2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 spans="1:2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 spans="1:2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 spans="1:2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 spans="1:2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 spans="1:2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 spans="1:2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 spans="1:2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 spans="1:2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 spans="1:2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 spans="1:2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 spans="1:2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 spans="1:2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 spans="1:2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 spans="1:2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 spans="1:2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 spans="1:2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 spans="1:2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 spans="1:2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 spans="1:2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 spans="1:2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 spans="1:2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 spans="1:2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 spans="1:2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 spans="1:2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 spans="1:2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 spans="1:2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</sheetData>
  <mergeCells count="10">
    <mergeCell ref="A11:I11"/>
    <mergeCell ref="A12:D12"/>
    <mergeCell ref="E12:I12"/>
    <mergeCell ref="A13:D13"/>
    <mergeCell ref="E13:I13"/>
    <mergeCell ref="A14:D14"/>
    <mergeCell ref="A15:D15"/>
    <mergeCell ref="A60:B60"/>
    <mergeCell ref="F60:G60"/>
    <mergeCell ref="A1:I10"/>
  </mergeCells>
  <pageMargins left="0.708661417322835" right="0.708661417322835" top="0.748031496062992" bottom="0.748031496062992" header="0" footer="0"/>
  <pageSetup paperSize="1" scale="85" orientation="landscape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1"/>
  <sheetViews>
    <sheetView view="pageBreakPreview" zoomScale="80" zoomScaleNormal="100" topLeftCell="A29" workbookViewId="0">
      <selection activeCell="I18" sqref="I18"/>
    </sheetView>
  </sheetViews>
  <sheetFormatPr defaultColWidth="14.4285714285714" defaultRowHeight="15"/>
  <cols>
    <col min="1" max="1" width="10.7142857142857" customWidth="1"/>
    <col min="2" max="2" width="41.5714285714286" customWidth="1"/>
    <col min="3" max="3" width="20.2857142857143" customWidth="1"/>
    <col min="4" max="7" width="13.7142857142857" customWidth="1"/>
    <col min="8" max="8" width="14.2857142857143" customWidth="1"/>
    <col min="9" max="9" width="15" customWidth="1"/>
    <col min="10" max="23" width="8" customWidth="1"/>
  </cols>
  <sheetData>
    <row r="1" spans="1:25">
      <c r="A1" s="140"/>
      <c r="B1" s="2"/>
      <c r="C1" s="2"/>
      <c r="D1" s="2"/>
      <c r="E1" s="2"/>
      <c r="F1" s="2"/>
      <c r="G1" s="2"/>
      <c r="H1" s="2"/>
      <c r="I1" s="2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</row>
    <row r="2" spans="1:25">
      <c r="A2" s="6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</row>
    <row r="3" spans="1:25">
      <c r="A3" s="6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</row>
    <row r="4" spans="1:25">
      <c r="A4" s="6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</row>
    <row r="5" spans="1:25">
      <c r="A5" s="6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</row>
    <row r="6" spans="1:25">
      <c r="A6" s="6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</row>
    <row r="7" spans="1:25">
      <c r="A7" s="6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</row>
    <row r="8" spans="1:25">
      <c r="A8" s="6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</row>
    <row r="9" spans="1:25">
      <c r="A9" s="6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</row>
    <row r="10" spans="1:25">
      <c r="A10" s="8"/>
      <c r="B10" s="9"/>
      <c r="C10" s="9"/>
      <c r="D10" s="9"/>
      <c r="E10" s="9"/>
      <c r="F10" s="9"/>
      <c r="G10" s="9"/>
      <c r="H10" s="9"/>
      <c r="I10" s="9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</row>
    <row r="11" spans="1:25">
      <c r="A11" s="142" t="s">
        <v>2202</v>
      </c>
      <c r="B11" s="12"/>
      <c r="C11" s="12"/>
      <c r="D11" s="12"/>
      <c r="E11" s="12"/>
      <c r="F11" s="12"/>
      <c r="G11" s="12"/>
      <c r="H11" s="12"/>
      <c r="I11" s="12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</row>
    <row r="12" spans="1:25">
      <c r="A12" s="143" t="str">
        <f>Planilha!A12</f>
        <v>UFF- INSTITUTO DE ARTES E COMUNICAÇÃO SOCIAL - IACS</v>
      </c>
      <c r="B12" s="12"/>
      <c r="C12" s="12"/>
      <c r="D12" s="13"/>
      <c r="E12" s="143" t="str">
        <f>Planilha!E12</f>
        <v>PROCESSO:  23069.163323/2021/57</v>
      </c>
      <c r="F12" s="12"/>
      <c r="G12" s="12"/>
      <c r="H12" s="12"/>
      <c r="I12" s="12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</row>
    <row r="13" spans="1:25">
      <c r="A13" s="143" t="str">
        <f>Planilha!A13</f>
        <v>LOCAL: Rua Prof. Lara Vilela, 126 - São Domingos, Niterói </v>
      </c>
      <c r="B13" s="12"/>
      <c r="C13" s="12"/>
      <c r="D13" s="13"/>
      <c r="E13" s="143" t="str">
        <f>Planilha!E13</f>
        <v>ARTs 13076784</v>
      </c>
      <c r="F13" s="12"/>
      <c r="G13" s="12"/>
      <c r="H13" s="12"/>
      <c r="I13" s="12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</row>
    <row r="14" spans="1:25">
      <c r="A14" s="143" t="str">
        <f>Planilha!A14</f>
        <v>NOME DA OBRA: IACS</v>
      </c>
      <c r="B14" s="12"/>
      <c r="C14" s="12"/>
      <c r="D14" s="13"/>
      <c r="E14" s="144" t="str">
        <f>Planilha!E14</f>
        <v>BDI</v>
      </c>
      <c r="F14" s="144" t="str">
        <f>Planilha!F14</f>
        <v>BDI EQUIP.</v>
      </c>
      <c r="G14" s="144" t="str">
        <f>Planilha!G14</f>
        <v>SIAPE</v>
      </c>
      <c r="H14" s="144" t="str">
        <f>Planilha!H14</f>
        <v>DATA</v>
      </c>
      <c r="I14" s="142" t="str">
        <f>Planilha!I14</f>
        <v>REVISÃO</v>
      </c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</row>
    <row r="15" ht="29.25" customHeight="1" spans="1:25">
      <c r="A15" s="145" t="str">
        <f>Planilha!A15</f>
        <v>BASE DE DADOS: BASES SINAPI , SBC ,EMOP , SCO /MÊS DE REFERÊNCIA DEZEMBRO/25 -ESTADO RJ - REGIME TRIBUTÁRIO : NÃO DESONERADO</v>
      </c>
      <c r="B15" s="12"/>
      <c r="C15" s="12"/>
      <c r="D15" s="13"/>
      <c r="E15" s="146">
        <f>Planilha!E15</f>
        <v>0.2627</v>
      </c>
      <c r="F15" s="146">
        <f>Planilha!F15</f>
        <v>0</v>
      </c>
      <c r="G15" s="147" t="str">
        <f>Planilha!G15</f>
        <v>0000000</v>
      </c>
      <c r="H15" s="148">
        <f>Planilha!H15</f>
        <v>46037</v>
      </c>
      <c r="I15" s="149" t="str">
        <f>Planilha!I15</f>
        <v>R04</v>
      </c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</row>
    <row r="16" spans="1:25">
      <c r="A16" s="150" t="s">
        <v>2203</v>
      </c>
      <c r="B16" s="12"/>
      <c r="C16" s="12"/>
      <c r="D16" s="12"/>
      <c r="E16" s="12"/>
      <c r="F16" s="12"/>
      <c r="G16" s="12"/>
      <c r="H16" s="12"/>
      <c r="I16" s="12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</row>
    <row r="17" spans="1:25">
      <c r="A17" s="25" t="s">
        <v>15</v>
      </c>
      <c r="B17" s="25" t="s">
        <v>16</v>
      </c>
      <c r="C17" s="24" t="s">
        <v>2204</v>
      </c>
      <c r="D17" s="26" t="s">
        <v>2205</v>
      </c>
      <c r="E17" s="26" t="s">
        <v>2206</v>
      </c>
      <c r="F17" s="26" t="s">
        <v>2207</v>
      </c>
      <c r="G17" s="26" t="s">
        <v>2208</v>
      </c>
      <c r="H17" s="26" t="s">
        <v>2209</v>
      </c>
      <c r="I17" s="26" t="s">
        <v>2210</v>
      </c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</row>
    <row r="18" ht="26.25" spans="1:25">
      <c r="A18" s="151" t="s">
        <v>19</v>
      </c>
      <c r="B18" s="151" t="s">
        <v>20</v>
      </c>
      <c r="C18" s="152" t="s">
        <v>2211</v>
      </c>
      <c r="D18" s="152" t="s">
        <v>826</v>
      </c>
      <c r="E18" s="152" t="s">
        <v>826</v>
      </c>
      <c r="F18" s="153" t="s">
        <v>2212</v>
      </c>
      <c r="G18" s="153" t="s">
        <v>2212</v>
      </c>
      <c r="H18" s="153" t="s">
        <v>2212</v>
      </c>
      <c r="I18" s="153" t="s">
        <v>2213</v>
      </c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</row>
    <row r="19" ht="27" spans="1:25">
      <c r="A19" s="151" t="s">
        <v>21</v>
      </c>
      <c r="B19" s="151" t="s">
        <v>22</v>
      </c>
      <c r="C19" s="152" t="s">
        <v>2214</v>
      </c>
      <c r="D19" s="153" t="s">
        <v>2215</v>
      </c>
      <c r="E19" s="153" t="s">
        <v>2216</v>
      </c>
      <c r="F19" s="153" t="s">
        <v>2217</v>
      </c>
      <c r="G19" s="153" t="s">
        <v>2218</v>
      </c>
      <c r="H19" s="153" t="s">
        <v>2219</v>
      </c>
      <c r="I19" s="153" t="s">
        <v>2220</v>
      </c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</row>
    <row r="20" ht="27" spans="1:25">
      <c r="A20" s="151" t="s">
        <v>23</v>
      </c>
      <c r="B20" s="151" t="s">
        <v>24</v>
      </c>
      <c r="C20" s="152" t="s">
        <v>2221</v>
      </c>
      <c r="D20" s="153" t="s">
        <v>2222</v>
      </c>
      <c r="E20" s="153" t="s">
        <v>2223</v>
      </c>
      <c r="F20" s="152" t="s">
        <v>826</v>
      </c>
      <c r="G20" s="152" t="s">
        <v>826</v>
      </c>
      <c r="H20" s="152" t="s">
        <v>826</v>
      </c>
      <c r="I20" s="152" t="s">
        <v>826</v>
      </c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</row>
    <row r="21" ht="27" spans="1:25">
      <c r="A21" s="151" t="s">
        <v>25</v>
      </c>
      <c r="B21" s="151" t="s">
        <v>26</v>
      </c>
      <c r="C21" s="152" t="s">
        <v>2224</v>
      </c>
      <c r="D21" s="153" t="s">
        <v>2225</v>
      </c>
      <c r="E21" s="153" t="s">
        <v>2226</v>
      </c>
      <c r="F21" s="153" t="s">
        <v>2225</v>
      </c>
      <c r="G21" s="152" t="s">
        <v>826</v>
      </c>
      <c r="H21" s="152" t="s">
        <v>826</v>
      </c>
      <c r="I21" s="152" t="s">
        <v>826</v>
      </c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</row>
    <row r="22" ht="27" spans="1:25">
      <c r="A22" s="151" t="s">
        <v>27</v>
      </c>
      <c r="B22" s="151" t="s">
        <v>28</v>
      </c>
      <c r="C22" s="152" t="s">
        <v>2227</v>
      </c>
      <c r="D22" s="152" t="s">
        <v>826</v>
      </c>
      <c r="E22" s="153" t="s">
        <v>2228</v>
      </c>
      <c r="F22" s="153" t="s">
        <v>2228</v>
      </c>
      <c r="G22" s="152" t="s">
        <v>826</v>
      </c>
      <c r="H22" s="152" t="s">
        <v>826</v>
      </c>
      <c r="I22" s="152" t="s">
        <v>826</v>
      </c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</row>
    <row r="23" ht="27" spans="1:25">
      <c r="A23" s="151" t="s">
        <v>29</v>
      </c>
      <c r="B23" s="151" t="s">
        <v>30</v>
      </c>
      <c r="C23" s="152" t="s">
        <v>2229</v>
      </c>
      <c r="D23" s="152" t="s">
        <v>826</v>
      </c>
      <c r="E23" s="153" t="s">
        <v>2230</v>
      </c>
      <c r="F23" s="153" t="s">
        <v>2230</v>
      </c>
      <c r="G23" s="152" t="s">
        <v>826</v>
      </c>
      <c r="H23" s="152" t="s">
        <v>826</v>
      </c>
      <c r="I23" s="152" t="s">
        <v>826</v>
      </c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</row>
    <row r="24" ht="27" spans="1:25">
      <c r="A24" s="151" t="s">
        <v>31</v>
      </c>
      <c r="B24" s="151" t="s">
        <v>32</v>
      </c>
      <c r="C24" s="152" t="s">
        <v>2231</v>
      </c>
      <c r="D24" s="152" t="s">
        <v>826</v>
      </c>
      <c r="E24" s="153" t="s">
        <v>2232</v>
      </c>
      <c r="F24" s="153" t="s">
        <v>2233</v>
      </c>
      <c r="G24" s="153" t="s">
        <v>2232</v>
      </c>
      <c r="H24" s="152" t="s">
        <v>826</v>
      </c>
      <c r="I24" s="152" t="s">
        <v>826</v>
      </c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</row>
    <row r="25" ht="27" spans="1:25">
      <c r="A25" s="151" t="s">
        <v>33</v>
      </c>
      <c r="B25" s="151" t="s">
        <v>34</v>
      </c>
      <c r="C25" s="152" t="s">
        <v>2234</v>
      </c>
      <c r="D25" s="152" t="s">
        <v>826</v>
      </c>
      <c r="E25" s="152" t="s">
        <v>826</v>
      </c>
      <c r="F25" s="153" t="s">
        <v>2235</v>
      </c>
      <c r="G25" s="153" t="s">
        <v>2236</v>
      </c>
      <c r="H25" s="153" t="s">
        <v>2236</v>
      </c>
      <c r="I25" s="152" t="s">
        <v>826</v>
      </c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</row>
    <row r="26" ht="27" spans="1:25">
      <c r="A26" s="151" t="s">
        <v>35</v>
      </c>
      <c r="B26" s="151" t="s">
        <v>36</v>
      </c>
      <c r="C26" s="152" t="s">
        <v>2237</v>
      </c>
      <c r="D26" s="152" t="s">
        <v>826</v>
      </c>
      <c r="E26" s="153" t="s">
        <v>2238</v>
      </c>
      <c r="F26" s="153" t="s">
        <v>2239</v>
      </c>
      <c r="G26" s="153" t="s">
        <v>2239</v>
      </c>
      <c r="H26" s="153" t="s">
        <v>2240</v>
      </c>
      <c r="I26" s="153" t="s">
        <v>2238</v>
      </c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</row>
    <row r="27" ht="27" spans="1:25">
      <c r="A27" s="151" t="s">
        <v>37</v>
      </c>
      <c r="B27" s="151" t="s">
        <v>38</v>
      </c>
      <c r="C27" s="152" t="s">
        <v>2241</v>
      </c>
      <c r="D27" s="152" t="s">
        <v>826</v>
      </c>
      <c r="E27" s="153" t="s">
        <v>2242</v>
      </c>
      <c r="F27" s="153" t="s">
        <v>2243</v>
      </c>
      <c r="G27" s="153" t="s">
        <v>2243</v>
      </c>
      <c r="H27" s="153" t="s">
        <v>2244</v>
      </c>
      <c r="I27" s="153" t="s">
        <v>2242</v>
      </c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</row>
    <row r="28" ht="27" spans="1:25">
      <c r="A28" s="151" t="s">
        <v>39</v>
      </c>
      <c r="B28" s="151" t="s">
        <v>40</v>
      </c>
      <c r="C28" s="152" t="s">
        <v>2245</v>
      </c>
      <c r="D28" s="152" t="s">
        <v>826</v>
      </c>
      <c r="E28" s="152" t="s">
        <v>826</v>
      </c>
      <c r="F28" s="153" t="s">
        <v>2246</v>
      </c>
      <c r="G28" s="153" t="s">
        <v>2246</v>
      </c>
      <c r="H28" s="152" t="s">
        <v>826</v>
      </c>
      <c r="I28" s="152" t="s">
        <v>826</v>
      </c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</row>
    <row r="29" ht="27" spans="1:25">
      <c r="A29" s="151" t="s">
        <v>41</v>
      </c>
      <c r="B29" s="151" t="s">
        <v>42</v>
      </c>
      <c r="C29" s="152" t="s">
        <v>2247</v>
      </c>
      <c r="D29" s="152" t="s">
        <v>826</v>
      </c>
      <c r="E29" s="152" t="s">
        <v>826</v>
      </c>
      <c r="F29" s="153" t="s">
        <v>2248</v>
      </c>
      <c r="G29" s="153" t="s">
        <v>2249</v>
      </c>
      <c r="H29" s="153" t="s">
        <v>2249</v>
      </c>
      <c r="I29" s="152" t="s">
        <v>826</v>
      </c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</row>
    <row r="30" ht="27" spans="1:25">
      <c r="A30" s="151" t="s">
        <v>43</v>
      </c>
      <c r="B30" s="151" t="s">
        <v>44</v>
      </c>
      <c r="C30" s="152" t="s">
        <v>2250</v>
      </c>
      <c r="D30" s="152" t="s">
        <v>826</v>
      </c>
      <c r="E30" s="152" t="s">
        <v>826</v>
      </c>
      <c r="F30" s="153" t="s">
        <v>2251</v>
      </c>
      <c r="G30" s="153" t="s">
        <v>2252</v>
      </c>
      <c r="H30" s="153" t="s">
        <v>2252</v>
      </c>
      <c r="I30" s="152" t="s">
        <v>826</v>
      </c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</row>
    <row r="31" ht="27" spans="1:25">
      <c r="A31" s="151" t="s">
        <v>45</v>
      </c>
      <c r="B31" s="151" t="s">
        <v>46</v>
      </c>
      <c r="C31" s="152" t="s">
        <v>2253</v>
      </c>
      <c r="D31" s="152" t="s">
        <v>826</v>
      </c>
      <c r="E31" s="152" t="s">
        <v>826</v>
      </c>
      <c r="F31" s="153" t="s">
        <v>2254</v>
      </c>
      <c r="G31" s="153" t="s">
        <v>2255</v>
      </c>
      <c r="H31" s="153" t="s">
        <v>2255</v>
      </c>
      <c r="I31" s="152" t="s">
        <v>826</v>
      </c>
      <c r="J31" s="141"/>
      <c r="K31" s="141"/>
      <c r="L31" s="141"/>
      <c r="M31" s="141"/>
      <c r="N31" s="141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</row>
    <row r="32" ht="27" spans="1:25">
      <c r="A32" s="151" t="s">
        <v>47</v>
      </c>
      <c r="B32" s="151" t="s">
        <v>48</v>
      </c>
      <c r="C32" s="152" t="s">
        <v>2256</v>
      </c>
      <c r="D32" s="152" t="s">
        <v>826</v>
      </c>
      <c r="E32" s="152" t="s">
        <v>826</v>
      </c>
      <c r="F32" s="153" t="s">
        <v>2257</v>
      </c>
      <c r="G32" s="153" t="s">
        <v>2258</v>
      </c>
      <c r="H32" s="153" t="s">
        <v>2258</v>
      </c>
      <c r="I32" s="152" t="s">
        <v>826</v>
      </c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</row>
    <row r="33" ht="15.75" customHeight="1" spans="1:25">
      <c r="A33" s="151" t="s">
        <v>49</v>
      </c>
      <c r="B33" s="151" t="s">
        <v>50</v>
      </c>
      <c r="C33" s="152" t="s">
        <v>2259</v>
      </c>
      <c r="D33" s="152" t="s">
        <v>826</v>
      </c>
      <c r="E33" s="152" t="s">
        <v>826</v>
      </c>
      <c r="F33" s="152" t="s">
        <v>826</v>
      </c>
      <c r="G33" s="152" t="s">
        <v>826</v>
      </c>
      <c r="H33" s="153" t="s">
        <v>2260</v>
      </c>
      <c r="I33" s="153" t="s">
        <v>2261</v>
      </c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</row>
    <row r="34" ht="15.75" customHeight="1" spans="1:25">
      <c r="A34" s="44" t="s">
        <v>2262</v>
      </c>
      <c r="B34" s="44"/>
      <c r="C34" s="44"/>
      <c r="D34" s="42" t="s">
        <v>2263</v>
      </c>
      <c r="E34" s="42" t="s">
        <v>2264</v>
      </c>
      <c r="F34" s="42" t="s">
        <v>2265</v>
      </c>
      <c r="G34" s="42" t="s">
        <v>2266</v>
      </c>
      <c r="H34" s="42" t="s">
        <v>2267</v>
      </c>
      <c r="I34" s="42" t="s">
        <v>2268</v>
      </c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</row>
    <row r="35" customHeight="1" spans="1:25">
      <c r="A35" s="44" t="s">
        <v>2269</v>
      </c>
      <c r="B35" s="44"/>
      <c r="C35" s="44"/>
      <c r="D35" s="42" t="s">
        <v>2270</v>
      </c>
      <c r="E35" s="42" t="s">
        <v>2271</v>
      </c>
      <c r="F35" s="42" t="s">
        <v>2272</v>
      </c>
      <c r="G35" s="42" t="s">
        <v>2273</v>
      </c>
      <c r="H35" s="42" t="s">
        <v>2274</v>
      </c>
      <c r="I35" s="42" t="s">
        <v>2275</v>
      </c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</row>
    <row r="36" customHeight="1" spans="1:25">
      <c r="A36" s="44" t="s">
        <v>2276</v>
      </c>
      <c r="B36" s="44"/>
      <c r="C36" s="44"/>
      <c r="D36" s="42" t="s">
        <v>2263</v>
      </c>
      <c r="E36" s="42" t="s">
        <v>2277</v>
      </c>
      <c r="F36" s="42" t="s">
        <v>2278</v>
      </c>
      <c r="G36" s="42" t="s">
        <v>2279</v>
      </c>
      <c r="H36" s="42" t="s">
        <v>2280</v>
      </c>
      <c r="I36" s="42" t="s">
        <v>2281</v>
      </c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</row>
    <row r="37" customHeight="1" spans="1:25">
      <c r="A37" s="44" t="s">
        <v>2282</v>
      </c>
      <c r="B37" s="44"/>
      <c r="C37" s="44"/>
      <c r="D37" s="42" t="s">
        <v>2270</v>
      </c>
      <c r="E37" s="42" t="s">
        <v>2283</v>
      </c>
      <c r="F37" s="42" t="s">
        <v>2284</v>
      </c>
      <c r="G37" s="42" t="s">
        <v>2285</v>
      </c>
      <c r="H37" s="42" t="s">
        <v>2286</v>
      </c>
      <c r="I37" s="42" t="s">
        <v>2287</v>
      </c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  <c r="X37" s="141"/>
      <c r="Y37" s="141"/>
    </row>
    <row r="38" spans="1:25">
      <c r="A38" s="40"/>
      <c r="B38" s="40"/>
      <c r="C38" s="40"/>
      <c r="D38" s="40"/>
      <c r="E38" s="40"/>
      <c r="F38" s="40"/>
      <c r="G38" s="40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</row>
    <row r="39" customHeight="1" spans="1:25">
      <c r="A39" s="46"/>
      <c r="B39" s="46"/>
      <c r="C39" s="46"/>
      <c r="D39" s="46"/>
      <c r="E39" s="46"/>
      <c r="F39" s="46"/>
      <c r="G39" s="46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</row>
    <row r="40" customHeight="1" spans="1:25">
      <c r="A40" s="40" t="s">
        <v>54</v>
      </c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  <c r="X40" s="141"/>
      <c r="Y40" s="141"/>
    </row>
    <row r="41" spans="1:25">
      <c r="A41" s="141"/>
      <c r="B41" s="141"/>
      <c r="C41" s="141" t="s">
        <v>2288</v>
      </c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141"/>
    </row>
    <row r="42" spans="1:25">
      <c r="A42" s="141"/>
      <c r="B42" s="14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1"/>
      <c r="U42" s="141"/>
      <c r="V42" s="141"/>
      <c r="W42" s="141"/>
      <c r="X42" s="141"/>
      <c r="Y42" s="141"/>
    </row>
    <row r="43" spans="1:25">
      <c r="A43" s="141"/>
      <c r="B43" s="141"/>
      <c r="C43" s="141"/>
      <c r="D43" s="141"/>
      <c r="E43" s="141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</row>
    <row r="44" spans="1:25">
      <c r="A44" s="141"/>
      <c r="B44" s="141"/>
      <c r="C44" s="141"/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  <c r="X44" s="141"/>
      <c r="Y44" s="141"/>
    </row>
    <row r="45" spans="1:25">
      <c r="A45" s="141"/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</row>
    <row r="46" spans="1:25">
      <c r="A46" s="141"/>
      <c r="B46" s="141"/>
      <c r="C46" s="141"/>
      <c r="D46" s="141"/>
      <c r="E46" s="141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1"/>
      <c r="U46" s="141"/>
      <c r="V46" s="141"/>
      <c r="W46" s="141"/>
      <c r="X46" s="141"/>
      <c r="Y46" s="141"/>
    </row>
    <row r="47" spans="1:25">
      <c r="A47" s="141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  <c r="X47" s="141"/>
      <c r="Y47" s="141"/>
    </row>
    <row r="48" spans="1:25">
      <c r="A48" s="141"/>
      <c r="B48" s="141"/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/>
      <c r="Q48" s="141"/>
      <c r="R48" s="141"/>
      <c r="S48" s="141"/>
      <c r="T48" s="141"/>
      <c r="U48" s="141"/>
      <c r="V48" s="141"/>
      <c r="W48" s="141"/>
      <c r="X48" s="141"/>
      <c r="Y48" s="141"/>
    </row>
    <row r="49" spans="1:25">
      <c r="A49" s="141"/>
      <c r="B49" s="141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  <c r="X49" s="141"/>
      <c r="Y49" s="141"/>
    </row>
    <row r="50" spans="1:25">
      <c r="A50" s="141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  <c r="X50" s="141"/>
      <c r="Y50" s="141"/>
    </row>
    <row r="51" spans="1:25">
      <c r="A51" s="141"/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  <c r="X51" s="141"/>
      <c r="Y51" s="141"/>
    </row>
    <row r="52" spans="1:25">
      <c r="A52" s="141"/>
      <c r="B52" s="141"/>
      <c r="C52" s="141"/>
      <c r="D52" s="141"/>
      <c r="E52" s="141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  <c r="X52" s="141"/>
      <c r="Y52" s="141"/>
    </row>
    <row r="53" spans="1:25">
      <c r="A53" s="141"/>
      <c r="B53" s="141"/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  <c r="X53" s="141"/>
      <c r="Y53" s="141"/>
    </row>
    <row r="54" spans="1:25">
      <c r="A54" s="141"/>
      <c r="B54" s="141"/>
      <c r="C54" s="141"/>
      <c r="D54" s="141"/>
      <c r="E54" s="141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  <c r="X54" s="141"/>
      <c r="Y54" s="141"/>
    </row>
    <row r="55" spans="1:25">
      <c r="A55" s="141"/>
      <c r="B55" s="141"/>
      <c r="C55" s="141"/>
      <c r="D55" s="141"/>
      <c r="E55" s="141"/>
      <c r="F55" s="141"/>
      <c r="G55" s="141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</row>
    <row r="56" spans="1:25">
      <c r="A56" s="141"/>
      <c r="B56" s="141"/>
      <c r="C56" s="141"/>
      <c r="D56" s="141"/>
      <c r="E56" s="141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</row>
    <row r="57" spans="1:25">
      <c r="A57" s="141"/>
      <c r="B57" s="141"/>
      <c r="C57" s="141"/>
      <c r="D57" s="141"/>
      <c r="E57" s="141"/>
      <c r="F57" s="141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  <c r="X57" s="141"/>
      <c r="Y57" s="141"/>
    </row>
    <row r="58" spans="1:25">
      <c r="A58" s="141"/>
      <c r="B58" s="141"/>
      <c r="C58" s="141"/>
      <c r="D58" s="141"/>
      <c r="E58" s="141"/>
      <c r="F58" s="141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  <c r="X58" s="141"/>
      <c r="Y58" s="141"/>
    </row>
    <row r="59" spans="1:25">
      <c r="A59" s="141"/>
      <c r="B59" s="141"/>
      <c r="C59" s="141"/>
      <c r="D59" s="141"/>
      <c r="E59" s="141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1"/>
    </row>
    <row r="60" spans="1:25">
      <c r="A60" s="141"/>
      <c r="B60" s="141"/>
      <c r="C60" s="141"/>
      <c r="D60" s="141"/>
      <c r="E60" s="141"/>
      <c r="F60" s="141"/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</row>
    <row r="61" spans="1:25">
      <c r="A61" s="141"/>
      <c r="B61" s="141"/>
      <c r="C61" s="141"/>
      <c r="D61" s="141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1"/>
      <c r="X61" s="141"/>
      <c r="Y61" s="141"/>
    </row>
    <row r="62" spans="1:25">
      <c r="A62" s="141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</row>
    <row r="63" spans="1:25">
      <c r="A63" s="141"/>
      <c r="B63" s="141"/>
      <c r="C63" s="141"/>
      <c r="D63" s="141"/>
      <c r="E63" s="141"/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  <c r="X63" s="141"/>
      <c r="Y63" s="141"/>
    </row>
    <row r="64" spans="1:25">
      <c r="A64" s="141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</row>
    <row r="65" spans="1:25">
      <c r="A65" s="141"/>
      <c r="B65" s="141"/>
      <c r="C65" s="141"/>
      <c r="D65" s="141"/>
      <c r="E65" s="141"/>
      <c r="F65" s="141"/>
      <c r="G65" s="141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</row>
    <row r="66" spans="1:25">
      <c r="A66" s="141"/>
      <c r="B66" s="141"/>
      <c r="C66" s="141"/>
      <c r="D66" s="141"/>
      <c r="E66" s="141"/>
      <c r="F66" s="141"/>
      <c r="G66" s="141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1"/>
      <c r="U66" s="141"/>
      <c r="V66" s="141"/>
      <c r="W66" s="141"/>
      <c r="X66" s="141"/>
      <c r="Y66" s="141"/>
    </row>
    <row r="67" spans="1:25">
      <c r="A67" s="141"/>
      <c r="B67" s="141"/>
      <c r="C67" s="141"/>
      <c r="D67" s="141"/>
      <c r="E67" s="141"/>
      <c r="F67" s="141"/>
      <c r="G67" s="141"/>
      <c r="H67" s="141"/>
      <c r="I67" s="141"/>
      <c r="J67" s="141"/>
      <c r="K67" s="141"/>
      <c r="L67" s="141"/>
      <c r="M67" s="141"/>
      <c r="N67" s="141"/>
      <c r="O67" s="141"/>
      <c r="P67" s="141"/>
      <c r="Q67" s="141"/>
      <c r="R67" s="141"/>
      <c r="S67" s="141"/>
      <c r="T67" s="141"/>
      <c r="U67" s="141"/>
      <c r="V67" s="141"/>
      <c r="W67" s="141"/>
      <c r="X67" s="141"/>
      <c r="Y67" s="141"/>
    </row>
    <row r="68" spans="1:25">
      <c r="A68" s="141"/>
      <c r="B68" s="141"/>
      <c r="C68" s="141"/>
      <c r="D68" s="141"/>
      <c r="E68" s="141"/>
      <c r="F68" s="141"/>
      <c r="G68" s="141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/>
      <c r="Y68" s="141"/>
    </row>
    <row r="69" spans="1:25">
      <c r="A69" s="141"/>
      <c r="B69" s="141"/>
      <c r="C69" s="141"/>
      <c r="D69" s="141"/>
      <c r="E69" s="141"/>
      <c r="F69" s="141"/>
      <c r="G69" s="141"/>
      <c r="H69" s="141"/>
      <c r="I69" s="141"/>
      <c r="J69" s="141"/>
      <c r="K69" s="141"/>
      <c r="L69" s="141"/>
      <c r="M69" s="141"/>
      <c r="N69" s="141"/>
      <c r="O69" s="141"/>
      <c r="P69" s="141"/>
      <c r="Q69" s="141"/>
      <c r="R69" s="141"/>
      <c r="S69" s="141"/>
      <c r="T69" s="141"/>
      <c r="U69" s="141"/>
      <c r="V69" s="141"/>
      <c r="W69" s="141"/>
      <c r="X69" s="141"/>
      <c r="Y69" s="141"/>
    </row>
    <row r="70" spans="1:25">
      <c r="A70" s="141"/>
      <c r="B70" s="141"/>
      <c r="C70" s="141"/>
      <c r="D70" s="141"/>
      <c r="E70" s="141"/>
      <c r="F70" s="141"/>
      <c r="G70" s="141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</row>
    <row r="71" spans="1:25">
      <c r="A71" s="141"/>
      <c r="B71" s="141"/>
      <c r="C71" s="141"/>
      <c r="D71" s="141"/>
      <c r="E71" s="141"/>
      <c r="F71" s="141"/>
      <c r="G71" s="141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</row>
    <row r="72" spans="1:25">
      <c r="A72" s="141"/>
      <c r="B72" s="141"/>
      <c r="C72" s="141"/>
      <c r="D72" s="141"/>
      <c r="E72" s="141"/>
      <c r="F72" s="141"/>
      <c r="G72" s="141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  <c r="X72" s="141"/>
      <c r="Y72" s="141"/>
    </row>
    <row r="73" spans="1:25">
      <c r="A73" s="141"/>
      <c r="B73" s="141"/>
      <c r="C73" s="141"/>
      <c r="D73" s="141"/>
      <c r="E73" s="141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  <c r="Q73" s="141"/>
      <c r="R73" s="141"/>
      <c r="S73" s="141"/>
      <c r="T73" s="141"/>
      <c r="U73" s="141"/>
      <c r="V73" s="141"/>
      <c r="W73" s="141"/>
      <c r="X73" s="141"/>
      <c r="Y73" s="141"/>
    </row>
    <row r="74" spans="1:25">
      <c r="A74" s="141"/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1"/>
      <c r="U74" s="141"/>
      <c r="V74" s="141"/>
      <c r="W74" s="141"/>
      <c r="X74" s="141"/>
      <c r="Y74" s="141"/>
    </row>
    <row r="75" spans="1:25">
      <c r="A75" s="141"/>
      <c r="B75" s="141"/>
      <c r="C75" s="141"/>
      <c r="D75" s="141"/>
      <c r="E75" s="141"/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1"/>
      <c r="U75" s="141"/>
      <c r="V75" s="141"/>
      <c r="W75" s="141"/>
      <c r="X75" s="141"/>
      <c r="Y75" s="141"/>
    </row>
    <row r="76" spans="1:25">
      <c r="A76" s="141"/>
      <c r="B76" s="141"/>
      <c r="C76" s="141"/>
      <c r="D76" s="141"/>
      <c r="E76" s="141"/>
      <c r="F76" s="141"/>
      <c r="G76" s="141"/>
      <c r="H76" s="141"/>
      <c r="I76" s="141"/>
      <c r="J76" s="141"/>
      <c r="K76" s="141"/>
      <c r="L76" s="141"/>
      <c r="M76" s="141"/>
      <c r="N76" s="141"/>
      <c r="O76" s="141"/>
      <c r="P76" s="141"/>
      <c r="Q76" s="141"/>
      <c r="R76" s="141"/>
      <c r="S76" s="141"/>
      <c r="T76" s="141"/>
      <c r="U76" s="141"/>
      <c r="V76" s="141"/>
      <c r="W76" s="141"/>
      <c r="X76" s="141"/>
      <c r="Y76" s="141"/>
    </row>
    <row r="77" spans="1:25">
      <c r="A77" s="141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  <c r="W77" s="141"/>
      <c r="X77" s="141"/>
      <c r="Y77" s="141"/>
    </row>
    <row r="78" spans="1:25">
      <c r="A78" s="141"/>
      <c r="B78" s="141"/>
      <c r="C78" s="141"/>
      <c r="D78" s="141"/>
      <c r="E78" s="141"/>
      <c r="F78" s="141"/>
      <c r="G78" s="141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</row>
    <row r="79" spans="1:25">
      <c r="A79" s="141"/>
      <c r="B79" s="141"/>
      <c r="C79" s="141"/>
      <c r="D79" s="141"/>
      <c r="E79" s="141"/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1"/>
      <c r="U79" s="141"/>
      <c r="V79" s="141"/>
      <c r="W79" s="141"/>
      <c r="X79" s="141"/>
      <c r="Y79" s="141"/>
    </row>
    <row r="80" spans="1:25">
      <c r="A80" s="141"/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</row>
    <row r="81" spans="1:25">
      <c r="A81" s="141"/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  <c r="W81" s="141"/>
      <c r="X81" s="141"/>
      <c r="Y81" s="141"/>
    </row>
    <row r="82" spans="1:25">
      <c r="A82" s="141"/>
      <c r="B82" s="141"/>
      <c r="C82" s="141"/>
      <c r="D82" s="141"/>
      <c r="E82" s="141"/>
      <c r="F82" s="141"/>
      <c r="G82" s="141"/>
      <c r="H82" s="141"/>
      <c r="I82" s="141"/>
      <c r="J82" s="141"/>
      <c r="K82" s="141"/>
      <c r="L82" s="141"/>
      <c r="M82" s="141"/>
      <c r="N82" s="141"/>
      <c r="O82" s="141"/>
      <c r="P82" s="141"/>
      <c r="Q82" s="141"/>
      <c r="R82" s="141"/>
      <c r="S82" s="141"/>
      <c r="T82" s="141"/>
      <c r="U82" s="141"/>
      <c r="V82" s="141"/>
      <c r="W82" s="141"/>
      <c r="X82" s="141"/>
      <c r="Y82" s="141"/>
    </row>
    <row r="83" spans="1:25">
      <c r="A83" s="141"/>
      <c r="B83" s="141"/>
      <c r="C83" s="141"/>
      <c r="D83" s="141"/>
      <c r="E83" s="141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</row>
    <row r="84" spans="1:25">
      <c r="A84" s="141"/>
      <c r="B84" s="141"/>
      <c r="C84" s="141"/>
      <c r="D84" s="141"/>
      <c r="E84" s="141"/>
      <c r="F84" s="141"/>
      <c r="G84" s="141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</row>
    <row r="85" spans="1:25">
      <c r="A85" s="141"/>
      <c r="B85" s="141"/>
      <c r="C85" s="141"/>
      <c r="D85" s="141"/>
      <c r="E85" s="141"/>
      <c r="F85" s="141"/>
      <c r="G85" s="141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</row>
    <row r="86" spans="1:25">
      <c r="A86" s="141"/>
      <c r="B86" s="141"/>
      <c r="C86" s="141"/>
      <c r="D86" s="141"/>
      <c r="E86" s="141"/>
      <c r="F86" s="141"/>
      <c r="G86" s="141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1"/>
      <c r="Y86" s="141"/>
    </row>
    <row r="87" spans="1:25">
      <c r="A87" s="141"/>
      <c r="B87" s="141"/>
      <c r="C87" s="141"/>
      <c r="D87" s="141"/>
      <c r="E87" s="141"/>
      <c r="F87" s="141"/>
      <c r="G87" s="141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</row>
    <row r="88" spans="1:25">
      <c r="A88" s="141"/>
      <c r="B88" s="141"/>
      <c r="C88" s="141"/>
      <c r="D88" s="141"/>
      <c r="E88" s="141"/>
      <c r="F88" s="141"/>
      <c r="G88" s="141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</row>
    <row r="89" spans="1:25">
      <c r="A89" s="141"/>
      <c r="B89" s="141"/>
      <c r="C89" s="141"/>
      <c r="D89" s="141"/>
      <c r="E89" s="141"/>
      <c r="F89" s="141"/>
      <c r="G89" s="141"/>
      <c r="H89" s="141"/>
      <c r="I89" s="141"/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  <c r="X89" s="141"/>
      <c r="Y89" s="141"/>
    </row>
    <row r="90" spans="1:25">
      <c r="A90" s="141"/>
      <c r="B90" s="141"/>
      <c r="C90" s="141"/>
      <c r="D90" s="141"/>
      <c r="E90" s="141"/>
      <c r="F90" s="141"/>
      <c r="G90" s="141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</row>
    <row r="91" spans="1:25">
      <c r="A91" s="141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</row>
    <row r="92" spans="1:25">
      <c r="A92" s="141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  <c r="N92" s="141"/>
      <c r="O92" s="141"/>
      <c r="P92" s="141"/>
      <c r="Q92" s="141"/>
      <c r="R92" s="141"/>
      <c r="S92" s="141"/>
      <c r="T92" s="141"/>
      <c r="U92" s="141"/>
      <c r="V92" s="141"/>
      <c r="W92" s="141"/>
      <c r="X92" s="141"/>
      <c r="Y92" s="141"/>
    </row>
    <row r="93" spans="1:25">
      <c r="A93" s="141"/>
      <c r="B93" s="141"/>
      <c r="C93" s="141"/>
      <c r="D93" s="141"/>
      <c r="E93" s="141"/>
      <c r="F93" s="141"/>
      <c r="G93" s="141"/>
      <c r="H93" s="141"/>
      <c r="I93" s="141"/>
      <c r="J93" s="141"/>
      <c r="K93" s="141"/>
      <c r="L93" s="141"/>
      <c r="M93" s="141"/>
      <c r="N93" s="141"/>
      <c r="O93" s="141"/>
      <c r="P93" s="141"/>
      <c r="Q93" s="141"/>
      <c r="R93" s="141"/>
      <c r="S93" s="141"/>
      <c r="T93" s="141"/>
      <c r="U93" s="141"/>
      <c r="V93" s="141"/>
      <c r="W93" s="141"/>
      <c r="X93" s="141"/>
      <c r="Y93" s="141"/>
    </row>
    <row r="94" spans="1:25">
      <c r="A94" s="141"/>
      <c r="B94" s="141"/>
      <c r="C94" s="141"/>
      <c r="D94" s="141"/>
      <c r="E94" s="141"/>
      <c r="F94" s="141"/>
      <c r="G94" s="141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1"/>
      <c r="U94" s="141"/>
      <c r="V94" s="141"/>
      <c r="W94" s="141"/>
      <c r="X94" s="141"/>
      <c r="Y94" s="141"/>
    </row>
    <row r="95" spans="1:25">
      <c r="A95" s="141"/>
      <c r="B95" s="141"/>
      <c r="C95" s="141"/>
      <c r="D95" s="141"/>
      <c r="E95" s="141"/>
      <c r="F95" s="141"/>
      <c r="G95" s="141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</row>
    <row r="96" spans="1:25">
      <c r="A96" s="141"/>
      <c r="B96" s="141"/>
      <c r="C96" s="141"/>
      <c r="D96" s="141"/>
      <c r="E96" s="141"/>
      <c r="F96" s="141"/>
      <c r="G96" s="141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</row>
    <row r="97" spans="1:25">
      <c r="A97" s="141"/>
      <c r="B97" s="141"/>
      <c r="C97" s="141"/>
      <c r="D97" s="141"/>
      <c r="E97" s="141"/>
      <c r="F97" s="141"/>
      <c r="G97" s="141"/>
      <c r="H97" s="141"/>
      <c r="I97" s="141"/>
      <c r="J97" s="141"/>
      <c r="K97" s="141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</row>
    <row r="98" spans="1:25">
      <c r="A98" s="141"/>
      <c r="B98" s="141"/>
      <c r="C98" s="141"/>
      <c r="D98" s="141"/>
      <c r="E98" s="141"/>
      <c r="F98" s="141"/>
      <c r="G98" s="141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</row>
    <row r="99" spans="1:25">
      <c r="A99" s="141"/>
      <c r="B99" s="141"/>
      <c r="C99" s="141"/>
      <c r="D99" s="141"/>
      <c r="E99" s="141"/>
      <c r="F99" s="141"/>
      <c r="G99" s="141"/>
      <c r="H99" s="141"/>
      <c r="I99" s="141"/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1"/>
      <c r="U99" s="141"/>
      <c r="V99" s="141"/>
      <c r="W99" s="141"/>
      <c r="X99" s="141"/>
      <c r="Y99" s="141"/>
    </row>
    <row r="100" spans="1:25">
      <c r="A100" s="141"/>
      <c r="B100" s="141"/>
      <c r="C100" s="141"/>
      <c r="D100" s="141"/>
      <c r="E100" s="141"/>
      <c r="F100" s="141"/>
      <c r="G100" s="141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</row>
    <row r="101" spans="1:25">
      <c r="A101" s="141"/>
      <c r="B101" s="141"/>
      <c r="C101" s="141"/>
      <c r="D101" s="141"/>
      <c r="E101" s="141"/>
      <c r="F101" s="141"/>
      <c r="G101" s="141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</row>
    <row r="102" spans="1:25">
      <c r="A102" s="141"/>
      <c r="B102" s="141"/>
      <c r="C102" s="141"/>
      <c r="D102" s="141"/>
      <c r="E102" s="141"/>
      <c r="F102" s="141"/>
      <c r="G102" s="141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</row>
    <row r="103" spans="1:25">
      <c r="A103" s="141"/>
      <c r="B103" s="141"/>
      <c r="C103" s="141"/>
      <c r="D103" s="141"/>
      <c r="E103" s="141"/>
      <c r="F103" s="141"/>
      <c r="G103" s="141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</row>
    <row r="104" spans="1:25">
      <c r="A104" s="141"/>
      <c r="B104" s="141"/>
      <c r="C104" s="141"/>
      <c r="D104" s="141"/>
      <c r="E104" s="141"/>
      <c r="F104" s="141"/>
      <c r="G104" s="141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</row>
    <row r="105" spans="1:25">
      <c r="A105" s="141"/>
      <c r="B105" s="141"/>
      <c r="C105" s="141"/>
      <c r="D105" s="141"/>
      <c r="E105" s="141"/>
      <c r="F105" s="141"/>
      <c r="G105" s="141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</row>
    <row r="106" spans="1:25">
      <c r="A106" s="141"/>
      <c r="B106" s="141"/>
      <c r="C106" s="141"/>
      <c r="D106" s="141"/>
      <c r="E106" s="141"/>
      <c r="F106" s="141"/>
      <c r="G106" s="141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</row>
    <row r="107" spans="1:25">
      <c r="A107" s="141"/>
      <c r="B107" s="141"/>
      <c r="C107" s="141"/>
      <c r="D107" s="141"/>
      <c r="E107" s="141"/>
      <c r="F107" s="141"/>
      <c r="G107" s="141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</row>
    <row r="108" spans="1:25">
      <c r="A108" s="141"/>
      <c r="B108" s="141"/>
      <c r="C108" s="141"/>
      <c r="D108" s="141"/>
      <c r="E108" s="141"/>
      <c r="F108" s="141"/>
      <c r="G108" s="141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</row>
    <row r="109" spans="1:25">
      <c r="A109" s="141"/>
      <c r="B109" s="141"/>
      <c r="C109" s="141"/>
      <c r="D109" s="141"/>
      <c r="E109" s="141"/>
      <c r="F109" s="141"/>
      <c r="G109" s="141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</row>
    <row r="110" spans="1:25">
      <c r="A110" s="141"/>
      <c r="B110" s="141"/>
      <c r="C110" s="141"/>
      <c r="D110" s="141"/>
      <c r="E110" s="141"/>
      <c r="F110" s="141"/>
      <c r="G110" s="141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</row>
    <row r="111" spans="1:25">
      <c r="A111" s="141"/>
      <c r="B111" s="141"/>
      <c r="C111" s="141"/>
      <c r="D111" s="141"/>
      <c r="E111" s="141"/>
      <c r="F111" s="141"/>
      <c r="G111" s="141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</row>
    <row r="112" spans="1:25">
      <c r="A112" s="141"/>
      <c r="B112" s="141"/>
      <c r="C112" s="141"/>
      <c r="D112" s="141"/>
      <c r="E112" s="141"/>
      <c r="F112" s="141"/>
      <c r="G112" s="141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</row>
    <row r="113" spans="1:25">
      <c r="A113" s="141"/>
      <c r="B113" s="141"/>
      <c r="C113" s="141"/>
      <c r="D113" s="141"/>
      <c r="E113" s="141"/>
      <c r="F113" s="141"/>
      <c r="G113" s="141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</row>
    <row r="114" spans="1:25">
      <c r="A114" s="141"/>
      <c r="B114" s="141"/>
      <c r="C114" s="141"/>
      <c r="D114" s="141"/>
      <c r="E114" s="141"/>
      <c r="F114" s="141"/>
      <c r="G114" s="141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1"/>
      <c r="T114" s="141"/>
      <c r="U114" s="141"/>
      <c r="V114" s="141"/>
      <c r="W114" s="141"/>
      <c r="X114" s="141"/>
      <c r="Y114" s="141"/>
    </row>
    <row r="115" spans="1:25">
      <c r="A115" s="141"/>
      <c r="B115" s="141"/>
      <c r="C115" s="141"/>
      <c r="D115" s="141"/>
      <c r="E115" s="141"/>
      <c r="F115" s="141"/>
      <c r="G115" s="141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</row>
    <row r="116" spans="1:25">
      <c r="A116" s="141"/>
      <c r="B116" s="141"/>
      <c r="C116" s="141"/>
      <c r="D116" s="141"/>
      <c r="E116" s="141"/>
      <c r="F116" s="141"/>
      <c r="G116" s="141"/>
      <c r="H116" s="141"/>
      <c r="I116" s="141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  <c r="X116" s="141"/>
      <c r="Y116" s="141"/>
    </row>
    <row r="117" spans="1:25">
      <c r="A117" s="141"/>
      <c r="B117" s="141"/>
      <c r="C117" s="141"/>
      <c r="D117" s="141"/>
      <c r="E117" s="141"/>
      <c r="F117" s="141"/>
      <c r="G117" s="141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</row>
    <row r="118" spans="1:25">
      <c r="A118" s="141"/>
      <c r="B118" s="141"/>
      <c r="C118" s="141"/>
      <c r="D118" s="141"/>
      <c r="E118" s="141"/>
      <c r="F118" s="141"/>
      <c r="G118" s="141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  <c r="X118" s="141"/>
      <c r="Y118" s="141"/>
    </row>
    <row r="119" spans="1:25">
      <c r="A119" s="141"/>
      <c r="B119" s="141"/>
      <c r="C119" s="141"/>
      <c r="D119" s="141"/>
      <c r="E119" s="141"/>
      <c r="F119" s="141"/>
      <c r="G119" s="141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</row>
    <row r="120" spans="1:25">
      <c r="A120" s="141"/>
      <c r="B120" s="141"/>
      <c r="C120" s="141"/>
      <c r="D120" s="141"/>
      <c r="E120" s="141"/>
      <c r="F120" s="141"/>
      <c r="G120" s="141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</row>
    <row r="121" spans="1:25">
      <c r="A121" s="141"/>
      <c r="B121" s="141"/>
      <c r="C121" s="141"/>
      <c r="D121" s="141"/>
      <c r="E121" s="141"/>
      <c r="F121" s="141"/>
      <c r="G121" s="141"/>
      <c r="H121" s="141"/>
      <c r="I121" s="141"/>
      <c r="J121" s="141"/>
      <c r="K121" s="141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  <c r="X121" s="141"/>
      <c r="Y121" s="141"/>
    </row>
    <row r="122" spans="1:25">
      <c r="A122" s="141"/>
      <c r="B122" s="141"/>
      <c r="C122" s="141"/>
      <c r="D122" s="141"/>
      <c r="E122" s="141"/>
      <c r="F122" s="141"/>
      <c r="G122" s="141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</row>
    <row r="123" spans="1:25">
      <c r="A123" s="141"/>
      <c r="B123" s="141"/>
      <c r="C123" s="141"/>
      <c r="D123" s="141"/>
      <c r="E123" s="141"/>
      <c r="F123" s="141"/>
      <c r="G123" s="141"/>
      <c r="H123" s="141"/>
      <c r="I123" s="141"/>
      <c r="J123" s="141"/>
      <c r="K123" s="141"/>
      <c r="L123" s="141"/>
      <c r="M123" s="141"/>
      <c r="N123" s="141"/>
      <c r="O123" s="141"/>
      <c r="P123" s="141"/>
      <c r="Q123" s="141"/>
      <c r="R123" s="141"/>
      <c r="S123" s="141"/>
      <c r="T123" s="141"/>
      <c r="U123" s="141"/>
      <c r="V123" s="141"/>
      <c r="W123" s="141"/>
      <c r="X123" s="141"/>
      <c r="Y123" s="141"/>
    </row>
    <row r="124" spans="1:25">
      <c r="A124" s="141"/>
      <c r="B124" s="141"/>
      <c r="C124" s="141"/>
      <c r="D124" s="141"/>
      <c r="E124" s="141"/>
      <c r="F124" s="141"/>
      <c r="G124" s="141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</row>
    <row r="125" spans="1:25">
      <c r="A125" s="141"/>
      <c r="B125" s="141"/>
      <c r="C125" s="141"/>
      <c r="D125" s="141"/>
      <c r="E125" s="141"/>
      <c r="F125" s="141"/>
      <c r="G125" s="141"/>
      <c r="H125" s="141"/>
      <c r="I125" s="141"/>
      <c r="J125" s="141"/>
      <c r="K125" s="141"/>
      <c r="L125" s="141"/>
      <c r="M125" s="141"/>
      <c r="N125" s="141"/>
      <c r="O125" s="141"/>
      <c r="P125" s="141"/>
      <c r="Q125" s="141"/>
      <c r="R125" s="141"/>
      <c r="S125" s="141"/>
      <c r="T125" s="141"/>
      <c r="U125" s="141"/>
      <c r="V125" s="141"/>
      <c r="W125" s="141"/>
      <c r="X125" s="141"/>
      <c r="Y125" s="141"/>
    </row>
    <row r="126" spans="1:25">
      <c r="A126" s="141"/>
      <c r="B126" s="141"/>
      <c r="C126" s="141"/>
      <c r="D126" s="141"/>
      <c r="E126" s="141"/>
      <c r="F126" s="141"/>
      <c r="G126" s="141"/>
      <c r="H126" s="141"/>
      <c r="I126" s="141"/>
      <c r="J126" s="141"/>
      <c r="K126" s="141"/>
      <c r="L126" s="141"/>
      <c r="M126" s="141"/>
      <c r="N126" s="141"/>
      <c r="O126" s="141"/>
      <c r="P126" s="141"/>
      <c r="Q126" s="141"/>
      <c r="R126" s="141"/>
      <c r="S126" s="141"/>
      <c r="T126" s="141"/>
      <c r="U126" s="141"/>
      <c r="V126" s="141"/>
      <c r="W126" s="141"/>
      <c r="X126" s="141"/>
      <c r="Y126" s="141"/>
    </row>
    <row r="127" spans="1:25">
      <c r="A127" s="141"/>
      <c r="B127" s="141"/>
      <c r="C127" s="141"/>
      <c r="D127" s="141"/>
      <c r="E127" s="141"/>
      <c r="F127" s="141"/>
      <c r="G127" s="141"/>
      <c r="H127" s="141"/>
      <c r="I127" s="141"/>
      <c r="J127" s="141"/>
      <c r="K127" s="141"/>
      <c r="L127" s="141"/>
      <c r="M127" s="141"/>
      <c r="N127" s="141"/>
      <c r="O127" s="141"/>
      <c r="P127" s="141"/>
      <c r="Q127" s="141"/>
      <c r="R127" s="141"/>
      <c r="S127" s="141"/>
      <c r="T127" s="141"/>
      <c r="U127" s="141"/>
      <c r="V127" s="141"/>
      <c r="W127" s="141"/>
      <c r="X127" s="141"/>
      <c r="Y127" s="141"/>
    </row>
    <row r="128" spans="1:25">
      <c r="A128" s="141"/>
      <c r="B128" s="141"/>
      <c r="C128" s="141"/>
      <c r="D128" s="141"/>
      <c r="E128" s="141"/>
      <c r="F128" s="141"/>
      <c r="G128" s="141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</row>
    <row r="129" spans="1:25">
      <c r="A129" s="141"/>
      <c r="B129" s="141"/>
      <c r="C129" s="141"/>
      <c r="D129" s="141"/>
      <c r="E129" s="141"/>
      <c r="F129" s="141"/>
      <c r="G129" s="141"/>
      <c r="H129" s="141"/>
      <c r="I129" s="141"/>
      <c r="J129" s="141"/>
      <c r="K129" s="141"/>
      <c r="L129" s="141"/>
      <c r="M129" s="141"/>
      <c r="N129" s="141"/>
      <c r="O129" s="141"/>
      <c r="P129" s="141"/>
      <c r="Q129" s="141"/>
      <c r="R129" s="141"/>
      <c r="S129" s="141"/>
      <c r="T129" s="141"/>
      <c r="U129" s="141"/>
      <c r="V129" s="141"/>
      <c r="W129" s="141"/>
      <c r="X129" s="141"/>
      <c r="Y129" s="141"/>
    </row>
    <row r="130" spans="1:25">
      <c r="A130" s="141"/>
      <c r="B130" s="141"/>
      <c r="C130" s="141"/>
      <c r="D130" s="141"/>
      <c r="E130" s="141"/>
      <c r="F130" s="141"/>
      <c r="G130" s="141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</row>
    <row r="131" spans="1:25">
      <c r="A131" s="141"/>
      <c r="B131" s="141"/>
      <c r="C131" s="141"/>
      <c r="D131" s="141"/>
      <c r="E131" s="141"/>
      <c r="F131" s="141"/>
      <c r="G131" s="141"/>
      <c r="H131" s="141"/>
      <c r="I131" s="141"/>
      <c r="J131" s="141"/>
      <c r="K131" s="141"/>
      <c r="L131" s="141"/>
      <c r="M131" s="141"/>
      <c r="N131" s="141"/>
      <c r="O131" s="141"/>
      <c r="P131" s="141"/>
      <c r="Q131" s="141"/>
      <c r="R131" s="141"/>
      <c r="S131" s="141"/>
      <c r="T131" s="141"/>
      <c r="U131" s="141"/>
      <c r="V131" s="141"/>
      <c r="W131" s="141"/>
      <c r="X131" s="141"/>
      <c r="Y131" s="141"/>
    </row>
    <row r="132" spans="1:25">
      <c r="A132" s="141"/>
      <c r="B132" s="141"/>
      <c r="C132" s="141"/>
      <c r="D132" s="141"/>
      <c r="E132" s="141"/>
      <c r="F132" s="141"/>
      <c r="G132" s="141"/>
      <c r="H132" s="141"/>
      <c r="I132" s="141"/>
      <c r="J132" s="141"/>
      <c r="K132" s="141"/>
      <c r="L132" s="141"/>
      <c r="M132" s="141"/>
      <c r="N132" s="141"/>
      <c r="O132" s="141"/>
      <c r="P132" s="141"/>
      <c r="Q132" s="141"/>
      <c r="R132" s="141"/>
      <c r="S132" s="141"/>
      <c r="T132" s="141"/>
      <c r="U132" s="141"/>
      <c r="V132" s="141"/>
      <c r="W132" s="141"/>
      <c r="X132" s="141"/>
      <c r="Y132" s="141"/>
    </row>
    <row r="133" spans="1:25">
      <c r="A133" s="141"/>
      <c r="B133" s="141"/>
      <c r="C133" s="141"/>
      <c r="D133" s="141"/>
      <c r="E133" s="141"/>
      <c r="F133" s="141"/>
      <c r="G133" s="141"/>
      <c r="H133" s="141"/>
      <c r="I133" s="141"/>
      <c r="J133" s="141"/>
      <c r="K133" s="141"/>
      <c r="L133" s="141"/>
      <c r="M133" s="141"/>
      <c r="N133" s="141"/>
      <c r="O133" s="141"/>
      <c r="P133" s="141"/>
      <c r="Q133" s="141"/>
      <c r="R133" s="141"/>
      <c r="S133" s="141"/>
      <c r="T133" s="141"/>
      <c r="U133" s="141"/>
      <c r="V133" s="141"/>
      <c r="W133" s="141"/>
      <c r="X133" s="141"/>
      <c r="Y133" s="141"/>
    </row>
    <row r="134" spans="1:25">
      <c r="A134" s="141"/>
      <c r="B134" s="141"/>
      <c r="C134" s="141"/>
      <c r="D134" s="141"/>
      <c r="E134" s="141"/>
      <c r="F134" s="141"/>
      <c r="G134" s="141"/>
      <c r="H134" s="141"/>
      <c r="I134" s="141"/>
      <c r="J134" s="141"/>
      <c r="K134" s="141"/>
      <c r="L134" s="141"/>
      <c r="M134" s="141"/>
      <c r="N134" s="141"/>
      <c r="O134" s="141"/>
      <c r="P134" s="141"/>
      <c r="Q134" s="141"/>
      <c r="R134" s="141"/>
      <c r="S134" s="141"/>
      <c r="T134" s="141"/>
      <c r="U134" s="141"/>
      <c r="V134" s="141"/>
      <c r="W134" s="141"/>
      <c r="X134" s="141"/>
      <c r="Y134" s="141"/>
    </row>
    <row r="135" spans="1:25">
      <c r="A135" s="141"/>
      <c r="B135" s="141"/>
      <c r="C135" s="141"/>
      <c r="D135" s="141"/>
      <c r="E135" s="141"/>
      <c r="F135" s="141"/>
      <c r="G135" s="141"/>
      <c r="H135" s="141"/>
      <c r="I135" s="141"/>
      <c r="J135" s="141"/>
      <c r="K135" s="141"/>
      <c r="L135" s="141"/>
      <c r="M135" s="141"/>
      <c r="N135" s="141"/>
      <c r="O135" s="141"/>
      <c r="P135" s="141"/>
      <c r="Q135" s="141"/>
      <c r="R135" s="141"/>
      <c r="S135" s="141"/>
      <c r="T135" s="141"/>
      <c r="U135" s="141"/>
      <c r="V135" s="141"/>
      <c r="W135" s="141"/>
      <c r="X135" s="141"/>
      <c r="Y135" s="141"/>
    </row>
    <row r="136" spans="1:25">
      <c r="A136" s="141"/>
      <c r="B136" s="141"/>
      <c r="C136" s="141"/>
      <c r="D136" s="141"/>
      <c r="E136" s="141"/>
      <c r="F136" s="141"/>
      <c r="G136" s="141"/>
      <c r="H136" s="141"/>
      <c r="I136" s="141"/>
      <c r="J136" s="141"/>
      <c r="K136" s="141"/>
      <c r="L136" s="141"/>
      <c r="M136" s="141"/>
      <c r="N136" s="141"/>
      <c r="O136" s="141"/>
      <c r="P136" s="141"/>
      <c r="Q136" s="141"/>
      <c r="R136" s="141"/>
      <c r="S136" s="141"/>
      <c r="T136" s="141"/>
      <c r="U136" s="141"/>
      <c r="V136" s="141"/>
      <c r="W136" s="141"/>
      <c r="X136" s="141"/>
      <c r="Y136" s="141"/>
    </row>
    <row r="137" spans="1:25">
      <c r="A137" s="141"/>
      <c r="B137" s="141"/>
      <c r="C137" s="141"/>
      <c r="D137" s="141"/>
      <c r="E137" s="141"/>
      <c r="F137" s="141"/>
      <c r="G137" s="141"/>
      <c r="H137" s="141"/>
      <c r="I137" s="141"/>
      <c r="J137" s="141"/>
      <c r="K137" s="141"/>
      <c r="L137" s="141"/>
      <c r="M137" s="141"/>
      <c r="N137" s="141"/>
      <c r="O137" s="141"/>
      <c r="P137" s="141"/>
      <c r="Q137" s="141"/>
      <c r="R137" s="141"/>
      <c r="S137" s="141"/>
      <c r="T137" s="141"/>
      <c r="U137" s="141"/>
      <c r="V137" s="141"/>
      <c r="W137" s="141"/>
      <c r="X137" s="141"/>
      <c r="Y137" s="141"/>
    </row>
    <row r="138" spans="1:25">
      <c r="A138" s="141"/>
      <c r="B138" s="141"/>
      <c r="C138" s="141"/>
      <c r="D138" s="141"/>
      <c r="E138" s="141"/>
      <c r="F138" s="141"/>
      <c r="G138" s="141"/>
      <c r="H138" s="141"/>
      <c r="I138" s="141"/>
      <c r="J138" s="141"/>
      <c r="K138" s="141"/>
      <c r="L138" s="141"/>
      <c r="M138" s="141"/>
      <c r="N138" s="141"/>
      <c r="O138" s="141"/>
      <c r="P138" s="141"/>
      <c r="Q138" s="141"/>
      <c r="R138" s="141"/>
      <c r="S138" s="141"/>
      <c r="T138" s="141"/>
      <c r="U138" s="141"/>
      <c r="V138" s="141"/>
      <c r="W138" s="141"/>
      <c r="X138" s="141"/>
      <c r="Y138" s="141"/>
    </row>
    <row r="139" spans="1:25">
      <c r="A139" s="141"/>
      <c r="B139" s="141"/>
      <c r="C139" s="141"/>
      <c r="D139" s="141"/>
      <c r="E139" s="141"/>
      <c r="F139" s="141"/>
      <c r="G139" s="141"/>
      <c r="H139" s="141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1"/>
      <c r="U139" s="141"/>
      <c r="V139" s="141"/>
      <c r="W139" s="141"/>
      <c r="X139" s="141"/>
      <c r="Y139" s="141"/>
    </row>
    <row r="140" spans="1:25">
      <c r="A140" s="141"/>
      <c r="B140" s="141"/>
      <c r="C140" s="141"/>
      <c r="D140" s="141"/>
      <c r="E140" s="141"/>
      <c r="F140" s="141"/>
      <c r="G140" s="141"/>
      <c r="H140" s="141"/>
      <c r="I140" s="141"/>
      <c r="J140" s="141"/>
      <c r="K140" s="141"/>
      <c r="L140" s="141"/>
      <c r="M140" s="141"/>
      <c r="N140" s="141"/>
      <c r="O140" s="141"/>
      <c r="P140" s="141"/>
      <c r="Q140" s="141"/>
      <c r="R140" s="141"/>
      <c r="S140" s="141"/>
      <c r="T140" s="141"/>
      <c r="U140" s="141"/>
      <c r="V140" s="141"/>
      <c r="W140" s="141"/>
      <c r="X140" s="141"/>
      <c r="Y140" s="141"/>
    </row>
    <row r="141" spans="1:25">
      <c r="A141" s="141"/>
      <c r="B141" s="141"/>
      <c r="C141" s="141"/>
      <c r="D141" s="141"/>
      <c r="E141" s="141"/>
      <c r="F141" s="141"/>
      <c r="G141" s="141"/>
      <c r="H141" s="141"/>
      <c r="I141" s="141"/>
      <c r="J141" s="141"/>
      <c r="K141" s="141"/>
      <c r="L141" s="141"/>
      <c r="M141" s="141"/>
      <c r="N141" s="141"/>
      <c r="O141" s="141"/>
      <c r="P141" s="141"/>
      <c r="Q141" s="141"/>
      <c r="R141" s="141"/>
      <c r="S141" s="141"/>
      <c r="T141" s="141"/>
      <c r="U141" s="141"/>
      <c r="V141" s="141"/>
      <c r="W141" s="141"/>
      <c r="X141" s="141"/>
      <c r="Y141" s="141"/>
    </row>
    <row r="142" spans="1:25">
      <c r="A142" s="141"/>
      <c r="B142" s="141"/>
      <c r="C142" s="141"/>
      <c r="D142" s="141"/>
      <c r="E142" s="141"/>
      <c r="F142" s="141"/>
      <c r="G142" s="141"/>
      <c r="H142" s="141"/>
      <c r="I142" s="141"/>
      <c r="J142" s="141"/>
      <c r="K142" s="141"/>
      <c r="L142" s="141"/>
      <c r="M142" s="141"/>
      <c r="N142" s="141"/>
      <c r="O142" s="141"/>
      <c r="P142" s="141"/>
      <c r="Q142" s="141"/>
      <c r="R142" s="141"/>
      <c r="S142" s="141"/>
      <c r="T142" s="141"/>
      <c r="U142" s="141"/>
      <c r="V142" s="141"/>
      <c r="W142" s="141"/>
      <c r="X142" s="141"/>
      <c r="Y142" s="141"/>
    </row>
    <row r="143" spans="1:25">
      <c r="A143" s="141"/>
      <c r="B143" s="141"/>
      <c r="C143" s="141"/>
      <c r="D143" s="141"/>
      <c r="E143" s="141"/>
      <c r="F143" s="141"/>
      <c r="G143" s="141"/>
      <c r="H143" s="141"/>
      <c r="I143" s="141"/>
      <c r="J143" s="141"/>
      <c r="K143" s="141"/>
      <c r="L143" s="141"/>
      <c r="M143" s="141"/>
      <c r="N143" s="141"/>
      <c r="O143" s="141"/>
      <c r="P143" s="141"/>
      <c r="Q143" s="141"/>
      <c r="R143" s="141"/>
      <c r="S143" s="141"/>
      <c r="T143" s="141"/>
      <c r="U143" s="141"/>
      <c r="V143" s="141"/>
      <c r="W143" s="141"/>
      <c r="X143" s="141"/>
      <c r="Y143" s="141"/>
    </row>
    <row r="144" spans="1:25">
      <c r="A144" s="141"/>
      <c r="B144" s="141"/>
      <c r="C144" s="141"/>
      <c r="D144" s="141"/>
      <c r="E144" s="141"/>
      <c r="F144" s="141"/>
      <c r="G144" s="141"/>
      <c r="H144" s="141"/>
      <c r="I144" s="141"/>
      <c r="J144" s="141"/>
      <c r="K144" s="141"/>
      <c r="L144" s="141"/>
      <c r="M144" s="141"/>
      <c r="N144" s="141"/>
      <c r="O144" s="141"/>
      <c r="P144" s="141"/>
      <c r="Q144" s="141"/>
      <c r="R144" s="141"/>
      <c r="S144" s="141"/>
      <c r="T144" s="141"/>
      <c r="U144" s="141"/>
      <c r="V144" s="141"/>
      <c r="W144" s="141"/>
      <c r="X144" s="141"/>
      <c r="Y144" s="141"/>
    </row>
    <row r="145" spans="1:25">
      <c r="A145" s="141"/>
      <c r="B145" s="141"/>
      <c r="C145" s="141"/>
      <c r="D145" s="141"/>
      <c r="E145" s="141"/>
      <c r="F145" s="141"/>
      <c r="G145" s="141"/>
      <c r="H145" s="141"/>
      <c r="I145" s="141"/>
      <c r="J145" s="141"/>
      <c r="K145" s="141"/>
      <c r="L145" s="141"/>
      <c r="M145" s="141"/>
      <c r="N145" s="141"/>
      <c r="O145" s="141"/>
      <c r="P145" s="141"/>
      <c r="Q145" s="141"/>
      <c r="R145" s="141"/>
      <c r="S145" s="141"/>
      <c r="T145" s="141"/>
      <c r="U145" s="141"/>
      <c r="V145" s="141"/>
      <c r="W145" s="141"/>
      <c r="X145" s="141"/>
      <c r="Y145" s="141"/>
    </row>
    <row r="146" spans="1:25">
      <c r="A146" s="141"/>
      <c r="B146" s="141"/>
      <c r="C146" s="141"/>
      <c r="D146" s="141"/>
      <c r="E146" s="141"/>
      <c r="F146" s="141"/>
      <c r="G146" s="141"/>
      <c r="H146" s="141"/>
      <c r="I146" s="141"/>
      <c r="J146" s="141"/>
      <c r="K146" s="141"/>
      <c r="L146" s="141"/>
      <c r="M146" s="141"/>
      <c r="N146" s="141"/>
      <c r="O146" s="141"/>
      <c r="P146" s="141"/>
      <c r="Q146" s="141"/>
      <c r="R146" s="141"/>
      <c r="S146" s="141"/>
      <c r="T146" s="141"/>
      <c r="U146" s="141"/>
      <c r="V146" s="141"/>
      <c r="W146" s="141"/>
      <c r="X146" s="141"/>
      <c r="Y146" s="141"/>
    </row>
    <row r="147" spans="1:25">
      <c r="A147" s="141"/>
      <c r="B147" s="141"/>
      <c r="C147" s="141"/>
      <c r="D147" s="141"/>
      <c r="E147" s="141"/>
      <c r="F147" s="141"/>
      <c r="G147" s="141"/>
      <c r="H147" s="141"/>
      <c r="I147" s="141"/>
      <c r="J147" s="141"/>
      <c r="K147" s="141"/>
      <c r="L147" s="141"/>
      <c r="M147" s="141"/>
      <c r="N147" s="141"/>
      <c r="O147" s="141"/>
      <c r="P147" s="141"/>
      <c r="Q147" s="141"/>
      <c r="R147" s="141"/>
      <c r="S147" s="141"/>
      <c r="T147" s="141"/>
      <c r="U147" s="141"/>
      <c r="V147" s="141"/>
      <c r="W147" s="141"/>
      <c r="X147" s="141"/>
      <c r="Y147" s="141"/>
    </row>
    <row r="148" spans="1:25">
      <c r="A148" s="141"/>
      <c r="B148" s="141"/>
      <c r="C148" s="141"/>
      <c r="D148" s="141"/>
      <c r="E148" s="141"/>
      <c r="F148" s="141"/>
      <c r="G148" s="141"/>
      <c r="H148" s="141"/>
      <c r="I148" s="141"/>
      <c r="J148" s="141"/>
      <c r="K148" s="141"/>
      <c r="L148" s="141"/>
      <c r="M148" s="141"/>
      <c r="N148" s="141"/>
      <c r="O148" s="141"/>
      <c r="P148" s="141"/>
      <c r="Q148" s="141"/>
      <c r="R148" s="141"/>
      <c r="S148" s="141"/>
      <c r="T148" s="141"/>
      <c r="U148" s="141"/>
      <c r="V148" s="141"/>
      <c r="W148" s="141"/>
      <c r="X148" s="141"/>
      <c r="Y148" s="141"/>
    </row>
    <row r="149" spans="1:25">
      <c r="A149" s="141"/>
      <c r="B149" s="141"/>
      <c r="C149" s="141"/>
      <c r="D149" s="141"/>
      <c r="E149" s="141"/>
      <c r="F149" s="141"/>
      <c r="G149" s="141"/>
      <c r="H149" s="141"/>
      <c r="I149" s="141"/>
      <c r="J149" s="141"/>
      <c r="K149" s="141"/>
      <c r="L149" s="141"/>
      <c r="M149" s="141"/>
      <c r="N149" s="141"/>
      <c r="O149" s="141"/>
      <c r="P149" s="141"/>
      <c r="Q149" s="141"/>
      <c r="R149" s="141"/>
      <c r="S149" s="141"/>
      <c r="T149" s="141"/>
      <c r="U149" s="141"/>
      <c r="V149" s="141"/>
      <c r="W149" s="141"/>
      <c r="X149" s="141"/>
      <c r="Y149" s="141"/>
    </row>
    <row r="150" spans="1:25">
      <c r="A150" s="141"/>
      <c r="B150" s="141"/>
      <c r="C150" s="141"/>
      <c r="D150" s="141"/>
      <c r="E150" s="141"/>
      <c r="F150" s="141"/>
      <c r="G150" s="141"/>
      <c r="H150" s="141"/>
      <c r="I150" s="141"/>
      <c r="J150" s="141"/>
      <c r="K150" s="141"/>
      <c r="L150" s="141"/>
      <c r="M150" s="141"/>
      <c r="N150" s="141"/>
      <c r="O150" s="141"/>
      <c r="P150" s="141"/>
      <c r="Q150" s="141"/>
      <c r="R150" s="141"/>
      <c r="S150" s="141"/>
      <c r="T150" s="141"/>
      <c r="U150" s="141"/>
      <c r="V150" s="141"/>
      <c r="W150" s="141"/>
      <c r="X150" s="141"/>
      <c r="Y150" s="141"/>
    </row>
    <row r="151" spans="1:25">
      <c r="A151" s="141"/>
      <c r="B151" s="141"/>
      <c r="C151" s="141"/>
      <c r="D151" s="141"/>
      <c r="E151" s="141"/>
      <c r="F151" s="141"/>
      <c r="G151" s="141"/>
      <c r="H151" s="141"/>
      <c r="I151" s="141"/>
      <c r="J151" s="141"/>
      <c r="K151" s="141"/>
      <c r="L151" s="141"/>
      <c r="M151" s="141"/>
      <c r="N151" s="141"/>
      <c r="O151" s="141"/>
      <c r="P151" s="141"/>
      <c r="Q151" s="141"/>
      <c r="R151" s="141"/>
      <c r="S151" s="141"/>
      <c r="T151" s="141"/>
      <c r="U151" s="141"/>
      <c r="V151" s="141"/>
      <c r="W151" s="141"/>
      <c r="X151" s="141"/>
      <c r="Y151" s="141"/>
    </row>
  </sheetData>
  <mergeCells count="14">
    <mergeCell ref="A11:I11"/>
    <mergeCell ref="A12:D12"/>
    <mergeCell ref="E12:I12"/>
    <mergeCell ref="A13:D13"/>
    <mergeCell ref="E13:I13"/>
    <mergeCell ref="A14:D14"/>
    <mergeCell ref="A15:D15"/>
    <mergeCell ref="A16:I16"/>
    <mergeCell ref="A34:B34"/>
    <mergeCell ref="A35:B35"/>
    <mergeCell ref="A36:B36"/>
    <mergeCell ref="A37:B37"/>
    <mergeCell ref="A40:G40"/>
    <mergeCell ref="A1:I10"/>
  </mergeCells>
  <pageMargins left="0.7" right="0.7" top="0.75" bottom="0.75" header="0" footer="0"/>
  <pageSetup paperSize="1" scale="64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98"/>
  <sheetViews>
    <sheetView showZeros="0" view="pageBreakPreview" zoomScale="80" zoomScaleNormal="100" topLeftCell="A63" workbookViewId="0">
      <selection activeCell="L33" sqref="L33"/>
    </sheetView>
  </sheetViews>
  <sheetFormatPr defaultColWidth="14.4285714285714" defaultRowHeight="15"/>
  <cols>
    <col min="1" max="1" width="16" style="54" customWidth="1"/>
    <col min="2" max="2" width="11.7142857142857" style="55" customWidth="1"/>
    <col min="3" max="3" width="17" customWidth="1"/>
    <col min="4" max="4" width="53.5714285714286" customWidth="1"/>
    <col min="5" max="5" width="11.8571428571429" style="56" customWidth="1"/>
    <col min="6" max="6" width="13.4285714285714" customWidth="1"/>
    <col min="7" max="11" width="15.8571428571429" customWidth="1"/>
    <col min="12" max="12" width="22.4285714285714" style="57" customWidth="1"/>
    <col min="13" max="28" width="8" customWidth="1"/>
  </cols>
  <sheetData>
    <row r="1" spans="1:28">
      <c r="A1" s="58"/>
      <c r="B1" s="59"/>
      <c r="C1" s="2"/>
      <c r="D1" s="2"/>
      <c r="E1" s="2"/>
      <c r="F1" s="2"/>
      <c r="G1" s="2"/>
      <c r="H1" s="2"/>
      <c r="I1" s="2"/>
      <c r="J1" s="2"/>
      <c r="K1" s="3"/>
      <c r="L1" s="60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5"/>
      <c r="AB1" s="5"/>
    </row>
    <row r="2" spans="1:28">
      <c r="A2" s="61"/>
      <c r="B2" s="62"/>
      <c r="E2"/>
      <c r="K2" s="7"/>
      <c r="L2" s="60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5"/>
      <c r="AB2" s="5"/>
    </row>
    <row r="3" spans="1:28">
      <c r="A3" s="61"/>
      <c r="B3" s="62"/>
      <c r="E3"/>
      <c r="K3" s="7"/>
      <c r="L3" s="6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5"/>
      <c r="AB3" s="5"/>
    </row>
    <row r="4" spans="1:28">
      <c r="A4" s="61"/>
      <c r="B4" s="62"/>
      <c r="E4"/>
      <c r="K4" s="7"/>
      <c r="L4" s="60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5"/>
      <c r="AB4" s="5"/>
    </row>
    <row r="5" spans="1:28">
      <c r="A5" s="61"/>
      <c r="B5" s="62"/>
      <c r="E5"/>
      <c r="K5" s="7"/>
      <c r="L5" s="60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5"/>
      <c r="AB5" s="5"/>
    </row>
    <row r="6" spans="1:28">
      <c r="A6" s="61"/>
      <c r="B6" s="62"/>
      <c r="E6"/>
      <c r="K6" s="7"/>
      <c r="L6" s="60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5"/>
      <c r="AB6" s="5"/>
    </row>
    <row r="7" spans="1:28">
      <c r="A7" s="61"/>
      <c r="B7" s="62"/>
      <c r="E7"/>
      <c r="K7" s="7"/>
      <c r="L7" s="60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5"/>
      <c r="AB7" s="5"/>
    </row>
    <row r="8" spans="1:28">
      <c r="A8" s="61"/>
      <c r="B8" s="62"/>
      <c r="E8"/>
      <c r="K8" s="7"/>
      <c r="L8" s="60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5"/>
      <c r="AB8" s="5"/>
    </row>
    <row r="9" spans="1:28">
      <c r="A9" s="61"/>
      <c r="B9" s="62"/>
      <c r="E9"/>
      <c r="K9" s="7"/>
      <c r="L9" s="60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5"/>
      <c r="AB9" s="5"/>
    </row>
    <row r="10" spans="1:28">
      <c r="A10" s="61"/>
      <c r="B10" s="9"/>
      <c r="C10" s="9"/>
      <c r="D10" s="9"/>
      <c r="E10" s="9"/>
      <c r="F10" s="9"/>
      <c r="G10" s="9"/>
      <c r="H10" s="9"/>
      <c r="I10" s="9"/>
      <c r="J10" s="9"/>
      <c r="K10" s="10"/>
      <c r="L10" s="60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5"/>
      <c r="AB10" s="5"/>
    </row>
    <row r="11" spans="1:28">
      <c r="A11" s="61"/>
      <c r="B11" s="63" t="s">
        <v>2289</v>
      </c>
      <c r="C11" s="12"/>
      <c r="D11" s="12"/>
      <c r="E11" s="12"/>
      <c r="F11" s="12"/>
      <c r="G11" s="12"/>
      <c r="H11" s="12"/>
      <c r="I11" s="12"/>
      <c r="J11" s="12"/>
      <c r="K11" s="13"/>
      <c r="L11" s="60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5"/>
      <c r="AB11" s="5"/>
    </row>
    <row r="12" spans="1:28">
      <c r="A12" s="61"/>
      <c r="B12" s="64" t="str">
        <f>Planilha!A12</f>
        <v>UFF- INSTITUTO DE ARTES E COMUNICAÇÃO SOCIAL - IACS</v>
      </c>
      <c r="C12" s="12"/>
      <c r="D12" s="12"/>
      <c r="E12" s="12"/>
      <c r="F12" s="13"/>
      <c r="G12" s="14" t="str">
        <f>Planilha!E12</f>
        <v>PROCESSO:  23069.163323/2021/57</v>
      </c>
      <c r="H12" s="12"/>
      <c r="I12" s="12"/>
      <c r="J12" s="12"/>
      <c r="K12" s="13"/>
      <c r="L12" s="60"/>
      <c r="M12" s="4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6"/>
      <c r="Y12" s="4"/>
      <c r="Z12" s="4"/>
      <c r="AA12" s="5"/>
      <c r="AB12" s="5"/>
    </row>
    <row r="13" spans="1:28">
      <c r="A13" s="61"/>
      <c r="B13" s="64" t="str">
        <f>Planilha!A13</f>
        <v>LOCAL: Rua Prof. Lara Vilela, 126 - São Domingos, Niterói </v>
      </c>
      <c r="C13" s="12"/>
      <c r="D13" s="12"/>
      <c r="E13" s="12"/>
      <c r="F13" s="13"/>
      <c r="G13" s="14" t="str">
        <f>Planilha!E13</f>
        <v>ARTs 13076784</v>
      </c>
      <c r="H13" s="12"/>
      <c r="I13" s="12"/>
      <c r="J13" s="12"/>
      <c r="K13" s="13"/>
      <c r="L13" s="60"/>
      <c r="M13" s="4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4"/>
      <c r="Y13" s="4"/>
      <c r="Z13" s="4"/>
      <c r="AA13" s="5"/>
      <c r="AB13" s="5"/>
    </row>
    <row r="14" spans="1:28">
      <c r="A14" s="61"/>
      <c r="B14" s="64" t="str">
        <f>Planilha!A14</f>
        <v>NOME DA OBRA: IACS</v>
      </c>
      <c r="C14" s="12"/>
      <c r="D14" s="12"/>
      <c r="E14" s="12"/>
      <c r="F14" s="13"/>
      <c r="G14" s="15" t="str">
        <f>Planilha!E14</f>
        <v>BDI</v>
      </c>
      <c r="H14" s="15" t="str">
        <f>Planilha!F14</f>
        <v>BDI EQUIP.</v>
      </c>
      <c r="I14" s="15" t="str">
        <f>Planilha!G14</f>
        <v>SIAPE</v>
      </c>
      <c r="J14" s="15" t="str">
        <f>Planilha!H14</f>
        <v>DATA</v>
      </c>
      <c r="K14" s="15" t="str">
        <f>Planilha!I14</f>
        <v>REVISÃO</v>
      </c>
      <c r="L14" s="68" t="s">
        <v>2290</v>
      </c>
      <c r="M14" s="4"/>
      <c r="N14" s="69"/>
      <c r="O14" s="69"/>
      <c r="P14" s="69"/>
      <c r="Q14" s="69"/>
      <c r="R14" s="69"/>
      <c r="S14" s="65"/>
      <c r="T14" s="65"/>
      <c r="U14" s="65"/>
      <c r="V14" s="65"/>
      <c r="W14" s="65"/>
      <c r="X14" s="65"/>
      <c r="Y14" s="4"/>
      <c r="Z14" s="4"/>
      <c r="AA14" s="5"/>
      <c r="AB14" s="5"/>
    </row>
    <row r="15" ht="34.5" customHeight="1" spans="1:28">
      <c r="A15" s="70"/>
      <c r="B15" s="71" t="str">
        <f>Planilha!A15</f>
        <v>BASE DE DADOS: BASES SINAPI , SBC ,EMOP , SCO /MÊS DE REFERÊNCIA DEZEMBRO/25 -ESTADO RJ - REGIME TRIBUTÁRIO : NÃO DESONERADO</v>
      </c>
      <c r="C15" s="17"/>
      <c r="D15" s="17"/>
      <c r="E15" s="17"/>
      <c r="F15" s="18"/>
      <c r="G15" s="19">
        <f>Planilha!E15</f>
        <v>0.2627</v>
      </c>
      <c r="H15" s="19">
        <f>Planilha!F15</f>
        <v>0</v>
      </c>
      <c r="I15" s="20" t="str">
        <f>Planilha!G15</f>
        <v>0000000</v>
      </c>
      <c r="J15" s="21">
        <f>Planilha!H15</f>
        <v>46037</v>
      </c>
      <c r="K15" s="22" t="str">
        <f>Planilha!I15</f>
        <v>R04</v>
      </c>
      <c r="M15" s="4"/>
      <c r="N15" s="69"/>
      <c r="O15" s="69"/>
      <c r="P15" s="69"/>
      <c r="Q15" s="69"/>
      <c r="R15" s="69"/>
      <c r="S15" s="72"/>
      <c r="T15" s="72"/>
      <c r="U15" s="73"/>
      <c r="V15" s="73"/>
      <c r="W15" s="74"/>
      <c r="X15" s="72"/>
      <c r="Y15" s="4"/>
      <c r="Z15" s="4"/>
      <c r="AA15" s="5"/>
      <c r="AB15" s="5"/>
    </row>
    <row r="16" ht="23.25" customHeight="1" spans="1:28">
      <c r="A16" s="75" t="s">
        <v>2291</v>
      </c>
      <c r="B16" s="76" t="s">
        <v>2292</v>
      </c>
      <c r="C16" s="77" t="s">
        <v>2293</v>
      </c>
      <c r="D16" s="77" t="s">
        <v>59</v>
      </c>
      <c r="E16" s="77" t="s">
        <v>80</v>
      </c>
      <c r="F16" s="77" t="s">
        <v>2294</v>
      </c>
      <c r="G16" s="78" t="s">
        <v>2295</v>
      </c>
      <c r="H16" s="78" t="s">
        <v>2296</v>
      </c>
      <c r="I16" s="78" t="s">
        <v>2297</v>
      </c>
      <c r="J16" s="78" t="s">
        <v>2298</v>
      </c>
      <c r="K16" s="79" t="s">
        <v>2299</v>
      </c>
      <c r="L16" s="60"/>
      <c r="M16" s="4"/>
      <c r="N16" s="80"/>
      <c r="O16" s="81"/>
      <c r="P16" s="82"/>
      <c r="Q16" s="82"/>
      <c r="R16" s="81"/>
      <c r="S16" s="81"/>
      <c r="T16" s="81"/>
      <c r="U16" s="81"/>
      <c r="V16" s="81"/>
      <c r="W16" s="82"/>
      <c r="X16" s="82"/>
      <c r="Y16" s="4"/>
      <c r="Z16" s="4"/>
      <c r="AA16" s="5"/>
      <c r="AB16" s="5"/>
    </row>
    <row r="17" ht="22.5" spans="1:28">
      <c r="A17" s="58">
        <v>1</v>
      </c>
      <c r="B17" s="83" t="s">
        <v>1842</v>
      </c>
      <c r="C17" s="84" t="s">
        <v>2300</v>
      </c>
      <c r="D17" s="85" t="s">
        <v>348</v>
      </c>
      <c r="E17" s="84" t="s">
        <v>349</v>
      </c>
      <c r="F17" s="86" t="s">
        <v>2301</v>
      </c>
      <c r="G17" s="86" t="s">
        <v>2302</v>
      </c>
      <c r="H17" s="86" t="s">
        <v>2303</v>
      </c>
      <c r="I17" s="86" t="s">
        <v>2304</v>
      </c>
      <c r="J17" s="86" t="s">
        <v>2304</v>
      </c>
      <c r="K17" s="87">
        <f>MEDIAN(F18:J18)</f>
        <v>117</v>
      </c>
      <c r="L17" s="60"/>
      <c r="M17" s="4"/>
      <c r="N17" s="80"/>
      <c r="O17" s="81"/>
      <c r="P17" s="82"/>
      <c r="Q17" s="82"/>
      <c r="R17" s="81"/>
      <c r="S17" s="81"/>
      <c r="T17" s="81"/>
      <c r="U17" s="81"/>
      <c r="V17" s="81"/>
      <c r="W17" s="82"/>
      <c r="X17" s="82"/>
      <c r="Y17" s="4"/>
      <c r="Z17" s="4"/>
      <c r="AA17" s="5"/>
      <c r="AB17" s="5"/>
    </row>
    <row r="18" spans="1:28">
      <c r="A18" s="61"/>
      <c r="B18" s="88" t="s">
        <v>2305</v>
      </c>
      <c r="C18" s="12"/>
      <c r="D18" s="13"/>
      <c r="E18" s="89"/>
      <c r="F18" s="90">
        <v>117</v>
      </c>
      <c r="G18" s="90">
        <v>118</v>
      </c>
      <c r="H18" s="90">
        <v>121</v>
      </c>
      <c r="I18" s="90">
        <v>0</v>
      </c>
      <c r="J18" s="90">
        <v>0</v>
      </c>
      <c r="K18" s="87"/>
      <c r="L18" s="60"/>
      <c r="M18" s="4"/>
      <c r="N18" s="80"/>
      <c r="O18" s="81"/>
      <c r="P18" s="82"/>
      <c r="Q18" s="82"/>
      <c r="R18" s="81"/>
      <c r="S18" s="81"/>
      <c r="T18" s="81"/>
      <c r="U18" s="81"/>
      <c r="V18" s="81"/>
      <c r="W18" s="82"/>
      <c r="X18" s="82"/>
      <c r="Y18" s="4"/>
      <c r="Z18" s="4"/>
      <c r="AA18" s="5"/>
      <c r="AB18" s="5"/>
    </row>
    <row r="19" ht="15.75" spans="1:28">
      <c r="A19" s="70"/>
      <c r="B19" s="91" t="s">
        <v>2306</v>
      </c>
      <c r="C19" s="92"/>
      <c r="D19" s="93"/>
      <c r="E19" s="94"/>
      <c r="F19" s="95"/>
      <c r="G19" s="95"/>
      <c r="H19" s="95"/>
      <c r="I19" s="95"/>
      <c r="J19" s="95"/>
      <c r="K19" s="96"/>
      <c r="L19" s="60"/>
      <c r="M19" s="4"/>
      <c r="N19" s="80"/>
      <c r="O19" s="81"/>
      <c r="P19" s="82"/>
      <c r="Q19" s="82"/>
      <c r="R19" s="81"/>
      <c r="S19" s="81"/>
      <c r="T19" s="81"/>
      <c r="U19" s="82"/>
      <c r="V19" s="82"/>
      <c r="W19" s="82"/>
      <c r="X19" s="82"/>
      <c r="Y19" s="4"/>
      <c r="Z19" s="4"/>
      <c r="AA19" s="5"/>
      <c r="AB19" s="5"/>
    </row>
    <row r="20" ht="15.75" spans="1:28">
      <c r="A20" s="58">
        <v>2</v>
      </c>
      <c r="B20" s="97"/>
      <c r="C20" s="62"/>
      <c r="D20" s="62"/>
      <c r="E20" s="98"/>
      <c r="F20" s="99"/>
      <c r="G20" s="99"/>
      <c r="H20" s="99"/>
      <c r="I20" s="99"/>
      <c r="J20" s="99"/>
      <c r="K20" s="100"/>
      <c r="L20" s="60"/>
      <c r="M20" s="4"/>
      <c r="N20" s="80"/>
      <c r="O20" s="81"/>
      <c r="P20" s="82"/>
      <c r="Q20" s="82"/>
      <c r="R20" s="81"/>
      <c r="S20" s="81"/>
      <c r="T20" s="81"/>
      <c r="U20" s="81"/>
      <c r="V20" s="81"/>
      <c r="W20" s="82"/>
      <c r="X20" s="82"/>
      <c r="Y20" s="4"/>
      <c r="Z20" s="4"/>
      <c r="AA20" s="5"/>
      <c r="AB20" s="5"/>
    </row>
    <row r="21" ht="22.5" customHeight="1" spans="1:28">
      <c r="A21" s="61"/>
      <c r="B21" s="83" t="s">
        <v>1845</v>
      </c>
      <c r="C21" s="84" t="s">
        <v>2307</v>
      </c>
      <c r="D21" s="85" t="s">
        <v>1174</v>
      </c>
      <c r="E21" s="84" t="s">
        <v>194</v>
      </c>
      <c r="F21" s="86" t="s">
        <v>2301</v>
      </c>
      <c r="G21" s="86" t="s">
        <v>2302</v>
      </c>
      <c r="H21" s="86" t="s">
        <v>2303</v>
      </c>
      <c r="I21" s="86" t="s">
        <v>2304</v>
      </c>
      <c r="J21" s="86" t="s">
        <v>2304</v>
      </c>
      <c r="K21" s="87">
        <f>MEDIAN(F22:J22)</f>
        <v>15.6666666666667</v>
      </c>
      <c r="L21" s="60"/>
      <c r="M21" s="4"/>
      <c r="N21" s="80"/>
      <c r="O21" s="81"/>
      <c r="P21" s="82"/>
      <c r="Q21" s="82"/>
      <c r="R21" s="81"/>
      <c r="S21" s="81"/>
      <c r="T21" s="81"/>
      <c r="U21" s="81"/>
      <c r="V21" s="81"/>
      <c r="W21" s="82"/>
      <c r="X21" s="82"/>
      <c r="Y21" s="4"/>
      <c r="Z21" s="4"/>
      <c r="AA21" s="5"/>
      <c r="AB21" s="5"/>
    </row>
    <row r="22" spans="1:28">
      <c r="A22" s="61"/>
      <c r="B22" s="88" t="s">
        <v>2305</v>
      </c>
      <c r="C22" s="12"/>
      <c r="D22" s="13"/>
      <c r="E22" s="89"/>
      <c r="F22" s="90">
        <f>47/3</f>
        <v>15.6666666666667</v>
      </c>
      <c r="G22" s="90">
        <v>18</v>
      </c>
      <c r="H22" s="90">
        <v>17</v>
      </c>
      <c r="I22" s="90">
        <v>0</v>
      </c>
      <c r="J22" s="90">
        <v>0</v>
      </c>
      <c r="K22" s="87"/>
      <c r="L22" s="60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5"/>
      <c r="AB22" s="5"/>
    </row>
    <row r="23" ht="15.75" spans="1:28">
      <c r="A23" s="70"/>
      <c r="B23" s="91" t="s">
        <v>2306</v>
      </c>
      <c r="C23" s="92"/>
      <c r="D23" s="93"/>
      <c r="E23" s="94"/>
      <c r="F23" s="95"/>
      <c r="G23" s="95"/>
      <c r="H23" s="95"/>
      <c r="I23" s="95"/>
      <c r="J23" s="95"/>
      <c r="K23" s="96"/>
      <c r="L23" s="60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5"/>
      <c r="AB23" s="5"/>
    </row>
    <row r="24" ht="15.75" spans="1:28">
      <c r="A24" s="58">
        <v>3</v>
      </c>
      <c r="B24" s="101"/>
      <c r="C24" s="62"/>
      <c r="D24" s="62"/>
      <c r="E24" s="98"/>
      <c r="F24" s="99"/>
      <c r="G24" s="99"/>
      <c r="H24" s="99"/>
      <c r="I24" s="99"/>
      <c r="J24" s="99"/>
      <c r="K24" s="100"/>
      <c r="L24" s="60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5"/>
      <c r="AB24" s="5"/>
    </row>
    <row r="25" spans="1:28">
      <c r="A25" s="61"/>
      <c r="B25" s="83" t="s">
        <v>1864</v>
      </c>
      <c r="C25" s="84" t="s">
        <v>2308</v>
      </c>
      <c r="D25" s="85" t="s">
        <v>1219</v>
      </c>
      <c r="E25" s="84" t="s">
        <v>80</v>
      </c>
      <c r="F25" s="86" t="s">
        <v>2301</v>
      </c>
      <c r="G25" s="86" t="s">
        <v>2302</v>
      </c>
      <c r="H25" s="86" t="s">
        <v>2303</v>
      </c>
      <c r="I25" s="86" t="s">
        <v>2304</v>
      </c>
      <c r="J25" s="86" t="s">
        <v>2304</v>
      </c>
      <c r="K25" s="87">
        <f>MEDIAN(F26:J26)</f>
        <v>8.7</v>
      </c>
      <c r="L25" s="60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5"/>
      <c r="AB25" s="5"/>
    </row>
    <row r="26" spans="1:28">
      <c r="A26" s="61"/>
      <c r="B26" s="88" t="s">
        <v>2305</v>
      </c>
      <c r="C26" s="12"/>
      <c r="D26" s="13"/>
      <c r="E26" s="89"/>
      <c r="F26" s="90">
        <v>8.7</v>
      </c>
      <c r="G26" s="90">
        <v>8.8</v>
      </c>
      <c r="H26" s="90">
        <v>9.5</v>
      </c>
      <c r="I26" s="90">
        <v>0</v>
      </c>
      <c r="J26" s="90">
        <v>0</v>
      </c>
      <c r="K26" s="87"/>
      <c r="L26" s="60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5"/>
      <c r="AB26" s="5"/>
    </row>
    <row r="27" ht="15.75" spans="1:28">
      <c r="A27" s="70"/>
      <c r="B27" s="91" t="s">
        <v>2306</v>
      </c>
      <c r="C27" s="92"/>
      <c r="D27" s="93"/>
      <c r="E27" s="94"/>
      <c r="F27" s="95"/>
      <c r="G27" s="95"/>
      <c r="H27" s="95"/>
      <c r="I27" s="95"/>
      <c r="J27" s="95"/>
      <c r="K27" s="96"/>
      <c r="L27" s="60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5"/>
      <c r="AB27" s="5"/>
    </row>
    <row r="28" ht="15.75" spans="1:28">
      <c r="A28" s="58">
        <v>4</v>
      </c>
      <c r="B28" s="101"/>
      <c r="C28" s="62"/>
      <c r="D28" s="62"/>
      <c r="E28" s="98"/>
      <c r="F28" s="99"/>
      <c r="G28" s="99"/>
      <c r="H28" s="99"/>
      <c r="I28" s="99"/>
      <c r="J28" s="99"/>
      <c r="K28" s="100"/>
      <c r="L28" s="60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5"/>
      <c r="AB28" s="5"/>
    </row>
    <row r="29" ht="24" customHeight="1" spans="1:28">
      <c r="A29" s="61"/>
      <c r="B29" s="83" t="s">
        <v>1869</v>
      </c>
      <c r="C29" s="84" t="s">
        <v>2309</v>
      </c>
      <c r="D29" s="85" t="s">
        <v>1197</v>
      </c>
      <c r="E29" s="84" t="s">
        <v>80</v>
      </c>
      <c r="F29" s="86" t="s">
        <v>2301</v>
      </c>
      <c r="G29" s="86" t="s">
        <v>2302</v>
      </c>
      <c r="H29" s="86" t="s">
        <v>2303</v>
      </c>
      <c r="I29" s="86" t="s">
        <v>2304</v>
      </c>
      <c r="J29" s="86" t="s">
        <v>2304</v>
      </c>
      <c r="K29" s="87">
        <f>MEDIAN(F30:J30)</f>
        <v>16.7</v>
      </c>
      <c r="L29" s="60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5"/>
      <c r="AB29" s="5"/>
    </row>
    <row r="30" spans="1:28">
      <c r="A30" s="61"/>
      <c r="B30" s="88" t="s">
        <v>2305</v>
      </c>
      <c r="C30" s="12"/>
      <c r="D30" s="13"/>
      <c r="E30" s="89"/>
      <c r="F30" s="90">
        <v>16.7</v>
      </c>
      <c r="G30" s="90">
        <v>17</v>
      </c>
      <c r="H30" s="90">
        <v>18.3</v>
      </c>
      <c r="I30" s="90">
        <v>0</v>
      </c>
      <c r="J30" s="90">
        <v>0</v>
      </c>
      <c r="K30" s="87"/>
      <c r="L30" s="60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5"/>
      <c r="AB30" s="5"/>
    </row>
    <row r="31" ht="15.75" spans="1:28">
      <c r="A31" s="70"/>
      <c r="B31" s="91" t="s">
        <v>2306</v>
      </c>
      <c r="C31" s="92"/>
      <c r="D31" s="93"/>
      <c r="E31" s="94"/>
      <c r="F31" s="95"/>
      <c r="G31" s="95"/>
      <c r="H31" s="95"/>
      <c r="I31" s="95"/>
      <c r="J31" s="95"/>
      <c r="K31" s="96"/>
      <c r="L31" s="60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5"/>
      <c r="AB31" s="5"/>
    </row>
    <row r="32" ht="15.75" spans="1:28">
      <c r="A32" s="58">
        <v>5</v>
      </c>
      <c r="B32" s="101"/>
      <c r="C32" s="62"/>
      <c r="D32" s="62"/>
      <c r="E32" s="98"/>
      <c r="F32" s="99"/>
      <c r="G32" s="99"/>
      <c r="H32" s="99"/>
      <c r="I32" s="99"/>
      <c r="J32" s="99"/>
      <c r="K32" s="100"/>
      <c r="L32" s="60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5"/>
      <c r="AB32" s="5"/>
    </row>
    <row r="33" ht="22.5" spans="1:28">
      <c r="A33" s="61"/>
      <c r="B33" s="83" t="s">
        <v>1877</v>
      </c>
      <c r="C33" s="84" t="s">
        <v>2310</v>
      </c>
      <c r="D33" s="85" t="s">
        <v>2311</v>
      </c>
      <c r="E33" s="84" t="s">
        <v>80</v>
      </c>
      <c r="F33" s="86" t="s">
        <v>2312</v>
      </c>
      <c r="G33" s="86" t="s">
        <v>2313</v>
      </c>
      <c r="H33" s="86" t="s">
        <v>2314</v>
      </c>
      <c r="I33" s="86" t="s">
        <v>2304</v>
      </c>
      <c r="J33" s="86" t="s">
        <v>2304</v>
      </c>
      <c r="K33" s="87">
        <f>MEDIAN(F34:J34)</f>
        <v>61.09</v>
      </c>
      <c r="L33" s="60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5"/>
      <c r="AB33" s="5"/>
    </row>
    <row r="34" spans="1:28">
      <c r="A34" s="61"/>
      <c r="B34" s="88" t="s">
        <v>2305</v>
      </c>
      <c r="C34" s="12"/>
      <c r="D34" s="13"/>
      <c r="E34" s="89"/>
      <c r="F34" s="90">
        <v>96.19</v>
      </c>
      <c r="G34" s="90">
        <v>61.09</v>
      </c>
      <c r="H34" s="90">
        <v>68.07</v>
      </c>
      <c r="I34" s="90">
        <v>0</v>
      </c>
      <c r="J34" s="90">
        <v>0</v>
      </c>
      <c r="K34" s="87"/>
      <c r="L34" s="60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5"/>
      <c r="AB34" s="5"/>
    </row>
    <row r="35" ht="279.75" customHeight="1" spans="1:28">
      <c r="A35" s="70"/>
      <c r="B35" s="91" t="s">
        <v>2306</v>
      </c>
      <c r="C35" s="92"/>
      <c r="D35" s="93"/>
      <c r="E35" s="94"/>
      <c r="F35" s="102" t="s">
        <v>2315</v>
      </c>
      <c r="G35" s="102" t="s">
        <v>2315</v>
      </c>
      <c r="H35" s="102" t="s">
        <v>2316</v>
      </c>
      <c r="I35" s="102"/>
      <c r="J35" s="102"/>
      <c r="K35" s="103"/>
      <c r="L35" s="60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5"/>
      <c r="AB35" s="5"/>
    </row>
    <row r="36" ht="15.75" spans="1:28">
      <c r="A36" s="58">
        <v>6</v>
      </c>
      <c r="B36" s="101"/>
      <c r="C36" s="62"/>
      <c r="D36" s="62"/>
      <c r="E36" s="98"/>
      <c r="F36" s="99"/>
      <c r="G36" s="99"/>
      <c r="H36" s="99"/>
      <c r="I36" s="99"/>
      <c r="J36" s="99"/>
      <c r="K36" s="100"/>
      <c r="L36" s="60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5"/>
      <c r="AB36" s="5"/>
    </row>
    <row r="37" ht="22.5" spans="1:28">
      <c r="A37" s="61"/>
      <c r="B37" s="83" t="s">
        <v>1877</v>
      </c>
      <c r="C37" s="84" t="s">
        <v>2317</v>
      </c>
      <c r="D37" s="85" t="s">
        <v>1212</v>
      </c>
      <c r="E37" s="84" t="s">
        <v>80</v>
      </c>
      <c r="F37" s="86" t="s">
        <v>2301</v>
      </c>
      <c r="G37" s="86" t="s">
        <v>2302</v>
      </c>
      <c r="H37" s="86" t="s">
        <v>2303</v>
      </c>
      <c r="I37" s="86" t="s">
        <v>2304</v>
      </c>
      <c r="J37" s="86" t="s">
        <v>2304</v>
      </c>
      <c r="K37" s="87">
        <f>MEDIAN(F38:J38)</f>
        <v>2.2</v>
      </c>
      <c r="L37" s="60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5"/>
      <c r="AB37" s="5"/>
    </row>
    <row r="38" spans="1:28">
      <c r="A38" s="61"/>
      <c r="B38" s="88" t="s">
        <v>2305</v>
      </c>
      <c r="C38" s="12"/>
      <c r="D38" s="13"/>
      <c r="E38" s="89"/>
      <c r="F38" s="90">
        <v>2.2</v>
      </c>
      <c r="G38" s="90">
        <v>2.3</v>
      </c>
      <c r="H38" s="90">
        <v>2.7</v>
      </c>
      <c r="I38" s="90">
        <v>0</v>
      </c>
      <c r="J38" s="90">
        <v>0</v>
      </c>
      <c r="K38" s="87"/>
      <c r="L38" s="60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5"/>
      <c r="AB38" s="5"/>
    </row>
    <row r="39" ht="15.75" spans="1:28">
      <c r="A39" s="70"/>
      <c r="B39" s="91" t="s">
        <v>2306</v>
      </c>
      <c r="C39" s="92"/>
      <c r="D39" s="93"/>
      <c r="E39" s="94"/>
      <c r="F39" s="95"/>
      <c r="G39" s="95"/>
      <c r="H39" s="95"/>
      <c r="I39" s="95"/>
      <c r="J39" s="95"/>
      <c r="K39" s="96"/>
      <c r="L39" s="60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5"/>
      <c r="AB39" s="5"/>
    </row>
    <row r="40" ht="15.75" spans="1:28">
      <c r="A40" s="58">
        <v>7</v>
      </c>
      <c r="B40" s="101"/>
      <c r="C40" s="62"/>
      <c r="D40" s="62"/>
      <c r="E40" s="98"/>
      <c r="F40" s="99"/>
      <c r="G40" s="99"/>
      <c r="H40" s="99"/>
      <c r="I40" s="99"/>
      <c r="J40" s="99"/>
      <c r="K40" s="100"/>
      <c r="L40" s="60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5"/>
      <c r="AB40" s="5"/>
    </row>
    <row r="41" ht="22.5" spans="1:28">
      <c r="A41" s="61"/>
      <c r="B41" s="83" t="s">
        <v>1883</v>
      </c>
      <c r="C41" s="84" t="s">
        <v>2318</v>
      </c>
      <c r="D41" s="85" t="s">
        <v>401</v>
      </c>
      <c r="E41" s="84" t="s">
        <v>80</v>
      </c>
      <c r="F41" s="86" t="s">
        <v>2301</v>
      </c>
      <c r="G41" s="86" t="s">
        <v>2302</v>
      </c>
      <c r="H41" s="86" t="s">
        <v>2303</v>
      </c>
      <c r="I41" s="86" t="s">
        <v>2304</v>
      </c>
      <c r="J41" s="86" t="s">
        <v>2304</v>
      </c>
      <c r="K41" s="87">
        <f>MEDIAN(F42:J42)</f>
        <v>6.1</v>
      </c>
      <c r="L41" s="60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5"/>
      <c r="AB41" s="5"/>
    </row>
    <row r="42" spans="1:28">
      <c r="A42" s="61"/>
      <c r="B42" s="88" t="s">
        <v>2305</v>
      </c>
      <c r="C42" s="12"/>
      <c r="D42" s="13"/>
      <c r="E42" s="89"/>
      <c r="F42" s="90">
        <v>6.1</v>
      </c>
      <c r="G42" s="90">
        <v>6.2</v>
      </c>
      <c r="H42" s="90">
        <v>6.9</v>
      </c>
      <c r="I42" s="90">
        <v>0</v>
      </c>
      <c r="J42" s="90">
        <v>0</v>
      </c>
      <c r="K42" s="87"/>
      <c r="L42" s="60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5"/>
      <c r="AB42" s="5"/>
    </row>
    <row r="43" ht="15.75" spans="1:28">
      <c r="A43" s="70"/>
      <c r="B43" s="91" t="s">
        <v>2306</v>
      </c>
      <c r="C43" s="92"/>
      <c r="D43" s="93"/>
      <c r="E43" s="94"/>
      <c r="F43" s="95"/>
      <c r="G43" s="95"/>
      <c r="H43" s="95"/>
      <c r="I43" s="95"/>
      <c r="J43" s="95"/>
      <c r="K43" s="96"/>
      <c r="L43" s="60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5"/>
      <c r="AB43" s="5"/>
    </row>
    <row r="44" ht="15.75" spans="1:28">
      <c r="A44" s="58">
        <v>8</v>
      </c>
      <c r="B44" s="104"/>
      <c r="C44" s="105"/>
      <c r="D44" s="105"/>
      <c r="E44" s="105"/>
      <c r="F44" s="105"/>
      <c r="G44" s="105"/>
      <c r="H44" s="105"/>
      <c r="I44" s="105"/>
      <c r="J44" s="105"/>
      <c r="K44" s="105"/>
      <c r="L44" s="60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5"/>
      <c r="AB44" s="5"/>
    </row>
    <row r="45" ht="33" customHeight="1" spans="1:28">
      <c r="A45" s="61"/>
      <c r="B45" s="83" t="s">
        <v>1980</v>
      </c>
      <c r="C45" s="84" t="s">
        <v>2319</v>
      </c>
      <c r="D45" s="85" t="s">
        <v>1981</v>
      </c>
      <c r="E45" s="84"/>
      <c r="F45" s="86" t="s">
        <v>2320</v>
      </c>
      <c r="G45" s="86" t="s">
        <v>2321</v>
      </c>
      <c r="H45" s="86" t="s">
        <v>2322</v>
      </c>
      <c r="I45" s="86" t="s">
        <v>2304</v>
      </c>
      <c r="J45" s="86" t="s">
        <v>2304</v>
      </c>
      <c r="K45" s="87">
        <f>MEDIAN(F46:J46)</f>
        <v>355.07</v>
      </c>
      <c r="L45" s="60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5"/>
      <c r="AB45" s="5"/>
    </row>
    <row r="46" spans="1:28">
      <c r="A46" s="61"/>
      <c r="B46" s="88" t="s">
        <v>2305</v>
      </c>
      <c r="C46" s="12"/>
      <c r="D46" s="13"/>
      <c r="E46" s="89"/>
      <c r="F46" s="90">
        <v>419.16</v>
      </c>
      <c r="G46" s="90">
        <v>368.67</v>
      </c>
      <c r="H46" s="90">
        <v>355.07</v>
      </c>
      <c r="I46" s="90">
        <v>0</v>
      </c>
      <c r="J46" s="90">
        <v>0</v>
      </c>
      <c r="K46" s="87"/>
      <c r="L46" s="60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5"/>
      <c r="AB46" s="5"/>
    </row>
    <row r="47" ht="145.5" customHeight="1" spans="1:28">
      <c r="A47" s="70"/>
      <c r="B47" s="91" t="s">
        <v>2306</v>
      </c>
      <c r="C47" s="92"/>
      <c r="D47" s="93"/>
      <c r="E47" s="94"/>
      <c r="F47" s="102" t="s">
        <v>2323</v>
      </c>
      <c r="G47" s="102" t="s">
        <v>2324</v>
      </c>
      <c r="H47" s="102" t="s">
        <v>2325</v>
      </c>
      <c r="I47" s="95"/>
      <c r="J47" s="95"/>
      <c r="K47" s="96"/>
      <c r="L47" s="60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5"/>
      <c r="AB47" s="5"/>
    </row>
    <row r="48" ht="15.75" spans="1:28">
      <c r="A48" s="58">
        <v>9</v>
      </c>
      <c r="B48" s="101"/>
      <c r="C48" s="62"/>
      <c r="D48" s="62"/>
      <c r="E48" s="98"/>
      <c r="F48" s="99"/>
      <c r="G48" s="99"/>
      <c r="H48" s="99"/>
      <c r="I48" s="99"/>
      <c r="J48" s="99"/>
      <c r="K48" s="100"/>
      <c r="L48" s="60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5"/>
      <c r="AB48" s="5"/>
    </row>
    <row r="49" ht="22.5" spans="1:28">
      <c r="A49" s="61"/>
      <c r="B49" s="83" t="s">
        <v>2003</v>
      </c>
      <c r="C49" s="84" t="s">
        <v>2326</v>
      </c>
      <c r="D49" s="85" t="s">
        <v>2327</v>
      </c>
      <c r="E49" s="84"/>
      <c r="F49" s="86" t="s">
        <v>2301</v>
      </c>
      <c r="G49" s="86" t="s">
        <v>2302</v>
      </c>
      <c r="H49" s="86" t="s">
        <v>2303</v>
      </c>
      <c r="I49" s="86" t="s">
        <v>2304</v>
      </c>
      <c r="J49" s="86" t="s">
        <v>2304</v>
      </c>
      <c r="K49" s="87">
        <f>MEDIAN(F50:J50)</f>
        <v>3500</v>
      </c>
      <c r="L49" s="106" t="s">
        <v>2328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5"/>
      <c r="AB49" s="5"/>
    </row>
    <row r="50" spans="1:28">
      <c r="A50" s="61"/>
      <c r="B50" s="88" t="s">
        <v>2305</v>
      </c>
      <c r="C50" s="12"/>
      <c r="D50" s="13"/>
      <c r="E50" s="89"/>
      <c r="F50" s="90">
        <v>3500</v>
      </c>
      <c r="G50" s="90">
        <v>3700</v>
      </c>
      <c r="H50" s="90">
        <v>3980</v>
      </c>
      <c r="I50" s="90">
        <v>0</v>
      </c>
      <c r="J50" s="90">
        <v>0</v>
      </c>
      <c r="K50" s="87"/>
      <c r="L50" s="60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5"/>
      <c r="AB50" s="5"/>
    </row>
    <row r="51" ht="15.75" spans="1:28">
      <c r="A51" s="70"/>
      <c r="B51" s="91" t="s">
        <v>2306</v>
      </c>
      <c r="C51" s="92"/>
      <c r="D51" s="93"/>
      <c r="E51" s="94"/>
      <c r="F51" s="95"/>
      <c r="G51" s="95"/>
      <c r="H51" s="95"/>
      <c r="I51" s="95"/>
      <c r="J51" s="95"/>
      <c r="K51" s="96"/>
      <c r="L51" s="60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5"/>
      <c r="AB51" s="5"/>
    </row>
    <row r="52" ht="15.75" spans="1:28">
      <c r="A52" s="58">
        <v>10</v>
      </c>
      <c r="B52" s="107"/>
      <c r="C52" s="108"/>
      <c r="D52" s="109"/>
      <c r="E52" s="108"/>
      <c r="F52" s="110"/>
      <c r="G52" s="110"/>
      <c r="H52" s="110"/>
      <c r="I52" s="110"/>
      <c r="J52" s="110"/>
      <c r="K52" s="100"/>
      <c r="L52" s="60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5"/>
      <c r="AB52" s="5"/>
    </row>
    <row r="53" ht="100.5" customHeight="1" spans="1:28">
      <c r="A53" s="61"/>
      <c r="B53" s="83" t="s">
        <v>2036</v>
      </c>
      <c r="C53" s="84" t="s">
        <v>2329</v>
      </c>
      <c r="D53" s="85" t="s">
        <v>1427</v>
      </c>
      <c r="E53" s="111"/>
      <c r="F53" s="86" t="s">
        <v>2330</v>
      </c>
      <c r="G53" s="86" t="s">
        <v>2331</v>
      </c>
      <c r="H53" s="86" t="s">
        <v>2332</v>
      </c>
      <c r="I53" s="86" t="s">
        <v>2304</v>
      </c>
      <c r="J53" s="86" t="s">
        <v>2304</v>
      </c>
      <c r="K53" s="87">
        <f>MEDIAN(F54:J54)</f>
        <v>9.89</v>
      </c>
      <c r="L53" s="60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5"/>
      <c r="AB53" s="5"/>
    </row>
    <row r="54" spans="1:28">
      <c r="A54" s="61"/>
      <c r="B54" s="88" t="s">
        <v>2305</v>
      </c>
      <c r="C54" s="12"/>
      <c r="D54" s="13"/>
      <c r="E54" s="89"/>
      <c r="F54" s="90">
        <v>9.89</v>
      </c>
      <c r="G54" s="90">
        <v>12.34</v>
      </c>
      <c r="H54" s="90">
        <v>12.24</v>
      </c>
      <c r="I54" s="90">
        <v>0</v>
      </c>
      <c r="J54" s="90">
        <v>0</v>
      </c>
      <c r="K54" s="87"/>
      <c r="L54" s="60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5"/>
      <c r="AB54" s="5"/>
    </row>
    <row r="55" ht="155.25" customHeight="1" spans="1:28">
      <c r="A55" s="70"/>
      <c r="B55" s="91" t="s">
        <v>2306</v>
      </c>
      <c r="C55" s="92"/>
      <c r="D55" s="93"/>
      <c r="E55" s="94"/>
      <c r="F55" s="102" t="s">
        <v>2333</v>
      </c>
      <c r="G55" s="102" t="s">
        <v>2334</v>
      </c>
      <c r="H55" s="102" t="s">
        <v>2335</v>
      </c>
      <c r="I55" s="95"/>
      <c r="J55" s="95"/>
      <c r="K55" s="96"/>
      <c r="L55" s="60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5"/>
      <c r="AB55" s="5"/>
    </row>
    <row r="56" ht="15.75" spans="1:28">
      <c r="A56" s="58">
        <v>11</v>
      </c>
      <c r="B56" s="107"/>
      <c r="C56" s="108"/>
      <c r="D56" s="109"/>
      <c r="E56" s="108"/>
      <c r="F56" s="110"/>
      <c r="G56" s="110"/>
      <c r="H56" s="110"/>
      <c r="I56" s="110"/>
      <c r="J56" s="110"/>
      <c r="K56" s="100"/>
      <c r="L56" s="60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5"/>
      <c r="AB56" s="5"/>
    </row>
    <row r="57" ht="33.75" spans="1:28">
      <c r="A57" s="61"/>
      <c r="B57" s="83" t="s">
        <v>2069</v>
      </c>
      <c r="C57" s="84" t="s">
        <v>2336</v>
      </c>
      <c r="D57" s="85" t="s">
        <v>2337</v>
      </c>
      <c r="E57" s="111"/>
      <c r="F57" s="86" t="s">
        <v>2320</v>
      </c>
      <c r="G57" s="86" t="s">
        <v>2338</v>
      </c>
      <c r="H57" s="86" t="s">
        <v>2339</v>
      </c>
      <c r="I57" s="86" t="s">
        <v>2304</v>
      </c>
      <c r="J57" s="86" t="s">
        <v>2304</v>
      </c>
      <c r="K57" s="87">
        <f>MEDIAN(F58:J58)</f>
        <v>105.36</v>
      </c>
      <c r="L57" s="60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5"/>
      <c r="AB57" s="5"/>
    </row>
    <row r="58" spans="1:28">
      <c r="A58" s="61"/>
      <c r="B58" s="88" t="s">
        <v>2305</v>
      </c>
      <c r="C58" s="12"/>
      <c r="D58" s="13"/>
      <c r="E58" s="89"/>
      <c r="F58" s="90">
        <v>207.1</v>
      </c>
      <c r="G58" s="90">
        <v>105.36</v>
      </c>
      <c r="H58" s="90">
        <v>109.53</v>
      </c>
      <c r="I58" s="90">
        <v>0</v>
      </c>
      <c r="J58" s="90">
        <v>0</v>
      </c>
      <c r="K58" s="87"/>
      <c r="L58" s="60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5"/>
      <c r="AB58" s="5"/>
    </row>
    <row r="59" ht="127.5" customHeight="1" spans="1:28">
      <c r="A59" s="70"/>
      <c r="B59" s="91" t="s">
        <v>2306</v>
      </c>
      <c r="C59" s="92"/>
      <c r="D59" s="93"/>
      <c r="E59" s="94"/>
      <c r="F59" s="102" t="s">
        <v>2340</v>
      </c>
      <c r="G59" s="102" t="s">
        <v>2341</v>
      </c>
      <c r="H59" s="102" t="s">
        <v>2342</v>
      </c>
      <c r="I59" s="95"/>
      <c r="J59" s="95"/>
      <c r="K59" s="96"/>
      <c r="L59" s="60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5"/>
      <c r="AB59" s="5"/>
    </row>
    <row r="60" ht="16.5" customHeight="1" spans="1:28">
      <c r="A60" s="58">
        <v>12</v>
      </c>
      <c r="B60" s="107"/>
      <c r="C60" s="108"/>
      <c r="D60" s="109"/>
      <c r="E60" s="108"/>
      <c r="F60" s="110"/>
      <c r="G60" s="110"/>
      <c r="H60" s="110"/>
      <c r="I60" s="110"/>
      <c r="J60" s="110"/>
      <c r="K60" s="100"/>
      <c r="L60" s="60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5"/>
      <c r="AB60" s="5"/>
    </row>
    <row r="61" spans="1:28">
      <c r="A61" s="61"/>
      <c r="B61" s="83" t="s">
        <v>1939</v>
      </c>
      <c r="C61" s="84" t="s">
        <v>2343</v>
      </c>
      <c r="D61" s="85" t="s">
        <v>2344</v>
      </c>
      <c r="E61" s="111"/>
      <c r="F61" s="86" t="s">
        <v>2345</v>
      </c>
      <c r="G61" s="86" t="s">
        <v>2346</v>
      </c>
      <c r="H61" s="86" t="s">
        <v>2347</v>
      </c>
      <c r="I61" s="86" t="s">
        <v>2304</v>
      </c>
      <c r="J61" s="86" t="s">
        <v>2304</v>
      </c>
      <c r="K61" s="87">
        <f>MEDIAN(F62:J62)</f>
        <v>244.71</v>
      </c>
      <c r="L61" s="60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5"/>
      <c r="AB61" s="5"/>
    </row>
    <row r="62" spans="1:28">
      <c r="A62" s="61"/>
      <c r="B62" s="88" t="s">
        <v>2305</v>
      </c>
      <c r="C62" s="12"/>
      <c r="D62" s="13"/>
      <c r="E62" s="89"/>
      <c r="F62" s="90">
        <v>244.71</v>
      </c>
      <c r="G62" s="90">
        <v>275</v>
      </c>
      <c r="H62" s="90">
        <v>429.97</v>
      </c>
      <c r="I62" s="90">
        <v>0</v>
      </c>
      <c r="J62" s="90">
        <v>0</v>
      </c>
      <c r="K62" s="87"/>
      <c r="L62" s="60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5"/>
      <c r="AB62" s="5"/>
    </row>
    <row r="63" ht="87" customHeight="1" spans="1:28">
      <c r="A63" s="70"/>
      <c r="B63" s="91" t="s">
        <v>2306</v>
      </c>
      <c r="C63" s="92"/>
      <c r="D63" s="93"/>
      <c r="E63" s="94"/>
      <c r="F63" s="102" t="s">
        <v>2348</v>
      </c>
      <c r="G63" s="102" t="s">
        <v>2349</v>
      </c>
      <c r="H63" s="102" t="s">
        <v>2350</v>
      </c>
      <c r="I63" s="95"/>
      <c r="J63" s="95"/>
      <c r="K63" s="96"/>
      <c r="L63" s="60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5"/>
      <c r="AB63" s="5"/>
    </row>
    <row r="64" ht="15.75" spans="1:28">
      <c r="A64" s="58">
        <v>13</v>
      </c>
      <c r="C64" s="62"/>
      <c r="D64" s="62"/>
      <c r="E64" s="98"/>
      <c r="F64" s="99"/>
      <c r="G64" s="99"/>
      <c r="H64" s="99"/>
      <c r="I64" s="99"/>
      <c r="J64" s="99"/>
      <c r="K64" s="100"/>
      <c r="L64" s="60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5"/>
      <c r="AB64" s="5"/>
    </row>
    <row r="65" spans="1:28">
      <c r="A65" s="61"/>
      <c r="B65" s="112"/>
      <c r="C65" s="112"/>
      <c r="D65" s="113"/>
      <c r="E65" s="112"/>
      <c r="F65" s="114"/>
      <c r="G65" s="114"/>
      <c r="H65" s="114"/>
      <c r="I65" s="114"/>
      <c r="J65" s="114"/>
      <c r="K65" s="115"/>
      <c r="L65" s="60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5"/>
      <c r="AB65" s="5"/>
    </row>
    <row r="66" ht="22.5" spans="1:28">
      <c r="A66" s="61"/>
      <c r="B66" s="83" t="s">
        <v>1929</v>
      </c>
      <c r="C66" s="116" t="s">
        <v>1930</v>
      </c>
      <c r="D66" s="117" t="s">
        <v>2351</v>
      </c>
      <c r="E66" s="111"/>
      <c r="F66" s="118" t="s">
        <v>2352</v>
      </c>
      <c r="G66" s="118" t="s">
        <v>2353</v>
      </c>
      <c r="H66" s="118" t="s">
        <v>2354</v>
      </c>
      <c r="I66" s="118" t="s">
        <v>2304</v>
      </c>
      <c r="J66" s="118" t="s">
        <v>2304</v>
      </c>
      <c r="K66" s="119">
        <f>H67</f>
        <v>649.055</v>
      </c>
      <c r="L66" s="60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5"/>
      <c r="AB66" s="5"/>
    </row>
    <row r="67" spans="1:28">
      <c r="A67" s="70"/>
      <c r="B67" s="120" t="s">
        <v>2305</v>
      </c>
      <c r="C67" s="12"/>
      <c r="D67" s="13"/>
      <c r="E67" s="89"/>
      <c r="F67" s="121">
        <v>696.24</v>
      </c>
      <c r="G67" s="121">
        <f>589.99+76.77</f>
        <v>666.76</v>
      </c>
      <c r="H67" s="121">
        <f>2455.28/4+140.94/4</f>
        <v>649.055</v>
      </c>
      <c r="I67" s="121"/>
      <c r="J67" s="121">
        <v>0</v>
      </c>
      <c r="K67" s="119"/>
      <c r="L67" s="60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5"/>
      <c r="AB67" s="5"/>
    </row>
    <row r="68" ht="113.25" spans="1:28">
      <c r="A68" s="61"/>
      <c r="B68" s="122" t="s">
        <v>2306</v>
      </c>
      <c r="C68" s="92"/>
      <c r="D68" s="93"/>
      <c r="E68" s="94"/>
      <c r="F68" s="102" t="s">
        <v>2355</v>
      </c>
      <c r="G68" s="102" t="s">
        <v>2356</v>
      </c>
      <c r="H68" s="102" t="s">
        <v>2357</v>
      </c>
      <c r="I68" s="123"/>
      <c r="J68" s="123"/>
      <c r="K68" s="124"/>
      <c r="L68" s="60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5"/>
      <c r="AB68" s="5"/>
    </row>
    <row r="69" ht="15.75" spans="1:28">
      <c r="A69" s="58">
        <v>14</v>
      </c>
      <c r="B69" s="101"/>
      <c r="C69" s="62"/>
      <c r="D69" s="62"/>
      <c r="E69" s="98"/>
      <c r="F69" s="99"/>
      <c r="G69" s="99"/>
      <c r="H69" s="99"/>
      <c r="I69" s="99"/>
      <c r="J69" s="99"/>
      <c r="K69" s="100"/>
      <c r="L69" s="60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5"/>
      <c r="AB69" s="5"/>
    </row>
    <row r="70" ht="20.25" customHeight="1" spans="1:28">
      <c r="A70" s="61"/>
      <c r="B70" s="83" t="s">
        <v>1859</v>
      </c>
      <c r="C70" s="84" t="s">
        <v>2358</v>
      </c>
      <c r="D70" s="85" t="s">
        <v>2359</v>
      </c>
      <c r="E70" s="84" t="s">
        <v>80</v>
      </c>
      <c r="F70" s="86" t="s">
        <v>2301</v>
      </c>
      <c r="G70" s="86" t="s">
        <v>2302</v>
      </c>
      <c r="H70" s="86" t="s">
        <v>2303</v>
      </c>
      <c r="I70" s="86" t="s">
        <v>2304</v>
      </c>
      <c r="J70" s="86" t="s">
        <v>2304</v>
      </c>
      <c r="K70" s="87">
        <f>MEDIAN(F71:J71)</f>
        <v>3</v>
      </c>
      <c r="L70" s="60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5"/>
      <c r="AB70" s="5"/>
    </row>
    <row r="71" spans="1:28">
      <c r="A71" s="61"/>
      <c r="B71" s="88" t="s">
        <v>2305</v>
      </c>
      <c r="C71" s="12"/>
      <c r="D71" s="13"/>
      <c r="E71" s="89"/>
      <c r="F71" s="90">
        <v>3</v>
      </c>
      <c r="G71" s="90">
        <v>3.45</v>
      </c>
      <c r="H71" s="90">
        <v>3.6</v>
      </c>
      <c r="I71" s="90">
        <v>0</v>
      </c>
      <c r="J71" s="90">
        <v>0</v>
      </c>
      <c r="K71" s="87"/>
      <c r="L71" s="60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5"/>
      <c r="AB71" s="5"/>
    </row>
    <row r="72" ht="15.75" spans="1:28">
      <c r="A72" s="70"/>
      <c r="B72" s="91" t="s">
        <v>2306</v>
      </c>
      <c r="C72" s="92"/>
      <c r="D72" s="93"/>
      <c r="E72" s="94"/>
      <c r="F72" s="95"/>
      <c r="G72" s="95"/>
      <c r="H72" s="95"/>
      <c r="I72" s="95"/>
      <c r="J72" s="95"/>
      <c r="K72" s="96"/>
      <c r="L72" s="60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5"/>
      <c r="AB72" s="5"/>
    </row>
    <row r="73" ht="16.5" spans="1:28">
      <c r="B73" s="125"/>
      <c r="C73" s="126" t="s">
        <v>2360</v>
      </c>
      <c r="D73" s="126"/>
      <c r="E73" s="127"/>
      <c r="F73" s="126"/>
      <c r="G73" s="126"/>
      <c r="H73" s="126"/>
      <c r="I73" s="126"/>
      <c r="J73" s="126"/>
      <c r="K73" s="126"/>
      <c r="L73" s="60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5"/>
      <c r="AB73" s="5"/>
    </row>
    <row r="74" spans="1:28">
      <c r="B74" s="128" t="s">
        <v>2361</v>
      </c>
      <c r="C74" s="129"/>
      <c r="D74" s="129"/>
      <c r="E74" s="129"/>
      <c r="F74" s="129"/>
      <c r="G74" s="129"/>
      <c r="H74" s="129"/>
      <c r="I74" s="129"/>
      <c r="J74" s="129"/>
      <c r="K74" s="130"/>
      <c r="L74" s="60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5"/>
      <c r="AB74" s="5"/>
    </row>
    <row r="75" ht="15.75" spans="1:28">
      <c r="B75" s="131" t="s">
        <v>2362</v>
      </c>
      <c r="C75" s="132"/>
      <c r="D75" s="132"/>
      <c r="E75" s="132"/>
      <c r="F75" s="132"/>
      <c r="G75" s="132"/>
      <c r="H75" s="132"/>
      <c r="I75" s="132"/>
      <c r="J75" s="132"/>
      <c r="K75" s="133"/>
      <c r="L75" s="60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5"/>
      <c r="AB75" s="5"/>
    </row>
    <row r="76" spans="1:28">
      <c r="B76" s="134"/>
      <c r="C76" s="81"/>
      <c r="D76" s="81"/>
      <c r="E76" s="82"/>
      <c r="F76" s="81"/>
      <c r="G76" s="81"/>
      <c r="H76" s="81"/>
      <c r="I76" s="81"/>
      <c r="J76" s="82"/>
      <c r="K76" s="82"/>
      <c r="L76" s="60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5"/>
      <c r="AB76" s="5"/>
    </row>
    <row r="77" spans="1:28">
      <c r="B77" s="135"/>
      <c r="C77" s="81"/>
      <c r="D77" s="81"/>
      <c r="E77" s="82"/>
      <c r="F77" s="81"/>
      <c r="G77" s="81"/>
      <c r="H77" s="81"/>
      <c r="I77" s="81"/>
      <c r="J77" s="81"/>
      <c r="K77" s="81"/>
      <c r="L77" s="60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5"/>
      <c r="AB77" s="5"/>
    </row>
    <row r="78" spans="1:28">
      <c r="L78" s="60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5"/>
      <c r="AB78" s="5"/>
    </row>
    <row r="79" spans="1:28">
      <c r="L79" s="60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5"/>
      <c r="AB79" s="5"/>
    </row>
    <row r="80" spans="1:28">
      <c r="L80" s="60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5"/>
      <c r="AB80" s="5"/>
    </row>
    <row r="81" spans="2:28">
      <c r="L81" s="60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5"/>
      <c r="AB81" s="5"/>
    </row>
    <row r="82" spans="2:28">
      <c r="B82" s="135"/>
      <c r="C82" s="81"/>
      <c r="D82" s="81"/>
      <c r="E82" s="82"/>
      <c r="F82" s="81"/>
      <c r="G82" s="81"/>
      <c r="H82" s="81"/>
      <c r="I82" s="81"/>
      <c r="J82" s="81"/>
      <c r="K82" s="81"/>
      <c r="L82" s="60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5"/>
      <c r="AB82" s="5"/>
    </row>
    <row r="83" spans="2:28">
      <c r="B83" s="135"/>
      <c r="C83" s="81"/>
      <c r="D83" s="81"/>
      <c r="E83" s="82"/>
      <c r="F83" s="81"/>
      <c r="G83" s="81"/>
      <c r="H83" s="81"/>
      <c r="I83" s="81"/>
      <c r="J83" s="81"/>
      <c r="K83" s="81"/>
      <c r="L83" s="60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5"/>
      <c r="AB83" s="5"/>
    </row>
    <row r="84" spans="2:28">
      <c r="B84" s="136"/>
      <c r="C84" s="4"/>
      <c r="D84" s="4"/>
      <c r="E84" s="73"/>
      <c r="F84" s="4"/>
      <c r="G84" s="4"/>
      <c r="H84" s="4"/>
      <c r="I84" s="4"/>
      <c r="J84" s="4"/>
      <c r="K84" s="4"/>
      <c r="L84" s="60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5"/>
      <c r="AB84" s="5"/>
    </row>
    <row r="85" spans="2:28">
      <c r="B85" s="136"/>
      <c r="C85" s="4"/>
      <c r="D85" s="4"/>
      <c r="E85" s="73"/>
      <c r="F85" s="4"/>
      <c r="G85" s="4"/>
      <c r="H85" s="4"/>
      <c r="I85" s="4"/>
      <c r="J85" s="4"/>
      <c r="K85" s="4"/>
      <c r="L85" s="60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5"/>
      <c r="AB85" s="5"/>
    </row>
    <row r="86" spans="2:28">
      <c r="B86" s="136"/>
      <c r="C86" s="4"/>
      <c r="D86" s="4"/>
      <c r="E86" s="73"/>
      <c r="F86" s="4"/>
      <c r="G86" s="4"/>
      <c r="H86" s="4"/>
      <c r="I86" s="4"/>
      <c r="J86" s="4"/>
      <c r="K86" s="4"/>
      <c r="L86" s="60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5"/>
      <c r="AB86" s="5"/>
    </row>
    <row r="87" spans="2:28">
      <c r="B87" s="136"/>
      <c r="C87" s="4"/>
      <c r="D87" s="4"/>
      <c r="E87" s="73"/>
      <c r="F87" s="4"/>
      <c r="G87" s="4"/>
      <c r="H87" s="4"/>
      <c r="I87" s="4"/>
      <c r="J87" s="4"/>
      <c r="K87" s="4"/>
      <c r="L87" s="60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5"/>
      <c r="AB87" s="5"/>
    </row>
    <row r="88" spans="2:28">
      <c r="B88" s="136"/>
      <c r="C88" s="4"/>
      <c r="D88" s="4"/>
      <c r="E88" s="73"/>
      <c r="F88" s="4"/>
      <c r="G88" s="4"/>
      <c r="H88" s="4"/>
      <c r="I88" s="4"/>
      <c r="J88" s="4"/>
      <c r="K88" s="4"/>
      <c r="L88" s="60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5"/>
      <c r="AB88" s="5"/>
    </row>
    <row r="89" spans="2:28">
      <c r="B89" s="136"/>
      <c r="C89" s="4"/>
      <c r="D89" s="4"/>
      <c r="E89" s="73"/>
      <c r="F89" s="4"/>
      <c r="G89" s="4"/>
      <c r="H89" s="4"/>
      <c r="I89" s="4"/>
      <c r="J89" s="4"/>
      <c r="K89" s="4"/>
      <c r="L89" s="60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5"/>
      <c r="AB89" s="5"/>
    </row>
    <row r="90" spans="2:28">
      <c r="B90" s="136"/>
      <c r="C90" s="4"/>
      <c r="D90" s="4"/>
      <c r="E90" s="73"/>
      <c r="F90" s="4"/>
      <c r="G90" s="4"/>
      <c r="H90" s="4"/>
      <c r="I90" s="4"/>
      <c r="J90" s="4"/>
      <c r="K90" s="4"/>
      <c r="L90" s="60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5"/>
      <c r="AB90" s="5"/>
    </row>
    <row r="91" spans="2:28">
      <c r="B91" s="136"/>
      <c r="C91" s="4"/>
      <c r="D91" s="4"/>
      <c r="E91" s="73"/>
      <c r="F91" s="4"/>
      <c r="G91" s="4"/>
      <c r="H91" s="4"/>
      <c r="I91" s="4"/>
      <c r="J91" s="4"/>
      <c r="K91" s="4"/>
      <c r="L91" s="60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5"/>
      <c r="AB91" s="5"/>
    </row>
    <row r="92" spans="2:28">
      <c r="B92" s="136"/>
      <c r="C92" s="4"/>
      <c r="D92" s="4"/>
      <c r="E92" s="73"/>
      <c r="F92" s="4"/>
      <c r="G92" s="4"/>
      <c r="H92" s="4"/>
      <c r="I92" s="4"/>
      <c r="J92" s="4"/>
      <c r="K92" s="4"/>
      <c r="L92" s="60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5"/>
      <c r="AB92" s="5"/>
    </row>
    <row r="93" spans="2:28">
      <c r="B93" s="136"/>
      <c r="C93" s="4"/>
      <c r="D93" s="4"/>
      <c r="E93" s="73"/>
      <c r="F93" s="4"/>
      <c r="G93" s="4"/>
      <c r="H93" s="4"/>
      <c r="I93" s="4"/>
      <c r="J93" s="4"/>
      <c r="K93" s="4"/>
      <c r="L93" s="60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5"/>
      <c r="AB93" s="5"/>
    </row>
    <row r="94" spans="2:28">
      <c r="B94" s="136"/>
      <c r="C94" s="4"/>
      <c r="D94" s="4"/>
      <c r="E94" s="73"/>
      <c r="F94" s="4"/>
      <c r="G94" s="4"/>
      <c r="H94" s="4"/>
      <c r="I94" s="4"/>
      <c r="J94" s="4"/>
      <c r="K94" s="4"/>
      <c r="L94" s="60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5"/>
      <c r="AB94" s="5"/>
    </row>
    <row r="95" spans="2:28">
      <c r="B95" s="136"/>
      <c r="C95" s="4"/>
      <c r="D95" s="4"/>
      <c r="E95" s="73"/>
      <c r="F95" s="4"/>
      <c r="G95" s="4"/>
      <c r="H95" s="4"/>
      <c r="I95" s="4"/>
      <c r="J95" s="4"/>
      <c r="K95" s="4"/>
      <c r="L95" s="60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5"/>
      <c r="AB95" s="5"/>
    </row>
    <row r="96" spans="2:28">
      <c r="B96" s="136"/>
      <c r="C96" s="4"/>
      <c r="D96" s="4"/>
      <c r="E96" s="73"/>
      <c r="F96" s="4"/>
      <c r="G96" s="4"/>
      <c r="H96" s="4"/>
      <c r="I96" s="4"/>
      <c r="J96" s="4"/>
      <c r="K96" s="4"/>
      <c r="L96" s="60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5"/>
      <c r="AB96" s="5"/>
    </row>
    <row r="97" spans="2:28">
      <c r="B97" s="136"/>
      <c r="C97" s="4"/>
      <c r="D97" s="4"/>
      <c r="E97" s="73"/>
      <c r="F97" s="4"/>
      <c r="G97" s="4"/>
      <c r="H97" s="4"/>
      <c r="I97" s="4"/>
      <c r="J97" s="4"/>
      <c r="K97" s="4"/>
      <c r="L97" s="60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5"/>
      <c r="AB97" s="5"/>
    </row>
    <row r="98" spans="2:28">
      <c r="B98" s="136"/>
      <c r="C98" s="4"/>
      <c r="D98" s="4"/>
      <c r="E98" s="73"/>
      <c r="F98" s="4"/>
      <c r="G98" s="4"/>
      <c r="H98" s="4"/>
      <c r="I98" s="4"/>
      <c r="J98" s="4"/>
      <c r="K98" s="4"/>
      <c r="L98" s="60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5"/>
      <c r="AB98" s="5"/>
    </row>
    <row r="99" spans="2:28">
      <c r="B99" s="136"/>
      <c r="C99" s="4"/>
      <c r="D99" s="4"/>
      <c r="E99" s="73"/>
      <c r="F99" s="4"/>
      <c r="G99" s="4"/>
      <c r="H99" s="4"/>
      <c r="I99" s="4"/>
      <c r="J99" s="4"/>
      <c r="K99" s="4"/>
      <c r="L99" s="60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5"/>
      <c r="AB99" s="5"/>
    </row>
    <row r="100" spans="2:28">
      <c r="B100" s="136"/>
      <c r="C100" s="4"/>
      <c r="D100" s="4"/>
      <c r="E100" s="73"/>
      <c r="F100" s="4"/>
      <c r="G100" s="4"/>
      <c r="H100" s="4"/>
      <c r="I100" s="4"/>
      <c r="J100" s="4"/>
      <c r="K100" s="4"/>
      <c r="L100" s="60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5"/>
    </row>
    <row r="101" spans="2:28">
      <c r="B101" s="136"/>
      <c r="C101" s="4"/>
      <c r="D101" s="4"/>
      <c r="E101" s="73"/>
      <c r="F101" s="4"/>
      <c r="G101" s="4"/>
      <c r="H101" s="4"/>
      <c r="I101" s="4"/>
      <c r="J101" s="4"/>
      <c r="K101" s="4"/>
      <c r="L101" s="60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5"/>
      <c r="AB101" s="5"/>
    </row>
    <row r="102" spans="2:28">
      <c r="B102" s="136"/>
      <c r="C102" s="4"/>
      <c r="D102" s="4"/>
      <c r="E102" s="73"/>
      <c r="F102" s="4"/>
      <c r="G102" s="4"/>
      <c r="H102" s="4"/>
      <c r="I102" s="4"/>
      <c r="J102" s="4"/>
      <c r="K102" s="4"/>
      <c r="L102" s="60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5"/>
      <c r="AB102" s="5"/>
    </row>
    <row r="103" spans="2:28">
      <c r="B103" s="136"/>
      <c r="C103" s="4"/>
      <c r="D103" s="4"/>
      <c r="E103" s="73"/>
      <c r="F103" s="4"/>
      <c r="G103" s="4"/>
      <c r="H103" s="4"/>
      <c r="I103" s="4"/>
      <c r="J103" s="4"/>
      <c r="K103" s="4"/>
      <c r="L103" s="60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5"/>
      <c r="AB103" s="5"/>
    </row>
    <row r="104" spans="2:28">
      <c r="B104" s="136"/>
      <c r="C104" s="4"/>
      <c r="D104" s="4"/>
      <c r="E104" s="73"/>
      <c r="F104" s="4"/>
      <c r="G104" s="4"/>
      <c r="H104" s="4"/>
      <c r="I104" s="4"/>
      <c r="J104" s="4"/>
      <c r="K104" s="4"/>
      <c r="L104" s="60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5"/>
      <c r="AB104" s="5"/>
    </row>
    <row r="105" spans="2:28">
      <c r="B105" s="136"/>
      <c r="C105" s="4"/>
      <c r="D105" s="4"/>
      <c r="E105" s="73"/>
      <c r="F105" s="4"/>
      <c r="G105" s="4"/>
      <c r="H105" s="4"/>
      <c r="I105" s="4"/>
      <c r="J105" s="4"/>
      <c r="K105" s="4"/>
      <c r="L105" s="60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5"/>
      <c r="AB105" s="5"/>
    </row>
    <row r="106" spans="2:28">
      <c r="B106" s="136"/>
      <c r="C106" s="4"/>
      <c r="D106" s="4"/>
      <c r="E106" s="73"/>
      <c r="F106" s="4"/>
      <c r="G106" s="4"/>
      <c r="H106" s="4"/>
      <c r="I106" s="4"/>
      <c r="J106" s="4"/>
      <c r="K106" s="4"/>
      <c r="L106" s="60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5"/>
      <c r="AB106" s="5"/>
    </row>
    <row r="107" spans="2:28">
      <c r="B107" s="136"/>
      <c r="C107" s="4"/>
      <c r="D107" s="4"/>
      <c r="E107" s="73"/>
      <c r="F107" s="4"/>
      <c r="G107" s="4"/>
      <c r="H107" s="4"/>
      <c r="I107" s="4"/>
      <c r="J107" s="4"/>
      <c r="K107" s="4"/>
      <c r="L107" s="60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5"/>
      <c r="AB107" s="5"/>
    </row>
    <row r="108" spans="2:28">
      <c r="B108" s="136"/>
      <c r="C108" s="4"/>
      <c r="D108" s="4"/>
      <c r="E108" s="73"/>
      <c r="F108" s="4"/>
      <c r="G108" s="4"/>
      <c r="H108" s="4"/>
      <c r="I108" s="4"/>
      <c r="J108" s="4"/>
      <c r="K108" s="4"/>
      <c r="L108" s="60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5"/>
      <c r="AB108" s="5"/>
    </row>
    <row r="109" spans="2:28">
      <c r="B109" s="136"/>
      <c r="C109" s="4"/>
      <c r="D109" s="4"/>
      <c r="E109" s="73"/>
      <c r="F109" s="4"/>
      <c r="G109" s="4"/>
      <c r="H109" s="4"/>
      <c r="I109" s="4"/>
      <c r="J109" s="4"/>
      <c r="K109" s="4"/>
      <c r="L109" s="60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5"/>
      <c r="AB109" s="5"/>
    </row>
    <row r="110" spans="2:28">
      <c r="B110" s="136"/>
      <c r="C110" s="4"/>
      <c r="D110" s="4"/>
      <c r="E110" s="73"/>
      <c r="F110" s="4"/>
      <c r="G110" s="4"/>
      <c r="H110" s="4"/>
      <c r="I110" s="4"/>
      <c r="J110" s="4"/>
      <c r="K110" s="4"/>
      <c r="L110" s="60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5"/>
      <c r="AB110" s="5"/>
    </row>
    <row r="111" spans="2:28">
      <c r="B111" s="136"/>
      <c r="C111" s="4"/>
      <c r="D111" s="4"/>
      <c r="E111" s="73"/>
      <c r="F111" s="4"/>
      <c r="G111" s="4"/>
      <c r="H111" s="4"/>
      <c r="I111" s="4"/>
      <c r="J111" s="4"/>
      <c r="K111" s="4"/>
      <c r="L111" s="60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5"/>
      <c r="AB111" s="5"/>
    </row>
    <row r="112" spans="2:28">
      <c r="B112" s="136"/>
      <c r="C112" s="4"/>
      <c r="D112" s="4"/>
      <c r="E112" s="73"/>
      <c r="F112" s="4"/>
      <c r="G112" s="4"/>
      <c r="H112" s="4"/>
      <c r="I112" s="4"/>
      <c r="J112" s="4"/>
      <c r="K112" s="4"/>
      <c r="L112" s="60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5"/>
      <c r="AB112" s="5"/>
    </row>
    <row r="113" spans="2:28">
      <c r="B113" s="136"/>
      <c r="C113" s="4"/>
      <c r="D113" s="4"/>
      <c r="E113" s="73"/>
      <c r="F113" s="4"/>
      <c r="G113" s="4"/>
      <c r="H113" s="4"/>
      <c r="I113" s="4"/>
      <c r="J113" s="4"/>
      <c r="K113" s="4"/>
      <c r="L113" s="60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5"/>
      <c r="AB113" s="5"/>
    </row>
    <row r="114" spans="2:28">
      <c r="B114" s="136"/>
      <c r="C114" s="4"/>
      <c r="D114" s="4"/>
      <c r="E114" s="73"/>
      <c r="F114" s="4"/>
      <c r="G114" s="4"/>
      <c r="H114" s="4"/>
      <c r="I114" s="4"/>
      <c r="J114" s="4"/>
      <c r="K114" s="4"/>
      <c r="L114" s="60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5"/>
      <c r="AB114" s="5"/>
    </row>
    <row r="115" spans="2:28">
      <c r="B115" s="136"/>
      <c r="C115" s="4"/>
      <c r="D115" s="4"/>
      <c r="E115" s="73"/>
      <c r="F115" s="4"/>
      <c r="G115" s="4"/>
      <c r="H115" s="4"/>
      <c r="I115" s="4"/>
      <c r="J115" s="4"/>
      <c r="K115" s="4"/>
      <c r="L115" s="60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5"/>
      <c r="AB115" s="5"/>
    </row>
    <row r="116" spans="2:28">
      <c r="B116" s="136"/>
      <c r="C116" s="4"/>
      <c r="D116" s="4"/>
      <c r="E116" s="73"/>
      <c r="F116" s="4"/>
      <c r="G116" s="4"/>
      <c r="H116" s="4"/>
      <c r="I116" s="4"/>
      <c r="J116" s="4"/>
      <c r="K116" s="4"/>
      <c r="L116" s="60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5"/>
      <c r="AB116" s="5"/>
    </row>
    <row r="117" spans="2:28">
      <c r="B117" s="136"/>
      <c r="C117" s="4"/>
      <c r="D117" s="4"/>
      <c r="E117" s="73"/>
      <c r="F117" s="4"/>
      <c r="G117" s="4"/>
      <c r="H117" s="4"/>
      <c r="I117" s="4"/>
      <c r="J117" s="4"/>
      <c r="K117" s="4"/>
      <c r="L117" s="60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5"/>
      <c r="AB117" s="5"/>
    </row>
    <row r="118" spans="2:28">
      <c r="B118" s="136"/>
      <c r="C118" s="4"/>
      <c r="D118" s="4"/>
      <c r="E118" s="73"/>
      <c r="F118" s="4"/>
      <c r="G118" s="4"/>
      <c r="H118" s="4"/>
      <c r="I118" s="4"/>
      <c r="J118" s="4"/>
      <c r="K118" s="4"/>
      <c r="L118" s="60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5"/>
      <c r="AB118" s="5"/>
    </row>
    <row r="119" spans="2:28">
      <c r="B119" s="136"/>
      <c r="C119" s="4"/>
      <c r="D119" s="4"/>
      <c r="E119" s="73"/>
      <c r="F119" s="4"/>
      <c r="G119" s="4"/>
      <c r="H119" s="4"/>
      <c r="I119" s="4"/>
      <c r="J119" s="4"/>
      <c r="K119" s="4"/>
      <c r="L119" s="60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5"/>
      <c r="AB119" s="5"/>
    </row>
    <row r="120" spans="2:28">
      <c r="B120" s="136"/>
      <c r="C120" s="4"/>
      <c r="D120" s="4"/>
      <c r="E120" s="73"/>
      <c r="F120" s="4"/>
      <c r="G120" s="4"/>
      <c r="H120" s="4"/>
      <c r="I120" s="4"/>
      <c r="J120" s="4"/>
      <c r="K120" s="4"/>
      <c r="L120" s="60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5"/>
      <c r="AB120" s="5"/>
    </row>
    <row r="121" spans="2:28">
      <c r="B121" s="136"/>
      <c r="C121" s="4"/>
      <c r="D121" s="4"/>
      <c r="E121" s="73"/>
      <c r="F121" s="4"/>
      <c r="G121" s="4"/>
      <c r="H121" s="4"/>
      <c r="I121" s="4"/>
      <c r="J121" s="4"/>
      <c r="K121" s="4"/>
      <c r="L121" s="60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5"/>
      <c r="AB121" s="5"/>
    </row>
    <row r="122" spans="2:28">
      <c r="B122" s="136"/>
      <c r="C122" s="4"/>
      <c r="D122" s="4"/>
      <c r="E122" s="73"/>
      <c r="F122" s="4"/>
      <c r="G122" s="4"/>
      <c r="H122" s="4"/>
      <c r="I122" s="4"/>
      <c r="J122" s="4"/>
      <c r="K122" s="4"/>
      <c r="L122" s="60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5"/>
      <c r="AB122" s="5"/>
    </row>
    <row r="123" spans="2:28">
      <c r="B123" s="136"/>
      <c r="C123" s="4"/>
      <c r="D123" s="4"/>
      <c r="E123" s="73"/>
      <c r="F123" s="4"/>
      <c r="G123" s="4"/>
      <c r="H123" s="4"/>
      <c r="I123" s="4"/>
      <c r="J123" s="4"/>
      <c r="K123" s="4"/>
      <c r="L123" s="60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5"/>
      <c r="AB123" s="5"/>
    </row>
    <row r="124" spans="2:28">
      <c r="B124" s="136"/>
      <c r="C124" s="4"/>
      <c r="D124" s="4"/>
      <c r="E124" s="73"/>
      <c r="F124" s="4"/>
      <c r="G124" s="4"/>
      <c r="H124" s="4"/>
      <c r="I124" s="4"/>
      <c r="J124" s="4"/>
      <c r="K124" s="4"/>
      <c r="L124" s="60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5"/>
      <c r="AB124" s="5"/>
    </row>
    <row r="125" spans="2:28">
      <c r="B125" s="136"/>
      <c r="C125" s="4"/>
      <c r="D125" s="4"/>
      <c r="E125" s="73"/>
      <c r="F125" s="4"/>
      <c r="G125" s="4"/>
      <c r="H125" s="4"/>
      <c r="I125" s="4"/>
      <c r="J125" s="4"/>
      <c r="K125" s="4"/>
      <c r="L125" s="60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5"/>
      <c r="AB125" s="5"/>
    </row>
    <row r="126" spans="2:28">
      <c r="B126" s="136"/>
      <c r="C126" s="4"/>
      <c r="D126" s="4"/>
      <c r="E126" s="73"/>
      <c r="F126" s="4"/>
      <c r="G126" s="4"/>
      <c r="H126" s="4"/>
      <c r="I126" s="4"/>
      <c r="J126" s="4"/>
      <c r="K126" s="4"/>
      <c r="L126" s="60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5"/>
      <c r="AB126" s="5"/>
    </row>
    <row r="127" spans="2:28">
      <c r="B127" s="136"/>
      <c r="C127" s="4"/>
      <c r="D127" s="4"/>
      <c r="E127" s="73"/>
      <c r="F127" s="4"/>
      <c r="G127" s="4"/>
      <c r="H127" s="4"/>
      <c r="I127" s="4"/>
      <c r="J127" s="4"/>
      <c r="K127" s="4"/>
      <c r="L127" s="60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5"/>
      <c r="AB127" s="5"/>
    </row>
    <row r="128" spans="2:28">
      <c r="B128" s="136"/>
      <c r="C128" s="4"/>
      <c r="D128" s="4"/>
      <c r="E128" s="73"/>
      <c r="F128" s="4"/>
      <c r="G128" s="4"/>
      <c r="H128" s="4"/>
      <c r="I128" s="4"/>
      <c r="J128" s="4"/>
      <c r="K128" s="4"/>
      <c r="L128" s="60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5"/>
      <c r="AB128" s="5"/>
    </row>
    <row r="129" spans="2:28">
      <c r="B129" s="136"/>
      <c r="C129" s="4"/>
      <c r="D129" s="4"/>
      <c r="E129" s="73"/>
      <c r="F129" s="4"/>
      <c r="G129" s="4"/>
      <c r="H129" s="4"/>
      <c r="I129" s="4"/>
      <c r="J129" s="4"/>
      <c r="K129" s="4"/>
      <c r="L129" s="60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5"/>
      <c r="AB129" s="5"/>
    </row>
    <row r="130" spans="2:28">
      <c r="B130" s="136"/>
      <c r="C130" s="4"/>
      <c r="D130" s="4"/>
      <c r="E130" s="73"/>
      <c r="F130" s="4"/>
      <c r="G130" s="4"/>
      <c r="H130" s="4"/>
      <c r="I130" s="4"/>
      <c r="J130" s="4"/>
      <c r="K130" s="4"/>
      <c r="L130" s="60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5"/>
      <c r="AB130" s="5"/>
    </row>
    <row r="131" spans="2:28">
      <c r="B131" s="136"/>
      <c r="C131" s="4"/>
      <c r="D131" s="4"/>
      <c r="E131" s="73"/>
      <c r="F131" s="4"/>
      <c r="G131" s="4"/>
      <c r="H131" s="4"/>
      <c r="I131" s="4"/>
      <c r="J131" s="4"/>
      <c r="K131" s="4"/>
      <c r="L131" s="60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5"/>
      <c r="AB131" s="5"/>
    </row>
    <row r="132" spans="2:28">
      <c r="B132" s="136"/>
      <c r="C132" s="4"/>
      <c r="D132" s="4"/>
      <c r="E132" s="73"/>
      <c r="F132" s="4"/>
      <c r="G132" s="4"/>
      <c r="H132" s="4"/>
      <c r="I132" s="4"/>
      <c r="J132" s="4"/>
      <c r="K132" s="4"/>
      <c r="L132" s="60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5"/>
      <c r="AB132" s="5"/>
    </row>
    <row r="133" spans="2:28">
      <c r="B133" s="136"/>
      <c r="C133" s="4"/>
      <c r="D133" s="4"/>
      <c r="E133" s="73"/>
      <c r="F133" s="4"/>
      <c r="G133" s="4"/>
      <c r="H133" s="4"/>
      <c r="I133" s="4"/>
      <c r="J133" s="4"/>
      <c r="K133" s="4"/>
      <c r="L133" s="60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5"/>
      <c r="AB133" s="5"/>
    </row>
    <row r="134" spans="2:28">
      <c r="B134" s="136"/>
      <c r="C134" s="4"/>
      <c r="D134" s="4"/>
      <c r="E134" s="73"/>
      <c r="F134" s="4"/>
      <c r="G134" s="4"/>
      <c r="H134" s="4"/>
      <c r="I134" s="4"/>
      <c r="J134" s="4"/>
      <c r="K134" s="4"/>
      <c r="L134" s="60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5"/>
      <c r="AB134" s="5"/>
    </row>
    <row r="135" spans="2:28">
      <c r="B135" s="136"/>
      <c r="C135" s="4"/>
      <c r="D135" s="4"/>
      <c r="E135" s="73"/>
      <c r="F135" s="4"/>
      <c r="G135" s="4"/>
      <c r="H135" s="4"/>
      <c r="I135" s="4"/>
      <c r="J135" s="4"/>
      <c r="K135" s="4"/>
      <c r="L135" s="60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5"/>
      <c r="AB135" s="5"/>
    </row>
    <row r="136" spans="2:28">
      <c r="B136" s="136"/>
      <c r="C136" s="4"/>
      <c r="D136" s="4"/>
      <c r="E136" s="73"/>
      <c r="F136" s="4"/>
      <c r="G136" s="4"/>
      <c r="H136" s="4"/>
      <c r="I136" s="4"/>
      <c r="J136" s="4"/>
      <c r="K136" s="4"/>
      <c r="L136" s="60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5"/>
      <c r="AB136" s="5"/>
    </row>
    <row r="137" spans="2:28">
      <c r="B137" s="136"/>
      <c r="C137" s="4"/>
      <c r="D137" s="4"/>
      <c r="E137" s="73"/>
      <c r="F137" s="4"/>
      <c r="G137" s="4"/>
      <c r="H137" s="4"/>
      <c r="I137" s="4"/>
      <c r="J137" s="4"/>
      <c r="K137" s="4"/>
      <c r="L137" s="60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5"/>
      <c r="AB137" s="5"/>
    </row>
    <row r="138" spans="2:28">
      <c r="B138" s="136"/>
      <c r="C138" s="4"/>
      <c r="D138" s="4"/>
      <c r="E138" s="73"/>
      <c r="F138" s="4"/>
      <c r="G138" s="4"/>
      <c r="H138" s="4"/>
      <c r="I138" s="4"/>
      <c r="J138" s="4"/>
      <c r="K138" s="4"/>
      <c r="L138" s="60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5"/>
      <c r="AB138" s="5"/>
    </row>
    <row r="139" spans="2:28">
      <c r="B139" s="136"/>
      <c r="C139" s="4"/>
      <c r="D139" s="4"/>
      <c r="E139" s="73"/>
      <c r="F139" s="4"/>
      <c r="G139" s="4"/>
      <c r="H139" s="4"/>
      <c r="I139" s="4"/>
      <c r="J139" s="4"/>
      <c r="K139" s="4"/>
      <c r="L139" s="60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5"/>
      <c r="AB139" s="5"/>
    </row>
    <row r="140" spans="2:28">
      <c r="B140" s="136"/>
      <c r="C140" s="4"/>
      <c r="D140" s="4"/>
      <c r="E140" s="73"/>
      <c r="F140" s="4"/>
      <c r="G140" s="4"/>
      <c r="H140" s="4"/>
      <c r="I140" s="4"/>
      <c r="J140" s="4"/>
      <c r="K140" s="4"/>
      <c r="L140" s="60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5"/>
      <c r="AB140" s="5"/>
    </row>
    <row r="141" spans="2:28">
      <c r="B141" s="136"/>
      <c r="C141" s="4"/>
      <c r="D141" s="4"/>
      <c r="E141" s="73"/>
      <c r="F141" s="4"/>
      <c r="G141" s="4"/>
      <c r="H141" s="4"/>
      <c r="I141" s="4"/>
      <c r="J141" s="4"/>
      <c r="K141" s="4"/>
      <c r="L141" s="60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5"/>
      <c r="AB141" s="5"/>
    </row>
    <row r="142" spans="2:28">
      <c r="B142" s="136"/>
      <c r="C142" s="4"/>
      <c r="D142" s="4"/>
      <c r="E142" s="73"/>
      <c r="F142" s="4"/>
      <c r="G142" s="4"/>
      <c r="H142" s="4"/>
      <c r="I142" s="4"/>
      <c r="J142" s="4"/>
      <c r="K142" s="4"/>
      <c r="L142" s="60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5"/>
      <c r="AB142" s="5"/>
    </row>
    <row r="143" spans="2:28">
      <c r="B143" s="136"/>
      <c r="C143" s="4"/>
      <c r="D143" s="4"/>
      <c r="E143" s="73"/>
      <c r="F143" s="4"/>
      <c r="G143" s="4"/>
      <c r="H143" s="4"/>
      <c r="I143" s="4"/>
      <c r="J143" s="4"/>
      <c r="K143" s="4"/>
      <c r="L143" s="60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5"/>
      <c r="AB143" s="5"/>
    </row>
    <row r="144" spans="2:28">
      <c r="B144" s="136"/>
      <c r="C144" s="4"/>
      <c r="D144" s="4"/>
      <c r="E144" s="73"/>
      <c r="F144" s="4"/>
      <c r="G144" s="4"/>
      <c r="H144" s="4"/>
      <c r="I144" s="4"/>
      <c r="J144" s="4"/>
      <c r="K144" s="4"/>
      <c r="L144" s="60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5"/>
      <c r="AB144" s="5"/>
    </row>
    <row r="145" spans="2:28">
      <c r="B145" s="136"/>
      <c r="C145" s="4"/>
      <c r="D145" s="4"/>
      <c r="E145" s="73"/>
      <c r="F145" s="4"/>
      <c r="G145" s="4"/>
      <c r="H145" s="4"/>
      <c r="I145" s="4"/>
      <c r="J145" s="4"/>
      <c r="K145" s="4"/>
      <c r="L145" s="60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5"/>
      <c r="AB145" s="5"/>
    </row>
    <row r="146" spans="2:28">
      <c r="B146" s="136"/>
      <c r="C146" s="4"/>
      <c r="D146" s="4"/>
      <c r="E146" s="73"/>
      <c r="F146" s="4"/>
      <c r="G146" s="4"/>
      <c r="H146" s="4"/>
      <c r="I146" s="4"/>
      <c r="J146" s="4"/>
      <c r="K146" s="4"/>
      <c r="L146" s="60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5"/>
      <c r="AB146" s="5"/>
    </row>
    <row r="147" spans="2:28">
      <c r="B147" s="136"/>
      <c r="C147" s="4"/>
      <c r="D147" s="4"/>
      <c r="E147" s="73"/>
      <c r="F147" s="4"/>
      <c r="G147" s="4"/>
      <c r="H147" s="4"/>
      <c r="I147" s="4"/>
      <c r="J147" s="4"/>
      <c r="K147" s="4"/>
      <c r="L147" s="60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5"/>
      <c r="AB147" s="5"/>
    </row>
    <row r="148" spans="2:28">
      <c r="B148" s="136"/>
      <c r="C148" s="4"/>
      <c r="D148" s="4"/>
      <c r="E148" s="73"/>
      <c r="F148" s="4"/>
      <c r="G148" s="4"/>
      <c r="H148" s="4"/>
      <c r="I148" s="4"/>
      <c r="J148" s="4"/>
      <c r="K148" s="4"/>
      <c r="L148" s="60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5"/>
      <c r="AB148" s="5"/>
    </row>
    <row r="149" spans="2:28">
      <c r="B149" s="136"/>
      <c r="C149" s="4"/>
      <c r="D149" s="4"/>
      <c r="E149" s="73"/>
      <c r="F149" s="4"/>
      <c r="G149" s="4"/>
      <c r="H149" s="4"/>
      <c r="I149" s="4"/>
      <c r="J149" s="4"/>
      <c r="K149" s="4"/>
      <c r="L149" s="60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5"/>
      <c r="AB149" s="5"/>
    </row>
    <row r="150" spans="2:28">
      <c r="B150" s="136"/>
      <c r="C150" s="4"/>
      <c r="D150" s="4"/>
      <c r="E150" s="73"/>
      <c r="F150" s="4"/>
      <c r="G150" s="4"/>
      <c r="H150" s="4"/>
      <c r="I150" s="4"/>
      <c r="J150" s="4"/>
      <c r="K150" s="4"/>
      <c r="L150" s="60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5"/>
      <c r="AB150" s="5"/>
    </row>
    <row r="151" spans="2:28">
      <c r="B151" s="136"/>
      <c r="C151" s="4"/>
      <c r="D151" s="4"/>
      <c r="E151" s="73"/>
      <c r="F151" s="4"/>
      <c r="G151" s="4"/>
      <c r="H151" s="4"/>
      <c r="I151" s="4"/>
      <c r="J151" s="4"/>
      <c r="K151" s="4"/>
      <c r="L151" s="60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5"/>
      <c r="AB151" s="5"/>
    </row>
    <row r="152" spans="2:28">
      <c r="B152" s="136"/>
      <c r="C152" s="4"/>
      <c r="D152" s="4"/>
      <c r="E152" s="73"/>
      <c r="F152" s="4"/>
      <c r="G152" s="4"/>
      <c r="H152" s="4"/>
      <c r="I152" s="4"/>
      <c r="J152" s="4"/>
      <c r="K152" s="4"/>
      <c r="L152" s="60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5"/>
      <c r="AB152" s="5"/>
    </row>
    <row r="153" spans="2:28">
      <c r="B153" s="136"/>
      <c r="C153" s="4"/>
      <c r="D153" s="4"/>
      <c r="E153" s="73"/>
      <c r="F153" s="4"/>
      <c r="G153" s="4"/>
      <c r="H153" s="4"/>
      <c r="I153" s="4"/>
      <c r="J153" s="4"/>
      <c r="K153" s="4"/>
      <c r="L153" s="60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5"/>
      <c r="AB153" s="5"/>
    </row>
    <row r="154" spans="2:28">
      <c r="B154" s="136"/>
      <c r="C154" s="4"/>
      <c r="D154" s="4"/>
      <c r="E154" s="73"/>
      <c r="F154" s="4"/>
      <c r="G154" s="4"/>
      <c r="H154" s="4"/>
      <c r="I154" s="4"/>
      <c r="J154" s="4"/>
      <c r="K154" s="4"/>
      <c r="L154" s="60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5"/>
      <c r="AB154" s="5"/>
    </row>
    <row r="155" spans="2:28">
      <c r="B155" s="136"/>
      <c r="C155" s="4"/>
      <c r="D155" s="4"/>
      <c r="E155" s="73"/>
      <c r="F155" s="4"/>
      <c r="G155" s="4"/>
      <c r="H155" s="4"/>
      <c r="I155" s="4"/>
      <c r="J155" s="4"/>
      <c r="K155" s="4"/>
      <c r="L155" s="60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5"/>
      <c r="AB155" s="5"/>
    </row>
    <row r="156" spans="2:28">
      <c r="B156" s="136"/>
      <c r="C156" s="4"/>
      <c r="D156" s="4"/>
      <c r="E156" s="73"/>
      <c r="F156" s="4"/>
      <c r="G156" s="4"/>
      <c r="H156" s="4"/>
      <c r="I156" s="4"/>
      <c r="J156" s="4"/>
      <c r="K156" s="4"/>
      <c r="L156" s="60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5"/>
      <c r="AB156" s="5"/>
    </row>
    <row r="157" spans="2:28">
      <c r="B157" s="136"/>
      <c r="C157" s="4"/>
      <c r="D157" s="4"/>
      <c r="E157" s="73"/>
      <c r="F157" s="4"/>
      <c r="G157" s="4"/>
      <c r="H157" s="4"/>
      <c r="I157" s="4"/>
      <c r="J157" s="4"/>
      <c r="K157" s="4"/>
      <c r="L157" s="60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5"/>
      <c r="AB157" s="5"/>
    </row>
    <row r="158" spans="2:28">
      <c r="B158" s="136"/>
      <c r="C158" s="4"/>
      <c r="D158" s="4"/>
      <c r="E158" s="73"/>
      <c r="F158" s="4"/>
      <c r="G158" s="4"/>
      <c r="H158" s="4"/>
      <c r="I158" s="4"/>
      <c r="J158" s="4"/>
      <c r="K158" s="4"/>
      <c r="L158" s="60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5"/>
      <c r="AB158" s="5"/>
    </row>
    <row r="159" spans="2:28">
      <c r="B159" s="136"/>
      <c r="C159" s="4"/>
      <c r="D159" s="4"/>
      <c r="E159" s="73"/>
      <c r="F159" s="4"/>
      <c r="G159" s="4"/>
      <c r="H159" s="4"/>
      <c r="I159" s="4"/>
      <c r="J159" s="4"/>
      <c r="K159" s="4"/>
      <c r="L159" s="60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5"/>
      <c r="AB159" s="5"/>
    </row>
    <row r="160" spans="2:28">
      <c r="B160" s="136"/>
      <c r="C160" s="4"/>
      <c r="D160" s="4"/>
      <c r="E160" s="73"/>
      <c r="F160" s="4"/>
      <c r="G160" s="4"/>
      <c r="H160" s="4"/>
      <c r="I160" s="4"/>
      <c r="J160" s="4"/>
      <c r="K160" s="4"/>
      <c r="L160" s="60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5"/>
      <c r="AB160" s="5"/>
    </row>
    <row r="161" spans="2:28">
      <c r="B161" s="136"/>
      <c r="C161" s="4"/>
      <c r="D161" s="4"/>
      <c r="E161" s="73"/>
      <c r="F161" s="4"/>
      <c r="G161" s="4"/>
      <c r="H161" s="4"/>
      <c r="I161" s="4"/>
      <c r="J161" s="4"/>
      <c r="K161" s="4"/>
      <c r="L161" s="60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5"/>
      <c r="AB161" s="5"/>
    </row>
    <row r="162" spans="2:28">
      <c r="B162" s="136"/>
      <c r="C162" s="4"/>
      <c r="D162" s="4"/>
      <c r="E162" s="73"/>
      <c r="F162" s="4"/>
      <c r="G162" s="4"/>
      <c r="H162" s="4"/>
      <c r="I162" s="4"/>
      <c r="J162" s="4"/>
      <c r="K162" s="4"/>
      <c r="L162" s="60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5"/>
      <c r="AB162" s="5"/>
    </row>
    <row r="163" spans="2:28">
      <c r="B163" s="136"/>
      <c r="C163" s="4"/>
      <c r="D163" s="4"/>
      <c r="E163" s="73"/>
      <c r="F163" s="4"/>
      <c r="G163" s="4"/>
      <c r="H163" s="4"/>
      <c r="I163" s="4"/>
      <c r="J163" s="4"/>
      <c r="K163" s="4"/>
      <c r="L163" s="60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5"/>
      <c r="AB163" s="5"/>
    </row>
    <row r="164" spans="2:28">
      <c r="B164" s="136"/>
      <c r="C164" s="4"/>
      <c r="D164" s="4"/>
      <c r="E164" s="73"/>
      <c r="F164" s="4"/>
      <c r="G164" s="4"/>
      <c r="H164" s="4"/>
      <c r="I164" s="4"/>
      <c r="J164" s="4"/>
      <c r="K164" s="4"/>
      <c r="L164" s="60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5"/>
      <c r="AB164" s="5"/>
    </row>
    <row r="165" spans="2:28">
      <c r="B165" s="136"/>
      <c r="C165" s="4"/>
      <c r="D165" s="4"/>
      <c r="E165" s="73"/>
      <c r="F165" s="4"/>
      <c r="G165" s="4"/>
      <c r="H165" s="4"/>
      <c r="I165" s="4"/>
      <c r="J165" s="4"/>
      <c r="K165" s="4"/>
      <c r="L165" s="60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5"/>
      <c r="AB165" s="5"/>
    </row>
    <row r="166" spans="2:28">
      <c r="B166" s="136"/>
      <c r="C166" s="4"/>
      <c r="D166" s="4"/>
      <c r="E166" s="73"/>
      <c r="F166" s="4"/>
      <c r="G166" s="4"/>
      <c r="H166" s="4"/>
      <c r="I166" s="4"/>
      <c r="J166" s="4"/>
      <c r="K166" s="4"/>
      <c r="L166" s="60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5"/>
      <c r="AB166" s="5"/>
    </row>
    <row r="167" spans="2:28">
      <c r="B167" s="136"/>
      <c r="C167" s="4"/>
      <c r="D167" s="4"/>
      <c r="E167" s="73"/>
      <c r="F167" s="4"/>
      <c r="G167" s="4"/>
      <c r="H167" s="4"/>
      <c r="I167" s="4"/>
      <c r="J167" s="4"/>
      <c r="K167" s="4"/>
      <c r="L167" s="60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5"/>
      <c r="AB167" s="5"/>
    </row>
    <row r="168" spans="2:28">
      <c r="B168" s="136"/>
      <c r="C168" s="4"/>
      <c r="D168" s="4"/>
      <c r="E168" s="73"/>
      <c r="F168" s="4"/>
      <c r="G168" s="4"/>
      <c r="H168" s="4"/>
      <c r="I168" s="4"/>
      <c r="J168" s="4"/>
      <c r="K168" s="4"/>
      <c r="L168" s="60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5"/>
      <c r="AB168" s="5"/>
    </row>
    <row r="169" spans="2:28">
      <c r="B169" s="136"/>
      <c r="C169" s="4"/>
      <c r="D169" s="4"/>
      <c r="E169" s="73"/>
      <c r="F169" s="4"/>
      <c r="G169" s="4"/>
      <c r="H169" s="4"/>
      <c r="I169" s="4"/>
      <c r="J169" s="4"/>
      <c r="K169" s="4"/>
      <c r="L169" s="60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5"/>
      <c r="AB169" s="5"/>
    </row>
    <row r="170" spans="2:28">
      <c r="B170" s="136"/>
      <c r="C170" s="4"/>
      <c r="D170" s="4"/>
      <c r="E170" s="73"/>
      <c r="F170" s="4"/>
      <c r="G170" s="4"/>
      <c r="H170" s="4"/>
      <c r="I170" s="4"/>
      <c r="J170" s="4"/>
      <c r="K170" s="4"/>
      <c r="L170" s="60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5"/>
      <c r="AB170" s="5"/>
    </row>
    <row r="171" spans="2:28">
      <c r="B171" s="136"/>
      <c r="C171" s="4"/>
      <c r="D171" s="4"/>
      <c r="E171" s="73"/>
      <c r="F171" s="4"/>
      <c r="G171" s="4"/>
      <c r="H171" s="4"/>
      <c r="I171" s="4"/>
      <c r="J171" s="4"/>
      <c r="K171" s="4"/>
      <c r="L171" s="60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5"/>
      <c r="AB171" s="5"/>
    </row>
    <row r="172" spans="2:28">
      <c r="B172" s="136"/>
      <c r="C172" s="4"/>
      <c r="D172" s="4"/>
      <c r="E172" s="73"/>
      <c r="F172" s="4"/>
      <c r="G172" s="4"/>
      <c r="H172" s="4"/>
      <c r="I172" s="4"/>
      <c r="J172" s="4"/>
      <c r="K172" s="4"/>
      <c r="L172" s="60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5"/>
      <c r="AB172" s="5"/>
    </row>
    <row r="173" spans="2:28">
      <c r="B173" s="136"/>
      <c r="C173" s="4"/>
      <c r="D173" s="4"/>
      <c r="E173" s="73"/>
      <c r="F173" s="4"/>
      <c r="G173" s="4"/>
      <c r="H173" s="4"/>
      <c r="I173" s="4"/>
      <c r="J173" s="4"/>
      <c r="K173" s="4"/>
      <c r="L173" s="60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5"/>
      <c r="AB173" s="5"/>
    </row>
    <row r="174" spans="2:28">
      <c r="B174" s="136"/>
      <c r="C174" s="4"/>
      <c r="D174" s="4"/>
      <c r="E174" s="73"/>
      <c r="F174" s="4"/>
      <c r="G174" s="4"/>
      <c r="H174" s="4"/>
      <c r="I174" s="4"/>
      <c r="J174" s="4"/>
      <c r="K174" s="4"/>
      <c r="L174" s="60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5"/>
      <c r="AB174" s="5"/>
    </row>
    <row r="175" spans="2:28">
      <c r="B175" s="136"/>
      <c r="C175" s="4"/>
      <c r="D175" s="4"/>
      <c r="E175" s="73"/>
      <c r="F175" s="4"/>
      <c r="G175" s="4"/>
      <c r="H175" s="4"/>
      <c r="I175" s="4"/>
      <c r="J175" s="4"/>
      <c r="K175" s="4"/>
      <c r="L175" s="60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5"/>
      <c r="AB175" s="5"/>
    </row>
    <row r="176" spans="2:28">
      <c r="B176" s="136"/>
      <c r="C176" s="4"/>
      <c r="D176" s="4"/>
      <c r="E176" s="73"/>
      <c r="F176" s="4"/>
      <c r="G176" s="4"/>
      <c r="H176" s="4"/>
      <c r="I176" s="4"/>
      <c r="J176" s="4"/>
      <c r="K176" s="4"/>
      <c r="L176" s="60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5"/>
      <c r="AB176" s="5"/>
    </row>
    <row r="177" spans="2:28">
      <c r="B177" s="136"/>
      <c r="C177" s="4"/>
      <c r="D177" s="4"/>
      <c r="E177" s="73"/>
      <c r="F177" s="4"/>
      <c r="G177" s="4"/>
      <c r="H177" s="4"/>
      <c r="I177" s="4"/>
      <c r="J177" s="4"/>
      <c r="K177" s="4"/>
      <c r="L177" s="60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5"/>
      <c r="AB177" s="5"/>
    </row>
    <row r="178" spans="2:28">
      <c r="B178" s="136"/>
      <c r="C178" s="4"/>
      <c r="D178" s="4"/>
      <c r="E178" s="73"/>
      <c r="F178" s="4"/>
      <c r="G178" s="4"/>
      <c r="H178" s="4"/>
      <c r="I178" s="4"/>
      <c r="J178" s="4"/>
      <c r="K178" s="4"/>
      <c r="L178" s="60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5"/>
      <c r="AB178" s="5"/>
    </row>
    <row r="179" spans="2:28">
      <c r="B179" s="136"/>
      <c r="C179" s="4"/>
      <c r="D179" s="4"/>
      <c r="E179" s="73"/>
      <c r="F179" s="4"/>
      <c r="G179" s="4"/>
      <c r="H179" s="4"/>
      <c r="I179" s="4"/>
      <c r="J179" s="4"/>
      <c r="K179" s="4"/>
      <c r="L179" s="60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5"/>
      <c r="AB179" s="5"/>
    </row>
    <row r="180" spans="2:28">
      <c r="B180" s="136"/>
      <c r="C180" s="4"/>
      <c r="D180" s="4"/>
      <c r="E180" s="73"/>
      <c r="F180" s="4"/>
      <c r="G180" s="4"/>
      <c r="H180" s="4"/>
      <c r="I180" s="4"/>
      <c r="J180" s="4"/>
      <c r="K180" s="4"/>
      <c r="L180" s="60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5"/>
      <c r="AB180" s="5"/>
    </row>
    <row r="181" spans="2:28">
      <c r="B181" s="136"/>
      <c r="C181" s="4"/>
      <c r="D181" s="4"/>
      <c r="E181" s="73"/>
      <c r="F181" s="4"/>
      <c r="G181" s="4"/>
      <c r="H181" s="4"/>
      <c r="I181" s="4"/>
      <c r="J181" s="4"/>
      <c r="K181" s="4"/>
      <c r="L181" s="60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5"/>
      <c r="AB181" s="5"/>
    </row>
    <row r="182" spans="2:28">
      <c r="B182" s="136"/>
      <c r="C182" s="4"/>
      <c r="D182" s="4"/>
      <c r="E182" s="73"/>
      <c r="F182" s="4"/>
      <c r="G182" s="4"/>
      <c r="H182" s="4"/>
      <c r="I182" s="4"/>
      <c r="J182" s="4"/>
      <c r="K182" s="4"/>
      <c r="L182" s="60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5"/>
      <c r="AB182" s="5"/>
    </row>
    <row r="183" spans="2:28">
      <c r="B183" s="136"/>
      <c r="C183" s="4"/>
      <c r="D183" s="4"/>
      <c r="E183" s="73"/>
      <c r="F183" s="4"/>
      <c r="G183" s="4"/>
      <c r="H183" s="4"/>
      <c r="I183" s="4"/>
      <c r="J183" s="4"/>
      <c r="K183" s="4"/>
      <c r="L183" s="60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5"/>
      <c r="AB183" s="5"/>
    </row>
    <row r="184" spans="2:28">
      <c r="B184" s="136"/>
      <c r="C184" s="4"/>
      <c r="D184" s="4"/>
      <c r="E184" s="73"/>
      <c r="F184" s="4"/>
      <c r="G184" s="4"/>
      <c r="H184" s="4"/>
      <c r="I184" s="4"/>
      <c r="J184" s="4"/>
      <c r="K184" s="4"/>
      <c r="L184" s="60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5"/>
      <c r="AB184" s="5"/>
    </row>
    <row r="185" spans="2:28">
      <c r="B185" s="136"/>
      <c r="C185" s="4"/>
      <c r="D185" s="4"/>
      <c r="E185" s="73"/>
      <c r="F185" s="4"/>
      <c r="G185" s="4"/>
      <c r="H185" s="4"/>
      <c r="I185" s="4"/>
      <c r="J185" s="4"/>
      <c r="K185" s="4"/>
      <c r="L185" s="60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5"/>
      <c r="AB185" s="5"/>
    </row>
    <row r="186" spans="2:28">
      <c r="B186" s="136"/>
      <c r="C186" s="4"/>
      <c r="D186" s="4"/>
      <c r="E186" s="73"/>
      <c r="F186" s="4"/>
      <c r="G186" s="4"/>
      <c r="H186" s="4"/>
      <c r="I186" s="4"/>
      <c r="J186" s="4"/>
      <c r="K186" s="4"/>
      <c r="L186" s="60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5"/>
      <c r="AB186" s="5"/>
    </row>
    <row r="187" spans="2:28">
      <c r="B187" s="136"/>
      <c r="C187" s="4"/>
      <c r="D187" s="4"/>
      <c r="E187" s="73"/>
      <c r="F187" s="4"/>
      <c r="G187" s="4"/>
      <c r="H187" s="4"/>
      <c r="I187" s="4"/>
      <c r="J187" s="4"/>
      <c r="K187" s="4"/>
      <c r="L187" s="60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5"/>
      <c r="AB187" s="5"/>
    </row>
    <row r="188" spans="2:28">
      <c r="B188" s="136"/>
      <c r="C188" s="4"/>
      <c r="D188" s="4"/>
      <c r="E188" s="73"/>
      <c r="F188" s="4"/>
      <c r="G188" s="4"/>
      <c r="H188" s="4"/>
      <c r="I188" s="4"/>
      <c r="J188" s="4"/>
      <c r="K188" s="4"/>
      <c r="L188" s="60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5"/>
      <c r="AB188" s="5"/>
    </row>
    <row r="189" spans="2:28">
      <c r="B189" s="136"/>
      <c r="C189" s="4"/>
      <c r="D189" s="4"/>
      <c r="E189" s="73"/>
      <c r="F189" s="4"/>
      <c r="G189" s="4"/>
      <c r="H189" s="4"/>
      <c r="I189" s="4"/>
      <c r="J189" s="4"/>
      <c r="K189" s="4"/>
      <c r="L189" s="60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5"/>
      <c r="AB189" s="5"/>
    </row>
    <row r="190" spans="2:28">
      <c r="B190" s="136"/>
      <c r="C190" s="4"/>
      <c r="D190" s="4"/>
      <c r="E190" s="73"/>
      <c r="F190" s="4"/>
      <c r="G190" s="4"/>
      <c r="H190" s="4"/>
      <c r="I190" s="4"/>
      <c r="J190" s="4"/>
      <c r="K190" s="4"/>
      <c r="L190" s="60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5"/>
      <c r="AB190" s="5"/>
    </row>
    <row r="191" spans="2:28">
      <c r="B191" s="136"/>
      <c r="C191" s="4"/>
      <c r="D191" s="4"/>
      <c r="E191" s="73"/>
      <c r="F191" s="4"/>
      <c r="G191" s="4"/>
      <c r="H191" s="4"/>
      <c r="I191" s="4"/>
      <c r="J191" s="4"/>
      <c r="K191" s="4"/>
      <c r="L191" s="60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5"/>
      <c r="AB191" s="5"/>
    </row>
    <row r="192" spans="2:28">
      <c r="B192" s="136"/>
      <c r="C192" s="4"/>
      <c r="D192" s="4"/>
      <c r="E192" s="73"/>
      <c r="F192" s="4"/>
      <c r="G192" s="4"/>
      <c r="H192" s="4"/>
      <c r="I192" s="4"/>
      <c r="J192" s="4"/>
      <c r="K192" s="4"/>
      <c r="L192" s="60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5"/>
      <c r="AB192" s="5"/>
    </row>
    <row r="193" spans="2:28">
      <c r="B193" s="136"/>
      <c r="C193" s="4"/>
      <c r="D193" s="4"/>
      <c r="E193" s="73"/>
      <c r="F193" s="4"/>
      <c r="G193" s="4"/>
      <c r="H193" s="4"/>
      <c r="I193" s="4"/>
      <c r="J193" s="4"/>
      <c r="K193" s="4"/>
      <c r="L193" s="60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5"/>
      <c r="AB193" s="5"/>
    </row>
    <row r="194" spans="2:28">
      <c r="B194" s="136"/>
      <c r="C194" s="4"/>
      <c r="D194" s="4"/>
      <c r="E194" s="73"/>
      <c r="F194" s="4"/>
      <c r="G194" s="4"/>
      <c r="H194" s="4"/>
      <c r="I194" s="4"/>
      <c r="J194" s="4"/>
      <c r="K194" s="4"/>
      <c r="L194" s="60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5"/>
      <c r="AB194" s="5"/>
    </row>
    <row r="195" spans="2:28">
      <c r="B195" s="136"/>
      <c r="C195" s="4"/>
      <c r="D195" s="4"/>
      <c r="E195" s="73"/>
      <c r="F195" s="4"/>
      <c r="G195" s="4"/>
      <c r="H195" s="4"/>
      <c r="I195" s="4"/>
      <c r="J195" s="4"/>
      <c r="K195" s="4"/>
      <c r="L195" s="60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5"/>
      <c r="AB195" s="5"/>
    </row>
    <row r="196" spans="2:28">
      <c r="B196" s="136"/>
      <c r="C196" s="4"/>
      <c r="D196" s="4"/>
      <c r="E196" s="73"/>
      <c r="F196" s="4"/>
      <c r="G196" s="4"/>
      <c r="H196" s="4"/>
      <c r="I196" s="4"/>
      <c r="J196" s="4"/>
      <c r="K196" s="4"/>
      <c r="L196" s="60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5"/>
      <c r="AB196" s="5"/>
    </row>
    <row r="197" spans="2:28">
      <c r="B197" s="136"/>
      <c r="C197" s="4"/>
      <c r="D197" s="4"/>
      <c r="E197" s="73"/>
      <c r="F197" s="4"/>
      <c r="G197" s="4"/>
      <c r="H197" s="4"/>
      <c r="I197" s="4"/>
      <c r="J197" s="4"/>
      <c r="K197" s="4"/>
      <c r="L197" s="60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5"/>
      <c r="AB197" s="5"/>
    </row>
    <row r="198" spans="2:28">
      <c r="B198" s="136"/>
      <c r="C198" s="4"/>
      <c r="D198" s="4"/>
      <c r="E198" s="73"/>
      <c r="F198" s="4"/>
      <c r="G198" s="4"/>
      <c r="H198" s="4"/>
      <c r="I198" s="4"/>
      <c r="J198" s="4"/>
      <c r="K198" s="4"/>
      <c r="L198" s="60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5"/>
      <c r="AB198" s="5"/>
    </row>
    <row r="199" spans="2:28">
      <c r="B199" s="136"/>
      <c r="C199" s="4"/>
      <c r="D199" s="4"/>
      <c r="E199" s="73"/>
      <c r="F199" s="4"/>
      <c r="G199" s="4"/>
      <c r="H199" s="4"/>
      <c r="I199" s="4"/>
      <c r="J199" s="4"/>
      <c r="K199" s="4"/>
      <c r="L199" s="60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5"/>
      <c r="AB199" s="5"/>
    </row>
    <row r="200" spans="2:28">
      <c r="B200" s="136"/>
      <c r="C200" s="4"/>
      <c r="D200" s="4"/>
      <c r="E200" s="73"/>
      <c r="F200" s="4"/>
      <c r="G200" s="4"/>
      <c r="H200" s="4"/>
      <c r="I200" s="4"/>
      <c r="J200" s="4"/>
      <c r="K200" s="4"/>
      <c r="L200" s="60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5"/>
      <c r="AB200" s="5"/>
    </row>
    <row r="201" spans="2:28">
      <c r="B201" s="136"/>
      <c r="C201" s="4"/>
      <c r="D201" s="4"/>
      <c r="E201" s="73"/>
      <c r="F201" s="4"/>
      <c r="G201" s="4"/>
      <c r="H201" s="4"/>
      <c r="I201" s="4"/>
      <c r="J201" s="4"/>
      <c r="K201" s="4"/>
      <c r="L201" s="60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5"/>
      <c r="AB201" s="5"/>
    </row>
    <row r="202" spans="2:28">
      <c r="B202" s="136"/>
      <c r="C202" s="4"/>
      <c r="D202" s="4"/>
      <c r="E202" s="73"/>
      <c r="F202" s="4"/>
      <c r="G202" s="4"/>
      <c r="H202" s="4"/>
      <c r="I202" s="4"/>
      <c r="J202" s="4"/>
      <c r="K202" s="4"/>
      <c r="L202" s="60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5"/>
      <c r="AB202" s="5"/>
    </row>
    <row r="203" spans="2:28">
      <c r="B203" s="136"/>
      <c r="C203" s="4"/>
      <c r="D203" s="4"/>
      <c r="E203" s="73"/>
      <c r="F203" s="4"/>
      <c r="G203" s="4"/>
      <c r="H203" s="4"/>
      <c r="I203" s="4"/>
      <c r="J203" s="4"/>
      <c r="K203" s="4"/>
      <c r="L203" s="60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5"/>
      <c r="AB203" s="5"/>
    </row>
    <row r="204" spans="2:28">
      <c r="B204" s="136"/>
      <c r="C204" s="4"/>
      <c r="D204" s="4"/>
      <c r="E204" s="73"/>
      <c r="F204" s="4"/>
      <c r="G204" s="4"/>
      <c r="H204" s="4"/>
      <c r="I204" s="4"/>
      <c r="J204" s="4"/>
      <c r="K204" s="4"/>
      <c r="L204" s="60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5"/>
      <c r="AB204" s="5"/>
    </row>
    <row r="205" spans="2:28">
      <c r="B205" s="136"/>
      <c r="C205" s="4"/>
      <c r="D205" s="4"/>
      <c r="E205" s="73"/>
      <c r="F205" s="4"/>
      <c r="G205" s="4"/>
      <c r="H205" s="4"/>
      <c r="I205" s="4"/>
      <c r="J205" s="4"/>
      <c r="K205" s="4"/>
      <c r="L205" s="60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5"/>
      <c r="AB205" s="5"/>
    </row>
    <row r="206" spans="2:28">
      <c r="B206" s="136"/>
      <c r="C206" s="4"/>
      <c r="D206" s="4"/>
      <c r="E206" s="73"/>
      <c r="F206" s="4"/>
      <c r="G206" s="4"/>
      <c r="H206" s="4"/>
      <c r="I206" s="4"/>
      <c r="J206" s="4"/>
      <c r="K206" s="4"/>
      <c r="L206" s="60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5"/>
      <c r="AB206" s="5"/>
    </row>
    <row r="207" spans="2:28">
      <c r="B207" s="136"/>
      <c r="C207" s="4"/>
      <c r="D207" s="4"/>
      <c r="E207" s="73"/>
      <c r="F207" s="4"/>
      <c r="G207" s="4"/>
      <c r="H207" s="4"/>
      <c r="I207" s="4"/>
      <c r="J207" s="4"/>
      <c r="K207" s="4"/>
      <c r="L207" s="60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5"/>
      <c r="AB207" s="5"/>
    </row>
    <row r="208" spans="2:28">
      <c r="B208" s="136"/>
      <c r="C208" s="4"/>
      <c r="D208" s="4"/>
      <c r="E208" s="73"/>
      <c r="F208" s="4"/>
      <c r="G208" s="4"/>
      <c r="H208" s="4"/>
      <c r="I208" s="4"/>
      <c r="J208" s="4"/>
      <c r="K208" s="4"/>
      <c r="L208" s="60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5"/>
      <c r="AB208" s="5"/>
    </row>
    <row r="209" spans="2:28">
      <c r="B209" s="136"/>
      <c r="C209" s="4"/>
      <c r="D209" s="4"/>
      <c r="E209" s="73"/>
      <c r="F209" s="4"/>
      <c r="G209" s="4"/>
      <c r="H209" s="4"/>
      <c r="I209" s="4"/>
      <c r="J209" s="4"/>
      <c r="K209" s="4"/>
      <c r="L209" s="60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5"/>
      <c r="AB209" s="5"/>
    </row>
    <row r="210" spans="2:28">
      <c r="B210" s="136"/>
      <c r="C210" s="4"/>
      <c r="D210" s="4"/>
      <c r="E210" s="73"/>
      <c r="F210" s="4"/>
      <c r="G210" s="4"/>
      <c r="H210" s="4"/>
      <c r="I210" s="4"/>
      <c r="J210" s="4"/>
      <c r="K210" s="4"/>
      <c r="L210" s="60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5"/>
      <c r="AB210" s="5"/>
    </row>
    <row r="211" spans="2:28">
      <c r="B211" s="136"/>
      <c r="C211" s="4"/>
      <c r="D211" s="4"/>
      <c r="E211" s="73"/>
      <c r="F211" s="4"/>
      <c r="G211" s="4"/>
      <c r="H211" s="4"/>
      <c r="I211" s="4"/>
      <c r="J211" s="4"/>
      <c r="K211" s="4"/>
      <c r="L211" s="60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5"/>
      <c r="AB211" s="5"/>
    </row>
    <row r="212" spans="2:28">
      <c r="B212" s="136"/>
      <c r="C212" s="4"/>
      <c r="D212" s="4"/>
      <c r="E212" s="73"/>
      <c r="F212" s="4"/>
      <c r="G212" s="4"/>
      <c r="H212" s="4"/>
      <c r="I212" s="4"/>
      <c r="J212" s="4"/>
      <c r="K212" s="4"/>
      <c r="L212" s="60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5"/>
      <c r="AB212" s="5"/>
    </row>
    <row r="213" spans="2:28">
      <c r="B213" s="136"/>
      <c r="C213" s="4"/>
      <c r="D213" s="4"/>
      <c r="E213" s="73"/>
      <c r="F213" s="4"/>
      <c r="G213" s="4"/>
      <c r="H213" s="4"/>
      <c r="I213" s="4"/>
      <c r="J213" s="4"/>
      <c r="K213" s="4"/>
      <c r="L213" s="60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5"/>
      <c r="AB213" s="5"/>
    </row>
    <row r="214" spans="2:28">
      <c r="B214" s="136"/>
      <c r="C214" s="4"/>
      <c r="D214" s="4"/>
      <c r="E214" s="73"/>
      <c r="F214" s="4"/>
      <c r="G214" s="4"/>
      <c r="H214" s="4"/>
      <c r="I214" s="4"/>
      <c r="J214" s="4"/>
      <c r="K214" s="4"/>
      <c r="L214" s="60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5"/>
      <c r="AB214" s="5"/>
    </row>
    <row r="215" spans="2:28">
      <c r="B215" s="136"/>
      <c r="C215" s="4"/>
      <c r="D215" s="4"/>
      <c r="E215" s="73"/>
      <c r="F215" s="4"/>
      <c r="G215" s="4"/>
      <c r="H215" s="4"/>
      <c r="I215" s="4"/>
      <c r="J215" s="4"/>
      <c r="K215" s="4"/>
      <c r="L215" s="60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5"/>
      <c r="AB215" s="5"/>
    </row>
    <row r="216" spans="2:28">
      <c r="B216" s="136"/>
      <c r="C216" s="4"/>
      <c r="D216" s="4"/>
      <c r="E216" s="73"/>
      <c r="F216" s="4"/>
      <c r="G216" s="4"/>
      <c r="H216" s="4"/>
      <c r="I216" s="4"/>
      <c r="J216" s="4"/>
      <c r="K216" s="4"/>
      <c r="L216" s="60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5"/>
      <c r="AB216" s="5"/>
    </row>
    <row r="217" spans="2:28">
      <c r="B217" s="136"/>
      <c r="C217" s="4"/>
      <c r="D217" s="4"/>
      <c r="E217" s="73"/>
      <c r="F217" s="4"/>
      <c r="G217" s="4"/>
      <c r="H217" s="4"/>
      <c r="I217" s="4"/>
      <c r="J217" s="4"/>
      <c r="K217" s="4"/>
      <c r="L217" s="60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5"/>
      <c r="AB217" s="5"/>
    </row>
    <row r="218" spans="2:28">
      <c r="B218" s="136"/>
      <c r="C218" s="4"/>
      <c r="D218" s="4"/>
      <c r="E218" s="73"/>
      <c r="F218" s="4"/>
      <c r="G218" s="4"/>
      <c r="H218" s="4"/>
      <c r="I218" s="4"/>
      <c r="J218" s="4"/>
      <c r="K218" s="4"/>
      <c r="L218" s="60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5"/>
      <c r="AB218" s="5"/>
    </row>
    <row r="219" spans="2:28">
      <c r="B219" s="136"/>
      <c r="C219" s="4"/>
      <c r="D219" s="4"/>
      <c r="E219" s="73"/>
      <c r="F219" s="4"/>
      <c r="G219" s="4"/>
      <c r="H219" s="4"/>
      <c r="I219" s="4"/>
      <c r="J219" s="4"/>
      <c r="K219" s="4"/>
      <c r="L219" s="60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5"/>
      <c r="AB219" s="5"/>
    </row>
    <row r="220" spans="2:28">
      <c r="B220" s="136"/>
      <c r="C220" s="4"/>
      <c r="D220" s="4"/>
      <c r="E220" s="73"/>
      <c r="F220" s="4"/>
      <c r="G220" s="4"/>
      <c r="H220" s="4"/>
      <c r="I220" s="4"/>
      <c r="J220" s="4"/>
      <c r="K220" s="4"/>
      <c r="L220" s="60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5"/>
      <c r="AB220" s="5"/>
    </row>
    <row r="221" spans="2:28">
      <c r="B221" s="136"/>
      <c r="C221" s="4"/>
      <c r="D221" s="4"/>
      <c r="E221" s="73"/>
      <c r="F221" s="4"/>
      <c r="G221" s="4"/>
      <c r="H221" s="4"/>
      <c r="I221" s="4"/>
      <c r="J221" s="4"/>
      <c r="K221" s="4"/>
      <c r="L221" s="60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5"/>
      <c r="AB221" s="5"/>
    </row>
    <row r="222" spans="2:28">
      <c r="B222" s="136"/>
      <c r="C222" s="4"/>
      <c r="D222" s="4"/>
      <c r="E222" s="73"/>
      <c r="F222" s="4"/>
      <c r="G222" s="4"/>
      <c r="H222" s="4"/>
      <c r="I222" s="4"/>
      <c r="J222" s="4"/>
      <c r="K222" s="4"/>
      <c r="L222" s="60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5"/>
      <c r="AB222" s="5"/>
    </row>
    <row r="223" spans="2:28">
      <c r="B223" s="136"/>
      <c r="C223" s="4"/>
      <c r="D223" s="4"/>
      <c r="E223" s="73"/>
      <c r="F223" s="4"/>
      <c r="G223" s="4"/>
      <c r="H223" s="4"/>
      <c r="I223" s="4"/>
      <c r="J223" s="4"/>
      <c r="K223" s="4"/>
      <c r="L223" s="60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5"/>
      <c r="AB223" s="5"/>
    </row>
    <row r="224" spans="2:28">
      <c r="B224" s="136"/>
      <c r="C224" s="4"/>
      <c r="D224" s="4"/>
      <c r="E224" s="73"/>
      <c r="F224" s="4"/>
      <c r="G224" s="4"/>
      <c r="H224" s="4"/>
      <c r="I224" s="4"/>
      <c r="J224" s="4"/>
      <c r="K224" s="4"/>
      <c r="L224" s="60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5"/>
      <c r="AB224" s="5"/>
    </row>
    <row r="225" spans="2:28">
      <c r="B225" s="136"/>
      <c r="C225" s="4"/>
      <c r="D225" s="4"/>
      <c r="E225" s="73"/>
      <c r="F225" s="4"/>
      <c r="G225" s="4"/>
      <c r="H225" s="4"/>
      <c r="I225" s="4"/>
      <c r="J225" s="4"/>
      <c r="K225" s="4"/>
      <c r="L225" s="60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5"/>
      <c r="AB225" s="5"/>
    </row>
    <row r="226" spans="2:28">
      <c r="B226" s="136"/>
      <c r="C226" s="4"/>
      <c r="D226" s="4"/>
      <c r="E226" s="73"/>
      <c r="F226" s="4"/>
      <c r="G226" s="4"/>
      <c r="H226" s="4"/>
      <c r="I226" s="4"/>
      <c r="J226" s="4"/>
      <c r="K226" s="4"/>
      <c r="L226" s="60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5"/>
      <c r="AB226" s="5"/>
    </row>
    <row r="227" spans="2:28">
      <c r="B227" s="136"/>
      <c r="C227" s="4"/>
      <c r="D227" s="4"/>
      <c r="E227" s="73"/>
      <c r="F227" s="4"/>
      <c r="G227" s="4"/>
      <c r="H227" s="4"/>
      <c r="I227" s="4"/>
      <c r="J227" s="4"/>
      <c r="K227" s="4"/>
      <c r="L227" s="60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5"/>
      <c r="AB227" s="5"/>
    </row>
    <row r="228" spans="2:28">
      <c r="B228" s="136"/>
      <c r="C228" s="4"/>
      <c r="D228" s="4"/>
      <c r="E228" s="73"/>
      <c r="F228" s="4"/>
      <c r="G228" s="4"/>
      <c r="H228" s="4"/>
      <c r="I228" s="4"/>
      <c r="J228" s="4"/>
      <c r="K228" s="4"/>
      <c r="L228" s="60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5"/>
      <c r="AB228" s="5"/>
    </row>
    <row r="229" spans="2:28">
      <c r="B229" s="136"/>
      <c r="C229" s="4"/>
      <c r="D229" s="4"/>
      <c r="E229" s="73"/>
      <c r="F229" s="4"/>
      <c r="G229" s="4"/>
      <c r="H229" s="4"/>
      <c r="I229" s="4"/>
      <c r="J229" s="4"/>
      <c r="K229" s="4"/>
      <c r="L229" s="60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5"/>
      <c r="AB229" s="5"/>
    </row>
    <row r="230" spans="2:28">
      <c r="B230" s="136"/>
      <c r="C230" s="4"/>
      <c r="D230" s="4"/>
      <c r="E230" s="73"/>
      <c r="F230" s="4"/>
      <c r="G230" s="4"/>
      <c r="H230" s="4"/>
      <c r="I230" s="4"/>
      <c r="J230" s="4"/>
      <c r="K230" s="4"/>
      <c r="L230" s="60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5"/>
      <c r="AB230" s="5"/>
    </row>
    <row r="231" spans="2:28">
      <c r="B231" s="136"/>
      <c r="C231" s="4"/>
      <c r="D231" s="4"/>
      <c r="E231" s="73"/>
      <c r="F231" s="4"/>
      <c r="G231" s="4"/>
      <c r="H231" s="4"/>
      <c r="I231" s="4"/>
      <c r="J231" s="4"/>
      <c r="K231" s="4"/>
      <c r="L231" s="60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5"/>
      <c r="AB231" s="5"/>
    </row>
    <row r="232" spans="2:28">
      <c r="B232" s="136"/>
      <c r="C232" s="4"/>
      <c r="D232" s="4"/>
      <c r="E232" s="73"/>
      <c r="F232" s="4"/>
      <c r="G232" s="4"/>
      <c r="H232" s="4"/>
      <c r="I232" s="4"/>
      <c r="J232" s="4"/>
      <c r="K232" s="4"/>
      <c r="L232" s="60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5"/>
      <c r="AB232" s="5"/>
    </row>
    <row r="233" spans="2:28">
      <c r="B233" s="137"/>
      <c r="C233" s="5"/>
      <c r="D233" s="5"/>
      <c r="E233" s="138"/>
      <c r="F233" s="5"/>
      <c r="G233" s="5"/>
      <c r="H233" s="5"/>
      <c r="I233" s="5"/>
      <c r="J233" s="5"/>
      <c r="K233" s="5"/>
      <c r="L233" s="139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</row>
    <row r="234" spans="2:28">
      <c r="B234" s="137"/>
      <c r="C234" s="5"/>
      <c r="D234" s="5"/>
      <c r="E234" s="138"/>
      <c r="F234" s="5"/>
      <c r="G234" s="5"/>
      <c r="H234" s="5"/>
      <c r="I234" s="5"/>
      <c r="J234" s="5"/>
      <c r="K234" s="5"/>
      <c r="L234" s="139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</row>
    <row r="235" spans="2:28">
      <c r="B235" s="137"/>
      <c r="C235" s="5"/>
      <c r="D235" s="5"/>
      <c r="E235" s="138"/>
      <c r="F235" s="5"/>
      <c r="G235" s="5"/>
      <c r="H235" s="5"/>
      <c r="I235" s="5"/>
      <c r="J235" s="5"/>
      <c r="K235" s="5"/>
      <c r="L235" s="139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</row>
    <row r="236" spans="2:28">
      <c r="B236" s="137"/>
      <c r="C236" s="5"/>
      <c r="D236" s="5"/>
      <c r="E236" s="138"/>
      <c r="F236" s="5"/>
      <c r="G236" s="5"/>
      <c r="H236" s="5"/>
      <c r="I236" s="5"/>
      <c r="J236" s="5"/>
      <c r="K236" s="5"/>
      <c r="L236" s="139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</row>
    <row r="237" spans="2:28">
      <c r="B237" s="137"/>
      <c r="C237" s="5"/>
      <c r="D237" s="5"/>
      <c r="E237" s="138"/>
      <c r="F237" s="5"/>
      <c r="G237" s="5"/>
      <c r="H237" s="5"/>
      <c r="I237" s="5"/>
      <c r="J237" s="5"/>
      <c r="K237" s="5"/>
      <c r="L237" s="139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</row>
    <row r="238" spans="2:28">
      <c r="B238" s="137"/>
      <c r="C238" s="5"/>
      <c r="D238" s="5"/>
      <c r="E238" s="138"/>
      <c r="F238" s="5"/>
      <c r="G238" s="5"/>
      <c r="H238" s="5"/>
      <c r="I238" s="5"/>
      <c r="J238" s="5"/>
      <c r="K238" s="5"/>
      <c r="L238" s="139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</row>
    <row r="239" spans="2:28">
      <c r="B239" s="137"/>
      <c r="C239" s="5"/>
      <c r="D239" s="5"/>
      <c r="E239" s="138"/>
      <c r="F239" s="5"/>
      <c r="G239" s="5"/>
      <c r="H239" s="5"/>
      <c r="I239" s="5"/>
      <c r="J239" s="5"/>
      <c r="K239" s="5"/>
      <c r="L239" s="139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</row>
    <row r="240" spans="2:28">
      <c r="B240" s="137"/>
      <c r="C240" s="5"/>
      <c r="D240" s="5"/>
      <c r="E240" s="138"/>
      <c r="F240" s="5"/>
      <c r="G240" s="5"/>
      <c r="H240" s="5"/>
      <c r="I240" s="5"/>
      <c r="J240" s="5"/>
      <c r="K240" s="5"/>
      <c r="L240" s="139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</row>
    <row r="241" spans="2:28">
      <c r="B241" s="137"/>
      <c r="C241" s="5"/>
      <c r="D241" s="5"/>
      <c r="E241" s="138"/>
      <c r="F241" s="5"/>
      <c r="G241" s="5"/>
      <c r="H241" s="5"/>
      <c r="I241" s="5"/>
      <c r="J241" s="5"/>
      <c r="K241" s="5"/>
      <c r="L241" s="139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</row>
    <row r="242" spans="2:28">
      <c r="B242" s="137"/>
      <c r="C242" s="5"/>
      <c r="D242" s="5"/>
      <c r="E242" s="138"/>
      <c r="F242" s="5"/>
      <c r="G242" s="5"/>
      <c r="H242" s="5"/>
      <c r="I242" s="5"/>
      <c r="J242" s="5"/>
      <c r="K242" s="5"/>
      <c r="L242" s="139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</row>
    <row r="243" spans="2:28">
      <c r="B243" s="137"/>
      <c r="C243" s="5"/>
      <c r="D243" s="5"/>
      <c r="E243" s="138"/>
      <c r="F243" s="5"/>
      <c r="G243" s="5"/>
      <c r="H243" s="5"/>
      <c r="I243" s="5"/>
      <c r="J243" s="5"/>
      <c r="K243" s="5"/>
      <c r="L243" s="139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</row>
    <row r="244" spans="2:28">
      <c r="B244" s="137"/>
      <c r="C244" s="5"/>
      <c r="D244" s="5"/>
      <c r="E244" s="138"/>
      <c r="F244" s="5"/>
      <c r="G244" s="5"/>
      <c r="H244" s="5"/>
      <c r="I244" s="5"/>
      <c r="J244" s="5"/>
      <c r="K244" s="5"/>
      <c r="L244" s="139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</row>
    <row r="245" spans="2:28">
      <c r="B245" s="137"/>
      <c r="C245" s="5"/>
      <c r="D245" s="5"/>
      <c r="E245" s="138"/>
      <c r="F245" s="5"/>
      <c r="G245" s="5"/>
      <c r="H245" s="5"/>
      <c r="I245" s="5"/>
      <c r="J245" s="5"/>
      <c r="K245" s="5"/>
      <c r="L245" s="139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</row>
    <row r="246" spans="2:28">
      <c r="B246" s="137"/>
      <c r="C246" s="5"/>
      <c r="D246" s="5"/>
      <c r="E246" s="138"/>
      <c r="F246" s="5"/>
      <c r="G246" s="5"/>
      <c r="H246" s="5"/>
      <c r="I246" s="5"/>
      <c r="J246" s="5"/>
      <c r="K246" s="5"/>
      <c r="L246" s="139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</row>
    <row r="247" spans="2:28">
      <c r="B247" s="137"/>
      <c r="C247" s="5"/>
      <c r="D247" s="5"/>
      <c r="E247" s="138"/>
      <c r="F247" s="5"/>
      <c r="G247" s="5"/>
      <c r="H247" s="5"/>
      <c r="I247" s="5"/>
      <c r="J247" s="5"/>
      <c r="K247" s="5"/>
      <c r="L247" s="139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</row>
    <row r="248" spans="2:28">
      <c r="B248" s="137"/>
      <c r="C248" s="5"/>
      <c r="D248" s="5"/>
      <c r="E248" s="138"/>
      <c r="F248" s="5"/>
      <c r="G248" s="5"/>
      <c r="H248" s="5"/>
      <c r="I248" s="5"/>
      <c r="J248" s="5"/>
      <c r="K248" s="5"/>
      <c r="L248" s="139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</row>
    <row r="249" spans="2:28">
      <c r="B249" s="137"/>
      <c r="C249" s="5"/>
      <c r="D249" s="5"/>
      <c r="E249" s="138"/>
      <c r="F249" s="5"/>
      <c r="G249" s="5"/>
      <c r="H249" s="5"/>
      <c r="I249" s="5"/>
      <c r="J249" s="5"/>
      <c r="K249" s="5"/>
      <c r="L249" s="139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</row>
    <row r="250" spans="2:28">
      <c r="B250" s="137"/>
      <c r="C250" s="5"/>
      <c r="D250" s="5"/>
      <c r="E250" s="138"/>
      <c r="F250" s="5"/>
      <c r="G250" s="5"/>
      <c r="H250" s="5"/>
      <c r="I250" s="5"/>
      <c r="J250" s="5"/>
      <c r="K250" s="5"/>
      <c r="L250" s="139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</row>
    <row r="251" spans="2:28">
      <c r="B251" s="137"/>
      <c r="C251" s="5"/>
      <c r="D251" s="5"/>
      <c r="E251" s="138"/>
      <c r="F251" s="5"/>
      <c r="G251" s="5"/>
      <c r="H251" s="5"/>
      <c r="I251" s="5"/>
      <c r="J251" s="5"/>
      <c r="K251" s="5"/>
      <c r="L251" s="139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</row>
    <row r="252" spans="2:28">
      <c r="B252" s="137"/>
      <c r="C252" s="5"/>
      <c r="D252" s="5"/>
      <c r="E252" s="138"/>
      <c r="F252" s="5"/>
      <c r="G252" s="5"/>
      <c r="H252" s="5"/>
      <c r="I252" s="5"/>
      <c r="J252" s="5"/>
      <c r="K252" s="5"/>
      <c r="L252" s="139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</row>
    <row r="253" spans="2:28">
      <c r="B253" s="137"/>
      <c r="C253" s="5"/>
      <c r="D253" s="5"/>
      <c r="E253" s="138"/>
      <c r="F253" s="5"/>
      <c r="G253" s="5"/>
      <c r="H253" s="5"/>
      <c r="I253" s="5"/>
      <c r="J253" s="5"/>
      <c r="K253" s="5"/>
      <c r="L253" s="139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</row>
    <row r="254" spans="2:28">
      <c r="B254" s="137"/>
      <c r="C254" s="5"/>
      <c r="D254" s="5"/>
      <c r="E254" s="138"/>
      <c r="F254" s="5"/>
      <c r="G254" s="5"/>
      <c r="H254" s="5"/>
      <c r="I254" s="5"/>
      <c r="J254" s="5"/>
      <c r="K254" s="5"/>
      <c r="L254" s="139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</row>
    <row r="255" spans="2:28">
      <c r="B255" s="137"/>
      <c r="C255" s="5"/>
      <c r="D255" s="5"/>
      <c r="E255" s="138"/>
      <c r="F255" s="5"/>
      <c r="G255" s="5"/>
      <c r="H255" s="5"/>
      <c r="I255" s="5"/>
      <c r="J255" s="5"/>
      <c r="K255" s="5"/>
      <c r="L255" s="139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</row>
    <row r="256" spans="2:28">
      <c r="B256" s="137"/>
      <c r="C256" s="5"/>
      <c r="D256" s="5"/>
      <c r="E256" s="138"/>
      <c r="F256" s="5"/>
      <c r="G256" s="5"/>
      <c r="H256" s="5"/>
      <c r="I256" s="5"/>
      <c r="J256" s="5"/>
      <c r="K256" s="5"/>
      <c r="L256" s="139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</row>
    <row r="257" spans="2:28">
      <c r="B257" s="137"/>
      <c r="C257" s="5"/>
      <c r="D257" s="5"/>
      <c r="E257" s="138"/>
      <c r="F257" s="5"/>
      <c r="G257" s="5"/>
      <c r="H257" s="5"/>
      <c r="I257" s="5"/>
      <c r="J257" s="5"/>
      <c r="K257" s="5"/>
      <c r="L257" s="139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</row>
    <row r="258" spans="2:28">
      <c r="B258" s="137"/>
      <c r="C258" s="5"/>
      <c r="D258" s="5"/>
      <c r="E258" s="138"/>
      <c r="F258" s="5"/>
      <c r="G258" s="5"/>
      <c r="H258" s="5"/>
      <c r="I258" s="5"/>
      <c r="J258" s="5"/>
      <c r="K258" s="5"/>
      <c r="L258" s="139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</row>
    <row r="259" spans="2:28">
      <c r="B259" s="137"/>
      <c r="C259" s="5"/>
      <c r="D259" s="5"/>
      <c r="E259" s="138"/>
      <c r="F259" s="5"/>
      <c r="G259" s="5"/>
      <c r="H259" s="5"/>
      <c r="I259" s="5"/>
      <c r="J259" s="5"/>
      <c r="K259" s="5"/>
      <c r="L259" s="139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</row>
    <row r="260" spans="2:28">
      <c r="B260" s="137"/>
      <c r="C260" s="5"/>
      <c r="D260" s="5"/>
      <c r="E260" s="138"/>
      <c r="F260" s="5"/>
      <c r="G260" s="5"/>
      <c r="H260" s="5"/>
      <c r="I260" s="5"/>
      <c r="J260" s="5"/>
      <c r="K260" s="5"/>
      <c r="L260" s="139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</row>
    <row r="261" spans="2:28">
      <c r="B261" s="137"/>
      <c r="C261" s="5"/>
      <c r="D261" s="5"/>
      <c r="E261" s="138"/>
      <c r="F261" s="5"/>
      <c r="G261" s="5"/>
      <c r="H261" s="5"/>
      <c r="I261" s="5"/>
      <c r="J261" s="5"/>
      <c r="K261" s="5"/>
      <c r="L261" s="139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</row>
    <row r="262" spans="2:28">
      <c r="B262" s="137"/>
      <c r="C262" s="5"/>
      <c r="D262" s="5"/>
      <c r="E262" s="138"/>
      <c r="F262" s="5"/>
      <c r="G262" s="5"/>
      <c r="H262" s="5"/>
      <c r="I262" s="5"/>
      <c r="J262" s="5"/>
      <c r="K262" s="5"/>
      <c r="L262" s="139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</row>
    <row r="263" spans="2:28">
      <c r="B263" s="137"/>
      <c r="C263" s="5"/>
      <c r="D263" s="5"/>
      <c r="E263" s="138"/>
      <c r="F263" s="5"/>
      <c r="G263" s="5"/>
      <c r="H263" s="5"/>
      <c r="I263" s="5"/>
      <c r="J263" s="5"/>
      <c r="K263" s="5"/>
      <c r="L263" s="139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</row>
    <row r="264" spans="2:28">
      <c r="B264" s="137"/>
      <c r="C264" s="5"/>
      <c r="D264" s="5"/>
      <c r="E264" s="138"/>
      <c r="F264" s="5"/>
      <c r="G264" s="5"/>
      <c r="H264" s="5"/>
      <c r="I264" s="5"/>
      <c r="J264" s="5"/>
      <c r="K264" s="5"/>
      <c r="L264" s="139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</row>
    <row r="265" spans="2:28">
      <c r="B265" s="137"/>
      <c r="C265" s="5"/>
      <c r="D265" s="5"/>
      <c r="E265" s="138"/>
      <c r="F265" s="5"/>
      <c r="G265" s="5"/>
      <c r="H265" s="5"/>
      <c r="I265" s="5"/>
      <c r="J265" s="5"/>
      <c r="K265" s="5"/>
      <c r="L265" s="139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</row>
    <row r="266" spans="2:28">
      <c r="B266" s="137"/>
      <c r="C266" s="5"/>
      <c r="D266" s="5"/>
      <c r="E266" s="138"/>
      <c r="F266" s="5"/>
      <c r="G266" s="5"/>
      <c r="H266" s="5"/>
      <c r="I266" s="5"/>
      <c r="J266" s="5"/>
      <c r="K266" s="5"/>
      <c r="L266" s="139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</row>
    <row r="267" spans="2:28">
      <c r="B267" s="137"/>
      <c r="C267" s="5"/>
      <c r="D267" s="5"/>
      <c r="E267" s="138"/>
      <c r="F267" s="5"/>
      <c r="G267" s="5"/>
      <c r="H267" s="5"/>
      <c r="I267" s="5"/>
      <c r="J267" s="5"/>
      <c r="K267" s="5"/>
      <c r="L267" s="139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</row>
    <row r="268" spans="2:28">
      <c r="B268" s="137"/>
      <c r="C268" s="5"/>
      <c r="D268" s="5"/>
      <c r="E268" s="138"/>
      <c r="F268" s="5"/>
      <c r="G268" s="5"/>
      <c r="H268" s="5"/>
      <c r="I268" s="5"/>
      <c r="J268" s="5"/>
      <c r="K268" s="5"/>
      <c r="L268" s="139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</row>
    <row r="269" spans="2:28">
      <c r="B269" s="137"/>
      <c r="C269" s="5"/>
      <c r="D269" s="5"/>
      <c r="E269" s="138"/>
      <c r="F269" s="5"/>
      <c r="G269" s="5"/>
      <c r="H269" s="5"/>
      <c r="I269" s="5"/>
      <c r="J269" s="5"/>
      <c r="K269" s="5"/>
      <c r="L269" s="139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</row>
    <row r="270" spans="2:28">
      <c r="B270" s="137"/>
      <c r="C270" s="5"/>
      <c r="D270" s="5"/>
      <c r="E270" s="138"/>
      <c r="F270" s="5"/>
      <c r="G270" s="5"/>
      <c r="H270" s="5"/>
      <c r="I270" s="5"/>
      <c r="J270" s="5"/>
      <c r="K270" s="5"/>
      <c r="L270" s="139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</row>
    <row r="271" spans="2:28">
      <c r="B271" s="137"/>
      <c r="C271" s="5"/>
      <c r="D271" s="5"/>
      <c r="E271" s="138"/>
      <c r="F271" s="5"/>
      <c r="G271" s="5"/>
      <c r="H271" s="5"/>
      <c r="I271" s="5"/>
      <c r="J271" s="5"/>
      <c r="K271" s="5"/>
      <c r="L271" s="139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</row>
    <row r="272" spans="2:28">
      <c r="B272" s="137"/>
      <c r="C272" s="5"/>
      <c r="D272" s="5"/>
      <c r="E272" s="138"/>
      <c r="F272" s="5"/>
      <c r="G272" s="5"/>
      <c r="H272" s="5"/>
      <c r="I272" s="5"/>
      <c r="J272" s="5"/>
      <c r="K272" s="5"/>
      <c r="L272" s="139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</row>
    <row r="273" spans="2:28">
      <c r="B273" s="137"/>
      <c r="C273" s="5"/>
      <c r="D273" s="5"/>
      <c r="E273" s="138"/>
      <c r="F273" s="5"/>
      <c r="G273" s="5"/>
      <c r="H273" s="5"/>
      <c r="I273" s="5"/>
      <c r="J273" s="5"/>
      <c r="K273" s="5"/>
      <c r="L273" s="139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</row>
    <row r="274" spans="2:28">
      <c r="B274" s="137"/>
      <c r="C274" s="5"/>
      <c r="D274" s="5"/>
      <c r="E274" s="138"/>
      <c r="F274" s="5"/>
      <c r="G274" s="5"/>
      <c r="H274" s="5"/>
      <c r="I274" s="5"/>
      <c r="J274" s="5"/>
      <c r="K274" s="5"/>
      <c r="L274" s="139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</row>
    <row r="275" spans="2:28">
      <c r="B275" s="137"/>
      <c r="C275" s="5"/>
      <c r="D275" s="5"/>
      <c r="E275" s="138"/>
      <c r="F275" s="5"/>
      <c r="G275" s="5"/>
      <c r="H275" s="5"/>
      <c r="I275" s="5"/>
      <c r="J275" s="5"/>
      <c r="K275" s="5"/>
      <c r="L275" s="139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</row>
    <row r="276" spans="2:28">
      <c r="B276" s="137"/>
      <c r="C276" s="5"/>
      <c r="D276" s="5"/>
      <c r="E276" s="138"/>
      <c r="F276" s="5"/>
      <c r="G276" s="5"/>
      <c r="H276" s="5"/>
      <c r="I276" s="5"/>
      <c r="J276" s="5"/>
      <c r="K276" s="5"/>
      <c r="L276" s="139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</row>
    <row r="277" spans="2:28">
      <c r="B277" s="137"/>
      <c r="C277" s="5"/>
      <c r="D277" s="5"/>
      <c r="E277" s="138"/>
      <c r="F277" s="5"/>
      <c r="G277" s="5"/>
      <c r="H277" s="5"/>
      <c r="I277" s="5"/>
      <c r="J277" s="5"/>
      <c r="K277" s="5"/>
      <c r="L277" s="139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</row>
    <row r="278" spans="2:28">
      <c r="B278" s="137"/>
      <c r="C278" s="5"/>
      <c r="D278" s="5"/>
      <c r="E278" s="138"/>
      <c r="F278" s="5"/>
      <c r="G278" s="5"/>
      <c r="H278" s="5"/>
      <c r="I278" s="5"/>
      <c r="J278" s="5"/>
      <c r="K278" s="5"/>
      <c r="L278" s="139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</row>
    <row r="279" spans="2:28">
      <c r="B279" s="137"/>
      <c r="C279" s="5"/>
      <c r="D279" s="5"/>
      <c r="E279" s="138"/>
      <c r="F279" s="5"/>
      <c r="G279" s="5"/>
      <c r="H279" s="5"/>
      <c r="I279" s="5"/>
      <c r="J279" s="5"/>
      <c r="K279" s="5"/>
      <c r="L279" s="139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</row>
    <row r="280" spans="2:28">
      <c r="B280" s="137"/>
      <c r="C280" s="5"/>
      <c r="D280" s="5"/>
      <c r="E280" s="138"/>
      <c r="F280" s="5"/>
      <c r="G280" s="5"/>
      <c r="H280" s="5"/>
      <c r="I280" s="5"/>
      <c r="J280" s="5"/>
      <c r="K280" s="5"/>
      <c r="L280" s="139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</row>
    <row r="281" spans="2:28">
      <c r="B281" s="137"/>
      <c r="C281" s="5"/>
      <c r="D281" s="5"/>
      <c r="E281" s="138"/>
      <c r="F281" s="5"/>
      <c r="G281" s="5"/>
      <c r="H281" s="5"/>
      <c r="I281" s="5"/>
      <c r="J281" s="5"/>
      <c r="K281" s="5"/>
      <c r="L281" s="139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</row>
    <row r="282" spans="2:28">
      <c r="B282" s="137"/>
      <c r="C282" s="5"/>
      <c r="D282" s="5"/>
      <c r="E282" s="138"/>
      <c r="F282" s="5"/>
      <c r="G282" s="5"/>
      <c r="H282" s="5"/>
      <c r="I282" s="5"/>
      <c r="J282" s="5"/>
      <c r="K282" s="5"/>
      <c r="L282" s="139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</row>
    <row r="283" spans="2:28">
      <c r="B283" s="137"/>
      <c r="C283" s="5"/>
      <c r="D283" s="5"/>
      <c r="E283" s="138"/>
      <c r="F283" s="5"/>
      <c r="G283" s="5"/>
      <c r="H283" s="5"/>
      <c r="I283" s="5"/>
      <c r="J283" s="5"/>
      <c r="K283" s="5"/>
      <c r="L283" s="139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</row>
    <row r="284" spans="2:28">
      <c r="B284" s="137"/>
      <c r="C284" s="5"/>
      <c r="D284" s="5"/>
      <c r="E284" s="138"/>
      <c r="F284" s="5"/>
      <c r="G284" s="5"/>
      <c r="H284" s="5"/>
      <c r="I284" s="5"/>
      <c r="J284" s="5"/>
      <c r="K284" s="5"/>
      <c r="L284" s="139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</row>
    <row r="285" spans="2:28">
      <c r="B285" s="137"/>
      <c r="C285" s="5"/>
      <c r="D285" s="5"/>
      <c r="E285" s="138"/>
      <c r="F285" s="5"/>
      <c r="G285" s="5"/>
      <c r="H285" s="5"/>
      <c r="I285" s="5"/>
      <c r="J285" s="5"/>
      <c r="K285" s="5"/>
      <c r="L285" s="139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</row>
    <row r="286" spans="2:28">
      <c r="B286" s="137"/>
      <c r="C286" s="5"/>
      <c r="D286" s="5"/>
      <c r="E286" s="138"/>
      <c r="F286" s="5"/>
      <c r="G286" s="5"/>
      <c r="H286" s="5"/>
      <c r="I286" s="5"/>
      <c r="J286" s="5"/>
      <c r="K286" s="5"/>
      <c r="L286" s="139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</row>
    <row r="287" spans="2:28">
      <c r="B287" s="137"/>
      <c r="C287" s="5"/>
      <c r="D287" s="5"/>
      <c r="E287" s="138"/>
      <c r="F287" s="5"/>
      <c r="G287" s="5"/>
      <c r="H287" s="5"/>
      <c r="I287" s="5"/>
      <c r="J287" s="5"/>
      <c r="K287" s="5"/>
      <c r="L287" s="139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</row>
    <row r="288" spans="2:28">
      <c r="B288" s="137"/>
      <c r="C288" s="5"/>
      <c r="D288" s="5"/>
      <c r="E288" s="138"/>
      <c r="F288" s="5"/>
      <c r="G288" s="5"/>
      <c r="H288" s="5"/>
      <c r="I288" s="5"/>
      <c r="J288" s="5"/>
      <c r="K288" s="5"/>
      <c r="L288" s="139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</row>
    <row r="289" spans="2:28">
      <c r="B289" s="137"/>
      <c r="C289" s="5"/>
      <c r="D289" s="5"/>
      <c r="E289" s="138"/>
      <c r="F289" s="5"/>
      <c r="G289" s="5"/>
      <c r="H289" s="5"/>
      <c r="I289" s="5"/>
      <c r="J289" s="5"/>
      <c r="K289" s="5"/>
      <c r="L289" s="139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</row>
    <row r="290" spans="2:28">
      <c r="B290" s="137"/>
      <c r="C290" s="5"/>
      <c r="D290" s="5"/>
      <c r="E290" s="138"/>
      <c r="F290" s="5"/>
      <c r="G290" s="5"/>
      <c r="H290" s="5"/>
      <c r="I290" s="5"/>
      <c r="J290" s="5"/>
      <c r="K290" s="5"/>
      <c r="L290" s="139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</row>
    <row r="291" spans="2:28">
      <c r="B291" s="137"/>
      <c r="C291" s="5"/>
      <c r="D291" s="5"/>
      <c r="E291" s="138"/>
      <c r="F291" s="5"/>
      <c r="G291" s="5"/>
      <c r="H291" s="5"/>
      <c r="I291" s="5"/>
      <c r="J291" s="5"/>
      <c r="K291" s="5"/>
      <c r="L291" s="139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</row>
    <row r="292" spans="2:28">
      <c r="B292" s="137"/>
      <c r="C292" s="5"/>
      <c r="D292" s="5"/>
      <c r="E292" s="138"/>
      <c r="F292" s="5"/>
      <c r="G292" s="5"/>
      <c r="H292" s="5"/>
      <c r="I292" s="5"/>
      <c r="J292" s="5"/>
      <c r="K292" s="5"/>
      <c r="L292" s="139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</row>
    <row r="293" spans="2:28">
      <c r="B293" s="137"/>
      <c r="C293" s="5"/>
      <c r="D293" s="5"/>
      <c r="E293" s="138"/>
      <c r="F293" s="5"/>
      <c r="G293" s="5"/>
      <c r="H293" s="5"/>
      <c r="I293" s="5"/>
      <c r="J293" s="5"/>
      <c r="K293" s="5"/>
      <c r="L293" s="139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</row>
    <row r="294" spans="2:28">
      <c r="B294" s="137"/>
      <c r="C294" s="5"/>
      <c r="D294" s="5"/>
      <c r="E294" s="138"/>
      <c r="F294" s="5"/>
      <c r="G294" s="5"/>
      <c r="H294" s="5"/>
      <c r="I294" s="5"/>
      <c r="J294" s="5"/>
      <c r="K294" s="5"/>
      <c r="L294" s="139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</row>
    <row r="295" spans="2:28">
      <c r="B295" s="137"/>
      <c r="C295" s="5"/>
      <c r="D295" s="5"/>
      <c r="E295" s="138"/>
      <c r="F295" s="5"/>
      <c r="G295" s="5"/>
      <c r="H295" s="5"/>
      <c r="I295" s="5"/>
      <c r="J295" s="5"/>
      <c r="K295" s="5"/>
      <c r="L295" s="139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</row>
    <row r="296" spans="2:28">
      <c r="B296" s="137"/>
      <c r="C296" s="5"/>
      <c r="D296" s="5"/>
      <c r="E296" s="138"/>
      <c r="F296" s="5"/>
      <c r="G296" s="5"/>
      <c r="H296" s="5"/>
      <c r="I296" s="5"/>
      <c r="J296" s="5"/>
      <c r="K296" s="5"/>
      <c r="L296" s="139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</row>
    <row r="297" spans="2:28">
      <c r="B297" s="137"/>
      <c r="C297" s="5"/>
      <c r="D297" s="5"/>
      <c r="E297" s="138"/>
      <c r="F297" s="5"/>
      <c r="G297" s="5"/>
      <c r="H297" s="5"/>
      <c r="I297" s="5"/>
      <c r="J297" s="5"/>
      <c r="K297" s="5"/>
      <c r="L297" s="139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</row>
    <row r="298" spans="2:28">
      <c r="B298" s="137"/>
      <c r="C298" s="5"/>
      <c r="D298" s="5"/>
      <c r="E298" s="138"/>
      <c r="F298" s="5"/>
      <c r="G298" s="5"/>
      <c r="H298" s="5"/>
      <c r="I298" s="5"/>
      <c r="J298" s="5"/>
      <c r="K298" s="5"/>
      <c r="L298" s="139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</row>
    <row r="299" spans="2:28">
      <c r="B299" s="137"/>
      <c r="C299" s="5"/>
      <c r="D299" s="5"/>
      <c r="E299" s="138"/>
      <c r="F299" s="5"/>
      <c r="G299" s="5"/>
      <c r="H299" s="5"/>
      <c r="I299" s="5"/>
      <c r="J299" s="5"/>
      <c r="K299" s="5"/>
      <c r="L299" s="139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</row>
    <row r="300" spans="2:28">
      <c r="B300" s="137"/>
      <c r="C300" s="5"/>
      <c r="D300" s="5"/>
      <c r="E300" s="138"/>
      <c r="F300" s="5"/>
      <c r="G300" s="5"/>
      <c r="H300" s="5"/>
      <c r="I300" s="5"/>
      <c r="J300" s="5"/>
      <c r="K300" s="5"/>
      <c r="L300" s="139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</row>
    <row r="301" spans="2:28">
      <c r="B301" s="137"/>
      <c r="C301" s="5"/>
      <c r="D301" s="5"/>
      <c r="E301" s="138"/>
      <c r="F301" s="5"/>
      <c r="G301" s="5"/>
      <c r="H301" s="5"/>
      <c r="I301" s="5"/>
      <c r="J301" s="5"/>
      <c r="K301" s="5"/>
      <c r="L301" s="139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</row>
    <row r="302" spans="2:28">
      <c r="B302" s="137"/>
      <c r="C302" s="5"/>
      <c r="D302" s="5"/>
      <c r="E302" s="138"/>
      <c r="F302" s="5"/>
      <c r="G302" s="5"/>
      <c r="H302" s="5"/>
      <c r="I302" s="5"/>
      <c r="J302" s="5"/>
      <c r="K302" s="5"/>
      <c r="L302" s="139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</row>
    <row r="303" spans="2:28">
      <c r="B303" s="137"/>
      <c r="C303" s="5"/>
      <c r="D303" s="5"/>
      <c r="E303" s="138"/>
      <c r="F303" s="5"/>
      <c r="G303" s="5"/>
      <c r="H303" s="5"/>
      <c r="I303" s="5"/>
      <c r="J303" s="5"/>
      <c r="K303" s="5"/>
      <c r="L303" s="139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</row>
    <row r="304" spans="2:28">
      <c r="B304" s="137"/>
      <c r="C304" s="5"/>
      <c r="D304" s="5"/>
      <c r="E304" s="138"/>
      <c r="F304" s="5"/>
      <c r="G304" s="5"/>
      <c r="H304" s="5"/>
      <c r="I304" s="5"/>
      <c r="J304" s="5"/>
      <c r="K304" s="5"/>
      <c r="L304" s="139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</row>
    <row r="305" spans="2:28">
      <c r="B305" s="137"/>
      <c r="C305" s="5"/>
      <c r="D305" s="5"/>
      <c r="E305" s="138"/>
      <c r="F305" s="5"/>
      <c r="G305" s="5"/>
      <c r="H305" s="5"/>
      <c r="I305" s="5"/>
      <c r="J305" s="5"/>
      <c r="K305" s="5"/>
      <c r="L305" s="139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</row>
    <row r="306" spans="2:28">
      <c r="B306" s="137"/>
      <c r="C306" s="5"/>
      <c r="D306" s="5"/>
      <c r="E306" s="138"/>
      <c r="F306" s="5"/>
      <c r="G306" s="5"/>
      <c r="H306" s="5"/>
      <c r="I306" s="5"/>
      <c r="J306" s="5"/>
      <c r="K306" s="5"/>
      <c r="L306" s="139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</row>
    <row r="307" spans="2:28">
      <c r="B307" s="137"/>
      <c r="C307" s="5"/>
      <c r="D307" s="5"/>
      <c r="E307" s="138"/>
      <c r="F307" s="5"/>
      <c r="G307" s="5"/>
      <c r="H307" s="5"/>
      <c r="I307" s="5"/>
      <c r="J307" s="5"/>
      <c r="K307" s="5"/>
      <c r="L307" s="139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</row>
    <row r="308" spans="2:28">
      <c r="B308" s="137"/>
      <c r="C308" s="5"/>
      <c r="D308" s="5"/>
      <c r="E308" s="138"/>
      <c r="F308" s="5"/>
      <c r="G308" s="5"/>
      <c r="H308" s="5"/>
      <c r="I308" s="5"/>
      <c r="J308" s="5"/>
      <c r="K308" s="5"/>
      <c r="L308" s="139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</row>
    <row r="309" spans="2:28">
      <c r="B309" s="137"/>
      <c r="C309" s="5"/>
      <c r="D309" s="5"/>
      <c r="E309" s="138"/>
      <c r="F309" s="5"/>
      <c r="G309" s="5"/>
      <c r="H309" s="5"/>
      <c r="I309" s="5"/>
      <c r="J309" s="5"/>
      <c r="K309" s="5"/>
      <c r="L309" s="139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</row>
    <row r="310" spans="2:28">
      <c r="B310" s="137"/>
      <c r="C310" s="5"/>
      <c r="D310" s="5"/>
      <c r="E310" s="138"/>
      <c r="F310" s="5"/>
      <c r="G310" s="5"/>
      <c r="H310" s="5"/>
      <c r="I310" s="5"/>
      <c r="J310" s="5"/>
      <c r="K310" s="5"/>
      <c r="L310" s="139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</row>
    <row r="311" spans="2:28">
      <c r="B311" s="137"/>
      <c r="C311" s="5"/>
      <c r="D311" s="5"/>
      <c r="E311" s="138"/>
      <c r="F311" s="5"/>
      <c r="G311" s="5"/>
      <c r="H311" s="5"/>
      <c r="I311" s="5"/>
      <c r="J311" s="5"/>
      <c r="K311" s="5"/>
      <c r="L311" s="139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</row>
    <row r="312" spans="2:28">
      <c r="B312" s="137"/>
      <c r="C312" s="5"/>
      <c r="D312" s="5"/>
      <c r="E312" s="138"/>
      <c r="F312" s="5"/>
      <c r="G312" s="5"/>
      <c r="H312" s="5"/>
      <c r="I312" s="5"/>
      <c r="J312" s="5"/>
      <c r="K312" s="5"/>
      <c r="L312" s="139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</row>
    <row r="313" spans="2:28">
      <c r="B313" s="137"/>
      <c r="C313" s="5"/>
      <c r="D313" s="5"/>
      <c r="E313" s="138"/>
      <c r="F313" s="5"/>
      <c r="G313" s="5"/>
      <c r="H313" s="5"/>
      <c r="I313" s="5"/>
      <c r="J313" s="5"/>
      <c r="K313" s="5"/>
      <c r="L313" s="139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</row>
    <row r="314" spans="2:28">
      <c r="B314" s="137"/>
      <c r="C314" s="5"/>
      <c r="D314" s="5"/>
      <c r="E314" s="138"/>
      <c r="F314" s="5"/>
      <c r="G314" s="5"/>
      <c r="H314" s="5"/>
      <c r="I314" s="5"/>
      <c r="J314" s="5"/>
      <c r="K314" s="5"/>
      <c r="L314" s="139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</row>
    <row r="315" spans="2:28">
      <c r="B315" s="137"/>
      <c r="C315" s="5"/>
      <c r="D315" s="5"/>
      <c r="E315" s="138"/>
      <c r="F315" s="5"/>
      <c r="G315" s="5"/>
      <c r="H315" s="5"/>
      <c r="I315" s="5"/>
      <c r="J315" s="5"/>
      <c r="K315" s="5"/>
      <c r="L315" s="139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</row>
    <row r="316" spans="2:28">
      <c r="B316" s="137"/>
      <c r="C316" s="5"/>
      <c r="D316" s="5"/>
      <c r="E316" s="138"/>
      <c r="F316" s="5"/>
      <c r="G316" s="5"/>
      <c r="H316" s="5"/>
      <c r="I316" s="5"/>
      <c r="J316" s="5"/>
      <c r="K316" s="5"/>
      <c r="L316" s="139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</row>
    <row r="317" spans="2:28">
      <c r="B317" s="137"/>
      <c r="C317" s="5"/>
      <c r="D317" s="5"/>
      <c r="E317" s="138"/>
      <c r="F317" s="5"/>
      <c r="G317" s="5"/>
      <c r="H317" s="5"/>
      <c r="I317" s="5"/>
      <c r="J317" s="5"/>
      <c r="K317" s="5"/>
      <c r="L317" s="139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</row>
    <row r="318" spans="2:28">
      <c r="B318" s="137"/>
      <c r="C318" s="5"/>
      <c r="D318" s="5"/>
      <c r="E318" s="138"/>
      <c r="F318" s="5"/>
      <c r="G318" s="5"/>
      <c r="H318" s="5"/>
      <c r="I318" s="5"/>
      <c r="J318" s="5"/>
      <c r="K318" s="5"/>
      <c r="L318" s="139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</row>
    <row r="319" spans="2:28">
      <c r="B319" s="137"/>
      <c r="C319" s="5"/>
      <c r="D319" s="5"/>
      <c r="E319" s="138"/>
      <c r="F319" s="5"/>
      <c r="G319" s="5"/>
      <c r="H319" s="5"/>
      <c r="I319" s="5"/>
      <c r="J319" s="5"/>
      <c r="K319" s="5"/>
      <c r="L319" s="139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</row>
    <row r="320" spans="2:28">
      <c r="B320" s="137"/>
      <c r="C320" s="5"/>
      <c r="D320" s="5"/>
      <c r="E320" s="138"/>
      <c r="F320" s="5"/>
      <c r="G320" s="5"/>
      <c r="H320" s="5"/>
      <c r="I320" s="5"/>
      <c r="J320" s="5"/>
      <c r="K320" s="5"/>
      <c r="L320" s="139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</row>
    <row r="321" spans="2:28">
      <c r="B321" s="137"/>
      <c r="C321" s="5"/>
      <c r="D321" s="5"/>
      <c r="E321" s="138"/>
      <c r="F321" s="5"/>
      <c r="G321" s="5"/>
      <c r="H321" s="5"/>
      <c r="I321" s="5"/>
      <c r="J321" s="5"/>
      <c r="K321" s="5"/>
      <c r="L321" s="139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</row>
    <row r="322" spans="2:28">
      <c r="B322" s="137"/>
      <c r="C322" s="5"/>
      <c r="D322" s="5"/>
      <c r="E322" s="138"/>
      <c r="F322" s="5"/>
      <c r="G322" s="5"/>
      <c r="H322" s="5"/>
      <c r="I322" s="5"/>
      <c r="J322" s="5"/>
      <c r="K322" s="5"/>
      <c r="L322" s="139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</row>
    <row r="323" spans="2:28">
      <c r="B323" s="137"/>
      <c r="C323" s="5"/>
      <c r="D323" s="5"/>
      <c r="E323" s="138"/>
      <c r="F323" s="5"/>
      <c r="G323" s="5"/>
      <c r="H323" s="5"/>
      <c r="I323" s="5"/>
      <c r="J323" s="5"/>
      <c r="K323" s="5"/>
      <c r="L323" s="139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</row>
    <row r="324" spans="2:28">
      <c r="B324" s="137"/>
      <c r="C324" s="5"/>
      <c r="D324" s="5"/>
      <c r="E324" s="138"/>
      <c r="F324" s="5"/>
      <c r="G324" s="5"/>
      <c r="H324" s="5"/>
      <c r="I324" s="5"/>
      <c r="J324" s="5"/>
      <c r="K324" s="5"/>
      <c r="L324" s="139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</row>
    <row r="325" spans="2:28">
      <c r="B325" s="137"/>
      <c r="C325" s="5"/>
      <c r="D325" s="5"/>
      <c r="E325" s="138"/>
      <c r="F325" s="5"/>
      <c r="G325" s="5"/>
      <c r="H325" s="5"/>
      <c r="I325" s="5"/>
      <c r="J325" s="5"/>
      <c r="K325" s="5"/>
      <c r="L325" s="139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</row>
    <row r="326" spans="2:28">
      <c r="B326" s="137"/>
      <c r="C326" s="5"/>
      <c r="D326" s="5"/>
      <c r="E326" s="138"/>
      <c r="F326" s="5"/>
      <c r="G326" s="5"/>
      <c r="H326" s="5"/>
      <c r="I326" s="5"/>
      <c r="J326" s="5"/>
      <c r="K326" s="5"/>
      <c r="L326" s="139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</row>
    <row r="327" spans="2:28">
      <c r="B327" s="137"/>
      <c r="C327" s="5"/>
      <c r="D327" s="5"/>
      <c r="E327" s="138"/>
      <c r="F327" s="5"/>
      <c r="G327" s="5"/>
      <c r="H327" s="5"/>
      <c r="I327" s="5"/>
      <c r="J327" s="5"/>
      <c r="K327" s="5"/>
      <c r="L327" s="139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</row>
    <row r="328" spans="2:28">
      <c r="B328" s="137"/>
      <c r="C328" s="5"/>
      <c r="D328" s="5"/>
      <c r="E328" s="138"/>
      <c r="F328" s="5"/>
      <c r="G328" s="5"/>
      <c r="H328" s="5"/>
      <c r="I328" s="5"/>
      <c r="J328" s="5"/>
      <c r="K328" s="5"/>
      <c r="L328" s="13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</row>
    <row r="329" spans="2:28">
      <c r="B329" s="137"/>
      <c r="C329" s="5"/>
      <c r="D329" s="5"/>
      <c r="E329" s="138"/>
      <c r="F329" s="5"/>
      <c r="G329" s="5"/>
      <c r="H329" s="5"/>
      <c r="I329" s="5"/>
      <c r="J329" s="5"/>
      <c r="K329" s="5"/>
      <c r="L329" s="139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</row>
    <row r="330" spans="2:28">
      <c r="B330" s="137"/>
      <c r="C330" s="5"/>
      <c r="D330" s="5"/>
      <c r="E330" s="138"/>
      <c r="F330" s="5"/>
      <c r="G330" s="5"/>
      <c r="H330" s="5"/>
      <c r="I330" s="5"/>
      <c r="J330" s="5"/>
      <c r="K330" s="5"/>
      <c r="L330" s="139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</row>
    <row r="331" spans="2:28">
      <c r="B331" s="137"/>
      <c r="C331" s="5"/>
      <c r="D331" s="5"/>
      <c r="E331" s="138"/>
      <c r="F331" s="5"/>
      <c r="G331" s="5"/>
      <c r="H331" s="5"/>
      <c r="I331" s="5"/>
      <c r="J331" s="5"/>
      <c r="K331" s="5"/>
      <c r="L331" s="139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</row>
    <row r="332" spans="2:28">
      <c r="B332" s="137"/>
      <c r="C332" s="5"/>
      <c r="D332" s="5"/>
      <c r="E332" s="138"/>
      <c r="F332" s="5"/>
      <c r="G332" s="5"/>
      <c r="H332" s="5"/>
      <c r="I332" s="5"/>
      <c r="J332" s="5"/>
      <c r="K332" s="5"/>
      <c r="L332" s="139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</row>
    <row r="333" spans="2:28">
      <c r="B333" s="137"/>
      <c r="C333" s="5"/>
      <c r="D333" s="5"/>
      <c r="E333" s="138"/>
      <c r="F333" s="5"/>
      <c r="G333" s="5"/>
      <c r="H333" s="5"/>
      <c r="I333" s="5"/>
      <c r="J333" s="5"/>
      <c r="K333" s="5"/>
      <c r="L333" s="139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</row>
    <row r="334" spans="2:28">
      <c r="B334" s="137"/>
      <c r="C334" s="5"/>
      <c r="D334" s="5"/>
      <c r="E334" s="138"/>
      <c r="F334" s="5"/>
      <c r="G334" s="5"/>
      <c r="H334" s="5"/>
      <c r="I334" s="5"/>
      <c r="J334" s="5"/>
      <c r="K334" s="5"/>
      <c r="L334" s="13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</row>
    <row r="335" spans="2:28">
      <c r="B335" s="137"/>
      <c r="C335" s="5"/>
      <c r="D335" s="5"/>
      <c r="E335" s="138"/>
      <c r="F335" s="5"/>
      <c r="G335" s="5"/>
      <c r="H335" s="5"/>
      <c r="I335" s="5"/>
      <c r="J335" s="5"/>
      <c r="K335" s="5"/>
      <c r="L335" s="13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</row>
    <row r="336" spans="2:28">
      <c r="B336" s="137"/>
      <c r="C336" s="5"/>
      <c r="D336" s="5"/>
      <c r="E336" s="138"/>
      <c r="F336" s="5"/>
      <c r="G336" s="5"/>
      <c r="H336" s="5"/>
      <c r="I336" s="5"/>
      <c r="J336" s="5"/>
      <c r="K336" s="5"/>
      <c r="L336" s="139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</row>
    <row r="337" spans="2:28">
      <c r="B337" s="137"/>
      <c r="C337" s="5"/>
      <c r="D337" s="5"/>
      <c r="E337" s="138"/>
      <c r="F337" s="5"/>
      <c r="G337" s="5"/>
      <c r="H337" s="5"/>
      <c r="I337" s="5"/>
      <c r="J337" s="5"/>
      <c r="K337" s="5"/>
      <c r="L337" s="13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</row>
    <row r="338" spans="2:28">
      <c r="B338" s="137"/>
      <c r="C338" s="5"/>
      <c r="D338" s="5"/>
      <c r="E338" s="138"/>
      <c r="F338" s="5"/>
      <c r="G338" s="5"/>
      <c r="H338" s="5"/>
      <c r="I338" s="5"/>
      <c r="J338" s="5"/>
      <c r="K338" s="5"/>
      <c r="L338" s="13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</row>
    <row r="339" spans="2:28">
      <c r="B339" s="137"/>
      <c r="C339" s="5"/>
      <c r="D339" s="5"/>
      <c r="E339" s="138"/>
      <c r="F339" s="5"/>
      <c r="G339" s="5"/>
      <c r="H339" s="5"/>
      <c r="I339" s="5"/>
      <c r="J339" s="5"/>
      <c r="K339" s="5"/>
      <c r="L339" s="139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</row>
    <row r="340" spans="2:28">
      <c r="B340" s="137"/>
      <c r="C340" s="5"/>
      <c r="D340" s="5"/>
      <c r="E340" s="138"/>
      <c r="F340" s="5"/>
      <c r="G340" s="5"/>
      <c r="H340" s="5"/>
      <c r="I340" s="5"/>
      <c r="J340" s="5"/>
      <c r="K340" s="5"/>
      <c r="L340" s="139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</row>
    <row r="341" spans="2:28">
      <c r="B341" s="137"/>
      <c r="C341" s="5"/>
      <c r="D341" s="5"/>
      <c r="E341" s="138"/>
      <c r="F341" s="5"/>
      <c r="G341" s="5"/>
      <c r="H341" s="5"/>
      <c r="I341" s="5"/>
      <c r="J341" s="5"/>
      <c r="K341" s="5"/>
      <c r="L341" s="139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</row>
    <row r="342" spans="2:28">
      <c r="B342" s="137"/>
      <c r="C342" s="5"/>
      <c r="D342" s="5"/>
      <c r="E342" s="138"/>
      <c r="F342" s="5"/>
      <c r="G342" s="5"/>
      <c r="H342" s="5"/>
      <c r="I342" s="5"/>
      <c r="J342" s="5"/>
      <c r="K342" s="5"/>
      <c r="L342" s="139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</row>
    <row r="343" spans="2:28">
      <c r="B343" s="137"/>
      <c r="C343" s="5"/>
      <c r="D343" s="5"/>
      <c r="E343" s="138"/>
      <c r="F343" s="5"/>
      <c r="G343" s="5"/>
      <c r="H343" s="5"/>
      <c r="I343" s="5"/>
      <c r="J343" s="5"/>
      <c r="K343" s="5"/>
      <c r="L343" s="139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</row>
    <row r="344" spans="2:28">
      <c r="B344" s="137"/>
      <c r="C344" s="5"/>
      <c r="D344" s="5"/>
      <c r="E344" s="138"/>
      <c r="F344" s="5"/>
      <c r="G344" s="5"/>
      <c r="H344" s="5"/>
      <c r="I344" s="5"/>
      <c r="J344" s="5"/>
      <c r="K344" s="5"/>
      <c r="L344" s="139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</row>
    <row r="345" spans="2:28">
      <c r="B345" s="137"/>
      <c r="C345" s="5"/>
      <c r="D345" s="5"/>
      <c r="E345" s="138"/>
      <c r="F345" s="5"/>
      <c r="G345" s="5"/>
      <c r="H345" s="5"/>
      <c r="I345" s="5"/>
      <c r="J345" s="5"/>
      <c r="K345" s="5"/>
      <c r="L345" s="139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</row>
    <row r="346" spans="2:28">
      <c r="B346" s="137"/>
      <c r="C346" s="5"/>
      <c r="D346" s="5"/>
      <c r="E346" s="138"/>
      <c r="F346" s="5"/>
      <c r="G346" s="5"/>
      <c r="H346" s="5"/>
      <c r="I346" s="5"/>
      <c r="J346" s="5"/>
      <c r="K346" s="5"/>
      <c r="L346" s="139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</row>
    <row r="347" spans="2:28">
      <c r="B347" s="137"/>
      <c r="C347" s="5"/>
      <c r="D347" s="5"/>
      <c r="E347" s="138"/>
      <c r="F347" s="5"/>
      <c r="G347" s="5"/>
      <c r="H347" s="5"/>
      <c r="I347" s="5"/>
      <c r="J347" s="5"/>
      <c r="K347" s="5"/>
      <c r="L347" s="139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</row>
    <row r="348" spans="2:28">
      <c r="B348" s="137"/>
      <c r="C348" s="5"/>
      <c r="D348" s="5"/>
      <c r="E348" s="138"/>
      <c r="F348" s="5"/>
      <c r="G348" s="5"/>
      <c r="H348" s="5"/>
      <c r="I348" s="5"/>
      <c r="J348" s="5"/>
      <c r="K348" s="5"/>
      <c r="L348" s="139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</row>
    <row r="349" spans="2:28">
      <c r="B349" s="137"/>
      <c r="C349" s="5"/>
      <c r="D349" s="5"/>
      <c r="E349" s="138"/>
      <c r="F349" s="5"/>
      <c r="G349" s="5"/>
      <c r="H349" s="5"/>
      <c r="I349" s="5"/>
      <c r="J349" s="5"/>
      <c r="K349" s="5"/>
      <c r="L349" s="139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</row>
    <row r="350" spans="2:28">
      <c r="B350" s="137"/>
      <c r="C350" s="5"/>
      <c r="D350" s="5"/>
      <c r="E350" s="138"/>
      <c r="F350" s="5"/>
      <c r="G350" s="5"/>
      <c r="H350" s="5"/>
      <c r="I350" s="5"/>
      <c r="J350" s="5"/>
      <c r="K350" s="5"/>
      <c r="L350" s="139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</row>
    <row r="351" spans="2:28">
      <c r="B351" s="137"/>
      <c r="C351" s="5"/>
      <c r="D351" s="5"/>
      <c r="E351" s="138"/>
      <c r="F351" s="5"/>
      <c r="G351" s="5"/>
      <c r="H351" s="5"/>
      <c r="I351" s="5"/>
      <c r="J351" s="5"/>
      <c r="K351" s="5"/>
      <c r="L351" s="139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</row>
    <row r="352" spans="2:28">
      <c r="B352" s="137"/>
      <c r="C352" s="5"/>
      <c r="D352" s="5"/>
      <c r="E352" s="138"/>
      <c r="F352" s="5"/>
      <c r="G352" s="5"/>
      <c r="H352" s="5"/>
      <c r="I352" s="5"/>
      <c r="J352" s="5"/>
      <c r="K352" s="5"/>
      <c r="L352" s="139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</row>
    <row r="353" spans="2:28">
      <c r="B353" s="137"/>
      <c r="C353" s="5"/>
      <c r="D353" s="5"/>
      <c r="E353" s="138"/>
      <c r="F353" s="5"/>
      <c r="G353" s="5"/>
      <c r="H353" s="5"/>
      <c r="I353" s="5"/>
      <c r="J353" s="5"/>
      <c r="K353" s="5"/>
      <c r="L353" s="139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</row>
    <row r="354" spans="2:28">
      <c r="B354" s="137"/>
      <c r="C354" s="5"/>
      <c r="D354" s="5"/>
      <c r="E354" s="138"/>
      <c r="F354" s="5"/>
      <c r="G354" s="5"/>
      <c r="H354" s="5"/>
      <c r="I354" s="5"/>
      <c r="J354" s="5"/>
      <c r="K354" s="5"/>
      <c r="L354" s="139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</row>
    <row r="355" spans="2:28">
      <c r="B355" s="137"/>
      <c r="C355" s="5"/>
      <c r="D355" s="5"/>
      <c r="E355" s="138"/>
      <c r="F355" s="5"/>
      <c r="G355" s="5"/>
      <c r="H355" s="5"/>
      <c r="I355" s="5"/>
      <c r="J355" s="5"/>
      <c r="K355" s="5"/>
      <c r="L355" s="139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</row>
    <row r="356" spans="2:28">
      <c r="B356" s="137"/>
      <c r="C356" s="5"/>
      <c r="D356" s="5"/>
      <c r="E356" s="138"/>
      <c r="F356" s="5"/>
      <c r="G356" s="5"/>
      <c r="H356" s="5"/>
      <c r="I356" s="5"/>
      <c r="J356" s="5"/>
      <c r="K356" s="5"/>
      <c r="L356" s="139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</row>
    <row r="357" spans="2:28">
      <c r="B357" s="137"/>
      <c r="C357" s="5"/>
      <c r="D357" s="5"/>
      <c r="E357" s="138"/>
      <c r="F357" s="5"/>
      <c r="G357" s="5"/>
      <c r="H357" s="5"/>
      <c r="I357" s="5"/>
      <c r="J357" s="5"/>
      <c r="K357" s="5"/>
      <c r="L357" s="139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</row>
    <row r="358" spans="2:28">
      <c r="B358" s="137"/>
      <c r="C358" s="5"/>
      <c r="D358" s="5"/>
      <c r="E358" s="138"/>
      <c r="F358" s="5"/>
      <c r="G358" s="5"/>
      <c r="H358" s="5"/>
      <c r="I358" s="5"/>
      <c r="J358" s="5"/>
      <c r="K358" s="5"/>
      <c r="L358" s="139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</row>
    <row r="359" spans="2:28">
      <c r="B359" s="137"/>
      <c r="C359" s="5"/>
      <c r="D359" s="5"/>
      <c r="E359" s="138"/>
      <c r="F359" s="5"/>
      <c r="G359" s="5"/>
      <c r="H359" s="5"/>
      <c r="I359" s="5"/>
      <c r="J359" s="5"/>
      <c r="K359" s="5"/>
      <c r="L359" s="139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</row>
    <row r="360" spans="2:28">
      <c r="B360" s="137"/>
      <c r="C360" s="5"/>
      <c r="D360" s="5"/>
      <c r="E360" s="138"/>
      <c r="F360" s="5"/>
      <c r="G360" s="5"/>
      <c r="H360" s="5"/>
      <c r="I360" s="5"/>
      <c r="J360" s="5"/>
      <c r="K360" s="5"/>
      <c r="L360" s="139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</row>
    <row r="361" spans="2:28">
      <c r="B361" s="137"/>
      <c r="C361" s="5"/>
      <c r="D361" s="5"/>
      <c r="E361" s="138"/>
      <c r="F361" s="5"/>
      <c r="G361" s="5"/>
      <c r="H361" s="5"/>
      <c r="I361" s="5"/>
      <c r="J361" s="5"/>
      <c r="K361" s="5"/>
      <c r="L361" s="139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</row>
    <row r="362" spans="2:28">
      <c r="B362" s="137"/>
      <c r="C362" s="5"/>
      <c r="D362" s="5"/>
      <c r="E362" s="138"/>
      <c r="F362" s="5"/>
      <c r="G362" s="5"/>
      <c r="H362" s="5"/>
      <c r="I362" s="5"/>
      <c r="J362" s="5"/>
      <c r="K362" s="5"/>
      <c r="L362" s="139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</row>
    <row r="363" spans="2:28">
      <c r="B363" s="137"/>
      <c r="C363" s="5"/>
      <c r="D363" s="5"/>
      <c r="E363" s="138"/>
      <c r="F363" s="5"/>
      <c r="G363" s="5"/>
      <c r="H363" s="5"/>
      <c r="I363" s="5"/>
      <c r="J363" s="5"/>
      <c r="K363" s="5"/>
      <c r="L363" s="139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</row>
    <row r="364" spans="2:28">
      <c r="B364" s="137"/>
      <c r="C364" s="5"/>
      <c r="D364" s="5"/>
      <c r="E364" s="138"/>
      <c r="F364" s="5"/>
      <c r="G364" s="5"/>
      <c r="H364" s="5"/>
      <c r="I364" s="5"/>
      <c r="J364" s="5"/>
      <c r="K364" s="5"/>
      <c r="L364" s="139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</row>
    <row r="365" spans="2:28">
      <c r="B365" s="137"/>
      <c r="C365" s="5"/>
      <c r="D365" s="5"/>
      <c r="E365" s="138"/>
      <c r="F365" s="5"/>
      <c r="G365" s="5"/>
      <c r="H365" s="5"/>
      <c r="I365" s="5"/>
      <c r="J365" s="5"/>
      <c r="K365" s="5"/>
      <c r="L365" s="139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</row>
    <row r="366" spans="2:28">
      <c r="B366" s="137"/>
      <c r="C366" s="5"/>
      <c r="D366" s="5"/>
      <c r="E366" s="138"/>
      <c r="F366" s="5"/>
      <c r="G366" s="5"/>
      <c r="H366" s="5"/>
      <c r="I366" s="5"/>
      <c r="J366" s="5"/>
      <c r="K366" s="5"/>
      <c r="L366" s="139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</row>
    <row r="367" spans="2:28">
      <c r="B367" s="137"/>
      <c r="C367" s="5"/>
      <c r="D367" s="5"/>
      <c r="E367" s="138"/>
      <c r="F367" s="5"/>
      <c r="G367" s="5"/>
      <c r="H367" s="5"/>
      <c r="I367" s="5"/>
      <c r="J367" s="5"/>
      <c r="K367" s="5"/>
      <c r="L367" s="139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</row>
    <row r="368" spans="2:28">
      <c r="B368" s="137"/>
      <c r="C368" s="5"/>
      <c r="D368" s="5"/>
      <c r="E368" s="138"/>
      <c r="F368" s="5"/>
      <c r="G368" s="5"/>
      <c r="H368" s="5"/>
      <c r="I368" s="5"/>
      <c r="J368" s="5"/>
      <c r="K368" s="5"/>
      <c r="L368" s="139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</row>
    <row r="369" spans="2:28">
      <c r="B369" s="137"/>
      <c r="C369" s="5"/>
      <c r="D369" s="5"/>
      <c r="E369" s="138"/>
      <c r="F369" s="5"/>
      <c r="G369" s="5"/>
      <c r="H369" s="5"/>
      <c r="I369" s="5"/>
      <c r="J369" s="5"/>
      <c r="K369" s="5"/>
      <c r="L369" s="139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</row>
    <row r="370" spans="2:28">
      <c r="B370" s="137"/>
      <c r="C370" s="5"/>
      <c r="D370" s="5"/>
      <c r="E370" s="138"/>
      <c r="F370" s="5"/>
      <c r="G370" s="5"/>
      <c r="H370" s="5"/>
      <c r="I370" s="5"/>
      <c r="J370" s="5"/>
      <c r="K370" s="5"/>
      <c r="L370" s="139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</row>
    <row r="371" spans="2:28">
      <c r="B371" s="137"/>
      <c r="C371" s="5"/>
      <c r="D371" s="5"/>
      <c r="E371" s="138"/>
      <c r="F371" s="5"/>
      <c r="G371" s="5"/>
      <c r="H371" s="5"/>
      <c r="I371" s="5"/>
      <c r="J371" s="5"/>
      <c r="K371" s="5"/>
      <c r="L371" s="139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</row>
    <row r="372" spans="2:28">
      <c r="B372" s="137"/>
      <c r="C372" s="5"/>
      <c r="D372" s="5"/>
      <c r="E372" s="138"/>
      <c r="F372" s="5"/>
      <c r="G372" s="5"/>
      <c r="H372" s="5"/>
      <c r="I372" s="5"/>
      <c r="J372" s="5"/>
      <c r="K372" s="5"/>
      <c r="L372" s="139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</row>
    <row r="373" spans="2:28">
      <c r="B373" s="137"/>
      <c r="C373" s="5"/>
      <c r="D373" s="5"/>
      <c r="E373" s="138"/>
      <c r="F373" s="5"/>
      <c r="G373" s="5"/>
      <c r="H373" s="5"/>
      <c r="I373" s="5"/>
      <c r="J373" s="5"/>
      <c r="K373" s="5"/>
      <c r="L373" s="139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</row>
    <row r="374" spans="2:28">
      <c r="B374" s="137"/>
      <c r="C374" s="5"/>
      <c r="D374" s="5"/>
      <c r="E374" s="138"/>
      <c r="F374" s="5"/>
      <c r="G374" s="5"/>
      <c r="H374" s="5"/>
      <c r="I374" s="5"/>
      <c r="J374" s="5"/>
      <c r="K374" s="5"/>
      <c r="L374" s="139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</row>
    <row r="375" spans="2:28">
      <c r="B375" s="137"/>
      <c r="C375" s="5"/>
      <c r="D375" s="5"/>
      <c r="E375" s="138"/>
      <c r="F375" s="5"/>
      <c r="G375" s="5"/>
      <c r="H375" s="5"/>
      <c r="I375" s="5"/>
      <c r="J375" s="5"/>
      <c r="K375" s="5"/>
      <c r="L375" s="139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</row>
    <row r="376" spans="2:28">
      <c r="B376" s="137"/>
      <c r="C376" s="5"/>
      <c r="D376" s="5"/>
      <c r="E376" s="138"/>
      <c r="F376" s="5"/>
      <c r="G376" s="5"/>
      <c r="H376" s="5"/>
      <c r="I376" s="5"/>
      <c r="J376" s="5"/>
      <c r="K376" s="5"/>
      <c r="L376" s="13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</row>
    <row r="377" spans="2:28">
      <c r="B377" s="137"/>
      <c r="C377" s="5"/>
      <c r="D377" s="5"/>
      <c r="E377" s="138"/>
      <c r="F377" s="5"/>
      <c r="G377" s="5"/>
      <c r="H377" s="5"/>
      <c r="I377" s="5"/>
      <c r="J377" s="5"/>
      <c r="K377" s="5"/>
      <c r="L377" s="139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</row>
    <row r="378" spans="2:28">
      <c r="B378" s="137"/>
      <c r="C378" s="5"/>
      <c r="D378" s="5"/>
      <c r="E378" s="138"/>
      <c r="F378" s="5"/>
      <c r="G378" s="5"/>
      <c r="H378" s="5"/>
      <c r="I378" s="5"/>
      <c r="J378" s="5"/>
      <c r="K378" s="5"/>
      <c r="L378" s="13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</row>
    <row r="379" spans="2:28">
      <c r="B379" s="137"/>
      <c r="C379" s="5"/>
      <c r="D379" s="5"/>
      <c r="E379" s="138"/>
      <c r="F379" s="5"/>
      <c r="G379" s="5"/>
      <c r="H379" s="5"/>
      <c r="I379" s="5"/>
      <c r="J379" s="5"/>
      <c r="K379" s="5"/>
      <c r="L379" s="13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</row>
    <row r="380" spans="2:28">
      <c r="B380" s="137"/>
      <c r="C380" s="5"/>
      <c r="D380" s="5"/>
      <c r="E380" s="138"/>
      <c r="F380" s="5"/>
      <c r="G380" s="5"/>
      <c r="H380" s="5"/>
      <c r="I380" s="5"/>
      <c r="J380" s="5"/>
      <c r="K380" s="5"/>
      <c r="L380" s="139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</row>
    <row r="381" spans="2:28">
      <c r="B381" s="137"/>
      <c r="C381" s="5"/>
      <c r="D381" s="5"/>
      <c r="E381" s="138"/>
      <c r="F381" s="5"/>
      <c r="G381" s="5"/>
      <c r="H381" s="5"/>
      <c r="I381" s="5"/>
      <c r="J381" s="5"/>
      <c r="K381" s="5"/>
      <c r="L381" s="139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</row>
    <row r="382" spans="2:28">
      <c r="B382" s="137"/>
      <c r="C382" s="5"/>
      <c r="D382" s="5"/>
      <c r="E382" s="138"/>
      <c r="F382" s="5"/>
      <c r="G382" s="5"/>
      <c r="H382" s="5"/>
      <c r="I382" s="5"/>
      <c r="J382" s="5"/>
      <c r="K382" s="5"/>
      <c r="L382" s="139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</row>
    <row r="383" spans="2:28">
      <c r="B383" s="137"/>
      <c r="C383" s="5"/>
      <c r="D383" s="5"/>
      <c r="E383" s="138"/>
      <c r="F383" s="5"/>
      <c r="G383" s="5"/>
      <c r="H383" s="5"/>
      <c r="I383" s="5"/>
      <c r="J383" s="5"/>
      <c r="K383" s="5"/>
      <c r="L383" s="139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</row>
    <row r="384" spans="2:28">
      <c r="B384" s="137"/>
      <c r="C384" s="5"/>
      <c r="D384" s="5"/>
      <c r="E384" s="138"/>
      <c r="F384" s="5"/>
      <c r="G384" s="5"/>
      <c r="H384" s="5"/>
      <c r="I384" s="5"/>
      <c r="J384" s="5"/>
      <c r="K384" s="5"/>
      <c r="L384" s="139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</row>
    <row r="385" spans="2:28">
      <c r="B385" s="137"/>
      <c r="C385" s="5"/>
      <c r="D385" s="5"/>
      <c r="E385" s="138"/>
      <c r="F385" s="5"/>
      <c r="G385" s="5"/>
      <c r="H385" s="5"/>
      <c r="I385" s="5"/>
      <c r="J385" s="5"/>
      <c r="K385" s="5"/>
      <c r="L385" s="139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</row>
    <row r="386" spans="2:28">
      <c r="B386" s="137"/>
      <c r="C386" s="5"/>
      <c r="D386" s="5"/>
      <c r="E386" s="138"/>
      <c r="F386" s="5"/>
      <c r="G386" s="5"/>
      <c r="H386" s="5"/>
      <c r="I386" s="5"/>
      <c r="J386" s="5"/>
      <c r="K386" s="5"/>
      <c r="L386" s="139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</row>
    <row r="387" spans="2:28">
      <c r="B387" s="137"/>
      <c r="C387" s="5"/>
      <c r="D387" s="5"/>
      <c r="E387" s="138"/>
      <c r="F387" s="5"/>
      <c r="G387" s="5"/>
      <c r="H387" s="5"/>
      <c r="I387" s="5"/>
      <c r="J387" s="5"/>
      <c r="K387" s="5"/>
      <c r="L387" s="139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</row>
    <row r="388" spans="2:28">
      <c r="B388" s="137"/>
      <c r="C388" s="5"/>
      <c r="D388" s="5"/>
      <c r="E388" s="138"/>
      <c r="F388" s="5"/>
      <c r="G388" s="5"/>
      <c r="H388" s="5"/>
      <c r="I388" s="5"/>
      <c r="J388" s="5"/>
      <c r="K388" s="5"/>
      <c r="L388" s="139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</row>
    <row r="389" spans="2:28">
      <c r="B389" s="137"/>
      <c r="C389" s="5"/>
      <c r="D389" s="5"/>
      <c r="E389" s="138"/>
      <c r="F389" s="5"/>
      <c r="G389" s="5"/>
      <c r="H389" s="5"/>
      <c r="I389" s="5"/>
      <c r="J389" s="5"/>
      <c r="K389" s="5"/>
      <c r="L389" s="139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</row>
    <row r="390" spans="2:28">
      <c r="B390" s="137"/>
      <c r="C390" s="5"/>
      <c r="D390" s="5"/>
      <c r="E390" s="138"/>
      <c r="F390" s="5"/>
      <c r="G390" s="5"/>
      <c r="H390" s="5"/>
      <c r="I390" s="5"/>
      <c r="J390" s="5"/>
      <c r="K390" s="5"/>
      <c r="L390" s="139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</row>
    <row r="391" spans="2:28">
      <c r="B391" s="137"/>
      <c r="C391" s="5"/>
      <c r="D391" s="5"/>
      <c r="E391" s="138"/>
      <c r="F391" s="5"/>
      <c r="G391" s="5"/>
      <c r="H391" s="5"/>
      <c r="I391" s="5"/>
      <c r="J391" s="5"/>
      <c r="K391" s="5"/>
      <c r="L391" s="139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</row>
    <row r="392" spans="2:28">
      <c r="B392" s="137"/>
      <c r="C392" s="5"/>
      <c r="D392" s="5"/>
      <c r="E392" s="138"/>
      <c r="F392" s="5"/>
      <c r="G392" s="5"/>
      <c r="H392" s="5"/>
      <c r="I392" s="5"/>
      <c r="J392" s="5"/>
      <c r="K392" s="5"/>
      <c r="L392" s="139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</row>
    <row r="393" spans="2:28">
      <c r="B393" s="137"/>
      <c r="C393" s="5"/>
      <c r="D393" s="5"/>
      <c r="E393" s="138"/>
      <c r="F393" s="5"/>
      <c r="G393" s="5"/>
      <c r="H393" s="5"/>
      <c r="I393" s="5"/>
      <c r="J393" s="5"/>
      <c r="K393" s="5"/>
      <c r="L393" s="139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</row>
    <row r="394" spans="2:28">
      <c r="B394" s="137"/>
      <c r="C394" s="5"/>
      <c r="D394" s="5"/>
      <c r="E394" s="138"/>
      <c r="F394" s="5"/>
      <c r="G394" s="5"/>
      <c r="H394" s="5"/>
      <c r="I394" s="5"/>
      <c r="J394" s="5"/>
      <c r="K394" s="5"/>
      <c r="L394" s="139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</row>
    <row r="395" spans="2:28">
      <c r="B395" s="137"/>
      <c r="C395" s="5"/>
      <c r="D395" s="5"/>
      <c r="E395" s="138"/>
      <c r="F395" s="5"/>
      <c r="G395" s="5"/>
      <c r="H395" s="5"/>
      <c r="I395" s="5"/>
      <c r="J395" s="5"/>
      <c r="K395" s="5"/>
      <c r="L395" s="139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</row>
    <row r="396" spans="2:28">
      <c r="B396" s="137"/>
      <c r="C396" s="5"/>
      <c r="D396" s="5"/>
      <c r="E396" s="138"/>
      <c r="F396" s="5"/>
      <c r="G396" s="5"/>
      <c r="H396" s="5"/>
      <c r="I396" s="5"/>
      <c r="J396" s="5"/>
      <c r="K396" s="5"/>
      <c r="L396" s="139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</row>
    <row r="397" spans="2:28">
      <c r="B397" s="137"/>
      <c r="C397" s="5"/>
      <c r="D397" s="5"/>
      <c r="E397" s="138"/>
      <c r="F397" s="5"/>
      <c r="G397" s="5"/>
      <c r="H397" s="5"/>
      <c r="I397" s="5"/>
      <c r="J397" s="5"/>
      <c r="K397" s="5"/>
      <c r="L397" s="139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</row>
    <row r="398" spans="2:28">
      <c r="B398" s="137"/>
      <c r="C398" s="5"/>
      <c r="D398" s="5"/>
      <c r="E398" s="138"/>
      <c r="F398" s="5"/>
      <c r="G398" s="5"/>
      <c r="H398" s="5"/>
      <c r="I398" s="5"/>
      <c r="J398" s="5"/>
      <c r="K398" s="5"/>
      <c r="L398" s="139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</row>
    <row r="399" spans="2:28">
      <c r="B399" s="137"/>
      <c r="C399" s="5"/>
      <c r="D399" s="5"/>
      <c r="E399" s="138"/>
      <c r="F399" s="5"/>
      <c r="G399" s="5"/>
      <c r="H399" s="5"/>
      <c r="I399" s="5"/>
      <c r="J399" s="5"/>
      <c r="K399" s="5"/>
      <c r="L399" s="139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</row>
    <row r="400" spans="2:28">
      <c r="B400" s="137"/>
      <c r="C400" s="5"/>
      <c r="D400" s="5"/>
      <c r="E400" s="138"/>
      <c r="F400" s="5"/>
      <c r="G400" s="5"/>
      <c r="H400" s="5"/>
      <c r="I400" s="5"/>
      <c r="J400" s="5"/>
      <c r="K400" s="5"/>
      <c r="L400" s="139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</row>
    <row r="401" spans="2:28">
      <c r="B401" s="137"/>
      <c r="C401" s="5"/>
      <c r="D401" s="5"/>
      <c r="E401" s="138"/>
      <c r="F401" s="5"/>
      <c r="G401" s="5"/>
      <c r="H401" s="5"/>
      <c r="I401" s="5"/>
      <c r="J401" s="5"/>
      <c r="K401" s="5"/>
      <c r="L401" s="139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</row>
    <row r="402" spans="2:28">
      <c r="B402" s="137"/>
      <c r="C402" s="5"/>
      <c r="D402" s="5"/>
      <c r="E402" s="138"/>
      <c r="F402" s="5"/>
      <c r="G402" s="5"/>
      <c r="H402" s="5"/>
      <c r="I402" s="5"/>
      <c r="J402" s="5"/>
      <c r="K402" s="5"/>
      <c r="L402" s="139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</row>
    <row r="403" spans="2:28">
      <c r="B403" s="137"/>
      <c r="C403" s="5"/>
      <c r="D403" s="5"/>
      <c r="E403" s="138"/>
      <c r="F403" s="5"/>
      <c r="G403" s="5"/>
      <c r="H403" s="5"/>
      <c r="I403" s="5"/>
      <c r="J403" s="5"/>
      <c r="K403" s="5"/>
      <c r="L403" s="139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</row>
    <row r="404" spans="2:28">
      <c r="B404" s="137"/>
      <c r="C404" s="5"/>
      <c r="D404" s="5"/>
      <c r="E404" s="138"/>
      <c r="F404" s="5"/>
      <c r="G404" s="5"/>
      <c r="H404" s="5"/>
      <c r="I404" s="5"/>
      <c r="J404" s="5"/>
      <c r="K404" s="5"/>
      <c r="L404" s="139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</row>
    <row r="405" spans="2:28">
      <c r="B405" s="137"/>
      <c r="C405" s="5"/>
      <c r="D405" s="5"/>
      <c r="E405" s="138"/>
      <c r="F405" s="5"/>
      <c r="G405" s="5"/>
      <c r="H405" s="5"/>
      <c r="I405" s="5"/>
      <c r="J405" s="5"/>
      <c r="K405" s="5"/>
      <c r="L405" s="139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</row>
    <row r="406" spans="2:28">
      <c r="B406" s="137"/>
      <c r="C406" s="5"/>
      <c r="D406" s="5"/>
      <c r="E406" s="138"/>
      <c r="F406" s="5"/>
      <c r="G406" s="5"/>
      <c r="H406" s="5"/>
      <c r="I406" s="5"/>
      <c r="J406" s="5"/>
      <c r="K406" s="5"/>
      <c r="L406" s="139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</row>
    <row r="407" spans="2:28">
      <c r="B407" s="137"/>
      <c r="C407" s="5"/>
      <c r="D407" s="5"/>
      <c r="E407" s="138"/>
      <c r="F407" s="5"/>
      <c r="G407" s="5"/>
      <c r="H407" s="5"/>
      <c r="I407" s="5"/>
      <c r="J407" s="5"/>
      <c r="K407" s="5"/>
      <c r="L407" s="139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</row>
    <row r="408" spans="2:28">
      <c r="B408" s="137"/>
      <c r="C408" s="5"/>
      <c r="D408" s="5"/>
      <c r="E408" s="138"/>
      <c r="F408" s="5"/>
      <c r="G408" s="5"/>
      <c r="H408" s="5"/>
      <c r="I408" s="5"/>
      <c r="J408" s="5"/>
      <c r="K408" s="5"/>
      <c r="L408" s="139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</row>
    <row r="409" spans="2:28">
      <c r="B409" s="137"/>
      <c r="C409" s="5"/>
      <c r="D409" s="5"/>
      <c r="E409" s="138"/>
      <c r="F409" s="5"/>
      <c r="G409" s="5"/>
      <c r="H409" s="5"/>
      <c r="I409" s="5"/>
      <c r="J409" s="5"/>
      <c r="K409" s="5"/>
      <c r="L409" s="139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</row>
    <row r="410" spans="2:28">
      <c r="B410" s="137"/>
      <c r="C410" s="5"/>
      <c r="D410" s="5"/>
      <c r="E410" s="138"/>
      <c r="F410" s="5"/>
      <c r="G410" s="5"/>
      <c r="H410" s="5"/>
      <c r="I410" s="5"/>
      <c r="J410" s="5"/>
      <c r="K410" s="5"/>
      <c r="L410" s="139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</row>
    <row r="411" spans="2:28">
      <c r="B411" s="137"/>
      <c r="C411" s="5"/>
      <c r="D411" s="5"/>
      <c r="E411" s="138"/>
      <c r="F411" s="5"/>
      <c r="G411" s="5"/>
      <c r="H411" s="5"/>
      <c r="I411" s="5"/>
      <c r="J411" s="5"/>
      <c r="K411" s="5"/>
      <c r="L411" s="139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</row>
    <row r="412" spans="2:28">
      <c r="B412" s="137"/>
      <c r="C412" s="5"/>
      <c r="D412" s="5"/>
      <c r="E412" s="138"/>
      <c r="F412" s="5"/>
      <c r="G412" s="5"/>
      <c r="H412" s="5"/>
      <c r="I412" s="5"/>
      <c r="J412" s="5"/>
      <c r="K412" s="5"/>
      <c r="L412" s="139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</row>
    <row r="413" spans="2:28">
      <c r="B413" s="137"/>
      <c r="C413" s="5"/>
      <c r="D413" s="5"/>
      <c r="E413" s="138"/>
      <c r="F413" s="5"/>
      <c r="G413" s="5"/>
      <c r="H413" s="5"/>
      <c r="I413" s="5"/>
      <c r="J413" s="5"/>
      <c r="K413" s="5"/>
      <c r="L413" s="139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</row>
    <row r="414" spans="2:28">
      <c r="B414" s="137"/>
      <c r="C414" s="5"/>
      <c r="D414" s="5"/>
      <c r="E414" s="138"/>
      <c r="F414" s="5"/>
      <c r="G414" s="5"/>
      <c r="H414" s="5"/>
      <c r="I414" s="5"/>
      <c r="J414" s="5"/>
      <c r="K414" s="5"/>
      <c r="L414" s="139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</row>
    <row r="415" spans="2:28">
      <c r="B415" s="137"/>
      <c r="C415" s="5"/>
      <c r="D415" s="5"/>
      <c r="E415" s="138"/>
      <c r="F415" s="5"/>
      <c r="G415" s="5"/>
      <c r="H415" s="5"/>
      <c r="I415" s="5"/>
      <c r="J415" s="5"/>
      <c r="K415" s="5"/>
      <c r="L415" s="139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</row>
    <row r="416" spans="2:28">
      <c r="B416" s="137"/>
      <c r="C416" s="5"/>
      <c r="D416" s="5"/>
      <c r="E416" s="138"/>
      <c r="F416" s="5"/>
      <c r="G416" s="5"/>
      <c r="H416" s="5"/>
      <c r="I416" s="5"/>
      <c r="J416" s="5"/>
      <c r="K416" s="5"/>
      <c r="L416" s="139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</row>
    <row r="417" spans="2:28">
      <c r="B417" s="137"/>
      <c r="C417" s="5"/>
      <c r="D417" s="5"/>
      <c r="E417" s="138"/>
      <c r="F417" s="5"/>
      <c r="G417" s="5"/>
      <c r="H417" s="5"/>
      <c r="I417" s="5"/>
      <c r="J417" s="5"/>
      <c r="K417" s="5"/>
      <c r="L417" s="139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</row>
    <row r="418" spans="2:28">
      <c r="B418" s="137"/>
      <c r="C418" s="5"/>
      <c r="D418" s="5"/>
      <c r="E418" s="138"/>
      <c r="F418" s="5"/>
      <c r="G418" s="5"/>
      <c r="H418" s="5"/>
      <c r="I418" s="5"/>
      <c r="J418" s="5"/>
      <c r="K418" s="5"/>
      <c r="L418" s="139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</row>
    <row r="419" spans="2:28">
      <c r="B419" s="137"/>
      <c r="C419" s="5"/>
      <c r="D419" s="5"/>
      <c r="E419" s="138"/>
      <c r="F419" s="5"/>
      <c r="G419" s="5"/>
      <c r="H419" s="5"/>
      <c r="I419" s="5"/>
      <c r="J419" s="5"/>
      <c r="K419" s="5"/>
      <c r="L419" s="139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</row>
    <row r="420" spans="2:28">
      <c r="B420" s="137"/>
      <c r="C420" s="5"/>
      <c r="D420" s="5"/>
      <c r="E420" s="138"/>
      <c r="F420" s="5"/>
      <c r="G420" s="5"/>
      <c r="H420" s="5"/>
      <c r="I420" s="5"/>
      <c r="J420" s="5"/>
      <c r="K420" s="5"/>
      <c r="L420" s="139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</row>
    <row r="421" spans="2:28">
      <c r="B421" s="137"/>
      <c r="C421" s="5"/>
      <c r="D421" s="5"/>
      <c r="E421" s="138"/>
      <c r="F421" s="5"/>
      <c r="G421" s="5"/>
      <c r="H421" s="5"/>
      <c r="I421" s="5"/>
      <c r="J421" s="5"/>
      <c r="K421" s="5"/>
      <c r="L421" s="139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</row>
    <row r="422" spans="2:28">
      <c r="B422" s="137"/>
      <c r="C422" s="5"/>
      <c r="D422" s="5"/>
      <c r="E422" s="138"/>
      <c r="F422" s="5"/>
      <c r="G422" s="5"/>
      <c r="H422" s="5"/>
      <c r="I422" s="5"/>
      <c r="J422" s="5"/>
      <c r="K422" s="5"/>
      <c r="L422" s="139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</row>
    <row r="423" spans="2:28">
      <c r="B423" s="137"/>
      <c r="C423" s="5"/>
      <c r="D423" s="5"/>
      <c r="E423" s="138"/>
      <c r="F423" s="5"/>
      <c r="G423" s="5"/>
      <c r="H423" s="5"/>
      <c r="I423" s="5"/>
      <c r="J423" s="5"/>
      <c r="K423" s="5"/>
      <c r="L423" s="139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</row>
    <row r="424" spans="2:28">
      <c r="B424" s="137"/>
      <c r="C424" s="5"/>
      <c r="D424" s="5"/>
      <c r="E424" s="138"/>
      <c r="F424" s="5"/>
      <c r="G424" s="5"/>
      <c r="H424" s="5"/>
      <c r="I424" s="5"/>
      <c r="J424" s="5"/>
      <c r="K424" s="5"/>
      <c r="L424" s="139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</row>
    <row r="425" spans="2:28">
      <c r="B425" s="137"/>
      <c r="C425" s="5"/>
      <c r="D425" s="5"/>
      <c r="E425" s="138"/>
      <c r="F425" s="5"/>
      <c r="G425" s="5"/>
      <c r="H425" s="5"/>
      <c r="I425" s="5"/>
      <c r="J425" s="5"/>
      <c r="K425" s="5"/>
      <c r="L425" s="139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</row>
    <row r="426" spans="2:28">
      <c r="B426" s="137"/>
      <c r="C426" s="5"/>
      <c r="D426" s="5"/>
      <c r="E426" s="138"/>
      <c r="F426" s="5"/>
      <c r="G426" s="5"/>
      <c r="H426" s="5"/>
      <c r="I426" s="5"/>
      <c r="J426" s="5"/>
      <c r="K426" s="5"/>
      <c r="L426" s="139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</row>
    <row r="427" spans="2:28">
      <c r="B427" s="137"/>
      <c r="C427" s="5"/>
      <c r="D427" s="5"/>
      <c r="E427" s="138"/>
      <c r="F427" s="5"/>
      <c r="G427" s="5"/>
      <c r="H427" s="5"/>
      <c r="I427" s="5"/>
      <c r="J427" s="5"/>
      <c r="K427" s="5"/>
      <c r="L427" s="139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</row>
    <row r="428" spans="2:28">
      <c r="B428" s="137"/>
      <c r="C428" s="5"/>
      <c r="D428" s="5"/>
      <c r="E428" s="138"/>
      <c r="F428" s="5"/>
      <c r="G428" s="5"/>
      <c r="H428" s="5"/>
      <c r="I428" s="5"/>
      <c r="J428" s="5"/>
      <c r="K428" s="5"/>
      <c r="L428" s="139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</row>
    <row r="429" spans="2:28">
      <c r="B429" s="137"/>
      <c r="C429" s="5"/>
      <c r="D429" s="5"/>
      <c r="E429" s="138"/>
      <c r="F429" s="5"/>
      <c r="G429" s="5"/>
      <c r="H429" s="5"/>
      <c r="I429" s="5"/>
      <c r="J429" s="5"/>
      <c r="K429" s="5"/>
      <c r="L429" s="139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</row>
    <row r="430" spans="2:28">
      <c r="B430" s="137"/>
      <c r="C430" s="5"/>
      <c r="D430" s="5"/>
      <c r="E430" s="138"/>
      <c r="F430" s="5"/>
      <c r="G430" s="5"/>
      <c r="H430" s="5"/>
      <c r="I430" s="5"/>
      <c r="J430" s="5"/>
      <c r="K430" s="5"/>
      <c r="L430" s="139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</row>
    <row r="431" spans="2:28">
      <c r="B431" s="137"/>
      <c r="C431" s="5"/>
      <c r="D431" s="5"/>
      <c r="E431" s="138"/>
      <c r="F431" s="5"/>
      <c r="G431" s="5"/>
      <c r="H431" s="5"/>
      <c r="I431" s="5"/>
      <c r="J431" s="5"/>
      <c r="K431" s="5"/>
      <c r="L431" s="139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</row>
    <row r="432" spans="2:28">
      <c r="B432" s="137"/>
      <c r="C432" s="5"/>
      <c r="D432" s="5"/>
      <c r="E432" s="138"/>
      <c r="F432" s="5"/>
      <c r="G432" s="5"/>
      <c r="H432" s="5"/>
      <c r="I432" s="5"/>
      <c r="J432" s="5"/>
      <c r="K432" s="5"/>
      <c r="L432" s="139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</row>
    <row r="433" spans="2:28">
      <c r="B433" s="137"/>
      <c r="C433" s="5"/>
      <c r="D433" s="5"/>
      <c r="E433" s="138"/>
      <c r="F433" s="5"/>
      <c r="G433" s="5"/>
      <c r="H433" s="5"/>
      <c r="I433" s="5"/>
      <c r="J433" s="5"/>
      <c r="K433" s="5"/>
      <c r="L433" s="139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</row>
    <row r="434" spans="2:28">
      <c r="B434" s="137"/>
      <c r="C434" s="5"/>
      <c r="D434" s="5"/>
      <c r="E434" s="138"/>
      <c r="F434" s="5"/>
      <c r="G434" s="5"/>
      <c r="H434" s="5"/>
      <c r="I434" s="5"/>
      <c r="J434" s="5"/>
      <c r="K434" s="5"/>
      <c r="L434" s="139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</row>
    <row r="435" spans="2:28">
      <c r="B435" s="137"/>
      <c r="C435" s="5"/>
      <c r="D435" s="5"/>
      <c r="E435" s="138"/>
      <c r="F435" s="5"/>
      <c r="G435" s="5"/>
      <c r="H435" s="5"/>
      <c r="I435" s="5"/>
      <c r="J435" s="5"/>
      <c r="K435" s="5"/>
      <c r="L435" s="139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</row>
    <row r="436" spans="2:28">
      <c r="B436" s="137"/>
      <c r="C436" s="5"/>
      <c r="D436" s="5"/>
      <c r="E436" s="138"/>
      <c r="F436" s="5"/>
      <c r="G436" s="5"/>
      <c r="H436" s="5"/>
      <c r="I436" s="5"/>
      <c r="J436" s="5"/>
      <c r="K436" s="5"/>
      <c r="L436" s="139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</row>
    <row r="437" spans="2:28">
      <c r="B437" s="137"/>
      <c r="C437" s="5"/>
      <c r="D437" s="5"/>
      <c r="E437" s="138"/>
      <c r="F437" s="5"/>
      <c r="G437" s="5"/>
      <c r="H437" s="5"/>
      <c r="I437" s="5"/>
      <c r="J437" s="5"/>
      <c r="K437" s="5"/>
      <c r="L437" s="139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</row>
    <row r="438" spans="2:28">
      <c r="B438" s="137"/>
      <c r="C438" s="5"/>
      <c r="D438" s="5"/>
      <c r="E438" s="138"/>
      <c r="F438" s="5"/>
      <c r="G438" s="5"/>
      <c r="H438" s="5"/>
      <c r="I438" s="5"/>
      <c r="J438" s="5"/>
      <c r="K438" s="5"/>
      <c r="L438" s="139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</row>
    <row r="439" spans="2:28">
      <c r="B439" s="137"/>
      <c r="C439" s="5"/>
      <c r="D439" s="5"/>
      <c r="E439" s="138"/>
      <c r="F439" s="5"/>
      <c r="G439" s="5"/>
      <c r="H439" s="5"/>
      <c r="I439" s="5"/>
      <c r="J439" s="5"/>
      <c r="K439" s="5"/>
      <c r="L439" s="139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</row>
    <row r="440" spans="2:28">
      <c r="B440" s="137"/>
      <c r="C440" s="5"/>
      <c r="D440" s="5"/>
      <c r="E440" s="138"/>
      <c r="F440" s="5"/>
      <c r="G440" s="5"/>
      <c r="H440" s="5"/>
      <c r="I440" s="5"/>
      <c r="J440" s="5"/>
      <c r="K440" s="5"/>
      <c r="L440" s="139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</row>
    <row r="441" spans="2:28">
      <c r="B441" s="137"/>
      <c r="C441" s="5"/>
      <c r="D441" s="5"/>
      <c r="E441" s="138"/>
      <c r="F441" s="5"/>
      <c r="G441" s="5"/>
      <c r="H441" s="5"/>
      <c r="I441" s="5"/>
      <c r="J441" s="5"/>
      <c r="K441" s="5"/>
      <c r="L441" s="139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</row>
    <row r="442" spans="2:28">
      <c r="B442" s="137"/>
      <c r="C442" s="5"/>
      <c r="D442" s="5"/>
      <c r="E442" s="138"/>
      <c r="F442" s="5"/>
      <c r="G442" s="5"/>
      <c r="H442" s="5"/>
      <c r="I442" s="5"/>
      <c r="J442" s="5"/>
      <c r="K442" s="5"/>
      <c r="L442" s="139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</row>
    <row r="443" spans="2:28">
      <c r="B443" s="137"/>
      <c r="C443" s="5"/>
      <c r="D443" s="5"/>
      <c r="E443" s="138"/>
      <c r="F443" s="5"/>
      <c r="G443" s="5"/>
      <c r="H443" s="5"/>
      <c r="I443" s="5"/>
      <c r="J443" s="5"/>
      <c r="K443" s="5"/>
      <c r="L443" s="139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</row>
    <row r="444" spans="2:28">
      <c r="B444" s="137"/>
      <c r="C444" s="5"/>
      <c r="D444" s="5"/>
      <c r="E444" s="138"/>
      <c r="F444" s="5"/>
      <c r="G444" s="5"/>
      <c r="H444" s="5"/>
      <c r="I444" s="5"/>
      <c r="J444" s="5"/>
      <c r="K444" s="5"/>
      <c r="L444" s="139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</row>
    <row r="445" spans="2:28">
      <c r="B445" s="137"/>
      <c r="C445" s="5"/>
      <c r="D445" s="5"/>
      <c r="E445" s="138"/>
      <c r="F445" s="5"/>
      <c r="G445" s="5"/>
      <c r="H445" s="5"/>
      <c r="I445" s="5"/>
      <c r="J445" s="5"/>
      <c r="K445" s="5"/>
      <c r="L445" s="139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</row>
    <row r="446" spans="2:28">
      <c r="B446" s="137"/>
      <c r="C446" s="5"/>
      <c r="D446" s="5"/>
      <c r="E446" s="138"/>
      <c r="F446" s="5"/>
      <c r="G446" s="5"/>
      <c r="H446" s="5"/>
      <c r="I446" s="5"/>
      <c r="J446" s="5"/>
      <c r="K446" s="5"/>
      <c r="L446" s="139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</row>
    <row r="447" spans="2:28">
      <c r="B447" s="137"/>
      <c r="C447" s="5"/>
      <c r="D447" s="5"/>
      <c r="E447" s="138"/>
      <c r="F447" s="5"/>
      <c r="G447" s="5"/>
      <c r="H447" s="5"/>
      <c r="I447" s="5"/>
      <c r="J447" s="5"/>
      <c r="K447" s="5"/>
      <c r="L447" s="139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</row>
    <row r="448" spans="2:28">
      <c r="B448" s="137"/>
      <c r="C448" s="5"/>
      <c r="D448" s="5"/>
      <c r="E448" s="138"/>
      <c r="F448" s="5"/>
      <c r="G448" s="5"/>
      <c r="H448" s="5"/>
      <c r="I448" s="5"/>
      <c r="J448" s="5"/>
      <c r="K448" s="5"/>
      <c r="L448" s="139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</row>
    <row r="449" spans="2:28">
      <c r="B449" s="137"/>
      <c r="C449" s="5"/>
      <c r="D449" s="5"/>
      <c r="E449" s="138"/>
      <c r="F449" s="5"/>
      <c r="G449" s="5"/>
      <c r="H449" s="5"/>
      <c r="I449" s="5"/>
      <c r="J449" s="5"/>
      <c r="K449" s="5"/>
      <c r="L449" s="139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</row>
    <row r="450" spans="2:28">
      <c r="B450" s="137"/>
      <c r="C450" s="5"/>
      <c r="D450" s="5"/>
      <c r="E450" s="138"/>
      <c r="F450" s="5"/>
      <c r="G450" s="5"/>
      <c r="H450" s="5"/>
      <c r="I450" s="5"/>
      <c r="J450" s="5"/>
      <c r="K450" s="5"/>
      <c r="L450" s="139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</row>
    <row r="451" spans="2:28">
      <c r="B451" s="137"/>
      <c r="C451" s="5"/>
      <c r="D451" s="5"/>
      <c r="E451" s="138"/>
      <c r="F451" s="5"/>
      <c r="G451" s="5"/>
      <c r="H451" s="5"/>
      <c r="I451" s="5"/>
      <c r="J451" s="5"/>
      <c r="K451" s="5"/>
      <c r="L451" s="139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</row>
    <row r="452" spans="2:28">
      <c r="B452" s="137"/>
      <c r="C452" s="5"/>
      <c r="D452" s="5"/>
      <c r="E452" s="138"/>
      <c r="F452" s="5"/>
      <c r="G452" s="5"/>
      <c r="H452" s="5"/>
      <c r="I452" s="5"/>
      <c r="J452" s="5"/>
      <c r="K452" s="5"/>
      <c r="L452" s="139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</row>
    <row r="453" spans="2:28">
      <c r="B453" s="137"/>
      <c r="C453" s="5"/>
      <c r="D453" s="5"/>
      <c r="E453" s="138"/>
      <c r="F453" s="5"/>
      <c r="G453" s="5"/>
      <c r="H453" s="5"/>
      <c r="I453" s="5"/>
      <c r="J453" s="5"/>
      <c r="K453" s="5"/>
      <c r="L453" s="139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</row>
    <row r="454" spans="2:28">
      <c r="B454" s="137"/>
      <c r="C454" s="5"/>
      <c r="D454" s="5"/>
      <c r="E454" s="138"/>
      <c r="F454" s="5"/>
      <c r="G454" s="5"/>
      <c r="H454" s="5"/>
      <c r="I454" s="5"/>
      <c r="J454" s="5"/>
      <c r="K454" s="5"/>
      <c r="L454" s="139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</row>
    <row r="455" spans="2:28">
      <c r="B455" s="137"/>
      <c r="C455" s="5"/>
      <c r="D455" s="5"/>
      <c r="E455" s="138"/>
      <c r="F455" s="5"/>
      <c r="G455" s="5"/>
      <c r="H455" s="5"/>
      <c r="I455" s="5"/>
      <c r="J455" s="5"/>
      <c r="K455" s="5"/>
      <c r="L455" s="139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</row>
    <row r="456" spans="2:28">
      <c r="B456" s="137"/>
      <c r="C456" s="5"/>
      <c r="D456" s="5"/>
      <c r="E456" s="138"/>
      <c r="F456" s="5"/>
      <c r="G456" s="5"/>
      <c r="H456" s="5"/>
      <c r="I456" s="5"/>
      <c r="J456" s="5"/>
      <c r="K456" s="5"/>
      <c r="L456" s="139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</row>
    <row r="457" spans="2:28">
      <c r="B457" s="137"/>
      <c r="C457" s="5"/>
      <c r="D457" s="5"/>
      <c r="E457" s="138"/>
      <c r="F457" s="5"/>
      <c r="G457" s="5"/>
      <c r="H457" s="5"/>
      <c r="I457" s="5"/>
      <c r="J457" s="5"/>
      <c r="K457" s="5"/>
      <c r="L457" s="139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</row>
    <row r="458" spans="2:28">
      <c r="B458" s="137"/>
      <c r="C458" s="5"/>
      <c r="D458" s="5"/>
      <c r="E458" s="138"/>
      <c r="F458" s="5"/>
      <c r="G458" s="5"/>
      <c r="H458" s="5"/>
      <c r="I458" s="5"/>
      <c r="J458" s="5"/>
      <c r="K458" s="5"/>
      <c r="L458" s="139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</row>
    <row r="459" spans="2:28">
      <c r="B459" s="137"/>
      <c r="C459" s="5"/>
      <c r="D459" s="5"/>
      <c r="E459" s="138"/>
      <c r="F459" s="5"/>
      <c r="G459" s="5"/>
      <c r="H459" s="5"/>
      <c r="I459" s="5"/>
      <c r="J459" s="5"/>
      <c r="K459" s="5"/>
      <c r="L459" s="139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</row>
    <row r="460" spans="2:28">
      <c r="B460" s="137"/>
      <c r="C460" s="5"/>
      <c r="D460" s="5"/>
      <c r="E460" s="138"/>
      <c r="F460" s="5"/>
      <c r="G460" s="5"/>
      <c r="H460" s="5"/>
      <c r="I460" s="5"/>
      <c r="J460" s="5"/>
      <c r="K460" s="5"/>
      <c r="L460" s="139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</row>
    <row r="461" spans="2:28">
      <c r="B461" s="137"/>
      <c r="C461" s="5"/>
      <c r="D461" s="5"/>
      <c r="E461" s="138"/>
      <c r="F461" s="5"/>
      <c r="G461" s="5"/>
      <c r="H461" s="5"/>
      <c r="I461" s="5"/>
      <c r="J461" s="5"/>
      <c r="K461" s="5"/>
      <c r="L461" s="139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</row>
    <row r="462" spans="2:28">
      <c r="B462" s="137"/>
      <c r="C462" s="5"/>
      <c r="D462" s="5"/>
      <c r="E462" s="138"/>
      <c r="F462" s="5"/>
      <c r="G462" s="5"/>
      <c r="H462" s="5"/>
      <c r="I462" s="5"/>
      <c r="J462" s="5"/>
      <c r="K462" s="5"/>
      <c r="L462" s="139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</row>
    <row r="463" spans="2:28">
      <c r="B463" s="137"/>
      <c r="C463" s="5"/>
      <c r="D463" s="5"/>
      <c r="E463" s="138"/>
      <c r="F463" s="5"/>
      <c r="G463" s="5"/>
      <c r="H463" s="5"/>
      <c r="I463" s="5"/>
      <c r="J463" s="5"/>
      <c r="K463" s="5"/>
      <c r="L463" s="139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</row>
    <row r="464" spans="2:28">
      <c r="B464" s="137"/>
      <c r="C464" s="5"/>
      <c r="D464" s="5"/>
      <c r="E464" s="138"/>
      <c r="F464" s="5"/>
      <c r="G464" s="5"/>
      <c r="H464" s="5"/>
      <c r="I464" s="5"/>
      <c r="J464" s="5"/>
      <c r="K464" s="5"/>
      <c r="L464" s="13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</row>
    <row r="465" spans="2:28">
      <c r="B465" s="137"/>
      <c r="C465" s="5"/>
      <c r="D465" s="5"/>
      <c r="E465" s="138"/>
      <c r="F465" s="5"/>
      <c r="G465" s="5"/>
      <c r="H465" s="5"/>
      <c r="I465" s="5"/>
      <c r="J465" s="5"/>
      <c r="K465" s="5"/>
      <c r="L465" s="139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</row>
    <row r="466" spans="2:28">
      <c r="B466" s="137"/>
      <c r="C466" s="5"/>
      <c r="D466" s="5"/>
      <c r="E466" s="138"/>
      <c r="F466" s="5"/>
      <c r="G466" s="5"/>
      <c r="H466" s="5"/>
      <c r="I466" s="5"/>
      <c r="J466" s="5"/>
      <c r="K466" s="5"/>
      <c r="L466" s="139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</row>
    <row r="467" spans="2:28">
      <c r="B467" s="137"/>
      <c r="C467" s="5"/>
      <c r="D467" s="5"/>
      <c r="E467" s="138"/>
      <c r="F467" s="5"/>
      <c r="G467" s="5"/>
      <c r="H467" s="5"/>
      <c r="I467" s="5"/>
      <c r="J467" s="5"/>
      <c r="K467" s="5"/>
      <c r="L467" s="139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</row>
    <row r="468" spans="2:28">
      <c r="B468" s="137"/>
      <c r="C468" s="5"/>
      <c r="D468" s="5"/>
      <c r="E468" s="138"/>
      <c r="F468" s="5"/>
      <c r="G468" s="5"/>
      <c r="H468" s="5"/>
      <c r="I468" s="5"/>
      <c r="J468" s="5"/>
      <c r="K468" s="5"/>
      <c r="L468" s="139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</row>
    <row r="469" spans="2:28">
      <c r="B469" s="137"/>
      <c r="C469" s="5"/>
      <c r="D469" s="5"/>
      <c r="E469" s="138"/>
      <c r="F469" s="5"/>
      <c r="G469" s="5"/>
      <c r="H469" s="5"/>
      <c r="I469" s="5"/>
      <c r="J469" s="5"/>
      <c r="K469" s="5"/>
      <c r="L469" s="139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</row>
    <row r="470" spans="2:28">
      <c r="B470" s="137"/>
      <c r="C470" s="5"/>
      <c r="D470" s="5"/>
      <c r="E470" s="138"/>
      <c r="F470" s="5"/>
      <c r="G470" s="5"/>
      <c r="H470" s="5"/>
      <c r="I470" s="5"/>
      <c r="J470" s="5"/>
      <c r="K470" s="5"/>
      <c r="L470" s="139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</row>
    <row r="471" spans="2:28">
      <c r="B471" s="137"/>
      <c r="C471" s="5"/>
      <c r="D471" s="5"/>
      <c r="E471" s="138"/>
      <c r="F471" s="5"/>
      <c r="G471" s="5"/>
      <c r="H471" s="5"/>
      <c r="I471" s="5"/>
      <c r="J471" s="5"/>
      <c r="K471" s="5"/>
      <c r="L471" s="139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</row>
    <row r="472" spans="2:28">
      <c r="B472" s="137"/>
      <c r="C472" s="5"/>
      <c r="D472" s="5"/>
      <c r="E472" s="138"/>
      <c r="F472" s="5"/>
      <c r="G472" s="5"/>
      <c r="H472" s="5"/>
      <c r="I472" s="5"/>
      <c r="J472" s="5"/>
      <c r="K472" s="5"/>
      <c r="L472" s="139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</row>
    <row r="473" spans="2:28">
      <c r="B473" s="137"/>
      <c r="C473" s="5"/>
      <c r="D473" s="5"/>
      <c r="E473" s="138"/>
      <c r="F473" s="5"/>
      <c r="G473" s="5"/>
      <c r="H473" s="5"/>
      <c r="I473" s="5"/>
      <c r="J473" s="5"/>
      <c r="K473" s="5"/>
      <c r="L473" s="139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</row>
    <row r="474" spans="2:28">
      <c r="B474" s="137"/>
      <c r="C474" s="5"/>
      <c r="D474" s="5"/>
      <c r="E474" s="138"/>
      <c r="F474" s="5"/>
      <c r="G474" s="5"/>
      <c r="H474" s="5"/>
      <c r="I474" s="5"/>
      <c r="J474" s="5"/>
      <c r="K474" s="5"/>
      <c r="L474" s="139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</row>
    <row r="475" spans="2:28">
      <c r="B475" s="137"/>
      <c r="C475" s="5"/>
      <c r="D475" s="5"/>
      <c r="E475" s="138"/>
      <c r="F475" s="5"/>
      <c r="G475" s="5"/>
      <c r="H475" s="5"/>
      <c r="I475" s="5"/>
      <c r="J475" s="5"/>
      <c r="K475" s="5"/>
      <c r="L475" s="139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</row>
    <row r="476" spans="2:28">
      <c r="B476" s="137"/>
      <c r="C476" s="5"/>
      <c r="D476" s="5"/>
      <c r="E476" s="138"/>
      <c r="F476" s="5"/>
      <c r="G476" s="5"/>
      <c r="H476" s="5"/>
      <c r="I476" s="5"/>
      <c r="J476" s="5"/>
      <c r="K476" s="5"/>
      <c r="L476" s="139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</row>
    <row r="477" spans="2:28">
      <c r="B477" s="137"/>
      <c r="C477" s="5"/>
      <c r="D477" s="5"/>
      <c r="E477" s="138"/>
      <c r="F477" s="5"/>
      <c r="G477" s="5"/>
      <c r="H477" s="5"/>
      <c r="I477" s="5"/>
      <c r="J477" s="5"/>
      <c r="K477" s="5"/>
      <c r="L477" s="139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</row>
    <row r="478" spans="2:28">
      <c r="B478" s="137"/>
      <c r="C478" s="5"/>
      <c r="D478" s="5"/>
      <c r="E478" s="138"/>
      <c r="F478" s="5"/>
      <c r="G478" s="5"/>
      <c r="H478" s="5"/>
      <c r="I478" s="5"/>
      <c r="J478" s="5"/>
      <c r="K478" s="5"/>
      <c r="L478" s="139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</row>
    <row r="479" spans="2:28">
      <c r="B479" s="137"/>
      <c r="C479" s="5"/>
      <c r="D479" s="5"/>
      <c r="E479" s="138"/>
      <c r="F479" s="5"/>
      <c r="G479" s="5"/>
      <c r="H479" s="5"/>
      <c r="I479" s="5"/>
      <c r="J479" s="5"/>
      <c r="K479" s="5"/>
      <c r="L479" s="139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</row>
    <row r="480" spans="2:28">
      <c r="B480" s="137"/>
      <c r="C480" s="5"/>
      <c r="D480" s="5"/>
      <c r="E480" s="138"/>
      <c r="F480" s="5"/>
      <c r="G480" s="5"/>
      <c r="H480" s="5"/>
      <c r="I480" s="5"/>
      <c r="J480" s="5"/>
      <c r="K480" s="5"/>
      <c r="L480" s="139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</row>
    <row r="481" spans="2:28">
      <c r="B481" s="137"/>
      <c r="C481" s="5"/>
      <c r="D481" s="5"/>
      <c r="E481" s="138"/>
      <c r="F481" s="5"/>
      <c r="G481" s="5"/>
      <c r="H481" s="5"/>
      <c r="I481" s="5"/>
      <c r="J481" s="5"/>
      <c r="K481" s="5"/>
      <c r="L481" s="139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</row>
    <row r="482" spans="2:28">
      <c r="B482" s="137"/>
      <c r="C482" s="5"/>
      <c r="D482" s="5"/>
      <c r="E482" s="138"/>
      <c r="F482" s="5"/>
      <c r="G482" s="5"/>
      <c r="H482" s="5"/>
      <c r="I482" s="5"/>
      <c r="J482" s="5"/>
      <c r="K482" s="5"/>
      <c r="L482" s="139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</row>
    <row r="483" spans="2:28">
      <c r="B483" s="137"/>
      <c r="C483" s="5"/>
      <c r="D483" s="5"/>
      <c r="E483" s="138"/>
      <c r="F483" s="5"/>
      <c r="G483" s="5"/>
      <c r="H483" s="5"/>
      <c r="I483" s="5"/>
      <c r="J483" s="5"/>
      <c r="K483" s="5"/>
      <c r="L483" s="139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</row>
    <row r="484" spans="2:28">
      <c r="B484" s="137"/>
      <c r="C484" s="5"/>
      <c r="D484" s="5"/>
      <c r="E484" s="138"/>
      <c r="F484" s="5"/>
      <c r="G484" s="5"/>
      <c r="H484" s="5"/>
      <c r="I484" s="5"/>
      <c r="J484" s="5"/>
      <c r="K484" s="5"/>
      <c r="L484" s="139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</row>
    <row r="485" spans="2:28">
      <c r="B485" s="137"/>
      <c r="C485" s="5"/>
      <c r="D485" s="5"/>
      <c r="E485" s="138"/>
      <c r="F485" s="5"/>
      <c r="G485" s="5"/>
      <c r="H485" s="5"/>
      <c r="I485" s="5"/>
      <c r="J485" s="5"/>
      <c r="K485" s="5"/>
      <c r="L485" s="139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</row>
    <row r="486" spans="2:28">
      <c r="B486" s="137"/>
      <c r="C486" s="5"/>
      <c r="D486" s="5"/>
      <c r="E486" s="138"/>
      <c r="F486" s="5"/>
      <c r="G486" s="5"/>
      <c r="H486" s="5"/>
      <c r="I486" s="5"/>
      <c r="J486" s="5"/>
      <c r="K486" s="5"/>
      <c r="L486" s="139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</row>
    <row r="487" spans="2:28">
      <c r="B487" s="137"/>
      <c r="C487" s="5"/>
      <c r="D487" s="5"/>
      <c r="E487" s="138"/>
      <c r="F487" s="5"/>
      <c r="G487" s="5"/>
      <c r="H487" s="5"/>
      <c r="I487" s="5"/>
      <c r="J487" s="5"/>
      <c r="K487" s="5"/>
      <c r="L487" s="139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</row>
    <row r="488" spans="2:28">
      <c r="B488" s="137"/>
      <c r="C488" s="5"/>
      <c r="D488" s="5"/>
      <c r="E488" s="138"/>
      <c r="F488" s="5"/>
      <c r="G488" s="5"/>
      <c r="H488" s="5"/>
      <c r="I488" s="5"/>
      <c r="J488" s="5"/>
      <c r="K488" s="5"/>
      <c r="L488" s="139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</row>
    <row r="489" spans="2:28">
      <c r="B489" s="137"/>
      <c r="C489" s="5"/>
      <c r="D489" s="5"/>
      <c r="E489" s="138"/>
      <c r="F489" s="5"/>
      <c r="G489" s="5"/>
      <c r="H489" s="5"/>
      <c r="I489" s="5"/>
      <c r="J489" s="5"/>
      <c r="K489" s="5"/>
      <c r="L489" s="139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</row>
    <row r="490" spans="2:28">
      <c r="B490" s="137"/>
      <c r="C490" s="5"/>
      <c r="D490" s="5"/>
      <c r="E490" s="138"/>
      <c r="F490" s="5"/>
      <c r="G490" s="5"/>
      <c r="H490" s="5"/>
      <c r="I490" s="5"/>
      <c r="J490" s="5"/>
      <c r="K490" s="5"/>
      <c r="L490" s="139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</row>
    <row r="491" spans="2:28">
      <c r="B491" s="137"/>
      <c r="C491" s="5"/>
      <c r="D491" s="5"/>
      <c r="E491" s="138"/>
      <c r="F491" s="5"/>
      <c r="G491" s="5"/>
      <c r="H491" s="5"/>
      <c r="I491" s="5"/>
      <c r="J491" s="5"/>
      <c r="K491" s="5"/>
      <c r="L491" s="139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</row>
    <row r="492" spans="2:28">
      <c r="B492" s="137"/>
      <c r="C492" s="5"/>
      <c r="D492" s="5"/>
      <c r="E492" s="138"/>
      <c r="F492" s="5"/>
      <c r="G492" s="5"/>
      <c r="H492" s="5"/>
      <c r="I492" s="5"/>
      <c r="J492" s="5"/>
      <c r="K492" s="5"/>
      <c r="L492" s="139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</row>
    <row r="493" spans="2:28">
      <c r="B493" s="137"/>
      <c r="C493" s="5"/>
      <c r="D493" s="5"/>
      <c r="E493" s="138"/>
      <c r="F493" s="5"/>
      <c r="G493" s="5"/>
      <c r="H493" s="5"/>
      <c r="I493" s="5"/>
      <c r="J493" s="5"/>
      <c r="K493" s="5"/>
      <c r="L493" s="139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</row>
    <row r="494" spans="2:28">
      <c r="B494" s="137"/>
      <c r="C494" s="5"/>
      <c r="D494" s="5"/>
      <c r="E494" s="138"/>
      <c r="F494" s="5"/>
      <c r="G494" s="5"/>
      <c r="H494" s="5"/>
      <c r="I494" s="5"/>
      <c r="J494" s="5"/>
      <c r="K494" s="5"/>
      <c r="L494" s="139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</row>
    <row r="495" spans="2:28">
      <c r="B495" s="137"/>
      <c r="C495" s="5"/>
      <c r="D495" s="5"/>
      <c r="E495" s="138"/>
      <c r="F495" s="5"/>
      <c r="G495" s="5"/>
      <c r="H495" s="5"/>
      <c r="I495" s="5"/>
      <c r="J495" s="5"/>
      <c r="K495" s="5"/>
      <c r="L495" s="139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</row>
    <row r="496" spans="2:28">
      <c r="B496" s="137"/>
      <c r="C496" s="5"/>
      <c r="D496" s="5"/>
      <c r="E496" s="138"/>
      <c r="F496" s="5"/>
      <c r="G496" s="5"/>
      <c r="H496" s="5"/>
      <c r="I496" s="5"/>
      <c r="J496" s="5"/>
      <c r="K496" s="5"/>
      <c r="L496" s="139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</row>
    <row r="497" spans="2:28">
      <c r="B497" s="137"/>
      <c r="C497" s="5"/>
      <c r="D497" s="5"/>
      <c r="E497" s="138"/>
      <c r="F497" s="5"/>
      <c r="G497" s="5"/>
      <c r="H497" s="5"/>
      <c r="I497" s="5"/>
      <c r="J497" s="5"/>
      <c r="K497" s="5"/>
      <c r="L497" s="139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</row>
    <row r="498" spans="2:28">
      <c r="B498" s="137"/>
      <c r="C498" s="5"/>
      <c r="D498" s="5"/>
      <c r="E498" s="138"/>
      <c r="F498" s="5"/>
      <c r="G498" s="5"/>
      <c r="H498" s="5"/>
      <c r="I498" s="5"/>
      <c r="J498" s="5"/>
      <c r="K498" s="5"/>
      <c r="L498" s="139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</row>
    <row r="499" spans="2:28">
      <c r="B499" s="137"/>
      <c r="C499" s="5"/>
      <c r="D499" s="5"/>
      <c r="E499" s="138"/>
      <c r="F499" s="5"/>
      <c r="G499" s="5"/>
      <c r="H499" s="5"/>
      <c r="I499" s="5"/>
      <c r="J499" s="5"/>
      <c r="K499" s="5"/>
      <c r="L499" s="139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</row>
    <row r="500" spans="2:28">
      <c r="B500" s="137"/>
      <c r="C500" s="5"/>
      <c r="D500" s="5"/>
      <c r="E500" s="138"/>
      <c r="F500" s="5"/>
      <c r="G500" s="5"/>
      <c r="H500" s="5"/>
      <c r="I500" s="5"/>
      <c r="J500" s="5"/>
      <c r="K500" s="5"/>
      <c r="L500" s="139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</row>
    <row r="501" spans="2:28">
      <c r="B501" s="137"/>
      <c r="C501" s="5"/>
      <c r="D501" s="5"/>
      <c r="E501" s="138"/>
      <c r="F501" s="5"/>
      <c r="G501" s="5"/>
      <c r="H501" s="5"/>
      <c r="I501" s="5"/>
      <c r="J501" s="5"/>
      <c r="K501" s="5"/>
      <c r="L501" s="139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</row>
    <row r="502" spans="2:28">
      <c r="B502" s="137"/>
      <c r="C502" s="5"/>
      <c r="D502" s="5"/>
      <c r="E502" s="138"/>
      <c r="F502" s="5"/>
      <c r="G502" s="5"/>
      <c r="H502" s="5"/>
      <c r="I502" s="5"/>
      <c r="J502" s="5"/>
      <c r="K502" s="5"/>
      <c r="L502" s="139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</row>
    <row r="503" spans="2:28">
      <c r="B503" s="137"/>
      <c r="C503" s="5"/>
      <c r="D503" s="5"/>
      <c r="E503" s="138"/>
      <c r="F503" s="5"/>
      <c r="G503" s="5"/>
      <c r="H503" s="5"/>
      <c r="I503" s="5"/>
      <c r="J503" s="5"/>
      <c r="K503" s="5"/>
      <c r="L503" s="139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</row>
    <row r="504" spans="2:28">
      <c r="B504" s="137"/>
      <c r="C504" s="5"/>
      <c r="D504" s="5"/>
      <c r="E504" s="138"/>
      <c r="F504" s="5"/>
      <c r="G504" s="5"/>
      <c r="H504" s="5"/>
      <c r="I504" s="5"/>
      <c r="J504" s="5"/>
      <c r="K504" s="5"/>
      <c r="L504" s="139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</row>
    <row r="505" spans="2:28">
      <c r="B505" s="137"/>
      <c r="C505" s="5"/>
      <c r="D505" s="5"/>
      <c r="E505" s="138"/>
      <c r="F505" s="5"/>
      <c r="G505" s="5"/>
      <c r="H505" s="5"/>
      <c r="I505" s="5"/>
      <c r="J505" s="5"/>
      <c r="K505" s="5"/>
      <c r="L505" s="139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</row>
    <row r="506" spans="2:28">
      <c r="B506" s="137"/>
      <c r="C506" s="5"/>
      <c r="D506" s="5"/>
      <c r="E506" s="138"/>
      <c r="F506" s="5"/>
      <c r="G506" s="5"/>
      <c r="H506" s="5"/>
      <c r="I506" s="5"/>
      <c r="J506" s="5"/>
      <c r="K506" s="5"/>
      <c r="L506" s="139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</row>
    <row r="507" spans="2:28">
      <c r="B507" s="137"/>
      <c r="C507" s="5"/>
      <c r="D507" s="5"/>
      <c r="E507" s="138"/>
      <c r="F507" s="5"/>
      <c r="G507" s="5"/>
      <c r="H507" s="5"/>
      <c r="I507" s="5"/>
      <c r="J507" s="5"/>
      <c r="K507" s="5"/>
      <c r="L507" s="139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</row>
    <row r="508" spans="2:28">
      <c r="B508" s="137"/>
      <c r="C508" s="5"/>
      <c r="D508" s="5"/>
      <c r="E508" s="138"/>
      <c r="F508" s="5"/>
      <c r="G508" s="5"/>
      <c r="H508" s="5"/>
      <c r="I508" s="5"/>
      <c r="J508" s="5"/>
      <c r="K508" s="5"/>
      <c r="L508" s="139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</row>
    <row r="509" spans="2:28">
      <c r="B509" s="137"/>
      <c r="C509" s="5"/>
      <c r="D509" s="5"/>
      <c r="E509" s="138"/>
      <c r="F509" s="5"/>
      <c r="G509" s="5"/>
      <c r="H509" s="5"/>
      <c r="I509" s="5"/>
      <c r="J509" s="5"/>
      <c r="K509" s="5"/>
      <c r="L509" s="139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</row>
    <row r="510" spans="2:28">
      <c r="B510" s="137"/>
      <c r="C510" s="5"/>
      <c r="D510" s="5"/>
      <c r="E510" s="138"/>
      <c r="F510" s="5"/>
      <c r="G510" s="5"/>
      <c r="H510" s="5"/>
      <c r="I510" s="5"/>
      <c r="J510" s="5"/>
      <c r="K510" s="5"/>
      <c r="L510" s="139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</row>
    <row r="511" spans="2:28">
      <c r="B511" s="137"/>
      <c r="C511" s="5"/>
      <c r="D511" s="5"/>
      <c r="E511" s="138"/>
      <c r="F511" s="5"/>
      <c r="G511" s="5"/>
      <c r="H511" s="5"/>
      <c r="I511" s="5"/>
      <c r="J511" s="5"/>
      <c r="K511" s="5"/>
      <c r="L511" s="139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</row>
    <row r="512" spans="2:28">
      <c r="B512" s="137"/>
      <c r="C512" s="5"/>
      <c r="D512" s="5"/>
      <c r="E512" s="138"/>
      <c r="F512" s="5"/>
      <c r="G512" s="5"/>
      <c r="H512" s="5"/>
      <c r="I512" s="5"/>
      <c r="J512" s="5"/>
      <c r="K512" s="5"/>
      <c r="L512" s="139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</row>
    <row r="513" spans="2:28">
      <c r="B513" s="137"/>
      <c r="C513" s="5"/>
      <c r="D513" s="5"/>
      <c r="E513" s="138"/>
      <c r="F513" s="5"/>
      <c r="G513" s="5"/>
      <c r="H513" s="5"/>
      <c r="I513" s="5"/>
      <c r="J513" s="5"/>
      <c r="K513" s="5"/>
      <c r="L513" s="139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</row>
    <row r="514" spans="2:28">
      <c r="B514" s="137"/>
      <c r="C514" s="5"/>
      <c r="D514" s="5"/>
      <c r="E514" s="138"/>
      <c r="F514" s="5"/>
      <c r="G514" s="5"/>
      <c r="H514" s="5"/>
      <c r="I514" s="5"/>
      <c r="J514" s="5"/>
      <c r="K514" s="5"/>
      <c r="L514" s="139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</row>
    <row r="515" spans="2:28">
      <c r="B515" s="137"/>
      <c r="C515" s="5"/>
      <c r="D515" s="5"/>
      <c r="E515" s="138"/>
      <c r="F515" s="5"/>
      <c r="G515" s="5"/>
      <c r="H515" s="5"/>
      <c r="I515" s="5"/>
      <c r="J515" s="5"/>
      <c r="K515" s="5"/>
      <c r="L515" s="139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</row>
    <row r="516" spans="2:28">
      <c r="B516" s="137"/>
      <c r="C516" s="5"/>
      <c r="D516" s="5"/>
      <c r="E516" s="138"/>
      <c r="F516" s="5"/>
      <c r="G516" s="5"/>
      <c r="H516" s="5"/>
      <c r="I516" s="5"/>
      <c r="J516" s="5"/>
      <c r="K516" s="5"/>
      <c r="L516" s="139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</row>
    <row r="517" spans="2:28">
      <c r="B517" s="137"/>
      <c r="C517" s="5"/>
      <c r="D517" s="5"/>
      <c r="E517" s="138"/>
      <c r="F517" s="5"/>
      <c r="G517" s="5"/>
      <c r="H517" s="5"/>
      <c r="I517" s="5"/>
      <c r="J517" s="5"/>
      <c r="K517" s="5"/>
      <c r="L517" s="139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</row>
    <row r="518" spans="2:28">
      <c r="B518" s="137"/>
      <c r="C518" s="5"/>
      <c r="D518" s="5"/>
      <c r="E518" s="138"/>
      <c r="F518" s="5"/>
      <c r="G518" s="5"/>
      <c r="H518" s="5"/>
      <c r="I518" s="5"/>
      <c r="J518" s="5"/>
      <c r="K518" s="5"/>
      <c r="L518" s="139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</row>
    <row r="519" spans="2:28">
      <c r="B519" s="137"/>
      <c r="C519" s="5"/>
      <c r="D519" s="5"/>
      <c r="E519" s="138"/>
      <c r="F519" s="5"/>
      <c r="G519" s="5"/>
      <c r="H519" s="5"/>
      <c r="I519" s="5"/>
      <c r="J519" s="5"/>
      <c r="K519" s="5"/>
      <c r="L519" s="139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</row>
    <row r="520" spans="2:28">
      <c r="B520" s="137"/>
      <c r="C520" s="5"/>
      <c r="D520" s="5"/>
      <c r="E520" s="138"/>
      <c r="F520" s="5"/>
      <c r="G520" s="5"/>
      <c r="H520" s="5"/>
      <c r="I520" s="5"/>
      <c r="J520" s="5"/>
      <c r="K520" s="5"/>
      <c r="L520" s="139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</row>
    <row r="521" spans="2:28">
      <c r="B521" s="137"/>
      <c r="C521" s="5"/>
      <c r="D521" s="5"/>
      <c r="E521" s="138"/>
      <c r="F521" s="5"/>
      <c r="G521" s="5"/>
      <c r="H521" s="5"/>
      <c r="I521" s="5"/>
      <c r="J521" s="5"/>
      <c r="K521" s="5"/>
      <c r="L521" s="139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</row>
    <row r="522" spans="2:28">
      <c r="B522" s="137"/>
      <c r="C522" s="5"/>
      <c r="D522" s="5"/>
      <c r="E522" s="138"/>
      <c r="F522" s="5"/>
      <c r="G522" s="5"/>
      <c r="H522" s="5"/>
      <c r="I522" s="5"/>
      <c r="J522" s="5"/>
      <c r="K522" s="5"/>
      <c r="L522" s="139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</row>
    <row r="523" spans="2:28">
      <c r="B523" s="137"/>
      <c r="C523" s="5"/>
      <c r="D523" s="5"/>
      <c r="E523" s="138"/>
      <c r="F523" s="5"/>
      <c r="G523" s="5"/>
      <c r="H523" s="5"/>
      <c r="I523" s="5"/>
      <c r="J523" s="5"/>
      <c r="K523" s="5"/>
      <c r="L523" s="139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</row>
    <row r="524" spans="2:28">
      <c r="B524" s="137"/>
      <c r="C524" s="5"/>
      <c r="D524" s="5"/>
      <c r="E524" s="138"/>
      <c r="F524" s="5"/>
      <c r="G524" s="5"/>
      <c r="H524" s="5"/>
      <c r="I524" s="5"/>
      <c r="J524" s="5"/>
      <c r="K524" s="5"/>
      <c r="L524" s="139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</row>
    <row r="525" spans="2:28">
      <c r="B525" s="137"/>
      <c r="C525" s="5"/>
      <c r="D525" s="5"/>
      <c r="E525" s="138"/>
      <c r="F525" s="5"/>
      <c r="G525" s="5"/>
      <c r="H525" s="5"/>
      <c r="I525" s="5"/>
      <c r="J525" s="5"/>
      <c r="K525" s="5"/>
      <c r="L525" s="139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</row>
    <row r="526" spans="2:28">
      <c r="B526" s="137"/>
      <c r="C526" s="5"/>
      <c r="D526" s="5"/>
      <c r="E526" s="138"/>
      <c r="F526" s="5"/>
      <c r="G526" s="5"/>
      <c r="H526" s="5"/>
      <c r="I526" s="5"/>
      <c r="J526" s="5"/>
      <c r="K526" s="5"/>
      <c r="L526" s="139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</row>
    <row r="527" spans="2:28">
      <c r="B527" s="137"/>
      <c r="C527" s="5"/>
      <c r="D527" s="5"/>
      <c r="E527" s="138"/>
      <c r="F527" s="5"/>
      <c r="G527" s="5"/>
      <c r="H527" s="5"/>
      <c r="I527" s="5"/>
      <c r="J527" s="5"/>
      <c r="K527" s="5"/>
      <c r="L527" s="139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</row>
    <row r="528" spans="2:28">
      <c r="B528" s="137"/>
      <c r="C528" s="5"/>
      <c r="D528" s="5"/>
      <c r="E528" s="138"/>
      <c r="F528" s="5"/>
      <c r="G528" s="5"/>
      <c r="H528" s="5"/>
      <c r="I528" s="5"/>
      <c r="J528" s="5"/>
      <c r="K528" s="5"/>
      <c r="L528" s="139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</row>
    <row r="529" spans="2:28">
      <c r="B529" s="137"/>
      <c r="C529" s="5"/>
      <c r="D529" s="5"/>
      <c r="E529" s="138"/>
      <c r="F529" s="5"/>
      <c r="G529" s="5"/>
      <c r="H529" s="5"/>
      <c r="I529" s="5"/>
      <c r="J529" s="5"/>
      <c r="K529" s="5"/>
      <c r="L529" s="139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</row>
    <row r="530" spans="2:28">
      <c r="B530" s="137"/>
      <c r="C530" s="5"/>
      <c r="D530" s="5"/>
      <c r="E530" s="138"/>
      <c r="F530" s="5"/>
      <c r="G530" s="5"/>
      <c r="H530" s="5"/>
      <c r="I530" s="5"/>
      <c r="J530" s="5"/>
      <c r="K530" s="5"/>
      <c r="L530" s="139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</row>
    <row r="531" spans="2:28">
      <c r="B531" s="137"/>
      <c r="C531" s="5"/>
      <c r="D531" s="5"/>
      <c r="E531" s="138"/>
      <c r="F531" s="5"/>
      <c r="G531" s="5"/>
      <c r="H531" s="5"/>
      <c r="I531" s="5"/>
      <c r="J531" s="5"/>
      <c r="K531" s="5"/>
      <c r="L531" s="139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</row>
    <row r="532" spans="2:28">
      <c r="B532" s="137"/>
      <c r="C532" s="5"/>
      <c r="D532" s="5"/>
      <c r="E532" s="138"/>
      <c r="F532" s="5"/>
      <c r="G532" s="5"/>
      <c r="H532" s="5"/>
      <c r="I532" s="5"/>
      <c r="J532" s="5"/>
      <c r="K532" s="5"/>
      <c r="L532" s="139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</row>
    <row r="533" spans="2:28">
      <c r="B533" s="137"/>
      <c r="C533" s="5"/>
      <c r="D533" s="5"/>
      <c r="E533" s="138"/>
      <c r="F533" s="5"/>
      <c r="G533" s="5"/>
      <c r="H533" s="5"/>
      <c r="I533" s="5"/>
      <c r="J533" s="5"/>
      <c r="K533" s="5"/>
      <c r="L533" s="139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</row>
    <row r="534" spans="2:28">
      <c r="B534" s="137"/>
      <c r="C534" s="5"/>
      <c r="D534" s="5"/>
      <c r="E534" s="138"/>
      <c r="F534" s="5"/>
      <c r="G534" s="5"/>
      <c r="H534" s="5"/>
      <c r="I534" s="5"/>
      <c r="J534" s="5"/>
      <c r="K534" s="5"/>
      <c r="L534" s="139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</row>
    <row r="535" spans="2:28">
      <c r="B535" s="137"/>
      <c r="C535" s="5"/>
      <c r="D535" s="5"/>
      <c r="E535" s="138"/>
      <c r="F535" s="5"/>
      <c r="G535" s="5"/>
      <c r="H535" s="5"/>
      <c r="I535" s="5"/>
      <c r="J535" s="5"/>
      <c r="K535" s="5"/>
      <c r="L535" s="139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</row>
    <row r="536" spans="2:28">
      <c r="B536" s="137"/>
      <c r="C536" s="5"/>
      <c r="D536" s="5"/>
      <c r="E536" s="138"/>
      <c r="F536" s="5"/>
      <c r="G536" s="5"/>
      <c r="H536" s="5"/>
      <c r="I536" s="5"/>
      <c r="J536" s="5"/>
      <c r="K536" s="5"/>
      <c r="L536" s="139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</row>
    <row r="537" spans="2:28">
      <c r="B537" s="137"/>
      <c r="C537" s="5"/>
      <c r="D537" s="5"/>
      <c r="E537" s="138"/>
      <c r="F537" s="5"/>
      <c r="G537" s="5"/>
      <c r="H537" s="5"/>
      <c r="I537" s="5"/>
      <c r="J537" s="5"/>
      <c r="K537" s="5"/>
      <c r="L537" s="139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</row>
    <row r="538" spans="2:28">
      <c r="B538" s="137"/>
      <c r="C538" s="5"/>
      <c r="D538" s="5"/>
      <c r="E538" s="138"/>
      <c r="F538" s="5"/>
      <c r="G538" s="5"/>
      <c r="H538" s="5"/>
      <c r="I538" s="5"/>
      <c r="J538" s="5"/>
      <c r="K538" s="5"/>
      <c r="L538" s="139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</row>
    <row r="539" spans="2:28">
      <c r="B539" s="137"/>
      <c r="C539" s="5"/>
      <c r="D539" s="5"/>
      <c r="E539" s="138"/>
      <c r="F539" s="5"/>
      <c r="G539" s="5"/>
      <c r="H539" s="5"/>
      <c r="I539" s="5"/>
      <c r="J539" s="5"/>
      <c r="K539" s="5"/>
      <c r="L539" s="139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</row>
    <row r="540" spans="2:28">
      <c r="B540" s="137"/>
      <c r="C540" s="5"/>
      <c r="D540" s="5"/>
      <c r="E540" s="138"/>
      <c r="F540" s="5"/>
      <c r="G540" s="5"/>
      <c r="H540" s="5"/>
      <c r="I540" s="5"/>
      <c r="J540" s="5"/>
      <c r="K540" s="5"/>
      <c r="L540" s="139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</row>
    <row r="541" spans="2:28">
      <c r="B541" s="137"/>
      <c r="C541" s="5"/>
      <c r="D541" s="5"/>
      <c r="E541" s="138"/>
      <c r="F541" s="5"/>
      <c r="G541" s="5"/>
      <c r="H541" s="5"/>
      <c r="I541" s="5"/>
      <c r="J541" s="5"/>
      <c r="K541" s="5"/>
      <c r="L541" s="139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</row>
    <row r="542" spans="2:28">
      <c r="B542" s="137"/>
      <c r="C542" s="5"/>
      <c r="D542" s="5"/>
      <c r="E542" s="138"/>
      <c r="F542" s="5"/>
      <c r="G542" s="5"/>
      <c r="H542" s="5"/>
      <c r="I542" s="5"/>
      <c r="J542" s="5"/>
      <c r="K542" s="5"/>
      <c r="L542" s="139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</row>
    <row r="543" spans="2:28">
      <c r="B543" s="137"/>
      <c r="C543" s="5"/>
      <c r="D543" s="5"/>
      <c r="E543" s="138"/>
      <c r="F543" s="5"/>
      <c r="G543" s="5"/>
      <c r="H543" s="5"/>
      <c r="I543" s="5"/>
      <c r="J543" s="5"/>
      <c r="K543" s="5"/>
      <c r="L543" s="139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</row>
    <row r="544" spans="2:28">
      <c r="B544" s="137"/>
      <c r="C544" s="5"/>
      <c r="D544" s="5"/>
      <c r="E544" s="138"/>
      <c r="F544" s="5"/>
      <c r="G544" s="5"/>
      <c r="H544" s="5"/>
      <c r="I544" s="5"/>
      <c r="J544" s="5"/>
      <c r="K544" s="5"/>
      <c r="L544" s="139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</row>
    <row r="545" spans="2:28">
      <c r="B545" s="137"/>
      <c r="C545" s="5"/>
      <c r="D545" s="5"/>
      <c r="E545" s="138"/>
      <c r="F545" s="5"/>
      <c r="G545" s="5"/>
      <c r="H545" s="5"/>
      <c r="I545" s="5"/>
      <c r="J545" s="5"/>
      <c r="K545" s="5"/>
      <c r="L545" s="139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</row>
    <row r="546" spans="2:28">
      <c r="B546" s="137"/>
      <c r="C546" s="5"/>
      <c r="D546" s="5"/>
      <c r="E546" s="138"/>
      <c r="F546" s="5"/>
      <c r="G546" s="5"/>
      <c r="H546" s="5"/>
      <c r="I546" s="5"/>
      <c r="J546" s="5"/>
      <c r="K546" s="5"/>
      <c r="L546" s="139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</row>
    <row r="547" spans="2:28">
      <c r="B547" s="137"/>
      <c r="C547" s="5"/>
      <c r="D547" s="5"/>
      <c r="E547" s="138"/>
      <c r="F547" s="5"/>
      <c r="G547" s="5"/>
      <c r="H547" s="5"/>
      <c r="I547" s="5"/>
      <c r="J547" s="5"/>
      <c r="K547" s="5"/>
      <c r="L547" s="139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</row>
    <row r="548" spans="2:28">
      <c r="B548" s="137"/>
      <c r="C548" s="5"/>
      <c r="D548" s="5"/>
      <c r="E548" s="138"/>
      <c r="F548" s="5"/>
      <c r="G548" s="5"/>
      <c r="H548" s="5"/>
      <c r="I548" s="5"/>
      <c r="J548" s="5"/>
      <c r="K548" s="5"/>
      <c r="L548" s="139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</row>
    <row r="549" spans="2:28">
      <c r="B549" s="137"/>
      <c r="C549" s="5"/>
      <c r="D549" s="5"/>
      <c r="E549" s="138"/>
      <c r="F549" s="5"/>
      <c r="G549" s="5"/>
      <c r="H549" s="5"/>
      <c r="I549" s="5"/>
      <c r="J549" s="5"/>
      <c r="K549" s="5"/>
      <c r="L549" s="139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</row>
    <row r="550" spans="2:28">
      <c r="B550" s="137"/>
      <c r="C550" s="5"/>
      <c r="D550" s="5"/>
      <c r="E550" s="138"/>
      <c r="F550" s="5"/>
      <c r="G550" s="5"/>
      <c r="H550" s="5"/>
      <c r="I550" s="5"/>
      <c r="J550" s="5"/>
      <c r="K550" s="5"/>
      <c r="L550" s="139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</row>
    <row r="551" spans="2:28">
      <c r="B551" s="137"/>
      <c r="C551" s="5"/>
      <c r="D551" s="5"/>
      <c r="E551" s="138"/>
      <c r="F551" s="5"/>
      <c r="G551" s="5"/>
      <c r="H551" s="5"/>
      <c r="I551" s="5"/>
      <c r="J551" s="5"/>
      <c r="K551" s="5"/>
      <c r="L551" s="139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</row>
    <row r="552" spans="2:28">
      <c r="B552" s="137"/>
      <c r="C552" s="5"/>
      <c r="D552" s="5"/>
      <c r="E552" s="138"/>
      <c r="F552" s="5"/>
      <c r="G552" s="5"/>
      <c r="H552" s="5"/>
      <c r="I552" s="5"/>
      <c r="J552" s="5"/>
      <c r="K552" s="5"/>
      <c r="L552" s="139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</row>
    <row r="553" spans="2:28">
      <c r="B553" s="137"/>
      <c r="C553" s="5"/>
      <c r="D553" s="5"/>
      <c r="E553" s="138"/>
      <c r="F553" s="5"/>
      <c r="G553" s="5"/>
      <c r="H553" s="5"/>
      <c r="I553" s="5"/>
      <c r="J553" s="5"/>
      <c r="K553" s="5"/>
      <c r="L553" s="139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</row>
    <row r="554" spans="2:28">
      <c r="B554" s="137"/>
      <c r="C554" s="5"/>
      <c r="D554" s="5"/>
      <c r="E554" s="138"/>
      <c r="F554" s="5"/>
      <c r="G554" s="5"/>
      <c r="H554" s="5"/>
      <c r="I554" s="5"/>
      <c r="J554" s="5"/>
      <c r="K554" s="5"/>
      <c r="L554" s="139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</row>
    <row r="555" spans="2:28">
      <c r="B555" s="137"/>
      <c r="C555" s="5"/>
      <c r="D555" s="5"/>
      <c r="E555" s="138"/>
      <c r="F555" s="5"/>
      <c r="G555" s="5"/>
      <c r="H555" s="5"/>
      <c r="I555" s="5"/>
      <c r="J555" s="5"/>
      <c r="K555" s="5"/>
      <c r="L555" s="139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</row>
    <row r="556" spans="2:28">
      <c r="B556" s="137"/>
      <c r="C556" s="5"/>
      <c r="D556" s="5"/>
      <c r="E556" s="138"/>
      <c r="F556" s="5"/>
      <c r="G556" s="5"/>
      <c r="H556" s="5"/>
      <c r="I556" s="5"/>
      <c r="J556" s="5"/>
      <c r="K556" s="5"/>
      <c r="L556" s="139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</row>
    <row r="557" spans="2:28">
      <c r="B557" s="137"/>
      <c r="C557" s="5"/>
      <c r="D557" s="5"/>
      <c r="E557" s="138"/>
      <c r="F557" s="5"/>
      <c r="G557" s="5"/>
      <c r="H557" s="5"/>
      <c r="I557" s="5"/>
      <c r="J557" s="5"/>
      <c r="K557" s="5"/>
      <c r="L557" s="139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</row>
    <row r="558" spans="2:28">
      <c r="B558" s="137"/>
      <c r="C558" s="5"/>
      <c r="D558" s="5"/>
      <c r="E558" s="138"/>
      <c r="F558" s="5"/>
      <c r="G558" s="5"/>
      <c r="H558" s="5"/>
      <c r="I558" s="5"/>
      <c r="J558" s="5"/>
      <c r="K558" s="5"/>
      <c r="L558" s="139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</row>
    <row r="559" spans="2:28">
      <c r="B559" s="137"/>
      <c r="C559" s="5"/>
      <c r="D559" s="5"/>
      <c r="E559" s="138"/>
      <c r="F559" s="5"/>
      <c r="G559" s="5"/>
      <c r="H559" s="5"/>
      <c r="I559" s="5"/>
      <c r="J559" s="5"/>
      <c r="K559" s="5"/>
      <c r="L559" s="139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</row>
    <row r="560" spans="2:28">
      <c r="B560" s="137"/>
      <c r="C560" s="5"/>
      <c r="D560" s="5"/>
      <c r="E560" s="138"/>
      <c r="F560" s="5"/>
      <c r="G560" s="5"/>
      <c r="H560" s="5"/>
      <c r="I560" s="5"/>
      <c r="J560" s="5"/>
      <c r="K560" s="5"/>
      <c r="L560" s="139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</row>
    <row r="561" spans="2:28">
      <c r="B561" s="137"/>
      <c r="C561" s="5"/>
      <c r="D561" s="5"/>
      <c r="E561" s="138"/>
      <c r="F561" s="5"/>
      <c r="G561" s="5"/>
      <c r="H561" s="5"/>
      <c r="I561" s="5"/>
      <c r="J561" s="5"/>
      <c r="K561" s="5"/>
      <c r="L561" s="139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</row>
    <row r="562" spans="2:28">
      <c r="B562" s="137"/>
      <c r="C562" s="5"/>
      <c r="D562" s="5"/>
      <c r="E562" s="138"/>
      <c r="F562" s="5"/>
      <c r="G562" s="5"/>
      <c r="H562" s="5"/>
      <c r="I562" s="5"/>
      <c r="J562" s="5"/>
      <c r="K562" s="5"/>
      <c r="L562" s="139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</row>
    <row r="563" spans="2:28">
      <c r="B563" s="137"/>
      <c r="C563" s="5"/>
      <c r="D563" s="5"/>
      <c r="E563" s="138"/>
      <c r="F563" s="5"/>
      <c r="G563" s="5"/>
      <c r="H563" s="5"/>
      <c r="I563" s="5"/>
      <c r="J563" s="5"/>
      <c r="K563" s="5"/>
      <c r="L563" s="139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</row>
    <row r="564" spans="2:28">
      <c r="B564" s="137"/>
      <c r="C564" s="5"/>
      <c r="D564" s="5"/>
      <c r="E564" s="138"/>
      <c r="F564" s="5"/>
      <c r="G564" s="5"/>
      <c r="H564" s="5"/>
      <c r="I564" s="5"/>
      <c r="J564" s="5"/>
      <c r="K564" s="5"/>
      <c r="L564" s="139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</row>
    <row r="565" spans="2:28">
      <c r="B565" s="137"/>
      <c r="C565" s="5"/>
      <c r="D565" s="5"/>
      <c r="E565" s="138"/>
      <c r="F565" s="5"/>
      <c r="G565" s="5"/>
      <c r="H565" s="5"/>
      <c r="I565" s="5"/>
      <c r="J565" s="5"/>
      <c r="K565" s="5"/>
      <c r="L565" s="139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</row>
    <row r="566" spans="2:28">
      <c r="B566" s="137"/>
      <c r="C566" s="5"/>
      <c r="D566" s="5"/>
      <c r="E566" s="138"/>
      <c r="F566" s="5"/>
      <c r="G566" s="5"/>
      <c r="H566" s="5"/>
      <c r="I566" s="5"/>
      <c r="J566" s="5"/>
      <c r="K566" s="5"/>
      <c r="L566" s="139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</row>
    <row r="567" spans="2:28">
      <c r="B567" s="137"/>
      <c r="C567" s="5"/>
      <c r="D567" s="5"/>
      <c r="E567" s="138"/>
      <c r="F567" s="5"/>
      <c r="G567" s="5"/>
      <c r="H567" s="5"/>
      <c r="I567" s="5"/>
      <c r="J567" s="5"/>
      <c r="K567" s="5"/>
      <c r="L567" s="139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</row>
    <row r="568" spans="2:28">
      <c r="B568" s="137"/>
      <c r="C568" s="5"/>
      <c r="D568" s="5"/>
      <c r="E568" s="138"/>
      <c r="F568" s="5"/>
      <c r="G568" s="5"/>
      <c r="H568" s="5"/>
      <c r="I568" s="5"/>
      <c r="J568" s="5"/>
      <c r="K568" s="5"/>
      <c r="L568" s="139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</row>
    <row r="569" spans="2:28">
      <c r="B569" s="137"/>
      <c r="C569" s="5"/>
      <c r="D569" s="5"/>
      <c r="E569" s="138"/>
      <c r="F569" s="5"/>
      <c r="G569" s="5"/>
      <c r="H569" s="5"/>
      <c r="I569" s="5"/>
      <c r="J569" s="5"/>
      <c r="K569" s="5"/>
      <c r="L569" s="139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</row>
    <row r="570" spans="2:28">
      <c r="B570" s="137"/>
      <c r="C570" s="5"/>
      <c r="D570" s="5"/>
      <c r="E570" s="138"/>
      <c r="F570" s="5"/>
      <c r="G570" s="5"/>
      <c r="H570" s="5"/>
      <c r="I570" s="5"/>
      <c r="J570" s="5"/>
      <c r="K570" s="5"/>
      <c r="L570" s="139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</row>
    <row r="571" spans="2:28">
      <c r="B571" s="137"/>
      <c r="C571" s="5"/>
      <c r="D571" s="5"/>
      <c r="E571" s="138"/>
      <c r="F571" s="5"/>
      <c r="G571" s="5"/>
      <c r="H571" s="5"/>
      <c r="I571" s="5"/>
      <c r="J571" s="5"/>
      <c r="K571" s="5"/>
      <c r="L571" s="139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</row>
    <row r="572" spans="2:28">
      <c r="B572" s="137"/>
      <c r="C572" s="5"/>
      <c r="D572" s="5"/>
      <c r="E572" s="138"/>
      <c r="F572" s="5"/>
      <c r="G572" s="5"/>
      <c r="H572" s="5"/>
      <c r="I572" s="5"/>
      <c r="J572" s="5"/>
      <c r="K572" s="5"/>
      <c r="L572" s="139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</row>
    <row r="573" spans="2:28">
      <c r="B573" s="137"/>
      <c r="C573" s="5"/>
      <c r="D573" s="5"/>
      <c r="E573" s="138"/>
      <c r="F573" s="5"/>
      <c r="G573" s="5"/>
      <c r="H573" s="5"/>
      <c r="I573" s="5"/>
      <c r="J573" s="5"/>
      <c r="K573" s="5"/>
      <c r="L573" s="139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</row>
    <row r="574" spans="2:28">
      <c r="B574" s="137"/>
      <c r="C574" s="5"/>
      <c r="D574" s="5"/>
      <c r="E574" s="138"/>
      <c r="F574" s="5"/>
      <c r="G574" s="5"/>
      <c r="H574" s="5"/>
      <c r="I574" s="5"/>
      <c r="J574" s="5"/>
      <c r="K574" s="5"/>
      <c r="L574" s="139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</row>
    <row r="575" spans="2:28">
      <c r="B575" s="137"/>
      <c r="C575" s="5"/>
      <c r="D575" s="5"/>
      <c r="E575" s="138"/>
      <c r="F575" s="5"/>
      <c r="G575" s="5"/>
      <c r="H575" s="5"/>
      <c r="I575" s="5"/>
      <c r="J575" s="5"/>
      <c r="K575" s="5"/>
      <c r="L575" s="139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</row>
    <row r="576" spans="2:28">
      <c r="B576" s="137"/>
      <c r="C576" s="5"/>
      <c r="D576" s="5"/>
      <c r="E576" s="138"/>
      <c r="F576" s="5"/>
      <c r="G576" s="5"/>
      <c r="H576" s="5"/>
      <c r="I576" s="5"/>
      <c r="J576" s="5"/>
      <c r="K576" s="5"/>
      <c r="L576" s="139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</row>
    <row r="577" spans="2:28">
      <c r="B577" s="137"/>
      <c r="C577" s="5"/>
      <c r="D577" s="5"/>
      <c r="E577" s="138"/>
      <c r="F577" s="5"/>
      <c r="G577" s="5"/>
      <c r="H577" s="5"/>
      <c r="I577" s="5"/>
      <c r="J577" s="5"/>
      <c r="K577" s="5"/>
      <c r="L577" s="139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</row>
    <row r="578" spans="2:28">
      <c r="B578" s="137"/>
      <c r="C578" s="5"/>
      <c r="D578" s="5"/>
      <c r="E578" s="138"/>
      <c r="F578" s="5"/>
      <c r="G578" s="5"/>
      <c r="H578" s="5"/>
      <c r="I578" s="5"/>
      <c r="J578" s="5"/>
      <c r="K578" s="5"/>
      <c r="L578" s="139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</row>
    <row r="579" spans="2:28">
      <c r="B579" s="137"/>
      <c r="C579" s="5"/>
      <c r="D579" s="5"/>
      <c r="E579" s="138"/>
      <c r="F579" s="5"/>
      <c r="G579" s="5"/>
      <c r="H579" s="5"/>
      <c r="I579" s="5"/>
      <c r="J579" s="5"/>
      <c r="K579" s="5"/>
      <c r="L579" s="139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</row>
    <row r="580" spans="2:28">
      <c r="B580" s="137"/>
      <c r="C580" s="5"/>
      <c r="D580" s="5"/>
      <c r="E580" s="138"/>
      <c r="F580" s="5"/>
      <c r="G580" s="5"/>
      <c r="H580" s="5"/>
      <c r="I580" s="5"/>
      <c r="J580" s="5"/>
      <c r="K580" s="5"/>
      <c r="L580" s="139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</row>
    <row r="581" spans="2:28">
      <c r="B581" s="137"/>
      <c r="C581" s="5"/>
      <c r="D581" s="5"/>
      <c r="E581" s="138"/>
      <c r="F581" s="5"/>
      <c r="G581" s="5"/>
      <c r="H581" s="5"/>
      <c r="I581" s="5"/>
      <c r="J581" s="5"/>
      <c r="K581" s="5"/>
      <c r="L581" s="139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</row>
    <row r="582" spans="2:28">
      <c r="B582" s="137"/>
      <c r="C582" s="5"/>
      <c r="D582" s="5"/>
      <c r="E582" s="138"/>
      <c r="F582" s="5"/>
      <c r="G582" s="5"/>
      <c r="H582" s="5"/>
      <c r="I582" s="5"/>
      <c r="J582" s="5"/>
      <c r="K582" s="5"/>
      <c r="L582" s="139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</row>
    <row r="583" spans="2:28">
      <c r="B583" s="137"/>
      <c r="C583" s="5"/>
      <c r="D583" s="5"/>
      <c r="E583" s="138"/>
      <c r="F583" s="5"/>
      <c r="G583" s="5"/>
      <c r="H583" s="5"/>
      <c r="I583" s="5"/>
      <c r="J583" s="5"/>
      <c r="K583" s="5"/>
      <c r="L583" s="139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</row>
    <row r="584" spans="2:28">
      <c r="B584" s="137"/>
      <c r="C584" s="5"/>
      <c r="D584" s="5"/>
      <c r="E584" s="138"/>
      <c r="F584" s="5"/>
      <c r="G584" s="5"/>
      <c r="H584" s="5"/>
      <c r="I584" s="5"/>
      <c r="J584" s="5"/>
      <c r="K584" s="5"/>
      <c r="L584" s="139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</row>
    <row r="585" spans="2:28">
      <c r="B585" s="137"/>
      <c r="C585" s="5"/>
      <c r="D585" s="5"/>
      <c r="E585" s="138"/>
      <c r="F585" s="5"/>
      <c r="G585" s="5"/>
      <c r="H585" s="5"/>
      <c r="I585" s="5"/>
      <c r="J585" s="5"/>
      <c r="K585" s="5"/>
      <c r="L585" s="139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</row>
    <row r="586" spans="2:28">
      <c r="B586" s="137"/>
      <c r="C586" s="5"/>
      <c r="D586" s="5"/>
      <c r="E586" s="138"/>
      <c r="F586" s="5"/>
      <c r="G586" s="5"/>
      <c r="H586" s="5"/>
      <c r="I586" s="5"/>
      <c r="J586" s="5"/>
      <c r="K586" s="5"/>
      <c r="L586" s="139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</row>
    <row r="587" spans="2:28">
      <c r="B587" s="137"/>
      <c r="C587" s="5"/>
      <c r="D587" s="5"/>
      <c r="E587" s="138"/>
      <c r="F587" s="5"/>
      <c r="G587" s="5"/>
      <c r="H587" s="5"/>
      <c r="I587" s="5"/>
      <c r="J587" s="5"/>
      <c r="K587" s="5"/>
      <c r="L587" s="139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</row>
    <row r="588" spans="2:28">
      <c r="B588" s="137"/>
      <c r="C588" s="5"/>
      <c r="D588" s="5"/>
      <c r="E588" s="138"/>
      <c r="F588" s="5"/>
      <c r="G588" s="5"/>
      <c r="H588" s="5"/>
      <c r="I588" s="5"/>
      <c r="J588" s="5"/>
      <c r="K588" s="5"/>
      <c r="L588" s="139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</row>
    <row r="589" spans="2:28">
      <c r="B589" s="137"/>
      <c r="C589" s="5"/>
      <c r="D589" s="5"/>
      <c r="E589" s="138"/>
      <c r="F589" s="5"/>
      <c r="G589" s="5"/>
      <c r="H589" s="5"/>
      <c r="I589" s="5"/>
      <c r="J589" s="5"/>
      <c r="K589" s="5"/>
      <c r="L589" s="139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</row>
    <row r="590" spans="2:28">
      <c r="B590" s="137"/>
      <c r="C590" s="5"/>
      <c r="D590" s="5"/>
      <c r="E590" s="138"/>
      <c r="F590" s="5"/>
      <c r="G590" s="5"/>
      <c r="H590" s="5"/>
      <c r="I590" s="5"/>
      <c r="J590" s="5"/>
      <c r="K590" s="5"/>
      <c r="L590" s="139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</row>
    <row r="591" spans="2:28">
      <c r="B591" s="137"/>
      <c r="C591" s="5"/>
      <c r="D591" s="5"/>
      <c r="E591" s="138"/>
      <c r="F591" s="5"/>
      <c r="G591" s="5"/>
      <c r="H591" s="5"/>
      <c r="I591" s="5"/>
      <c r="J591" s="5"/>
      <c r="K591" s="5"/>
      <c r="L591" s="139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</row>
    <row r="592" spans="2:28">
      <c r="B592" s="137"/>
      <c r="C592" s="5"/>
      <c r="D592" s="5"/>
      <c r="E592" s="138"/>
      <c r="F592" s="5"/>
      <c r="G592" s="5"/>
      <c r="H592" s="5"/>
      <c r="I592" s="5"/>
      <c r="J592" s="5"/>
      <c r="K592" s="5"/>
      <c r="L592" s="139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</row>
    <row r="593" spans="2:28">
      <c r="B593" s="137"/>
      <c r="C593" s="5"/>
      <c r="D593" s="5"/>
      <c r="E593" s="138"/>
      <c r="F593" s="5"/>
      <c r="G593" s="5"/>
      <c r="H593" s="5"/>
      <c r="I593" s="5"/>
      <c r="J593" s="5"/>
      <c r="K593" s="5"/>
      <c r="L593" s="139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</row>
    <row r="594" spans="2:28">
      <c r="B594" s="137"/>
      <c r="C594" s="5"/>
      <c r="D594" s="5"/>
      <c r="E594" s="138"/>
      <c r="F594" s="5"/>
      <c r="G594" s="5"/>
      <c r="H594" s="5"/>
      <c r="I594" s="5"/>
      <c r="J594" s="5"/>
      <c r="K594" s="5"/>
      <c r="L594" s="139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</row>
    <row r="595" spans="2:28">
      <c r="B595" s="137"/>
      <c r="C595" s="5"/>
      <c r="D595" s="5"/>
      <c r="E595" s="138"/>
      <c r="F595" s="5"/>
      <c r="G595" s="5"/>
      <c r="H595" s="5"/>
      <c r="I595" s="5"/>
      <c r="J595" s="5"/>
      <c r="K595" s="5"/>
      <c r="L595" s="139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</row>
    <row r="596" spans="2:28">
      <c r="B596" s="137"/>
      <c r="C596" s="5"/>
      <c r="D596" s="5"/>
      <c r="E596" s="138"/>
      <c r="F596" s="5"/>
      <c r="G596" s="5"/>
      <c r="H596" s="5"/>
      <c r="I596" s="5"/>
      <c r="J596" s="5"/>
      <c r="K596" s="5"/>
      <c r="L596" s="139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</row>
    <row r="597" spans="2:28">
      <c r="B597" s="137"/>
      <c r="C597" s="5"/>
      <c r="D597" s="5"/>
      <c r="E597" s="138"/>
      <c r="F597" s="5"/>
      <c r="G597" s="5"/>
      <c r="H597" s="5"/>
      <c r="I597" s="5"/>
      <c r="J597" s="5"/>
      <c r="K597" s="5"/>
      <c r="L597" s="139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</row>
    <row r="598" spans="2:28">
      <c r="B598" s="137"/>
      <c r="C598" s="5"/>
      <c r="D598" s="5"/>
      <c r="E598" s="138"/>
      <c r="F598" s="5"/>
      <c r="G598" s="5"/>
      <c r="H598" s="5"/>
      <c r="I598" s="5"/>
      <c r="J598" s="5"/>
      <c r="K598" s="5"/>
      <c r="L598" s="139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</row>
    <row r="599" spans="2:28">
      <c r="B599" s="137"/>
      <c r="C599" s="5"/>
      <c r="D599" s="5"/>
      <c r="E599" s="138"/>
      <c r="F599" s="5"/>
      <c r="G599" s="5"/>
      <c r="H599" s="5"/>
      <c r="I599" s="5"/>
      <c r="J599" s="5"/>
      <c r="K599" s="5"/>
      <c r="L599" s="139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</row>
    <row r="600" spans="2:28">
      <c r="B600" s="137"/>
      <c r="C600" s="5"/>
      <c r="D600" s="5"/>
      <c r="E600" s="138"/>
      <c r="F600" s="5"/>
      <c r="G600" s="5"/>
      <c r="H600" s="5"/>
      <c r="I600" s="5"/>
      <c r="J600" s="5"/>
      <c r="K600" s="5"/>
      <c r="L600" s="139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</row>
    <row r="601" spans="2:28">
      <c r="B601" s="137"/>
      <c r="C601" s="5"/>
      <c r="D601" s="5"/>
      <c r="E601" s="138"/>
      <c r="F601" s="5"/>
      <c r="G601" s="5"/>
      <c r="H601" s="5"/>
      <c r="I601" s="5"/>
      <c r="J601" s="5"/>
      <c r="K601" s="5"/>
      <c r="L601" s="139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</row>
    <row r="602" spans="2:28">
      <c r="B602" s="137"/>
      <c r="C602" s="5"/>
      <c r="D602" s="5"/>
      <c r="E602" s="138"/>
      <c r="F602" s="5"/>
      <c r="G602" s="5"/>
      <c r="H602" s="5"/>
      <c r="I602" s="5"/>
      <c r="J602" s="5"/>
      <c r="K602" s="5"/>
      <c r="L602" s="139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</row>
    <row r="603" spans="2:28">
      <c r="B603" s="137"/>
      <c r="C603" s="5"/>
      <c r="D603" s="5"/>
      <c r="E603" s="138"/>
      <c r="F603" s="5"/>
      <c r="G603" s="5"/>
      <c r="H603" s="5"/>
      <c r="I603" s="5"/>
      <c r="J603" s="5"/>
      <c r="K603" s="5"/>
      <c r="L603" s="139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</row>
    <row r="604" spans="2:28">
      <c r="B604" s="137"/>
      <c r="C604" s="5"/>
      <c r="D604" s="5"/>
      <c r="E604" s="138"/>
      <c r="F604" s="5"/>
      <c r="G604" s="5"/>
      <c r="H604" s="5"/>
      <c r="I604" s="5"/>
      <c r="J604" s="5"/>
      <c r="K604" s="5"/>
      <c r="L604" s="139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</row>
    <row r="605" spans="2:28">
      <c r="B605" s="137"/>
      <c r="C605" s="5"/>
      <c r="D605" s="5"/>
      <c r="E605" s="138"/>
      <c r="F605" s="5"/>
      <c r="G605" s="5"/>
      <c r="H605" s="5"/>
      <c r="I605" s="5"/>
      <c r="J605" s="5"/>
      <c r="K605" s="5"/>
      <c r="L605" s="139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</row>
    <row r="606" spans="2:28">
      <c r="B606" s="137"/>
      <c r="C606" s="5"/>
      <c r="D606" s="5"/>
      <c r="E606" s="138"/>
      <c r="F606" s="5"/>
      <c r="G606" s="5"/>
      <c r="H606" s="5"/>
      <c r="I606" s="5"/>
      <c r="J606" s="5"/>
      <c r="K606" s="5"/>
      <c r="L606" s="139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</row>
    <row r="607" spans="2:28">
      <c r="B607" s="137"/>
      <c r="C607" s="5"/>
      <c r="D607" s="5"/>
      <c r="E607" s="138"/>
      <c r="F607" s="5"/>
      <c r="G607" s="5"/>
      <c r="H607" s="5"/>
      <c r="I607" s="5"/>
      <c r="J607" s="5"/>
      <c r="K607" s="5"/>
      <c r="L607" s="139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</row>
    <row r="608" spans="2:28">
      <c r="B608" s="137"/>
      <c r="C608" s="5"/>
      <c r="D608" s="5"/>
      <c r="E608" s="138"/>
      <c r="F608" s="5"/>
      <c r="G608" s="5"/>
      <c r="H608" s="5"/>
      <c r="I608" s="5"/>
      <c r="J608" s="5"/>
      <c r="K608" s="5"/>
      <c r="L608" s="139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</row>
    <row r="609" spans="2:28">
      <c r="B609" s="137"/>
      <c r="C609" s="5"/>
      <c r="D609" s="5"/>
      <c r="E609" s="138"/>
      <c r="F609" s="5"/>
      <c r="G609" s="5"/>
      <c r="H609" s="5"/>
      <c r="I609" s="5"/>
      <c r="J609" s="5"/>
      <c r="K609" s="5"/>
      <c r="L609" s="139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</row>
    <row r="610" spans="2:28">
      <c r="B610" s="137"/>
      <c r="C610" s="5"/>
      <c r="D610" s="5"/>
      <c r="E610" s="138"/>
      <c r="F610" s="5"/>
      <c r="G610" s="5"/>
      <c r="H610" s="5"/>
      <c r="I610" s="5"/>
      <c r="J610" s="5"/>
      <c r="K610" s="5"/>
      <c r="L610" s="139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</row>
    <row r="611" spans="2:28">
      <c r="B611" s="137"/>
      <c r="C611" s="5"/>
      <c r="D611" s="5"/>
      <c r="E611" s="138"/>
      <c r="F611" s="5"/>
      <c r="G611" s="5"/>
      <c r="H611" s="5"/>
      <c r="I611" s="5"/>
      <c r="J611" s="5"/>
      <c r="K611" s="5"/>
      <c r="L611" s="139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</row>
    <row r="612" spans="2:28">
      <c r="B612" s="137"/>
      <c r="C612" s="5"/>
      <c r="D612" s="5"/>
      <c r="E612" s="138"/>
      <c r="F612" s="5"/>
      <c r="G612" s="5"/>
      <c r="H612" s="5"/>
      <c r="I612" s="5"/>
      <c r="J612" s="5"/>
      <c r="K612" s="5"/>
      <c r="L612" s="139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</row>
    <row r="613" spans="2:28">
      <c r="B613" s="137"/>
      <c r="C613" s="5"/>
      <c r="D613" s="5"/>
      <c r="E613" s="138"/>
      <c r="F613" s="5"/>
      <c r="G613" s="5"/>
      <c r="H613" s="5"/>
      <c r="I613" s="5"/>
      <c r="J613" s="5"/>
      <c r="K613" s="5"/>
      <c r="L613" s="139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</row>
    <row r="614" spans="2:28">
      <c r="B614" s="137"/>
      <c r="C614" s="5"/>
      <c r="D614" s="5"/>
      <c r="E614" s="138"/>
      <c r="F614" s="5"/>
      <c r="G614" s="5"/>
      <c r="H614" s="5"/>
      <c r="I614" s="5"/>
      <c r="J614" s="5"/>
      <c r="K614" s="5"/>
      <c r="L614" s="139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</row>
    <row r="615" spans="2:28">
      <c r="B615" s="137"/>
      <c r="C615" s="5"/>
      <c r="D615" s="5"/>
      <c r="E615" s="138"/>
      <c r="F615" s="5"/>
      <c r="G615" s="5"/>
      <c r="H615" s="5"/>
      <c r="I615" s="5"/>
      <c r="J615" s="5"/>
      <c r="K615" s="5"/>
      <c r="L615" s="139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</row>
    <row r="616" spans="2:28">
      <c r="B616" s="137"/>
      <c r="C616" s="5"/>
      <c r="D616" s="5"/>
      <c r="E616" s="138"/>
      <c r="F616" s="5"/>
      <c r="G616" s="5"/>
      <c r="H616" s="5"/>
      <c r="I616" s="5"/>
      <c r="J616" s="5"/>
      <c r="K616" s="5"/>
      <c r="L616" s="139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</row>
    <row r="617" spans="2:28">
      <c r="B617" s="137"/>
      <c r="C617" s="5"/>
      <c r="D617" s="5"/>
      <c r="E617" s="138"/>
      <c r="F617" s="5"/>
      <c r="G617" s="5"/>
      <c r="H617" s="5"/>
      <c r="I617" s="5"/>
      <c r="J617" s="5"/>
      <c r="K617" s="5"/>
      <c r="L617" s="139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</row>
    <row r="618" spans="2:28">
      <c r="B618" s="137"/>
      <c r="C618" s="5"/>
      <c r="D618" s="5"/>
      <c r="E618" s="138"/>
      <c r="F618" s="5"/>
      <c r="G618" s="5"/>
      <c r="H618" s="5"/>
      <c r="I618" s="5"/>
      <c r="J618" s="5"/>
      <c r="K618" s="5"/>
      <c r="L618" s="139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</row>
    <row r="619" spans="2:28">
      <c r="B619" s="137"/>
      <c r="C619" s="5"/>
      <c r="D619" s="5"/>
      <c r="E619" s="138"/>
      <c r="F619" s="5"/>
      <c r="G619" s="5"/>
      <c r="H619" s="5"/>
      <c r="I619" s="5"/>
      <c r="J619" s="5"/>
      <c r="K619" s="5"/>
      <c r="L619" s="139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</row>
    <row r="620" spans="2:28">
      <c r="B620" s="137"/>
      <c r="C620" s="5"/>
      <c r="D620" s="5"/>
      <c r="E620" s="138"/>
      <c r="F620" s="5"/>
      <c r="G620" s="5"/>
      <c r="H620" s="5"/>
      <c r="I620" s="5"/>
      <c r="J620" s="5"/>
      <c r="K620" s="5"/>
      <c r="L620" s="139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</row>
    <row r="621" spans="2:28">
      <c r="B621" s="137"/>
      <c r="C621" s="5"/>
      <c r="D621" s="5"/>
      <c r="E621" s="138"/>
      <c r="F621" s="5"/>
      <c r="G621" s="5"/>
      <c r="H621" s="5"/>
      <c r="I621" s="5"/>
      <c r="J621" s="5"/>
      <c r="K621" s="5"/>
      <c r="L621" s="139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</row>
    <row r="622" spans="2:28">
      <c r="B622" s="137"/>
      <c r="C622" s="5"/>
      <c r="D622" s="5"/>
      <c r="E622" s="138"/>
      <c r="F622" s="5"/>
      <c r="G622" s="5"/>
      <c r="H622" s="5"/>
      <c r="I622" s="5"/>
      <c r="J622" s="5"/>
      <c r="K622" s="5"/>
      <c r="L622" s="139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</row>
    <row r="623" spans="2:28">
      <c r="B623" s="137"/>
      <c r="C623" s="5"/>
      <c r="D623" s="5"/>
      <c r="E623" s="138"/>
      <c r="F623" s="5"/>
      <c r="G623" s="5"/>
      <c r="H623" s="5"/>
      <c r="I623" s="5"/>
      <c r="J623" s="5"/>
      <c r="K623" s="5"/>
      <c r="L623" s="139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</row>
    <row r="624" spans="2:28">
      <c r="B624" s="137"/>
      <c r="C624" s="5"/>
      <c r="D624" s="5"/>
      <c r="E624" s="138"/>
      <c r="F624" s="5"/>
      <c r="G624" s="5"/>
      <c r="H624" s="5"/>
      <c r="I624" s="5"/>
      <c r="J624" s="5"/>
      <c r="K624" s="5"/>
      <c r="L624" s="139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</row>
    <row r="625" spans="2:28">
      <c r="B625" s="137"/>
      <c r="C625" s="5"/>
      <c r="D625" s="5"/>
      <c r="E625" s="138"/>
      <c r="F625" s="5"/>
      <c r="G625" s="5"/>
      <c r="H625" s="5"/>
      <c r="I625" s="5"/>
      <c r="J625" s="5"/>
      <c r="K625" s="5"/>
      <c r="L625" s="139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</row>
    <row r="626" spans="2:28">
      <c r="B626" s="137"/>
      <c r="C626" s="5"/>
      <c r="D626" s="5"/>
      <c r="E626" s="138"/>
      <c r="F626" s="5"/>
      <c r="G626" s="5"/>
      <c r="H626" s="5"/>
      <c r="I626" s="5"/>
      <c r="J626" s="5"/>
      <c r="K626" s="5"/>
      <c r="L626" s="139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</row>
    <row r="627" spans="2:28">
      <c r="B627" s="137"/>
      <c r="C627" s="5"/>
      <c r="D627" s="5"/>
      <c r="E627" s="138"/>
      <c r="F627" s="5"/>
      <c r="G627" s="5"/>
      <c r="H627" s="5"/>
      <c r="I627" s="5"/>
      <c r="J627" s="5"/>
      <c r="K627" s="5"/>
      <c r="L627" s="139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</row>
    <row r="628" spans="2:28">
      <c r="B628" s="137"/>
      <c r="C628" s="5"/>
      <c r="D628" s="5"/>
      <c r="E628" s="138"/>
      <c r="F628" s="5"/>
      <c r="G628" s="5"/>
      <c r="H628" s="5"/>
      <c r="I628" s="5"/>
      <c r="J628" s="5"/>
      <c r="K628" s="5"/>
      <c r="L628" s="139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</row>
    <row r="629" spans="2:28">
      <c r="B629" s="137"/>
      <c r="C629" s="5"/>
      <c r="D629" s="5"/>
      <c r="E629" s="138"/>
      <c r="F629" s="5"/>
      <c r="G629" s="5"/>
      <c r="H629" s="5"/>
      <c r="I629" s="5"/>
      <c r="J629" s="5"/>
      <c r="K629" s="5"/>
      <c r="L629" s="139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</row>
    <row r="630" spans="2:28">
      <c r="B630" s="137"/>
      <c r="C630" s="5"/>
      <c r="D630" s="5"/>
      <c r="E630" s="138"/>
      <c r="F630" s="5"/>
      <c r="G630" s="5"/>
      <c r="H630" s="5"/>
      <c r="I630" s="5"/>
      <c r="J630" s="5"/>
      <c r="K630" s="5"/>
      <c r="L630" s="139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</row>
    <row r="631" spans="2:28">
      <c r="B631" s="137"/>
      <c r="C631" s="5"/>
      <c r="D631" s="5"/>
      <c r="E631" s="138"/>
      <c r="F631" s="5"/>
      <c r="G631" s="5"/>
      <c r="H631" s="5"/>
      <c r="I631" s="5"/>
      <c r="J631" s="5"/>
      <c r="K631" s="5"/>
      <c r="L631" s="139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</row>
    <row r="632" spans="2:28">
      <c r="B632" s="137"/>
      <c r="C632" s="5"/>
      <c r="D632" s="5"/>
      <c r="E632" s="138"/>
      <c r="F632" s="5"/>
      <c r="G632" s="5"/>
      <c r="H632" s="5"/>
      <c r="I632" s="5"/>
      <c r="J632" s="5"/>
      <c r="K632" s="5"/>
      <c r="L632" s="139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</row>
    <row r="633" spans="2:28">
      <c r="B633" s="137"/>
      <c r="C633" s="5"/>
      <c r="D633" s="5"/>
      <c r="E633" s="138"/>
      <c r="F633" s="5"/>
      <c r="G633" s="5"/>
      <c r="H633" s="5"/>
      <c r="I633" s="5"/>
      <c r="J633" s="5"/>
      <c r="K633" s="5"/>
      <c r="L633" s="139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</row>
    <row r="634" spans="2:28">
      <c r="B634" s="137"/>
      <c r="C634" s="5"/>
      <c r="D634" s="5"/>
      <c r="E634" s="138"/>
      <c r="F634" s="5"/>
      <c r="G634" s="5"/>
      <c r="H634" s="5"/>
      <c r="I634" s="5"/>
      <c r="J634" s="5"/>
      <c r="K634" s="5"/>
      <c r="L634" s="139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</row>
    <row r="635" spans="2:28">
      <c r="B635" s="137"/>
      <c r="C635" s="5"/>
      <c r="D635" s="5"/>
      <c r="E635" s="138"/>
      <c r="F635" s="5"/>
      <c r="G635" s="5"/>
      <c r="H635" s="5"/>
      <c r="I635" s="5"/>
      <c r="J635" s="5"/>
      <c r="K635" s="5"/>
      <c r="L635" s="139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</row>
    <row r="636" spans="2:28">
      <c r="B636" s="137"/>
      <c r="C636" s="5"/>
      <c r="D636" s="5"/>
      <c r="E636" s="138"/>
      <c r="F636" s="5"/>
      <c r="G636" s="5"/>
      <c r="H636" s="5"/>
      <c r="I636" s="5"/>
      <c r="J636" s="5"/>
      <c r="K636" s="5"/>
      <c r="L636" s="139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</row>
    <row r="637" spans="2:28">
      <c r="B637" s="137"/>
      <c r="C637" s="5"/>
      <c r="D637" s="5"/>
      <c r="E637" s="138"/>
      <c r="F637" s="5"/>
      <c r="G637" s="5"/>
      <c r="H637" s="5"/>
      <c r="I637" s="5"/>
      <c r="J637" s="5"/>
      <c r="K637" s="5"/>
      <c r="L637" s="139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</row>
    <row r="638" spans="2:28">
      <c r="B638" s="137"/>
      <c r="C638" s="5"/>
      <c r="D638" s="5"/>
      <c r="E638" s="138"/>
      <c r="F638" s="5"/>
      <c r="G638" s="5"/>
      <c r="H638" s="5"/>
      <c r="I638" s="5"/>
      <c r="J638" s="5"/>
      <c r="K638" s="5"/>
      <c r="L638" s="139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</row>
    <row r="639" spans="2:28">
      <c r="B639" s="137"/>
      <c r="C639" s="5"/>
      <c r="D639" s="5"/>
      <c r="E639" s="138"/>
      <c r="F639" s="5"/>
      <c r="G639" s="5"/>
      <c r="H639" s="5"/>
      <c r="I639" s="5"/>
      <c r="J639" s="5"/>
      <c r="K639" s="5"/>
      <c r="L639" s="139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</row>
    <row r="640" spans="2:28">
      <c r="B640" s="137"/>
      <c r="C640" s="5"/>
      <c r="D640" s="5"/>
      <c r="E640" s="138"/>
      <c r="F640" s="5"/>
      <c r="G640" s="5"/>
      <c r="H640" s="5"/>
      <c r="I640" s="5"/>
      <c r="J640" s="5"/>
      <c r="K640" s="5"/>
      <c r="L640" s="139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</row>
    <row r="641" spans="2:28">
      <c r="B641" s="137"/>
      <c r="C641" s="5"/>
      <c r="D641" s="5"/>
      <c r="E641" s="138"/>
      <c r="F641" s="5"/>
      <c r="G641" s="5"/>
      <c r="H641" s="5"/>
      <c r="I641" s="5"/>
      <c r="J641" s="5"/>
      <c r="K641" s="5"/>
      <c r="L641" s="139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</row>
    <row r="642" spans="2:28">
      <c r="B642" s="137"/>
      <c r="C642" s="5"/>
      <c r="D642" s="5"/>
      <c r="E642" s="138"/>
      <c r="F642" s="5"/>
      <c r="G642" s="5"/>
      <c r="H642" s="5"/>
      <c r="I642" s="5"/>
      <c r="J642" s="5"/>
      <c r="K642" s="5"/>
      <c r="L642" s="139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</row>
    <row r="643" spans="2:28">
      <c r="B643" s="137"/>
      <c r="C643" s="5"/>
      <c r="D643" s="5"/>
      <c r="E643" s="138"/>
      <c r="F643" s="5"/>
      <c r="G643" s="5"/>
      <c r="H643" s="5"/>
      <c r="I643" s="5"/>
      <c r="J643" s="5"/>
      <c r="K643" s="5"/>
      <c r="L643" s="139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</row>
    <row r="644" spans="2:28">
      <c r="B644" s="137"/>
      <c r="C644" s="5"/>
      <c r="D644" s="5"/>
      <c r="E644" s="138"/>
      <c r="F644" s="5"/>
      <c r="G644" s="5"/>
      <c r="H644" s="5"/>
      <c r="I644" s="5"/>
      <c r="J644" s="5"/>
      <c r="K644" s="5"/>
      <c r="L644" s="139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</row>
    <row r="645" spans="2:28">
      <c r="B645" s="137"/>
      <c r="C645" s="5"/>
      <c r="D645" s="5"/>
      <c r="E645" s="138"/>
      <c r="F645" s="5"/>
      <c r="G645" s="5"/>
      <c r="H645" s="5"/>
      <c r="I645" s="5"/>
      <c r="J645" s="5"/>
      <c r="K645" s="5"/>
      <c r="L645" s="139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</row>
    <row r="646" spans="2:28">
      <c r="B646" s="137"/>
      <c r="C646" s="5"/>
      <c r="D646" s="5"/>
      <c r="E646" s="138"/>
      <c r="F646" s="5"/>
      <c r="G646" s="5"/>
      <c r="H646" s="5"/>
      <c r="I646" s="5"/>
      <c r="J646" s="5"/>
      <c r="K646" s="5"/>
      <c r="L646" s="139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</row>
    <row r="647" spans="2:28">
      <c r="B647" s="137"/>
      <c r="C647" s="5"/>
      <c r="D647" s="5"/>
      <c r="E647" s="138"/>
      <c r="F647" s="5"/>
      <c r="G647" s="5"/>
      <c r="H647" s="5"/>
      <c r="I647" s="5"/>
      <c r="J647" s="5"/>
      <c r="K647" s="5"/>
      <c r="L647" s="139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</row>
    <row r="648" spans="2:28">
      <c r="B648" s="137"/>
      <c r="C648" s="5"/>
      <c r="D648" s="5"/>
      <c r="E648" s="138"/>
      <c r="F648" s="5"/>
      <c r="G648" s="5"/>
      <c r="H648" s="5"/>
      <c r="I648" s="5"/>
      <c r="J648" s="5"/>
      <c r="K648" s="5"/>
      <c r="L648" s="139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</row>
    <row r="649" spans="2:28">
      <c r="B649" s="137"/>
      <c r="C649" s="5"/>
      <c r="D649" s="5"/>
      <c r="E649" s="138"/>
      <c r="F649" s="5"/>
      <c r="G649" s="5"/>
      <c r="H649" s="5"/>
      <c r="I649" s="5"/>
      <c r="J649" s="5"/>
      <c r="K649" s="5"/>
      <c r="L649" s="139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</row>
    <row r="650" spans="2:28">
      <c r="B650" s="137"/>
      <c r="C650" s="5"/>
      <c r="D650" s="5"/>
      <c r="E650" s="138"/>
      <c r="F650" s="5"/>
      <c r="G650" s="5"/>
      <c r="H650" s="5"/>
      <c r="I650" s="5"/>
      <c r="J650" s="5"/>
      <c r="K650" s="5"/>
      <c r="L650" s="139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</row>
    <row r="651" spans="2:28">
      <c r="B651" s="137"/>
      <c r="C651" s="5"/>
      <c r="D651" s="5"/>
      <c r="E651" s="138"/>
      <c r="F651" s="5"/>
      <c r="G651" s="5"/>
      <c r="H651" s="5"/>
      <c r="I651" s="5"/>
      <c r="J651" s="5"/>
      <c r="K651" s="5"/>
      <c r="L651" s="139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</row>
    <row r="652" spans="2:28">
      <c r="B652" s="137"/>
      <c r="C652" s="5"/>
      <c r="D652" s="5"/>
      <c r="E652" s="138"/>
      <c r="F652" s="5"/>
      <c r="G652" s="5"/>
      <c r="H652" s="5"/>
      <c r="I652" s="5"/>
      <c r="J652" s="5"/>
      <c r="K652" s="5"/>
      <c r="L652" s="139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</row>
    <row r="653" spans="2:28">
      <c r="B653" s="137"/>
      <c r="C653" s="5"/>
      <c r="D653" s="5"/>
      <c r="E653" s="138"/>
      <c r="F653" s="5"/>
      <c r="G653" s="5"/>
      <c r="H653" s="5"/>
      <c r="I653" s="5"/>
      <c r="J653" s="5"/>
      <c r="K653" s="5"/>
      <c r="L653" s="139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</row>
    <row r="654" spans="2:28">
      <c r="B654" s="137"/>
      <c r="C654" s="5"/>
      <c r="D654" s="5"/>
      <c r="E654" s="138"/>
      <c r="F654" s="5"/>
      <c r="G654" s="5"/>
      <c r="H654" s="5"/>
      <c r="I654" s="5"/>
      <c r="J654" s="5"/>
      <c r="K654" s="5"/>
      <c r="L654" s="139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</row>
    <row r="655" spans="2:28">
      <c r="B655" s="137"/>
      <c r="C655" s="5"/>
      <c r="D655" s="5"/>
      <c r="E655" s="138"/>
      <c r="F655" s="5"/>
      <c r="G655" s="5"/>
      <c r="H655" s="5"/>
      <c r="I655" s="5"/>
      <c r="J655" s="5"/>
      <c r="K655" s="5"/>
      <c r="L655" s="139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</row>
    <row r="656" spans="2:28">
      <c r="B656" s="137"/>
      <c r="C656" s="5"/>
      <c r="D656" s="5"/>
      <c r="E656" s="138"/>
      <c r="F656" s="5"/>
      <c r="G656" s="5"/>
      <c r="H656" s="5"/>
      <c r="I656" s="5"/>
      <c r="J656" s="5"/>
      <c r="K656" s="5"/>
      <c r="L656" s="139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</row>
    <row r="657" spans="2:28">
      <c r="B657" s="137"/>
      <c r="C657" s="5"/>
      <c r="D657" s="5"/>
      <c r="E657" s="138"/>
      <c r="F657" s="5"/>
      <c r="G657" s="5"/>
      <c r="H657" s="5"/>
      <c r="I657" s="5"/>
      <c r="J657" s="5"/>
      <c r="K657" s="5"/>
      <c r="L657" s="139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</row>
    <row r="658" spans="2:28">
      <c r="B658" s="137"/>
      <c r="C658" s="5"/>
      <c r="D658" s="5"/>
      <c r="E658" s="138"/>
      <c r="F658" s="5"/>
      <c r="G658" s="5"/>
      <c r="H658" s="5"/>
      <c r="I658" s="5"/>
      <c r="J658" s="5"/>
      <c r="K658" s="5"/>
      <c r="L658" s="139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</row>
    <row r="659" spans="2:28">
      <c r="B659" s="137"/>
      <c r="C659" s="5"/>
      <c r="D659" s="5"/>
      <c r="E659" s="138"/>
      <c r="F659" s="5"/>
      <c r="G659" s="5"/>
      <c r="H659" s="5"/>
      <c r="I659" s="5"/>
      <c r="J659" s="5"/>
      <c r="K659" s="5"/>
      <c r="L659" s="139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</row>
    <row r="660" spans="2:28">
      <c r="B660" s="137"/>
      <c r="C660" s="5"/>
      <c r="D660" s="5"/>
      <c r="E660" s="138"/>
      <c r="F660" s="5"/>
      <c r="G660" s="5"/>
      <c r="H660" s="5"/>
      <c r="I660" s="5"/>
      <c r="J660" s="5"/>
      <c r="K660" s="5"/>
      <c r="L660" s="139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</row>
    <row r="661" spans="2:28">
      <c r="B661" s="137"/>
      <c r="C661" s="5"/>
      <c r="D661" s="5"/>
      <c r="E661" s="138"/>
      <c r="F661" s="5"/>
      <c r="G661" s="5"/>
      <c r="H661" s="5"/>
      <c r="I661" s="5"/>
      <c r="J661" s="5"/>
      <c r="K661" s="5"/>
      <c r="L661" s="139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</row>
    <row r="662" spans="2:28">
      <c r="B662" s="137"/>
      <c r="C662" s="5"/>
      <c r="D662" s="5"/>
      <c r="E662" s="138"/>
      <c r="F662" s="5"/>
      <c r="G662" s="5"/>
      <c r="H662" s="5"/>
      <c r="I662" s="5"/>
      <c r="J662" s="5"/>
      <c r="K662" s="5"/>
      <c r="L662" s="139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</row>
    <row r="663" spans="2:28">
      <c r="B663" s="137"/>
      <c r="C663" s="5"/>
      <c r="D663" s="5"/>
      <c r="E663" s="138"/>
      <c r="F663" s="5"/>
      <c r="G663" s="5"/>
      <c r="H663" s="5"/>
      <c r="I663" s="5"/>
      <c r="J663" s="5"/>
      <c r="K663" s="5"/>
      <c r="L663" s="139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</row>
    <row r="664" spans="2:28">
      <c r="B664" s="137"/>
      <c r="C664" s="5"/>
      <c r="D664" s="5"/>
      <c r="E664" s="138"/>
      <c r="F664" s="5"/>
      <c r="G664" s="5"/>
      <c r="H664" s="5"/>
      <c r="I664" s="5"/>
      <c r="J664" s="5"/>
      <c r="K664" s="5"/>
      <c r="L664" s="139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</row>
    <row r="665" spans="2:28">
      <c r="B665" s="137"/>
      <c r="C665" s="5"/>
      <c r="D665" s="5"/>
      <c r="E665" s="138"/>
      <c r="F665" s="5"/>
      <c r="G665" s="5"/>
      <c r="H665" s="5"/>
      <c r="I665" s="5"/>
      <c r="J665" s="5"/>
      <c r="K665" s="5"/>
      <c r="L665" s="139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</row>
    <row r="666" spans="2:28">
      <c r="B666" s="137"/>
      <c r="C666" s="5"/>
      <c r="D666" s="5"/>
      <c r="E666" s="138"/>
      <c r="F666" s="5"/>
      <c r="G666" s="5"/>
      <c r="H666" s="5"/>
      <c r="I666" s="5"/>
      <c r="J666" s="5"/>
      <c r="K666" s="5"/>
      <c r="L666" s="139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</row>
    <row r="667" spans="2:28">
      <c r="B667" s="137"/>
      <c r="C667" s="5"/>
      <c r="D667" s="5"/>
      <c r="E667" s="138"/>
      <c r="F667" s="5"/>
      <c r="G667" s="5"/>
      <c r="H667" s="5"/>
      <c r="I667" s="5"/>
      <c r="J667" s="5"/>
      <c r="K667" s="5"/>
      <c r="L667" s="139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</row>
    <row r="668" spans="2:28">
      <c r="B668" s="137"/>
      <c r="C668" s="5"/>
      <c r="D668" s="5"/>
      <c r="E668" s="138"/>
      <c r="F668" s="5"/>
      <c r="G668" s="5"/>
      <c r="H668" s="5"/>
      <c r="I668" s="5"/>
      <c r="J668" s="5"/>
      <c r="K668" s="5"/>
      <c r="L668" s="139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</row>
    <row r="669" spans="2:28">
      <c r="B669" s="137"/>
      <c r="C669" s="5"/>
      <c r="D669" s="5"/>
      <c r="E669" s="138"/>
      <c r="F669" s="5"/>
      <c r="G669" s="5"/>
      <c r="H669" s="5"/>
      <c r="I669" s="5"/>
      <c r="J669" s="5"/>
      <c r="K669" s="5"/>
      <c r="L669" s="139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</row>
    <row r="670" spans="2:28">
      <c r="B670" s="137"/>
      <c r="C670" s="5"/>
      <c r="D670" s="5"/>
      <c r="E670" s="138"/>
      <c r="F670" s="5"/>
      <c r="G670" s="5"/>
      <c r="H670" s="5"/>
      <c r="I670" s="5"/>
      <c r="J670" s="5"/>
      <c r="K670" s="5"/>
      <c r="L670" s="139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</row>
    <row r="671" spans="2:28">
      <c r="B671" s="137"/>
      <c r="C671" s="5"/>
      <c r="D671" s="5"/>
      <c r="E671" s="138"/>
      <c r="F671" s="5"/>
      <c r="G671" s="5"/>
      <c r="H671" s="5"/>
      <c r="I671" s="5"/>
      <c r="J671" s="5"/>
      <c r="K671" s="5"/>
      <c r="L671" s="139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</row>
    <row r="672" spans="2:28">
      <c r="B672" s="137"/>
      <c r="C672" s="5"/>
      <c r="D672" s="5"/>
      <c r="E672" s="138"/>
      <c r="F672" s="5"/>
      <c r="G672" s="5"/>
      <c r="H672" s="5"/>
      <c r="I672" s="5"/>
      <c r="J672" s="5"/>
      <c r="K672" s="5"/>
      <c r="L672" s="139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</row>
    <row r="673" spans="2:28">
      <c r="B673" s="137"/>
      <c r="C673" s="5"/>
      <c r="D673" s="5"/>
      <c r="E673" s="138"/>
      <c r="F673" s="5"/>
      <c r="G673" s="5"/>
      <c r="H673" s="5"/>
      <c r="I673" s="5"/>
      <c r="J673" s="5"/>
      <c r="K673" s="5"/>
      <c r="L673" s="139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</row>
    <row r="674" spans="2:28">
      <c r="B674" s="137"/>
      <c r="C674" s="5"/>
      <c r="D674" s="5"/>
      <c r="E674" s="138"/>
      <c r="F674" s="5"/>
      <c r="G674" s="5"/>
      <c r="H674" s="5"/>
      <c r="I674" s="5"/>
      <c r="J674" s="5"/>
      <c r="K674" s="5"/>
      <c r="L674" s="139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</row>
    <row r="675" spans="2:28">
      <c r="B675" s="137"/>
      <c r="C675" s="5"/>
      <c r="D675" s="5"/>
      <c r="E675" s="138"/>
      <c r="F675" s="5"/>
      <c r="G675" s="5"/>
      <c r="H675" s="5"/>
      <c r="I675" s="5"/>
      <c r="J675" s="5"/>
      <c r="K675" s="5"/>
      <c r="L675" s="139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</row>
    <row r="676" spans="2:28">
      <c r="B676" s="137"/>
      <c r="C676" s="5"/>
      <c r="D676" s="5"/>
      <c r="E676" s="138"/>
      <c r="F676" s="5"/>
      <c r="G676" s="5"/>
      <c r="H676" s="5"/>
      <c r="I676" s="5"/>
      <c r="J676" s="5"/>
      <c r="K676" s="5"/>
      <c r="L676" s="139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</row>
    <row r="677" spans="2:28">
      <c r="B677" s="137"/>
      <c r="C677" s="5"/>
      <c r="D677" s="5"/>
      <c r="E677" s="138"/>
      <c r="F677" s="5"/>
      <c r="G677" s="5"/>
      <c r="H677" s="5"/>
      <c r="I677" s="5"/>
      <c r="J677" s="5"/>
      <c r="K677" s="5"/>
      <c r="L677" s="139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</row>
    <row r="678" spans="2:28">
      <c r="B678" s="137"/>
      <c r="C678" s="5"/>
      <c r="D678" s="5"/>
      <c r="E678" s="138"/>
      <c r="F678" s="5"/>
      <c r="G678" s="5"/>
      <c r="H678" s="5"/>
      <c r="I678" s="5"/>
      <c r="J678" s="5"/>
      <c r="K678" s="5"/>
      <c r="L678" s="139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</row>
    <row r="679" spans="2:28">
      <c r="B679" s="137"/>
      <c r="C679" s="5"/>
      <c r="D679" s="5"/>
      <c r="E679" s="138"/>
      <c r="F679" s="5"/>
      <c r="G679" s="5"/>
      <c r="H679" s="5"/>
      <c r="I679" s="5"/>
      <c r="J679" s="5"/>
      <c r="K679" s="5"/>
      <c r="L679" s="139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</row>
    <row r="680" spans="2:28">
      <c r="B680" s="137"/>
      <c r="C680" s="5"/>
      <c r="D680" s="5"/>
      <c r="E680" s="138"/>
      <c r="F680" s="5"/>
      <c r="G680" s="5"/>
      <c r="H680" s="5"/>
      <c r="I680" s="5"/>
      <c r="J680" s="5"/>
      <c r="K680" s="5"/>
      <c r="L680" s="139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</row>
    <row r="681" spans="2:28">
      <c r="B681" s="137"/>
      <c r="C681" s="5"/>
      <c r="D681" s="5"/>
      <c r="E681" s="138"/>
      <c r="F681" s="5"/>
      <c r="G681" s="5"/>
      <c r="H681" s="5"/>
      <c r="I681" s="5"/>
      <c r="J681" s="5"/>
      <c r="K681" s="5"/>
      <c r="L681" s="139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</row>
    <row r="682" spans="2:28">
      <c r="B682" s="137"/>
      <c r="C682" s="5"/>
      <c r="D682" s="5"/>
      <c r="E682" s="138"/>
      <c r="F682" s="5"/>
      <c r="G682" s="5"/>
      <c r="H682" s="5"/>
      <c r="I682" s="5"/>
      <c r="J682" s="5"/>
      <c r="K682" s="5"/>
      <c r="L682" s="139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</row>
    <row r="683" spans="2:28">
      <c r="B683" s="137"/>
      <c r="C683" s="5"/>
      <c r="D683" s="5"/>
      <c r="E683" s="138"/>
      <c r="F683" s="5"/>
      <c r="G683" s="5"/>
      <c r="H683" s="5"/>
      <c r="I683" s="5"/>
      <c r="J683" s="5"/>
      <c r="K683" s="5"/>
      <c r="L683" s="139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</row>
    <row r="684" spans="2:28">
      <c r="B684" s="137"/>
      <c r="C684" s="5"/>
      <c r="D684" s="5"/>
      <c r="E684" s="138"/>
      <c r="F684" s="5"/>
      <c r="G684" s="5"/>
      <c r="H684" s="5"/>
      <c r="I684" s="5"/>
      <c r="J684" s="5"/>
      <c r="K684" s="5"/>
      <c r="L684" s="139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</row>
    <row r="685" spans="2:28">
      <c r="B685" s="137"/>
      <c r="C685" s="5"/>
      <c r="D685" s="5"/>
      <c r="E685" s="138"/>
      <c r="F685" s="5"/>
      <c r="G685" s="5"/>
      <c r="H685" s="5"/>
      <c r="I685" s="5"/>
      <c r="J685" s="5"/>
      <c r="K685" s="5"/>
      <c r="L685" s="139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</row>
    <row r="686" spans="2:28">
      <c r="B686" s="137"/>
      <c r="C686" s="5"/>
      <c r="D686" s="5"/>
      <c r="E686" s="138"/>
      <c r="F686" s="5"/>
      <c r="G686" s="5"/>
      <c r="H686" s="5"/>
      <c r="I686" s="5"/>
      <c r="J686" s="5"/>
      <c r="K686" s="5"/>
      <c r="L686" s="139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</row>
    <row r="687" spans="2:28">
      <c r="B687" s="137"/>
      <c r="C687" s="5"/>
      <c r="D687" s="5"/>
      <c r="E687" s="138"/>
      <c r="F687" s="5"/>
      <c r="G687" s="5"/>
      <c r="H687" s="5"/>
      <c r="I687" s="5"/>
      <c r="J687" s="5"/>
      <c r="K687" s="5"/>
      <c r="L687" s="139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</row>
    <row r="688" spans="2:28">
      <c r="B688" s="137"/>
      <c r="C688" s="5"/>
      <c r="D688" s="5"/>
      <c r="E688" s="138"/>
      <c r="F688" s="5"/>
      <c r="G688" s="5"/>
      <c r="H688" s="5"/>
      <c r="I688" s="5"/>
      <c r="J688" s="5"/>
      <c r="K688" s="5"/>
      <c r="L688" s="139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</row>
    <row r="689" spans="2:28">
      <c r="B689" s="137"/>
      <c r="C689" s="5"/>
      <c r="D689" s="5"/>
      <c r="E689" s="138"/>
      <c r="F689" s="5"/>
      <c r="G689" s="5"/>
      <c r="H689" s="5"/>
      <c r="I689" s="5"/>
      <c r="J689" s="5"/>
      <c r="K689" s="5"/>
      <c r="L689" s="139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</row>
    <row r="690" spans="2:28">
      <c r="B690" s="137"/>
      <c r="C690" s="5"/>
      <c r="D690" s="5"/>
      <c r="E690" s="138"/>
      <c r="F690" s="5"/>
      <c r="G690" s="5"/>
      <c r="H690" s="5"/>
      <c r="I690" s="5"/>
      <c r="J690" s="5"/>
      <c r="K690" s="5"/>
      <c r="L690" s="139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</row>
    <row r="691" spans="2:28">
      <c r="B691" s="137"/>
      <c r="C691" s="5"/>
      <c r="D691" s="5"/>
      <c r="E691" s="138"/>
      <c r="F691" s="5"/>
      <c r="G691" s="5"/>
      <c r="H691" s="5"/>
      <c r="I691" s="5"/>
      <c r="J691" s="5"/>
      <c r="K691" s="5"/>
      <c r="L691" s="139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</row>
    <row r="692" spans="2:28">
      <c r="B692" s="137"/>
      <c r="C692" s="5"/>
      <c r="D692" s="5"/>
      <c r="E692" s="138"/>
      <c r="F692" s="5"/>
      <c r="G692" s="5"/>
      <c r="H692" s="5"/>
      <c r="I692" s="5"/>
      <c r="J692" s="5"/>
      <c r="K692" s="5"/>
      <c r="L692" s="139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</row>
    <row r="693" spans="2:28">
      <c r="B693" s="137"/>
      <c r="C693" s="5"/>
      <c r="D693" s="5"/>
      <c r="E693" s="138"/>
      <c r="F693" s="5"/>
      <c r="G693" s="5"/>
      <c r="H693" s="5"/>
      <c r="I693" s="5"/>
      <c r="J693" s="5"/>
      <c r="K693" s="5"/>
      <c r="L693" s="139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</row>
    <row r="694" spans="2:28">
      <c r="B694" s="137"/>
      <c r="C694" s="5"/>
      <c r="D694" s="5"/>
      <c r="E694" s="138"/>
      <c r="F694" s="5"/>
      <c r="G694" s="5"/>
      <c r="H694" s="5"/>
      <c r="I694" s="5"/>
      <c r="J694" s="5"/>
      <c r="K694" s="5"/>
      <c r="L694" s="139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</row>
    <row r="695" spans="2:28">
      <c r="B695" s="137"/>
      <c r="C695" s="5"/>
      <c r="D695" s="5"/>
      <c r="E695" s="138"/>
      <c r="F695" s="5"/>
      <c r="G695" s="5"/>
      <c r="H695" s="5"/>
      <c r="I695" s="5"/>
      <c r="J695" s="5"/>
      <c r="K695" s="5"/>
      <c r="L695" s="139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</row>
    <row r="696" spans="2:28">
      <c r="B696" s="137"/>
      <c r="C696" s="5"/>
      <c r="D696" s="5"/>
      <c r="E696" s="138"/>
      <c r="F696" s="5"/>
      <c r="G696" s="5"/>
      <c r="H696" s="5"/>
      <c r="I696" s="5"/>
      <c r="J696" s="5"/>
      <c r="K696" s="5"/>
      <c r="L696" s="139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</row>
    <row r="697" spans="2:28">
      <c r="B697" s="137"/>
      <c r="C697" s="5"/>
      <c r="D697" s="5"/>
      <c r="E697" s="138"/>
      <c r="F697" s="5"/>
      <c r="G697" s="5"/>
      <c r="H697" s="5"/>
      <c r="I697" s="5"/>
      <c r="J697" s="5"/>
      <c r="K697" s="5"/>
      <c r="L697" s="139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</row>
    <row r="698" spans="2:28">
      <c r="B698" s="137"/>
      <c r="C698" s="5"/>
      <c r="D698" s="5"/>
      <c r="E698" s="138"/>
      <c r="F698" s="5"/>
      <c r="G698" s="5"/>
      <c r="H698" s="5"/>
      <c r="I698" s="5"/>
      <c r="J698" s="5"/>
      <c r="K698" s="5"/>
      <c r="L698" s="139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</row>
    <row r="699" spans="2:28">
      <c r="B699" s="137"/>
      <c r="C699" s="5"/>
      <c r="D699" s="5"/>
      <c r="E699" s="138"/>
      <c r="F699" s="5"/>
      <c r="G699" s="5"/>
      <c r="H699" s="5"/>
      <c r="I699" s="5"/>
      <c r="J699" s="5"/>
      <c r="K699" s="5"/>
      <c r="L699" s="139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</row>
    <row r="700" spans="2:28">
      <c r="B700" s="137"/>
      <c r="C700" s="5"/>
      <c r="D700" s="5"/>
      <c r="E700" s="138"/>
      <c r="F700" s="5"/>
      <c r="G700" s="5"/>
      <c r="H700" s="5"/>
      <c r="I700" s="5"/>
      <c r="J700" s="5"/>
      <c r="K700" s="5"/>
      <c r="L700" s="139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</row>
    <row r="701" spans="2:28">
      <c r="B701" s="137"/>
      <c r="C701" s="5"/>
      <c r="D701" s="5"/>
      <c r="E701" s="138"/>
      <c r="F701" s="5"/>
      <c r="G701" s="5"/>
      <c r="H701" s="5"/>
      <c r="I701" s="5"/>
      <c r="J701" s="5"/>
      <c r="K701" s="5"/>
      <c r="L701" s="139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</row>
    <row r="702" spans="2:28">
      <c r="B702" s="137"/>
      <c r="C702" s="5"/>
      <c r="D702" s="5"/>
      <c r="E702" s="138"/>
      <c r="F702" s="5"/>
      <c r="G702" s="5"/>
      <c r="H702" s="5"/>
      <c r="I702" s="5"/>
      <c r="J702" s="5"/>
      <c r="K702" s="5"/>
      <c r="L702" s="139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</row>
    <row r="703" spans="2:28">
      <c r="B703" s="137"/>
      <c r="C703" s="5"/>
      <c r="D703" s="5"/>
      <c r="E703" s="138"/>
      <c r="F703" s="5"/>
      <c r="G703" s="5"/>
      <c r="H703" s="5"/>
      <c r="I703" s="5"/>
      <c r="J703" s="5"/>
      <c r="K703" s="5"/>
      <c r="L703" s="139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</row>
    <row r="704" spans="2:28">
      <c r="B704" s="137"/>
      <c r="C704" s="5"/>
      <c r="D704" s="5"/>
      <c r="E704" s="138"/>
      <c r="F704" s="5"/>
      <c r="G704" s="5"/>
      <c r="H704" s="5"/>
      <c r="I704" s="5"/>
      <c r="J704" s="5"/>
      <c r="K704" s="5"/>
      <c r="L704" s="139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</row>
    <row r="705" spans="2:28">
      <c r="B705" s="137"/>
      <c r="C705" s="5"/>
      <c r="D705" s="5"/>
      <c r="E705" s="138"/>
      <c r="F705" s="5"/>
      <c r="G705" s="5"/>
      <c r="H705" s="5"/>
      <c r="I705" s="5"/>
      <c r="J705" s="5"/>
      <c r="K705" s="5"/>
      <c r="L705" s="139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</row>
    <row r="706" spans="2:28">
      <c r="B706" s="137"/>
      <c r="C706" s="5"/>
      <c r="D706" s="5"/>
      <c r="E706" s="138"/>
      <c r="F706" s="5"/>
      <c r="G706" s="5"/>
      <c r="H706" s="5"/>
      <c r="I706" s="5"/>
      <c r="J706" s="5"/>
      <c r="K706" s="5"/>
      <c r="L706" s="139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</row>
    <row r="707" spans="2:28">
      <c r="B707" s="137"/>
      <c r="C707" s="5"/>
      <c r="D707" s="5"/>
      <c r="E707" s="138"/>
      <c r="F707" s="5"/>
      <c r="G707" s="5"/>
      <c r="H707" s="5"/>
      <c r="I707" s="5"/>
      <c r="J707" s="5"/>
      <c r="K707" s="5"/>
      <c r="L707" s="139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</row>
    <row r="708" spans="2:28">
      <c r="B708" s="137"/>
      <c r="C708" s="5"/>
      <c r="D708" s="5"/>
      <c r="E708" s="138"/>
      <c r="F708" s="5"/>
      <c r="G708" s="5"/>
      <c r="H708" s="5"/>
      <c r="I708" s="5"/>
      <c r="J708" s="5"/>
      <c r="K708" s="5"/>
      <c r="L708" s="139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</row>
    <row r="709" spans="2:28">
      <c r="B709" s="137"/>
      <c r="C709" s="5"/>
      <c r="D709" s="5"/>
      <c r="E709" s="138"/>
      <c r="F709" s="5"/>
      <c r="G709" s="5"/>
      <c r="H709" s="5"/>
      <c r="I709" s="5"/>
      <c r="J709" s="5"/>
      <c r="K709" s="5"/>
      <c r="L709" s="139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</row>
    <row r="710" spans="2:28">
      <c r="B710" s="137"/>
      <c r="C710" s="5"/>
      <c r="D710" s="5"/>
      <c r="E710" s="138"/>
      <c r="F710" s="5"/>
      <c r="G710" s="5"/>
      <c r="H710" s="5"/>
      <c r="I710" s="5"/>
      <c r="J710" s="5"/>
      <c r="K710" s="5"/>
      <c r="L710" s="139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</row>
    <row r="711" spans="2:28">
      <c r="B711" s="137"/>
      <c r="C711" s="5"/>
      <c r="D711" s="5"/>
      <c r="E711" s="138"/>
      <c r="F711" s="5"/>
      <c r="G711" s="5"/>
      <c r="H711" s="5"/>
      <c r="I711" s="5"/>
      <c r="J711" s="5"/>
      <c r="K711" s="5"/>
      <c r="L711" s="139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</row>
    <row r="712" spans="2:28">
      <c r="B712" s="137"/>
      <c r="C712" s="5"/>
      <c r="D712" s="5"/>
      <c r="E712" s="138"/>
      <c r="F712" s="5"/>
      <c r="G712" s="5"/>
      <c r="H712" s="5"/>
      <c r="I712" s="5"/>
      <c r="J712" s="5"/>
      <c r="K712" s="5"/>
      <c r="L712" s="139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</row>
    <row r="713" spans="2:28">
      <c r="B713" s="137"/>
      <c r="C713" s="5"/>
      <c r="D713" s="5"/>
      <c r="E713" s="138"/>
      <c r="F713" s="5"/>
      <c r="G713" s="5"/>
      <c r="H713" s="5"/>
      <c r="I713" s="5"/>
      <c r="J713" s="5"/>
      <c r="K713" s="5"/>
      <c r="L713" s="139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</row>
    <row r="714" spans="2:28">
      <c r="B714" s="137"/>
      <c r="C714" s="5"/>
      <c r="D714" s="5"/>
      <c r="E714" s="138"/>
      <c r="F714" s="5"/>
      <c r="G714" s="5"/>
      <c r="H714" s="5"/>
      <c r="I714" s="5"/>
      <c r="J714" s="5"/>
      <c r="K714" s="5"/>
      <c r="L714" s="139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</row>
    <row r="715" spans="2:28">
      <c r="B715" s="137"/>
      <c r="C715" s="5"/>
      <c r="D715" s="5"/>
      <c r="E715" s="138"/>
      <c r="F715" s="5"/>
      <c r="G715" s="5"/>
      <c r="H715" s="5"/>
      <c r="I715" s="5"/>
      <c r="J715" s="5"/>
      <c r="K715" s="5"/>
      <c r="L715" s="139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</row>
    <row r="716" spans="2:28">
      <c r="B716" s="137"/>
      <c r="C716" s="5"/>
      <c r="D716" s="5"/>
      <c r="E716" s="138"/>
      <c r="F716" s="5"/>
      <c r="G716" s="5"/>
      <c r="H716" s="5"/>
      <c r="I716" s="5"/>
      <c r="J716" s="5"/>
      <c r="K716" s="5"/>
      <c r="L716" s="139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</row>
    <row r="717" spans="2:28">
      <c r="B717" s="137"/>
      <c r="C717" s="5"/>
      <c r="D717" s="5"/>
      <c r="E717" s="138"/>
      <c r="F717" s="5"/>
      <c r="G717" s="5"/>
      <c r="H717" s="5"/>
      <c r="I717" s="5"/>
      <c r="J717" s="5"/>
      <c r="K717" s="5"/>
      <c r="L717" s="139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</row>
    <row r="718" spans="2:28">
      <c r="B718" s="137"/>
      <c r="C718" s="5"/>
      <c r="D718" s="5"/>
      <c r="E718" s="138"/>
      <c r="F718" s="5"/>
      <c r="G718" s="5"/>
      <c r="H718" s="5"/>
      <c r="I718" s="5"/>
      <c r="J718" s="5"/>
      <c r="K718" s="5"/>
      <c r="L718" s="139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</row>
    <row r="719" spans="2:28">
      <c r="B719" s="137"/>
      <c r="C719" s="5"/>
      <c r="D719" s="5"/>
      <c r="E719" s="138"/>
      <c r="F719" s="5"/>
      <c r="G719" s="5"/>
      <c r="H719" s="5"/>
      <c r="I719" s="5"/>
      <c r="J719" s="5"/>
      <c r="K719" s="5"/>
      <c r="L719" s="139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</row>
    <row r="720" spans="2:28">
      <c r="B720" s="137"/>
      <c r="C720" s="5"/>
      <c r="D720" s="5"/>
      <c r="E720" s="138"/>
      <c r="F720" s="5"/>
      <c r="G720" s="5"/>
      <c r="H720" s="5"/>
      <c r="I720" s="5"/>
      <c r="J720" s="5"/>
      <c r="K720" s="5"/>
      <c r="L720" s="139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</row>
    <row r="721" spans="2:28">
      <c r="B721" s="137"/>
      <c r="C721" s="5"/>
      <c r="D721" s="5"/>
      <c r="E721" s="138"/>
      <c r="F721" s="5"/>
      <c r="G721" s="5"/>
      <c r="H721" s="5"/>
      <c r="I721" s="5"/>
      <c r="J721" s="5"/>
      <c r="K721" s="5"/>
      <c r="L721" s="139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</row>
    <row r="722" spans="2:28">
      <c r="B722" s="137"/>
      <c r="C722" s="5"/>
      <c r="D722" s="5"/>
      <c r="E722" s="138"/>
      <c r="F722" s="5"/>
      <c r="G722" s="5"/>
      <c r="H722" s="5"/>
      <c r="I722" s="5"/>
      <c r="J722" s="5"/>
      <c r="K722" s="5"/>
      <c r="L722" s="139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</row>
    <row r="723" spans="2:28">
      <c r="B723" s="137"/>
      <c r="C723" s="5"/>
      <c r="D723" s="5"/>
      <c r="E723" s="138"/>
      <c r="F723" s="5"/>
      <c r="G723" s="5"/>
      <c r="H723" s="5"/>
      <c r="I723" s="5"/>
      <c r="J723" s="5"/>
      <c r="K723" s="5"/>
      <c r="L723" s="139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</row>
    <row r="724" spans="2:28">
      <c r="B724" s="137"/>
      <c r="C724" s="5"/>
      <c r="D724" s="5"/>
      <c r="E724" s="138"/>
      <c r="F724" s="5"/>
      <c r="G724" s="5"/>
      <c r="H724" s="5"/>
      <c r="I724" s="5"/>
      <c r="J724" s="5"/>
      <c r="K724" s="5"/>
      <c r="L724" s="139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</row>
    <row r="725" spans="2:28">
      <c r="B725" s="137"/>
      <c r="C725" s="5"/>
      <c r="D725" s="5"/>
      <c r="E725" s="138"/>
      <c r="F725" s="5"/>
      <c r="G725" s="5"/>
      <c r="H725" s="5"/>
      <c r="I725" s="5"/>
      <c r="J725" s="5"/>
      <c r="K725" s="5"/>
      <c r="L725" s="139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</row>
    <row r="726" spans="2:28">
      <c r="B726" s="137"/>
      <c r="C726" s="5"/>
      <c r="D726" s="5"/>
      <c r="E726" s="138"/>
      <c r="F726" s="5"/>
      <c r="G726" s="5"/>
      <c r="H726" s="5"/>
      <c r="I726" s="5"/>
      <c r="J726" s="5"/>
      <c r="K726" s="5"/>
      <c r="L726" s="139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</row>
    <row r="727" spans="2:28">
      <c r="B727" s="137"/>
      <c r="C727" s="5"/>
      <c r="D727" s="5"/>
      <c r="E727" s="138"/>
      <c r="F727" s="5"/>
      <c r="G727" s="5"/>
      <c r="H727" s="5"/>
      <c r="I727" s="5"/>
      <c r="J727" s="5"/>
      <c r="K727" s="5"/>
      <c r="L727" s="139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</row>
    <row r="728" spans="2:28">
      <c r="B728" s="137"/>
      <c r="C728" s="5"/>
      <c r="D728" s="5"/>
      <c r="E728" s="138"/>
      <c r="F728" s="5"/>
      <c r="G728" s="5"/>
      <c r="H728" s="5"/>
      <c r="I728" s="5"/>
      <c r="J728" s="5"/>
      <c r="K728" s="5"/>
      <c r="L728" s="139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</row>
    <row r="729" spans="2:28">
      <c r="B729" s="137"/>
      <c r="C729" s="5"/>
      <c r="D729" s="5"/>
      <c r="E729" s="138"/>
      <c r="F729" s="5"/>
      <c r="G729" s="5"/>
      <c r="H729" s="5"/>
      <c r="I729" s="5"/>
      <c r="J729" s="5"/>
      <c r="K729" s="5"/>
      <c r="L729" s="139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</row>
    <row r="730" spans="2:28">
      <c r="B730" s="137"/>
      <c r="C730" s="5"/>
      <c r="D730" s="5"/>
      <c r="E730" s="138"/>
      <c r="F730" s="5"/>
      <c r="G730" s="5"/>
      <c r="H730" s="5"/>
      <c r="I730" s="5"/>
      <c r="J730" s="5"/>
      <c r="K730" s="5"/>
      <c r="L730" s="139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</row>
    <row r="731" spans="2:28">
      <c r="B731" s="137"/>
      <c r="C731" s="5"/>
      <c r="D731" s="5"/>
      <c r="E731" s="138"/>
      <c r="F731" s="5"/>
      <c r="G731" s="5"/>
      <c r="H731" s="5"/>
      <c r="I731" s="5"/>
      <c r="J731" s="5"/>
      <c r="K731" s="5"/>
      <c r="L731" s="139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</row>
    <row r="732" spans="2:28">
      <c r="B732" s="137"/>
      <c r="C732" s="5"/>
      <c r="D732" s="5"/>
      <c r="E732" s="138"/>
      <c r="F732" s="5"/>
      <c r="G732" s="5"/>
      <c r="H732" s="5"/>
      <c r="I732" s="5"/>
      <c r="J732" s="5"/>
      <c r="K732" s="5"/>
      <c r="L732" s="139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</row>
    <row r="733" spans="2:28">
      <c r="B733" s="137"/>
      <c r="C733" s="5"/>
      <c r="D733" s="5"/>
      <c r="E733" s="138"/>
      <c r="F733" s="5"/>
      <c r="G733" s="5"/>
      <c r="H733" s="5"/>
      <c r="I733" s="5"/>
      <c r="J733" s="5"/>
      <c r="K733" s="5"/>
      <c r="L733" s="139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</row>
    <row r="734" spans="2:28">
      <c r="B734" s="137"/>
      <c r="C734" s="5"/>
      <c r="D734" s="5"/>
      <c r="E734" s="138"/>
      <c r="F734" s="5"/>
      <c r="G734" s="5"/>
      <c r="H734" s="5"/>
      <c r="I734" s="5"/>
      <c r="J734" s="5"/>
      <c r="K734" s="5"/>
      <c r="L734" s="139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</row>
    <row r="735" spans="2:28">
      <c r="B735" s="137"/>
      <c r="C735" s="5"/>
      <c r="D735" s="5"/>
      <c r="E735" s="138"/>
      <c r="F735" s="5"/>
      <c r="G735" s="5"/>
      <c r="H735" s="5"/>
      <c r="I735" s="5"/>
      <c r="J735" s="5"/>
      <c r="K735" s="5"/>
      <c r="L735" s="139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</row>
    <row r="736" spans="2:28">
      <c r="B736" s="137"/>
      <c r="C736" s="5"/>
      <c r="D736" s="5"/>
      <c r="E736" s="138"/>
      <c r="F736" s="5"/>
      <c r="G736" s="5"/>
      <c r="H736" s="5"/>
      <c r="I736" s="5"/>
      <c r="J736" s="5"/>
      <c r="K736" s="5"/>
      <c r="L736" s="139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</row>
    <row r="737" spans="2:28">
      <c r="B737" s="137"/>
      <c r="C737" s="5"/>
      <c r="D737" s="5"/>
      <c r="E737" s="138"/>
      <c r="F737" s="5"/>
      <c r="G737" s="5"/>
      <c r="H737" s="5"/>
      <c r="I737" s="5"/>
      <c r="J737" s="5"/>
      <c r="K737" s="5"/>
      <c r="L737" s="139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</row>
    <row r="738" spans="2:28">
      <c r="B738" s="137"/>
      <c r="C738" s="5"/>
      <c r="D738" s="5"/>
      <c r="E738" s="138"/>
      <c r="F738" s="5"/>
      <c r="G738" s="5"/>
      <c r="H738" s="5"/>
      <c r="I738" s="5"/>
      <c r="J738" s="5"/>
      <c r="K738" s="5"/>
      <c r="L738" s="139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</row>
    <row r="739" spans="2:28">
      <c r="B739" s="137"/>
      <c r="C739" s="5"/>
      <c r="D739" s="5"/>
      <c r="E739" s="138"/>
      <c r="F739" s="5"/>
      <c r="G739" s="5"/>
      <c r="H739" s="5"/>
      <c r="I739" s="5"/>
      <c r="J739" s="5"/>
      <c r="K739" s="5"/>
      <c r="L739" s="139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</row>
    <row r="740" spans="2:28">
      <c r="B740" s="137"/>
      <c r="C740" s="5"/>
      <c r="D740" s="5"/>
      <c r="E740" s="138"/>
      <c r="F740" s="5"/>
      <c r="G740" s="5"/>
      <c r="H740" s="5"/>
      <c r="I740" s="5"/>
      <c r="J740" s="5"/>
      <c r="K740" s="5"/>
      <c r="L740" s="139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</row>
    <row r="741" spans="2:28">
      <c r="B741" s="137"/>
      <c r="C741" s="5"/>
      <c r="D741" s="5"/>
      <c r="E741" s="138"/>
      <c r="F741" s="5"/>
      <c r="G741" s="5"/>
      <c r="H741" s="5"/>
      <c r="I741" s="5"/>
      <c r="J741" s="5"/>
      <c r="K741" s="5"/>
      <c r="L741" s="139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</row>
    <row r="742" spans="2:28">
      <c r="B742" s="137"/>
      <c r="C742" s="5"/>
      <c r="D742" s="5"/>
      <c r="E742" s="138"/>
      <c r="F742" s="5"/>
      <c r="G742" s="5"/>
      <c r="H742" s="5"/>
      <c r="I742" s="5"/>
      <c r="J742" s="5"/>
      <c r="K742" s="5"/>
      <c r="L742" s="139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</row>
    <row r="743" spans="2:28">
      <c r="B743" s="137"/>
      <c r="C743" s="5"/>
      <c r="D743" s="5"/>
      <c r="E743" s="138"/>
      <c r="F743" s="5"/>
      <c r="G743" s="5"/>
      <c r="H743" s="5"/>
      <c r="I743" s="5"/>
      <c r="J743" s="5"/>
      <c r="K743" s="5"/>
      <c r="L743" s="139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</row>
    <row r="744" spans="2:28">
      <c r="B744" s="137"/>
      <c r="C744" s="5"/>
      <c r="D744" s="5"/>
      <c r="E744" s="138"/>
      <c r="F744" s="5"/>
      <c r="G744" s="5"/>
      <c r="H744" s="5"/>
      <c r="I744" s="5"/>
      <c r="J744" s="5"/>
      <c r="K744" s="5"/>
      <c r="L744" s="139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</row>
    <row r="745" spans="2:28">
      <c r="B745" s="137"/>
      <c r="C745" s="5"/>
      <c r="D745" s="5"/>
      <c r="E745" s="138"/>
      <c r="F745" s="5"/>
      <c r="G745" s="5"/>
      <c r="H745" s="5"/>
      <c r="I745" s="5"/>
      <c r="J745" s="5"/>
      <c r="K745" s="5"/>
      <c r="L745" s="139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</row>
    <row r="746" spans="2:28">
      <c r="B746" s="137"/>
      <c r="C746" s="5"/>
      <c r="D746" s="5"/>
      <c r="E746" s="138"/>
      <c r="F746" s="5"/>
      <c r="G746" s="5"/>
      <c r="H746" s="5"/>
      <c r="I746" s="5"/>
      <c r="J746" s="5"/>
      <c r="K746" s="5"/>
      <c r="L746" s="139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</row>
    <row r="747" spans="2:28">
      <c r="B747" s="137"/>
      <c r="C747" s="5"/>
      <c r="D747" s="5"/>
      <c r="E747" s="138"/>
      <c r="F747" s="5"/>
      <c r="G747" s="5"/>
      <c r="H747" s="5"/>
      <c r="I747" s="5"/>
      <c r="J747" s="5"/>
      <c r="K747" s="5"/>
      <c r="L747" s="139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</row>
    <row r="748" spans="2:28">
      <c r="B748" s="137"/>
      <c r="C748" s="5"/>
      <c r="D748" s="5"/>
      <c r="E748" s="138"/>
      <c r="F748" s="5"/>
      <c r="G748" s="5"/>
      <c r="H748" s="5"/>
      <c r="I748" s="5"/>
      <c r="J748" s="5"/>
      <c r="K748" s="5"/>
      <c r="L748" s="139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</row>
    <row r="749" spans="2:28">
      <c r="B749" s="137"/>
      <c r="C749" s="5"/>
      <c r="D749" s="5"/>
      <c r="E749" s="138"/>
      <c r="F749" s="5"/>
      <c r="G749" s="5"/>
      <c r="H749" s="5"/>
      <c r="I749" s="5"/>
      <c r="J749" s="5"/>
      <c r="K749" s="5"/>
      <c r="L749" s="139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</row>
    <row r="750" spans="2:28">
      <c r="B750" s="137"/>
      <c r="C750" s="5"/>
      <c r="D750" s="5"/>
      <c r="E750" s="138"/>
      <c r="F750" s="5"/>
      <c r="G750" s="5"/>
      <c r="H750" s="5"/>
      <c r="I750" s="5"/>
      <c r="J750" s="5"/>
      <c r="K750" s="5"/>
      <c r="L750" s="139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</row>
    <row r="751" spans="2:28">
      <c r="B751" s="137"/>
      <c r="C751" s="5"/>
      <c r="D751" s="5"/>
      <c r="E751" s="138"/>
      <c r="F751" s="5"/>
      <c r="G751" s="5"/>
      <c r="H751" s="5"/>
      <c r="I751" s="5"/>
      <c r="J751" s="5"/>
      <c r="K751" s="5"/>
      <c r="L751" s="139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</row>
    <row r="752" spans="2:28">
      <c r="B752" s="137"/>
      <c r="C752" s="5"/>
      <c r="D752" s="5"/>
      <c r="E752" s="138"/>
      <c r="F752" s="5"/>
      <c r="G752" s="5"/>
      <c r="H752" s="5"/>
      <c r="I752" s="5"/>
      <c r="J752" s="5"/>
      <c r="K752" s="5"/>
      <c r="L752" s="139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</row>
    <row r="753" spans="2:28">
      <c r="B753" s="137"/>
      <c r="C753" s="5"/>
      <c r="D753" s="5"/>
      <c r="E753" s="138"/>
      <c r="F753" s="5"/>
      <c r="G753" s="5"/>
      <c r="H753" s="5"/>
      <c r="I753" s="5"/>
      <c r="J753" s="5"/>
      <c r="K753" s="5"/>
      <c r="L753" s="139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</row>
    <row r="754" spans="2:28">
      <c r="B754" s="137"/>
      <c r="C754" s="5"/>
      <c r="D754" s="5"/>
      <c r="E754" s="138"/>
      <c r="F754" s="5"/>
      <c r="G754" s="5"/>
      <c r="H754" s="5"/>
      <c r="I754" s="5"/>
      <c r="J754" s="5"/>
      <c r="K754" s="5"/>
      <c r="L754" s="139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</row>
    <row r="755" spans="2:28">
      <c r="B755" s="137"/>
      <c r="C755" s="5"/>
      <c r="D755" s="5"/>
      <c r="E755" s="138"/>
      <c r="F755" s="5"/>
      <c r="G755" s="5"/>
      <c r="H755" s="5"/>
      <c r="I755" s="5"/>
      <c r="J755" s="5"/>
      <c r="K755" s="5"/>
      <c r="L755" s="139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</row>
    <row r="756" spans="2:28">
      <c r="B756" s="137"/>
      <c r="C756" s="5"/>
      <c r="D756" s="5"/>
      <c r="E756" s="138"/>
      <c r="F756" s="5"/>
      <c r="G756" s="5"/>
      <c r="H756" s="5"/>
      <c r="I756" s="5"/>
      <c r="J756" s="5"/>
      <c r="K756" s="5"/>
      <c r="L756" s="139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</row>
    <row r="757" spans="2:28">
      <c r="B757" s="137"/>
      <c r="C757" s="5"/>
      <c r="D757" s="5"/>
      <c r="E757" s="138"/>
      <c r="F757" s="5"/>
      <c r="G757" s="5"/>
      <c r="H757" s="5"/>
      <c r="I757" s="5"/>
      <c r="J757" s="5"/>
      <c r="K757" s="5"/>
      <c r="L757" s="139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</row>
    <row r="758" spans="2:28">
      <c r="B758" s="137"/>
      <c r="C758" s="5"/>
      <c r="D758" s="5"/>
      <c r="E758" s="138"/>
      <c r="F758" s="5"/>
      <c r="G758" s="5"/>
      <c r="H758" s="5"/>
      <c r="I758" s="5"/>
      <c r="J758" s="5"/>
      <c r="K758" s="5"/>
      <c r="L758" s="139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</row>
    <row r="759" spans="2:28">
      <c r="B759" s="137"/>
      <c r="C759" s="5"/>
      <c r="D759" s="5"/>
      <c r="E759" s="138"/>
      <c r="F759" s="5"/>
      <c r="G759" s="5"/>
      <c r="H759" s="5"/>
      <c r="I759" s="5"/>
      <c r="J759" s="5"/>
      <c r="K759" s="5"/>
      <c r="L759" s="139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</row>
    <row r="760" spans="2:28">
      <c r="B760" s="137"/>
      <c r="C760" s="5"/>
      <c r="D760" s="5"/>
      <c r="E760" s="138"/>
      <c r="F760" s="5"/>
      <c r="G760" s="5"/>
      <c r="H760" s="5"/>
      <c r="I760" s="5"/>
      <c r="J760" s="5"/>
      <c r="K760" s="5"/>
      <c r="L760" s="139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</row>
    <row r="761" spans="2:28">
      <c r="B761" s="137"/>
      <c r="C761" s="5"/>
      <c r="D761" s="5"/>
      <c r="E761" s="138"/>
      <c r="F761" s="5"/>
      <c r="G761" s="5"/>
      <c r="H761" s="5"/>
      <c r="I761" s="5"/>
      <c r="J761" s="5"/>
      <c r="K761" s="5"/>
      <c r="L761" s="139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</row>
    <row r="762" spans="2:28">
      <c r="B762" s="137"/>
      <c r="C762" s="5"/>
      <c r="D762" s="5"/>
      <c r="E762" s="138"/>
      <c r="F762" s="5"/>
      <c r="G762" s="5"/>
      <c r="H762" s="5"/>
      <c r="I762" s="5"/>
      <c r="J762" s="5"/>
      <c r="K762" s="5"/>
      <c r="L762" s="139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</row>
    <row r="763" spans="2:28">
      <c r="B763" s="137"/>
      <c r="C763" s="5"/>
      <c r="D763" s="5"/>
      <c r="E763" s="138"/>
      <c r="F763" s="5"/>
      <c r="G763" s="5"/>
      <c r="H763" s="5"/>
      <c r="I763" s="5"/>
      <c r="J763" s="5"/>
      <c r="K763" s="5"/>
      <c r="L763" s="139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</row>
    <row r="764" spans="2:28">
      <c r="B764" s="137"/>
      <c r="C764" s="5"/>
      <c r="D764" s="5"/>
      <c r="E764" s="138"/>
      <c r="F764" s="5"/>
      <c r="G764" s="5"/>
      <c r="H764" s="5"/>
      <c r="I764" s="5"/>
      <c r="J764" s="5"/>
      <c r="K764" s="5"/>
      <c r="L764" s="139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</row>
    <row r="765" spans="2:28">
      <c r="B765" s="137"/>
      <c r="C765" s="5"/>
      <c r="D765" s="5"/>
      <c r="E765" s="138"/>
      <c r="F765" s="5"/>
      <c r="G765" s="5"/>
      <c r="H765" s="5"/>
      <c r="I765" s="5"/>
      <c r="J765" s="5"/>
      <c r="K765" s="5"/>
      <c r="L765" s="139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</row>
    <row r="766" spans="2:28">
      <c r="B766" s="137"/>
      <c r="C766" s="5"/>
      <c r="D766" s="5"/>
      <c r="E766" s="138"/>
      <c r="F766" s="5"/>
      <c r="G766" s="5"/>
      <c r="H766" s="5"/>
      <c r="I766" s="5"/>
      <c r="J766" s="5"/>
      <c r="K766" s="5"/>
      <c r="L766" s="139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</row>
    <row r="767" spans="2:28">
      <c r="B767" s="137"/>
      <c r="C767" s="5"/>
      <c r="D767" s="5"/>
      <c r="E767" s="138"/>
      <c r="F767" s="5"/>
      <c r="G767" s="5"/>
      <c r="H767" s="5"/>
      <c r="I767" s="5"/>
      <c r="J767" s="5"/>
      <c r="K767" s="5"/>
      <c r="L767" s="139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</row>
    <row r="768" spans="2:28">
      <c r="B768" s="137"/>
      <c r="C768" s="5"/>
      <c r="D768" s="5"/>
      <c r="E768" s="138"/>
      <c r="F768" s="5"/>
      <c r="G768" s="5"/>
      <c r="H768" s="5"/>
      <c r="I768" s="5"/>
      <c r="J768" s="5"/>
      <c r="K768" s="5"/>
      <c r="L768" s="139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</row>
    <row r="769" spans="2:28">
      <c r="B769" s="137"/>
      <c r="C769" s="5"/>
      <c r="D769" s="5"/>
      <c r="E769" s="138"/>
      <c r="F769" s="5"/>
      <c r="G769" s="5"/>
      <c r="H769" s="5"/>
      <c r="I769" s="5"/>
      <c r="J769" s="5"/>
      <c r="K769" s="5"/>
      <c r="L769" s="139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</row>
    <row r="770" spans="2:28">
      <c r="B770" s="137"/>
      <c r="C770" s="5"/>
      <c r="D770" s="5"/>
      <c r="E770" s="138"/>
      <c r="F770" s="5"/>
      <c r="G770" s="5"/>
      <c r="H770" s="5"/>
      <c r="I770" s="5"/>
      <c r="J770" s="5"/>
      <c r="K770" s="5"/>
      <c r="L770" s="139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</row>
    <row r="771" spans="2:28">
      <c r="B771" s="137"/>
      <c r="C771" s="5"/>
      <c r="D771" s="5"/>
      <c r="E771" s="138"/>
      <c r="F771" s="5"/>
      <c r="G771" s="5"/>
      <c r="H771" s="5"/>
      <c r="I771" s="5"/>
      <c r="J771" s="5"/>
      <c r="K771" s="5"/>
      <c r="L771" s="139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</row>
    <row r="772" spans="2:28">
      <c r="B772" s="137"/>
      <c r="C772" s="5"/>
      <c r="D772" s="5"/>
      <c r="E772" s="138"/>
      <c r="F772" s="5"/>
      <c r="G772" s="5"/>
      <c r="H772" s="5"/>
      <c r="I772" s="5"/>
      <c r="J772" s="5"/>
      <c r="K772" s="5"/>
      <c r="L772" s="139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</row>
    <row r="773" spans="2:28">
      <c r="B773" s="137"/>
      <c r="C773" s="5"/>
      <c r="D773" s="5"/>
      <c r="E773" s="138"/>
      <c r="F773" s="5"/>
      <c r="G773" s="5"/>
      <c r="H773" s="5"/>
      <c r="I773" s="5"/>
      <c r="J773" s="5"/>
      <c r="K773" s="5"/>
      <c r="L773" s="139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</row>
    <row r="774" spans="2:28">
      <c r="B774" s="137"/>
      <c r="C774" s="5"/>
      <c r="D774" s="5"/>
      <c r="E774" s="138"/>
      <c r="F774" s="5"/>
      <c r="G774" s="5"/>
      <c r="H774" s="5"/>
      <c r="I774" s="5"/>
      <c r="J774" s="5"/>
      <c r="K774" s="5"/>
      <c r="L774" s="139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</row>
    <row r="775" spans="2:28">
      <c r="B775" s="137"/>
      <c r="C775" s="5"/>
      <c r="D775" s="5"/>
      <c r="E775" s="138"/>
      <c r="F775" s="5"/>
      <c r="G775" s="5"/>
      <c r="H775" s="5"/>
      <c r="I775" s="5"/>
      <c r="J775" s="5"/>
      <c r="K775" s="5"/>
      <c r="L775" s="139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</row>
    <row r="776" spans="2:28">
      <c r="B776" s="137"/>
      <c r="C776" s="5"/>
      <c r="D776" s="5"/>
      <c r="E776" s="138"/>
      <c r="F776" s="5"/>
      <c r="G776" s="5"/>
      <c r="H776" s="5"/>
      <c r="I776" s="5"/>
      <c r="J776" s="5"/>
      <c r="K776" s="5"/>
      <c r="L776" s="139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</row>
    <row r="777" spans="2:28">
      <c r="B777" s="137"/>
      <c r="C777" s="5"/>
      <c r="D777" s="5"/>
      <c r="E777" s="138"/>
      <c r="F777" s="5"/>
      <c r="G777" s="5"/>
      <c r="H777" s="5"/>
      <c r="I777" s="5"/>
      <c r="J777" s="5"/>
      <c r="K777" s="5"/>
      <c r="L777" s="139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</row>
    <row r="778" spans="2:28">
      <c r="B778" s="137"/>
      <c r="C778" s="5"/>
      <c r="D778" s="5"/>
      <c r="E778" s="138"/>
      <c r="F778" s="5"/>
      <c r="G778" s="5"/>
      <c r="H778" s="5"/>
      <c r="I778" s="5"/>
      <c r="J778" s="5"/>
      <c r="K778" s="5"/>
      <c r="L778" s="139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</row>
    <row r="779" spans="2:28">
      <c r="B779" s="137"/>
      <c r="C779" s="5"/>
      <c r="D779" s="5"/>
      <c r="E779" s="138"/>
      <c r="F779" s="5"/>
      <c r="G779" s="5"/>
      <c r="H779" s="5"/>
      <c r="I779" s="5"/>
      <c r="J779" s="5"/>
      <c r="K779" s="5"/>
      <c r="L779" s="139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</row>
    <row r="780" spans="2:28">
      <c r="B780" s="137"/>
      <c r="C780" s="5"/>
      <c r="D780" s="5"/>
      <c r="E780" s="138"/>
      <c r="F780" s="5"/>
      <c r="G780" s="5"/>
      <c r="H780" s="5"/>
      <c r="I780" s="5"/>
      <c r="J780" s="5"/>
      <c r="K780" s="5"/>
      <c r="L780" s="139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</row>
    <row r="781" spans="2:28">
      <c r="B781" s="137"/>
      <c r="C781" s="5"/>
      <c r="D781" s="5"/>
      <c r="E781" s="138"/>
      <c r="F781" s="5"/>
      <c r="G781" s="5"/>
      <c r="H781" s="5"/>
      <c r="I781" s="5"/>
      <c r="J781" s="5"/>
      <c r="K781" s="5"/>
      <c r="L781" s="139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</row>
    <row r="782" spans="2:28">
      <c r="B782" s="137"/>
      <c r="C782" s="5"/>
      <c r="D782" s="5"/>
      <c r="E782" s="138"/>
      <c r="F782" s="5"/>
      <c r="G782" s="5"/>
      <c r="H782" s="5"/>
      <c r="I782" s="5"/>
      <c r="J782" s="5"/>
      <c r="K782" s="5"/>
      <c r="L782" s="139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</row>
    <row r="783" spans="2:28">
      <c r="B783" s="137"/>
      <c r="C783" s="5"/>
      <c r="D783" s="5"/>
      <c r="E783" s="138"/>
      <c r="F783" s="5"/>
      <c r="G783" s="5"/>
      <c r="H783" s="5"/>
      <c r="I783" s="5"/>
      <c r="J783" s="5"/>
      <c r="K783" s="5"/>
      <c r="L783" s="139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</row>
    <row r="784" spans="2:28">
      <c r="B784" s="137"/>
      <c r="C784" s="5"/>
      <c r="D784" s="5"/>
      <c r="E784" s="138"/>
      <c r="F784" s="5"/>
      <c r="G784" s="5"/>
      <c r="H784" s="5"/>
      <c r="I784" s="5"/>
      <c r="J784" s="5"/>
      <c r="K784" s="5"/>
      <c r="L784" s="139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</row>
    <row r="785" spans="2:28">
      <c r="B785" s="137"/>
      <c r="C785" s="5"/>
      <c r="D785" s="5"/>
      <c r="E785" s="138"/>
      <c r="F785" s="5"/>
      <c r="G785" s="5"/>
      <c r="H785" s="5"/>
      <c r="I785" s="5"/>
      <c r="J785" s="5"/>
      <c r="K785" s="5"/>
      <c r="L785" s="139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</row>
    <row r="786" spans="2:28">
      <c r="B786" s="137"/>
      <c r="C786" s="5"/>
      <c r="D786" s="5"/>
      <c r="E786" s="138"/>
      <c r="F786" s="5"/>
      <c r="G786" s="5"/>
      <c r="H786" s="5"/>
      <c r="I786" s="5"/>
      <c r="J786" s="5"/>
      <c r="K786" s="5"/>
      <c r="L786" s="139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</row>
    <row r="787" spans="2:28">
      <c r="B787" s="137"/>
      <c r="C787" s="5"/>
      <c r="D787" s="5"/>
      <c r="E787" s="138"/>
      <c r="F787" s="5"/>
      <c r="G787" s="5"/>
      <c r="H787" s="5"/>
      <c r="I787" s="5"/>
      <c r="J787" s="5"/>
      <c r="K787" s="5"/>
      <c r="L787" s="139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</row>
    <row r="788" spans="2:28">
      <c r="B788" s="137"/>
      <c r="C788" s="5"/>
      <c r="D788" s="5"/>
      <c r="E788" s="138"/>
      <c r="F788" s="5"/>
      <c r="G788" s="5"/>
      <c r="H788" s="5"/>
      <c r="I788" s="5"/>
      <c r="J788" s="5"/>
      <c r="K788" s="5"/>
      <c r="L788" s="139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</row>
    <row r="789" spans="2:28">
      <c r="B789" s="137"/>
      <c r="C789" s="5"/>
      <c r="D789" s="5"/>
      <c r="E789" s="138"/>
      <c r="F789" s="5"/>
      <c r="G789" s="5"/>
      <c r="H789" s="5"/>
      <c r="I789" s="5"/>
      <c r="J789" s="5"/>
      <c r="K789" s="5"/>
      <c r="L789" s="139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</row>
    <row r="790" spans="2:28">
      <c r="B790" s="137"/>
      <c r="C790" s="5"/>
      <c r="D790" s="5"/>
      <c r="E790" s="138"/>
      <c r="F790" s="5"/>
      <c r="G790" s="5"/>
      <c r="H790" s="5"/>
      <c r="I790" s="5"/>
      <c r="J790" s="5"/>
      <c r="K790" s="5"/>
      <c r="L790" s="139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</row>
    <row r="791" spans="2:28">
      <c r="B791" s="137"/>
      <c r="C791" s="5"/>
      <c r="D791" s="5"/>
      <c r="E791" s="138"/>
      <c r="F791" s="5"/>
      <c r="G791" s="5"/>
      <c r="H791" s="5"/>
      <c r="I791" s="5"/>
      <c r="J791" s="5"/>
      <c r="K791" s="5"/>
      <c r="L791" s="139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</row>
    <row r="792" spans="2:28">
      <c r="B792" s="137"/>
      <c r="C792" s="5"/>
      <c r="D792" s="5"/>
      <c r="E792" s="138"/>
      <c r="F792" s="5"/>
      <c r="G792" s="5"/>
      <c r="H792" s="5"/>
      <c r="I792" s="5"/>
      <c r="J792" s="5"/>
      <c r="K792" s="5"/>
      <c r="L792" s="139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</row>
    <row r="793" spans="2:28">
      <c r="B793" s="137"/>
      <c r="C793" s="5"/>
      <c r="D793" s="5"/>
      <c r="E793" s="138"/>
      <c r="F793" s="5"/>
      <c r="G793" s="5"/>
      <c r="H793" s="5"/>
      <c r="I793" s="5"/>
      <c r="J793" s="5"/>
      <c r="K793" s="5"/>
      <c r="L793" s="139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</row>
    <row r="794" spans="2:28">
      <c r="B794" s="137"/>
      <c r="C794" s="5"/>
      <c r="D794" s="5"/>
      <c r="E794" s="138"/>
      <c r="F794" s="5"/>
      <c r="G794" s="5"/>
      <c r="H794" s="5"/>
      <c r="I794" s="5"/>
      <c r="J794" s="5"/>
      <c r="K794" s="5"/>
      <c r="L794" s="139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</row>
    <row r="795" spans="2:28">
      <c r="B795" s="137"/>
      <c r="C795" s="5"/>
      <c r="D795" s="5"/>
      <c r="E795" s="138"/>
      <c r="F795" s="5"/>
      <c r="G795" s="5"/>
      <c r="H795" s="5"/>
      <c r="I795" s="5"/>
      <c r="J795" s="5"/>
      <c r="K795" s="5"/>
      <c r="L795" s="139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</row>
    <row r="796" spans="2:28">
      <c r="B796" s="137"/>
      <c r="C796" s="5"/>
      <c r="D796" s="5"/>
      <c r="E796" s="138"/>
      <c r="F796" s="5"/>
      <c r="G796" s="5"/>
      <c r="H796" s="5"/>
      <c r="I796" s="5"/>
      <c r="J796" s="5"/>
      <c r="K796" s="5"/>
      <c r="L796" s="139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</row>
    <row r="797" spans="2:28">
      <c r="B797" s="137"/>
      <c r="C797" s="5"/>
      <c r="D797" s="5"/>
      <c r="E797" s="138"/>
      <c r="F797" s="5"/>
      <c r="G797" s="5"/>
      <c r="H797" s="5"/>
      <c r="I797" s="5"/>
      <c r="J797" s="5"/>
      <c r="K797" s="5"/>
      <c r="L797" s="139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</row>
    <row r="798" spans="2:28">
      <c r="B798" s="137"/>
      <c r="C798" s="5"/>
      <c r="D798" s="5"/>
      <c r="E798" s="138"/>
      <c r="F798" s="5"/>
      <c r="G798" s="5"/>
      <c r="H798" s="5"/>
      <c r="I798" s="5"/>
      <c r="J798" s="5"/>
      <c r="K798" s="5"/>
      <c r="L798" s="139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</row>
    <row r="799" spans="2:28">
      <c r="B799" s="137"/>
      <c r="C799" s="5"/>
      <c r="D799" s="5"/>
      <c r="E799" s="138"/>
      <c r="F799" s="5"/>
      <c r="G799" s="5"/>
      <c r="H799" s="5"/>
      <c r="I799" s="5"/>
      <c r="J799" s="5"/>
      <c r="K799" s="5"/>
      <c r="L799" s="139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</row>
    <row r="800" spans="2:28">
      <c r="B800" s="137"/>
      <c r="C800" s="5"/>
      <c r="D800" s="5"/>
      <c r="E800" s="138"/>
      <c r="F800" s="5"/>
      <c r="G800" s="5"/>
      <c r="H800" s="5"/>
      <c r="I800" s="5"/>
      <c r="J800" s="5"/>
      <c r="K800" s="5"/>
      <c r="L800" s="139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</row>
    <row r="801" spans="2:28">
      <c r="B801" s="137"/>
      <c r="C801" s="5"/>
      <c r="D801" s="5"/>
      <c r="E801" s="138"/>
      <c r="F801" s="5"/>
      <c r="G801" s="5"/>
      <c r="H801" s="5"/>
      <c r="I801" s="5"/>
      <c r="J801" s="5"/>
      <c r="K801" s="5"/>
      <c r="L801" s="139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</row>
    <row r="802" spans="2:28">
      <c r="B802" s="137"/>
      <c r="C802" s="5"/>
      <c r="D802" s="5"/>
      <c r="E802" s="138"/>
      <c r="F802" s="5"/>
      <c r="G802" s="5"/>
      <c r="H802" s="5"/>
      <c r="I802" s="5"/>
      <c r="J802" s="5"/>
      <c r="K802" s="5"/>
      <c r="L802" s="139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</row>
    <row r="803" spans="2:28">
      <c r="B803" s="137"/>
      <c r="C803" s="5"/>
      <c r="D803" s="5"/>
      <c r="E803" s="138"/>
      <c r="F803" s="5"/>
      <c r="G803" s="5"/>
      <c r="H803" s="5"/>
      <c r="I803" s="5"/>
      <c r="J803" s="5"/>
      <c r="K803" s="5"/>
      <c r="L803" s="139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</row>
    <row r="804" spans="2:28">
      <c r="B804" s="137"/>
      <c r="C804" s="5"/>
      <c r="D804" s="5"/>
      <c r="E804" s="138"/>
      <c r="F804" s="5"/>
      <c r="G804" s="5"/>
      <c r="H804" s="5"/>
      <c r="I804" s="5"/>
      <c r="J804" s="5"/>
      <c r="K804" s="5"/>
      <c r="L804" s="139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</row>
    <row r="805" spans="2:28">
      <c r="B805" s="137"/>
      <c r="C805" s="5"/>
      <c r="D805" s="5"/>
      <c r="E805" s="138"/>
      <c r="F805" s="5"/>
      <c r="G805" s="5"/>
      <c r="H805" s="5"/>
      <c r="I805" s="5"/>
      <c r="J805" s="5"/>
      <c r="K805" s="5"/>
      <c r="L805" s="139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</row>
    <row r="806" spans="2:28">
      <c r="B806" s="137"/>
      <c r="C806" s="5"/>
      <c r="D806" s="5"/>
      <c r="E806" s="138"/>
      <c r="F806" s="5"/>
      <c r="G806" s="5"/>
      <c r="H806" s="5"/>
      <c r="I806" s="5"/>
      <c r="J806" s="5"/>
      <c r="K806" s="5"/>
      <c r="L806" s="139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</row>
    <row r="807" spans="2:28">
      <c r="B807" s="137"/>
      <c r="C807" s="5"/>
      <c r="D807" s="5"/>
      <c r="E807" s="138"/>
      <c r="F807" s="5"/>
      <c r="G807" s="5"/>
      <c r="H807" s="5"/>
      <c r="I807" s="5"/>
      <c r="J807" s="5"/>
      <c r="K807" s="5"/>
      <c r="L807" s="139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</row>
    <row r="808" spans="2:28">
      <c r="B808" s="137"/>
      <c r="C808" s="5"/>
      <c r="D808" s="5"/>
      <c r="E808" s="138"/>
      <c r="F808" s="5"/>
      <c r="G808" s="5"/>
      <c r="H808" s="5"/>
      <c r="I808" s="5"/>
      <c r="J808" s="5"/>
      <c r="K808" s="5"/>
      <c r="L808" s="139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</row>
    <row r="809" spans="2:28">
      <c r="B809" s="137"/>
      <c r="C809" s="5"/>
      <c r="D809" s="5"/>
      <c r="E809" s="138"/>
      <c r="F809" s="5"/>
      <c r="G809" s="5"/>
      <c r="H809" s="5"/>
      <c r="I809" s="5"/>
      <c r="J809" s="5"/>
      <c r="K809" s="5"/>
      <c r="L809" s="139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</row>
    <row r="810" spans="2:28">
      <c r="B810" s="137"/>
      <c r="C810" s="5"/>
      <c r="D810" s="5"/>
      <c r="E810" s="138"/>
      <c r="F810" s="5"/>
      <c r="G810" s="5"/>
      <c r="H810" s="5"/>
      <c r="I810" s="5"/>
      <c r="J810" s="5"/>
      <c r="K810" s="5"/>
      <c r="L810" s="139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</row>
    <row r="811" spans="2:28">
      <c r="B811" s="137"/>
      <c r="C811" s="5"/>
      <c r="D811" s="5"/>
      <c r="E811" s="138"/>
      <c r="F811" s="5"/>
      <c r="G811" s="5"/>
      <c r="H811" s="5"/>
      <c r="I811" s="5"/>
      <c r="J811" s="5"/>
      <c r="K811" s="5"/>
      <c r="L811" s="139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</row>
    <row r="812" spans="2:28">
      <c r="B812" s="137"/>
      <c r="C812" s="5"/>
      <c r="D812" s="5"/>
      <c r="E812" s="138"/>
      <c r="F812" s="5"/>
      <c r="G812" s="5"/>
      <c r="H812" s="5"/>
      <c r="I812" s="5"/>
      <c r="J812" s="5"/>
      <c r="K812" s="5"/>
      <c r="L812" s="139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</row>
    <row r="813" spans="2:28">
      <c r="B813" s="137"/>
      <c r="C813" s="5"/>
      <c r="D813" s="5"/>
      <c r="E813" s="138"/>
      <c r="F813" s="5"/>
      <c r="G813" s="5"/>
      <c r="H813" s="5"/>
      <c r="I813" s="5"/>
      <c r="J813" s="5"/>
      <c r="K813" s="5"/>
      <c r="L813" s="139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</row>
    <row r="814" spans="2:28">
      <c r="B814" s="137"/>
      <c r="C814" s="5"/>
      <c r="D814" s="5"/>
      <c r="E814" s="138"/>
      <c r="F814" s="5"/>
      <c r="G814" s="5"/>
      <c r="H814" s="5"/>
      <c r="I814" s="5"/>
      <c r="J814" s="5"/>
      <c r="K814" s="5"/>
      <c r="L814" s="139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</row>
    <row r="815" spans="2:28">
      <c r="B815" s="137"/>
      <c r="C815" s="5"/>
      <c r="D815" s="5"/>
      <c r="E815" s="138"/>
      <c r="F815" s="5"/>
      <c r="G815" s="5"/>
      <c r="H815" s="5"/>
      <c r="I815" s="5"/>
      <c r="J815" s="5"/>
      <c r="K815" s="5"/>
      <c r="L815" s="139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</row>
    <row r="816" spans="2:28">
      <c r="B816" s="137"/>
      <c r="C816" s="5"/>
      <c r="D816" s="5"/>
      <c r="E816" s="138"/>
      <c r="F816" s="5"/>
      <c r="G816" s="5"/>
      <c r="H816" s="5"/>
      <c r="I816" s="5"/>
      <c r="J816" s="5"/>
      <c r="K816" s="5"/>
      <c r="L816" s="139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</row>
    <row r="817" spans="2:28">
      <c r="B817" s="137"/>
      <c r="C817" s="5"/>
      <c r="D817" s="5"/>
      <c r="E817" s="138"/>
      <c r="F817" s="5"/>
      <c r="G817" s="5"/>
      <c r="H817" s="5"/>
      <c r="I817" s="5"/>
      <c r="J817" s="5"/>
      <c r="K817" s="5"/>
      <c r="L817" s="139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</row>
    <row r="818" spans="2:28">
      <c r="B818" s="137"/>
      <c r="C818" s="5"/>
      <c r="D818" s="5"/>
      <c r="E818" s="138"/>
      <c r="F818" s="5"/>
      <c r="G818" s="5"/>
      <c r="H818" s="5"/>
      <c r="I818" s="5"/>
      <c r="J818" s="5"/>
      <c r="K818" s="5"/>
      <c r="L818" s="139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</row>
    <row r="819" spans="2:28">
      <c r="B819" s="137"/>
      <c r="C819" s="5"/>
      <c r="D819" s="5"/>
      <c r="E819" s="138"/>
      <c r="F819" s="5"/>
      <c r="G819" s="5"/>
      <c r="H819" s="5"/>
      <c r="I819" s="5"/>
      <c r="J819" s="5"/>
      <c r="K819" s="5"/>
      <c r="L819" s="139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</row>
    <row r="820" spans="2:28">
      <c r="B820" s="137"/>
      <c r="C820" s="5"/>
      <c r="D820" s="5"/>
      <c r="E820" s="138"/>
      <c r="F820" s="5"/>
      <c r="G820" s="5"/>
      <c r="H820" s="5"/>
      <c r="I820" s="5"/>
      <c r="J820" s="5"/>
      <c r="K820" s="5"/>
      <c r="L820" s="139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</row>
    <row r="821" spans="2:28">
      <c r="B821" s="137"/>
      <c r="C821" s="5"/>
      <c r="D821" s="5"/>
      <c r="E821" s="138"/>
      <c r="F821" s="5"/>
      <c r="G821" s="5"/>
      <c r="H821" s="5"/>
      <c r="I821" s="5"/>
      <c r="J821" s="5"/>
      <c r="K821" s="5"/>
      <c r="L821" s="139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</row>
    <row r="822" spans="2:28">
      <c r="B822" s="137"/>
      <c r="C822" s="5"/>
      <c r="D822" s="5"/>
      <c r="E822" s="138"/>
      <c r="F822" s="5"/>
      <c r="G822" s="5"/>
      <c r="H822" s="5"/>
      <c r="I822" s="5"/>
      <c r="J822" s="5"/>
      <c r="K822" s="5"/>
      <c r="L822" s="139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</row>
    <row r="823" spans="2:28">
      <c r="B823" s="137"/>
      <c r="C823" s="5"/>
      <c r="D823" s="5"/>
      <c r="E823" s="138"/>
      <c r="F823" s="5"/>
      <c r="G823" s="5"/>
      <c r="H823" s="5"/>
      <c r="I823" s="5"/>
      <c r="J823" s="5"/>
      <c r="K823" s="5"/>
      <c r="L823" s="139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</row>
    <row r="824" spans="2:28">
      <c r="B824" s="137"/>
      <c r="C824" s="5"/>
      <c r="D824" s="5"/>
      <c r="E824" s="138"/>
      <c r="F824" s="5"/>
      <c r="G824" s="5"/>
      <c r="H824" s="5"/>
      <c r="I824" s="5"/>
      <c r="J824" s="5"/>
      <c r="K824" s="5"/>
      <c r="L824" s="139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</row>
    <row r="825" spans="2:28">
      <c r="B825" s="137"/>
      <c r="C825" s="5"/>
      <c r="D825" s="5"/>
      <c r="E825" s="138"/>
      <c r="F825" s="5"/>
      <c r="G825" s="5"/>
      <c r="H825" s="5"/>
      <c r="I825" s="5"/>
      <c r="J825" s="5"/>
      <c r="K825" s="5"/>
      <c r="L825" s="139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</row>
    <row r="826" spans="2:28">
      <c r="B826" s="137"/>
      <c r="C826" s="5"/>
      <c r="D826" s="5"/>
      <c r="E826" s="138"/>
      <c r="F826" s="5"/>
      <c r="G826" s="5"/>
      <c r="H826" s="5"/>
      <c r="I826" s="5"/>
      <c r="J826" s="5"/>
      <c r="K826" s="5"/>
      <c r="L826" s="139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</row>
    <row r="827" spans="2:28">
      <c r="B827" s="137"/>
      <c r="C827" s="5"/>
      <c r="D827" s="5"/>
      <c r="E827" s="138"/>
      <c r="F827" s="5"/>
      <c r="G827" s="5"/>
      <c r="H827" s="5"/>
      <c r="I827" s="5"/>
      <c r="J827" s="5"/>
      <c r="K827" s="5"/>
      <c r="L827" s="139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</row>
    <row r="828" spans="2:28">
      <c r="B828" s="137"/>
      <c r="C828" s="5"/>
      <c r="D828" s="5"/>
      <c r="E828" s="138"/>
      <c r="F828" s="5"/>
      <c r="G828" s="5"/>
      <c r="H828" s="5"/>
      <c r="I828" s="5"/>
      <c r="J828" s="5"/>
      <c r="K828" s="5"/>
      <c r="L828" s="139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</row>
    <row r="829" spans="2:28">
      <c r="B829" s="137"/>
      <c r="C829" s="5"/>
      <c r="D829" s="5"/>
      <c r="E829" s="138"/>
      <c r="F829" s="5"/>
      <c r="G829" s="5"/>
      <c r="H829" s="5"/>
      <c r="I829" s="5"/>
      <c r="J829" s="5"/>
      <c r="K829" s="5"/>
      <c r="L829" s="139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</row>
    <row r="830" spans="2:28">
      <c r="B830" s="137"/>
      <c r="C830" s="5"/>
      <c r="D830" s="5"/>
      <c r="E830" s="138"/>
      <c r="F830" s="5"/>
      <c r="G830" s="5"/>
      <c r="H830" s="5"/>
      <c r="I830" s="5"/>
      <c r="J830" s="5"/>
      <c r="K830" s="5"/>
      <c r="L830" s="139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</row>
    <row r="831" spans="2:28">
      <c r="B831" s="137"/>
      <c r="C831" s="5"/>
      <c r="D831" s="5"/>
      <c r="E831" s="138"/>
      <c r="F831" s="5"/>
      <c r="G831" s="5"/>
      <c r="H831" s="5"/>
      <c r="I831" s="5"/>
      <c r="J831" s="5"/>
      <c r="K831" s="5"/>
      <c r="L831" s="139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</row>
    <row r="832" spans="2:28">
      <c r="B832" s="137"/>
      <c r="C832" s="5"/>
      <c r="D832" s="5"/>
      <c r="E832" s="138"/>
      <c r="F832" s="5"/>
      <c r="G832" s="5"/>
      <c r="H832" s="5"/>
      <c r="I832" s="5"/>
      <c r="J832" s="5"/>
      <c r="K832" s="5"/>
      <c r="L832" s="139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</row>
    <row r="833" spans="2:28">
      <c r="B833" s="137"/>
      <c r="C833" s="5"/>
      <c r="D833" s="5"/>
      <c r="E833" s="138"/>
      <c r="F833" s="5"/>
      <c r="G833" s="5"/>
      <c r="H833" s="5"/>
      <c r="I833" s="5"/>
      <c r="J833" s="5"/>
      <c r="K833" s="5"/>
      <c r="L833" s="139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</row>
    <row r="834" spans="2:28">
      <c r="B834" s="137"/>
      <c r="C834" s="5"/>
      <c r="D834" s="5"/>
      <c r="E834" s="138"/>
      <c r="F834" s="5"/>
      <c r="G834" s="5"/>
      <c r="H834" s="5"/>
      <c r="I834" s="5"/>
      <c r="J834" s="5"/>
      <c r="K834" s="5"/>
      <c r="L834" s="139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</row>
    <row r="835" spans="2:28">
      <c r="B835" s="137"/>
      <c r="C835" s="5"/>
      <c r="D835" s="5"/>
      <c r="E835" s="138"/>
      <c r="F835" s="5"/>
      <c r="G835" s="5"/>
      <c r="H835" s="5"/>
      <c r="I835" s="5"/>
      <c r="J835" s="5"/>
      <c r="K835" s="5"/>
      <c r="L835" s="139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</row>
    <row r="836" spans="2:28">
      <c r="B836" s="137"/>
      <c r="C836" s="5"/>
      <c r="D836" s="5"/>
      <c r="E836" s="138"/>
      <c r="F836" s="5"/>
      <c r="G836" s="5"/>
      <c r="H836" s="5"/>
      <c r="I836" s="5"/>
      <c r="J836" s="5"/>
      <c r="K836" s="5"/>
      <c r="L836" s="139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</row>
    <row r="837" spans="2:28">
      <c r="B837" s="137"/>
      <c r="C837" s="5"/>
      <c r="D837" s="5"/>
      <c r="E837" s="138"/>
      <c r="F837" s="5"/>
      <c r="G837" s="5"/>
      <c r="H837" s="5"/>
      <c r="I837" s="5"/>
      <c r="J837" s="5"/>
      <c r="K837" s="5"/>
      <c r="L837" s="139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</row>
    <row r="838" spans="2:28">
      <c r="B838" s="137"/>
      <c r="C838" s="5"/>
      <c r="D838" s="5"/>
      <c r="E838" s="138"/>
      <c r="F838" s="5"/>
      <c r="G838" s="5"/>
      <c r="H838" s="5"/>
      <c r="I838" s="5"/>
      <c r="J838" s="5"/>
      <c r="K838" s="5"/>
      <c r="L838" s="139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</row>
    <row r="839" spans="2:28">
      <c r="B839" s="137"/>
      <c r="C839" s="5"/>
      <c r="D839" s="5"/>
      <c r="E839" s="138"/>
      <c r="F839" s="5"/>
      <c r="G839" s="5"/>
      <c r="H839" s="5"/>
      <c r="I839" s="5"/>
      <c r="J839" s="5"/>
      <c r="K839" s="5"/>
      <c r="L839" s="139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</row>
    <row r="840" spans="2:28">
      <c r="B840" s="137"/>
      <c r="C840" s="5"/>
      <c r="D840" s="5"/>
      <c r="E840" s="138"/>
      <c r="F840" s="5"/>
      <c r="G840" s="5"/>
      <c r="H840" s="5"/>
      <c r="I840" s="5"/>
      <c r="J840" s="5"/>
      <c r="K840" s="5"/>
      <c r="L840" s="139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</row>
    <row r="841" spans="2:28">
      <c r="B841" s="137"/>
      <c r="C841" s="5"/>
      <c r="D841" s="5"/>
      <c r="E841" s="138"/>
      <c r="F841" s="5"/>
      <c r="G841" s="5"/>
      <c r="H841" s="5"/>
      <c r="I841" s="5"/>
      <c r="J841" s="5"/>
      <c r="K841" s="5"/>
      <c r="L841" s="139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</row>
    <row r="842" spans="2:28">
      <c r="B842" s="137"/>
      <c r="C842" s="5"/>
      <c r="D842" s="5"/>
      <c r="E842" s="138"/>
      <c r="F842" s="5"/>
      <c r="G842" s="5"/>
      <c r="H842" s="5"/>
      <c r="I842" s="5"/>
      <c r="J842" s="5"/>
      <c r="K842" s="5"/>
      <c r="L842" s="139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</row>
    <row r="843" spans="2:28">
      <c r="B843" s="137"/>
      <c r="C843" s="5"/>
      <c r="D843" s="5"/>
      <c r="E843" s="138"/>
      <c r="F843" s="5"/>
      <c r="G843" s="5"/>
      <c r="H843" s="5"/>
      <c r="I843" s="5"/>
      <c r="J843" s="5"/>
      <c r="K843" s="5"/>
      <c r="L843" s="139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</row>
    <row r="844" spans="2:28">
      <c r="B844" s="137"/>
      <c r="C844" s="5"/>
      <c r="D844" s="5"/>
      <c r="E844" s="138"/>
      <c r="F844" s="5"/>
      <c r="G844" s="5"/>
      <c r="H844" s="5"/>
      <c r="I844" s="5"/>
      <c r="J844" s="5"/>
      <c r="K844" s="5"/>
      <c r="L844" s="139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</row>
    <row r="845" spans="2:28">
      <c r="B845" s="137"/>
      <c r="C845" s="5"/>
      <c r="D845" s="5"/>
      <c r="E845" s="138"/>
      <c r="F845" s="5"/>
      <c r="G845" s="5"/>
      <c r="H845" s="5"/>
      <c r="I845" s="5"/>
      <c r="J845" s="5"/>
      <c r="K845" s="5"/>
      <c r="L845" s="139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</row>
    <row r="846" spans="2:28">
      <c r="B846" s="137"/>
      <c r="C846" s="5"/>
      <c r="D846" s="5"/>
      <c r="E846" s="138"/>
      <c r="F846" s="5"/>
      <c r="G846" s="5"/>
      <c r="H846" s="5"/>
      <c r="I846" s="5"/>
      <c r="J846" s="5"/>
      <c r="K846" s="5"/>
      <c r="L846" s="139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</row>
    <row r="847" spans="2:28">
      <c r="B847" s="137"/>
      <c r="C847" s="5"/>
      <c r="D847" s="5"/>
      <c r="E847" s="138"/>
      <c r="F847" s="5"/>
      <c r="G847" s="5"/>
      <c r="H847" s="5"/>
      <c r="I847" s="5"/>
      <c r="J847" s="5"/>
      <c r="K847" s="5"/>
      <c r="L847" s="139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</row>
    <row r="848" spans="2:28">
      <c r="B848" s="137"/>
      <c r="C848" s="5"/>
      <c r="D848" s="5"/>
      <c r="E848" s="138"/>
      <c r="F848" s="5"/>
      <c r="G848" s="5"/>
      <c r="H848" s="5"/>
      <c r="I848" s="5"/>
      <c r="J848" s="5"/>
      <c r="K848" s="5"/>
      <c r="L848" s="139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</row>
    <row r="849" spans="2:28">
      <c r="B849" s="137"/>
      <c r="C849" s="5"/>
      <c r="D849" s="5"/>
      <c r="E849" s="138"/>
      <c r="F849" s="5"/>
      <c r="G849" s="5"/>
      <c r="H849" s="5"/>
      <c r="I849" s="5"/>
      <c r="J849" s="5"/>
      <c r="K849" s="5"/>
      <c r="L849" s="139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</row>
    <row r="850" spans="2:28">
      <c r="B850" s="137"/>
      <c r="C850" s="5"/>
      <c r="D850" s="5"/>
      <c r="E850" s="138"/>
      <c r="F850" s="5"/>
      <c r="G850" s="5"/>
      <c r="H850" s="5"/>
      <c r="I850" s="5"/>
      <c r="J850" s="5"/>
      <c r="K850" s="5"/>
      <c r="L850" s="139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</row>
    <row r="851" spans="2:28">
      <c r="B851" s="137"/>
      <c r="C851" s="5"/>
      <c r="D851" s="5"/>
      <c r="E851" s="138"/>
      <c r="F851" s="5"/>
      <c r="G851" s="5"/>
      <c r="H851" s="5"/>
      <c r="I851" s="5"/>
      <c r="J851" s="5"/>
      <c r="K851" s="5"/>
      <c r="L851" s="139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</row>
    <row r="852" spans="2:28">
      <c r="B852" s="137"/>
      <c r="C852" s="5"/>
      <c r="D852" s="5"/>
      <c r="E852" s="138"/>
      <c r="F852" s="5"/>
      <c r="G852" s="5"/>
      <c r="H852" s="5"/>
      <c r="I852" s="5"/>
      <c r="J852" s="5"/>
      <c r="K852" s="5"/>
      <c r="L852" s="139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</row>
    <row r="853" spans="2:28">
      <c r="B853" s="137"/>
      <c r="C853" s="5"/>
      <c r="D853" s="5"/>
      <c r="E853" s="138"/>
      <c r="F853" s="5"/>
      <c r="G853" s="5"/>
      <c r="H853" s="5"/>
      <c r="I853" s="5"/>
      <c r="J853" s="5"/>
      <c r="K853" s="5"/>
      <c r="L853" s="139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</row>
    <row r="854" spans="2:28">
      <c r="B854" s="137"/>
      <c r="C854" s="5"/>
      <c r="D854" s="5"/>
      <c r="E854" s="138"/>
      <c r="F854" s="5"/>
      <c r="G854" s="5"/>
      <c r="H854" s="5"/>
      <c r="I854" s="5"/>
      <c r="J854" s="5"/>
      <c r="K854" s="5"/>
      <c r="L854" s="139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</row>
    <row r="855" spans="2:28">
      <c r="B855" s="137"/>
      <c r="C855" s="5"/>
      <c r="D855" s="5"/>
      <c r="E855" s="138"/>
      <c r="F855" s="5"/>
      <c r="G855" s="5"/>
      <c r="H855" s="5"/>
      <c r="I855" s="5"/>
      <c r="J855" s="5"/>
      <c r="K855" s="5"/>
      <c r="L855" s="139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</row>
    <row r="856" spans="2:28">
      <c r="B856" s="137"/>
      <c r="C856" s="5"/>
      <c r="D856" s="5"/>
      <c r="E856" s="138"/>
      <c r="F856" s="5"/>
      <c r="G856" s="5"/>
      <c r="H856" s="5"/>
      <c r="I856" s="5"/>
      <c r="J856" s="5"/>
      <c r="K856" s="5"/>
      <c r="L856" s="139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</row>
    <row r="857" spans="2:28">
      <c r="B857" s="137"/>
      <c r="C857" s="5"/>
      <c r="D857" s="5"/>
      <c r="E857" s="138"/>
      <c r="F857" s="5"/>
      <c r="G857" s="5"/>
      <c r="H857" s="5"/>
      <c r="I857" s="5"/>
      <c r="J857" s="5"/>
      <c r="K857" s="5"/>
      <c r="L857" s="139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</row>
    <row r="858" spans="2:28">
      <c r="B858" s="137"/>
      <c r="C858" s="5"/>
      <c r="D858" s="5"/>
      <c r="E858" s="138"/>
      <c r="F858" s="5"/>
      <c r="G858" s="5"/>
      <c r="H858" s="5"/>
      <c r="I858" s="5"/>
      <c r="J858" s="5"/>
      <c r="K858" s="5"/>
      <c r="L858" s="139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</row>
    <row r="859" spans="2:28">
      <c r="B859" s="137"/>
      <c r="C859" s="5"/>
      <c r="D859" s="5"/>
      <c r="E859" s="138"/>
      <c r="F859" s="5"/>
      <c r="G859" s="5"/>
      <c r="H859" s="5"/>
      <c r="I859" s="5"/>
      <c r="J859" s="5"/>
      <c r="K859" s="5"/>
      <c r="L859" s="139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</row>
    <row r="860" spans="2:28">
      <c r="B860" s="137"/>
      <c r="C860" s="5"/>
      <c r="D860" s="5"/>
      <c r="E860" s="138"/>
      <c r="F860" s="5"/>
      <c r="G860" s="5"/>
      <c r="H860" s="5"/>
      <c r="I860" s="5"/>
      <c r="J860" s="5"/>
      <c r="K860" s="5"/>
      <c r="L860" s="139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</row>
    <row r="861" spans="2:28">
      <c r="B861" s="137"/>
      <c r="C861" s="5"/>
      <c r="D861" s="5"/>
      <c r="E861" s="138"/>
      <c r="F861" s="5"/>
      <c r="G861" s="5"/>
      <c r="H861" s="5"/>
      <c r="I861" s="5"/>
      <c r="J861" s="5"/>
      <c r="K861" s="5"/>
      <c r="L861" s="139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</row>
    <row r="862" spans="2:28">
      <c r="B862" s="137"/>
      <c r="C862" s="5"/>
      <c r="D862" s="5"/>
      <c r="E862" s="138"/>
      <c r="F862" s="5"/>
      <c r="G862" s="5"/>
      <c r="H862" s="5"/>
      <c r="I862" s="5"/>
      <c r="J862" s="5"/>
      <c r="K862" s="5"/>
      <c r="L862" s="139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</row>
    <row r="863" spans="2:28">
      <c r="B863" s="137"/>
      <c r="C863" s="5"/>
      <c r="D863" s="5"/>
      <c r="E863" s="138"/>
      <c r="F863" s="5"/>
      <c r="G863" s="5"/>
      <c r="H863" s="5"/>
      <c r="I863" s="5"/>
      <c r="J863" s="5"/>
      <c r="K863" s="5"/>
      <c r="L863" s="139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</row>
    <row r="864" spans="2:28">
      <c r="B864" s="137"/>
      <c r="C864" s="5"/>
      <c r="D864" s="5"/>
      <c r="E864" s="138"/>
      <c r="F864" s="5"/>
      <c r="G864" s="5"/>
      <c r="H864" s="5"/>
      <c r="I864" s="5"/>
      <c r="J864" s="5"/>
      <c r="K864" s="5"/>
      <c r="L864" s="139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</row>
    <row r="865" spans="2:28">
      <c r="B865" s="137"/>
      <c r="C865" s="5"/>
      <c r="D865" s="5"/>
      <c r="E865" s="138"/>
      <c r="F865" s="5"/>
      <c r="G865" s="5"/>
      <c r="H865" s="5"/>
      <c r="I865" s="5"/>
      <c r="J865" s="5"/>
      <c r="K865" s="5"/>
      <c r="L865" s="139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</row>
    <row r="866" spans="2:28">
      <c r="B866" s="137"/>
      <c r="C866" s="5"/>
      <c r="D866" s="5"/>
      <c r="E866" s="138"/>
      <c r="F866" s="5"/>
      <c r="G866" s="5"/>
      <c r="H866" s="5"/>
      <c r="I866" s="5"/>
      <c r="J866" s="5"/>
      <c r="K866" s="5"/>
      <c r="L866" s="139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</row>
    <row r="867" spans="2:28">
      <c r="B867" s="137"/>
      <c r="C867" s="5"/>
      <c r="D867" s="5"/>
      <c r="E867" s="138"/>
      <c r="F867" s="5"/>
      <c r="G867" s="5"/>
      <c r="H867" s="5"/>
      <c r="I867" s="5"/>
      <c r="J867" s="5"/>
      <c r="K867" s="5"/>
      <c r="L867" s="139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</row>
    <row r="868" spans="2:28">
      <c r="B868" s="137"/>
      <c r="C868" s="5"/>
      <c r="D868" s="5"/>
      <c r="E868" s="138"/>
      <c r="F868" s="5"/>
      <c r="G868" s="5"/>
      <c r="H868" s="5"/>
      <c r="I868" s="5"/>
      <c r="J868" s="5"/>
      <c r="K868" s="5"/>
      <c r="L868" s="139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</row>
    <row r="869" spans="2:28">
      <c r="B869" s="137"/>
      <c r="C869" s="5"/>
      <c r="D869" s="5"/>
      <c r="E869" s="138"/>
      <c r="F869" s="5"/>
      <c r="G869" s="5"/>
      <c r="H869" s="5"/>
      <c r="I869" s="5"/>
      <c r="J869" s="5"/>
      <c r="K869" s="5"/>
      <c r="L869" s="139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</row>
    <row r="870" spans="2:28">
      <c r="B870" s="137"/>
      <c r="C870" s="5"/>
      <c r="D870" s="5"/>
      <c r="E870" s="138"/>
      <c r="F870" s="5"/>
      <c r="G870" s="5"/>
      <c r="H870" s="5"/>
      <c r="I870" s="5"/>
      <c r="J870" s="5"/>
      <c r="K870" s="5"/>
      <c r="L870" s="139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</row>
    <row r="871" spans="2:28">
      <c r="B871" s="137"/>
      <c r="C871" s="5"/>
      <c r="D871" s="5"/>
      <c r="E871" s="138"/>
      <c r="F871" s="5"/>
      <c r="G871" s="5"/>
      <c r="H871" s="5"/>
      <c r="I871" s="5"/>
      <c r="J871" s="5"/>
      <c r="K871" s="5"/>
      <c r="L871" s="139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</row>
    <row r="872" spans="2:28">
      <c r="B872" s="137"/>
      <c r="C872" s="5"/>
      <c r="D872" s="5"/>
      <c r="E872" s="138"/>
      <c r="F872" s="5"/>
      <c r="G872" s="5"/>
      <c r="H872" s="5"/>
      <c r="I872" s="5"/>
      <c r="J872" s="5"/>
      <c r="K872" s="5"/>
      <c r="L872" s="139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</row>
    <row r="873" spans="2:28">
      <c r="B873" s="137"/>
      <c r="C873" s="5"/>
      <c r="D873" s="5"/>
      <c r="E873" s="138"/>
      <c r="F873" s="5"/>
      <c r="G873" s="5"/>
      <c r="H873" s="5"/>
      <c r="I873" s="5"/>
      <c r="J873" s="5"/>
      <c r="K873" s="5"/>
      <c r="L873" s="139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</row>
    <row r="874" spans="2:28">
      <c r="B874" s="137"/>
      <c r="C874" s="5"/>
      <c r="D874" s="5"/>
      <c r="E874" s="138"/>
      <c r="F874" s="5"/>
      <c r="G874" s="5"/>
      <c r="H874" s="5"/>
      <c r="I874" s="5"/>
      <c r="J874" s="5"/>
      <c r="K874" s="5"/>
      <c r="L874" s="139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</row>
    <row r="875" spans="2:28">
      <c r="B875" s="137"/>
      <c r="C875" s="5"/>
      <c r="D875" s="5"/>
      <c r="E875" s="138"/>
      <c r="F875" s="5"/>
      <c r="G875" s="5"/>
      <c r="H875" s="5"/>
      <c r="I875" s="5"/>
      <c r="J875" s="5"/>
      <c r="K875" s="5"/>
      <c r="L875" s="139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</row>
    <row r="876" spans="2:28">
      <c r="B876" s="137"/>
      <c r="C876" s="5"/>
      <c r="D876" s="5"/>
      <c r="E876" s="138"/>
      <c r="F876" s="5"/>
      <c r="G876" s="5"/>
      <c r="H876" s="5"/>
      <c r="I876" s="5"/>
      <c r="J876" s="5"/>
      <c r="K876" s="5"/>
      <c r="L876" s="139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</row>
    <row r="877" spans="2:28">
      <c r="B877" s="137"/>
      <c r="C877" s="5"/>
      <c r="D877" s="5"/>
      <c r="E877" s="138"/>
      <c r="F877" s="5"/>
      <c r="G877" s="5"/>
      <c r="H877" s="5"/>
      <c r="I877" s="5"/>
      <c r="J877" s="5"/>
      <c r="K877" s="5"/>
      <c r="L877" s="139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</row>
    <row r="878" spans="2:28">
      <c r="B878" s="137"/>
      <c r="C878" s="5"/>
      <c r="D878" s="5"/>
      <c r="E878" s="138"/>
      <c r="F878" s="5"/>
      <c r="G878" s="5"/>
      <c r="H878" s="5"/>
      <c r="I878" s="5"/>
      <c r="J878" s="5"/>
      <c r="K878" s="5"/>
      <c r="L878" s="139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</row>
    <row r="879" spans="2:28">
      <c r="B879" s="137"/>
      <c r="C879" s="5"/>
      <c r="D879" s="5"/>
      <c r="E879" s="138"/>
      <c r="F879" s="5"/>
      <c r="G879" s="5"/>
      <c r="H879" s="5"/>
      <c r="I879" s="5"/>
      <c r="J879" s="5"/>
      <c r="K879" s="5"/>
      <c r="L879" s="139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</row>
    <row r="880" spans="2:28">
      <c r="B880" s="137"/>
      <c r="C880" s="5"/>
      <c r="D880" s="5"/>
      <c r="E880" s="138"/>
      <c r="F880" s="5"/>
      <c r="G880" s="5"/>
      <c r="H880" s="5"/>
      <c r="I880" s="5"/>
      <c r="J880" s="5"/>
      <c r="K880" s="5"/>
      <c r="L880" s="139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</row>
    <row r="881" spans="2:28">
      <c r="B881" s="137"/>
      <c r="C881" s="5"/>
      <c r="D881" s="5"/>
      <c r="E881" s="138"/>
      <c r="F881" s="5"/>
      <c r="G881" s="5"/>
      <c r="H881" s="5"/>
      <c r="I881" s="5"/>
      <c r="J881" s="5"/>
      <c r="K881" s="5"/>
      <c r="L881" s="139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</row>
    <row r="882" spans="2:28">
      <c r="B882" s="137"/>
      <c r="C882" s="5"/>
      <c r="D882" s="5"/>
      <c r="E882" s="138"/>
      <c r="F882" s="5"/>
      <c r="G882" s="5"/>
      <c r="H882" s="5"/>
      <c r="I882" s="5"/>
      <c r="J882" s="5"/>
      <c r="K882" s="5"/>
      <c r="L882" s="139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</row>
    <row r="883" spans="2:28">
      <c r="B883" s="137"/>
      <c r="C883" s="5"/>
      <c r="D883" s="5"/>
      <c r="E883" s="138"/>
      <c r="F883" s="5"/>
      <c r="G883" s="5"/>
      <c r="H883" s="5"/>
      <c r="I883" s="5"/>
      <c r="J883" s="5"/>
      <c r="K883" s="5"/>
      <c r="L883" s="139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</row>
    <row r="884" spans="2:28">
      <c r="B884" s="137"/>
      <c r="C884" s="5"/>
      <c r="D884" s="5"/>
      <c r="E884" s="138"/>
      <c r="F884" s="5"/>
      <c r="G884" s="5"/>
      <c r="H884" s="5"/>
      <c r="I884" s="5"/>
      <c r="J884" s="5"/>
      <c r="K884" s="5"/>
      <c r="L884" s="139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</row>
    <row r="885" spans="2:28">
      <c r="B885" s="137"/>
      <c r="C885" s="5"/>
      <c r="D885" s="5"/>
      <c r="E885" s="138"/>
      <c r="F885" s="5"/>
      <c r="G885" s="5"/>
      <c r="H885" s="5"/>
      <c r="I885" s="5"/>
      <c r="J885" s="5"/>
      <c r="K885" s="5"/>
      <c r="L885" s="139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</row>
    <row r="886" spans="2:28">
      <c r="B886" s="137"/>
      <c r="C886" s="5"/>
      <c r="D886" s="5"/>
      <c r="E886" s="138"/>
      <c r="F886" s="5"/>
      <c r="G886" s="5"/>
      <c r="H886" s="5"/>
      <c r="I886" s="5"/>
      <c r="J886" s="5"/>
      <c r="K886" s="5"/>
      <c r="L886" s="139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</row>
    <row r="887" spans="2:28">
      <c r="B887" s="137"/>
      <c r="C887" s="5"/>
      <c r="D887" s="5"/>
      <c r="E887" s="138"/>
      <c r="F887" s="5"/>
      <c r="G887" s="5"/>
      <c r="H887" s="5"/>
      <c r="I887" s="5"/>
      <c r="J887" s="5"/>
      <c r="K887" s="5"/>
      <c r="L887" s="139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</row>
    <row r="888" spans="2:28">
      <c r="B888" s="137"/>
      <c r="C888" s="5"/>
      <c r="D888" s="5"/>
      <c r="E888" s="138"/>
      <c r="F888" s="5"/>
      <c r="G888" s="5"/>
      <c r="H888" s="5"/>
      <c r="I888" s="5"/>
      <c r="J888" s="5"/>
      <c r="K888" s="5"/>
      <c r="L888" s="139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</row>
    <row r="889" spans="2:28">
      <c r="B889" s="137"/>
      <c r="C889" s="5"/>
      <c r="D889" s="5"/>
      <c r="E889" s="138"/>
      <c r="F889" s="5"/>
      <c r="G889" s="5"/>
      <c r="H889" s="5"/>
      <c r="I889" s="5"/>
      <c r="J889" s="5"/>
      <c r="K889" s="5"/>
      <c r="L889" s="139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</row>
    <row r="890" spans="2:28">
      <c r="B890" s="137"/>
      <c r="C890" s="5"/>
      <c r="D890" s="5"/>
      <c r="E890" s="138"/>
      <c r="F890" s="5"/>
      <c r="G890" s="5"/>
      <c r="H890" s="5"/>
      <c r="I890" s="5"/>
      <c r="J890" s="5"/>
      <c r="K890" s="5"/>
      <c r="L890" s="139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</row>
    <row r="891" spans="2:28">
      <c r="B891" s="137"/>
      <c r="C891" s="5"/>
      <c r="D891" s="5"/>
      <c r="E891" s="138"/>
      <c r="F891" s="5"/>
      <c r="G891" s="5"/>
      <c r="H891" s="5"/>
      <c r="I891" s="5"/>
      <c r="J891" s="5"/>
      <c r="K891" s="5"/>
      <c r="L891" s="139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</row>
    <row r="892" spans="2:28">
      <c r="B892" s="137"/>
      <c r="C892" s="5"/>
      <c r="D892" s="5"/>
      <c r="E892" s="138"/>
      <c r="F892" s="5"/>
      <c r="G892" s="5"/>
      <c r="H892" s="5"/>
      <c r="I892" s="5"/>
      <c r="J892" s="5"/>
      <c r="K892" s="5"/>
      <c r="L892" s="139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</row>
    <row r="893" spans="2:28">
      <c r="B893" s="137"/>
      <c r="C893" s="5"/>
      <c r="D893" s="5"/>
      <c r="E893" s="138"/>
      <c r="F893" s="5"/>
      <c r="G893" s="5"/>
      <c r="H893" s="5"/>
      <c r="I893" s="5"/>
      <c r="J893" s="5"/>
      <c r="K893" s="5"/>
      <c r="L893" s="139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</row>
    <row r="894" spans="2:28">
      <c r="B894" s="137"/>
      <c r="C894" s="5"/>
      <c r="D894" s="5"/>
      <c r="E894" s="138"/>
      <c r="F894" s="5"/>
      <c r="G894" s="5"/>
      <c r="H894" s="5"/>
      <c r="I894" s="5"/>
      <c r="J894" s="5"/>
      <c r="K894" s="5"/>
      <c r="L894" s="139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</row>
    <row r="895" spans="2:28">
      <c r="B895" s="137"/>
      <c r="C895" s="5"/>
      <c r="D895" s="5"/>
      <c r="E895" s="138"/>
      <c r="F895" s="5"/>
      <c r="G895" s="5"/>
      <c r="H895" s="5"/>
      <c r="I895" s="5"/>
      <c r="J895" s="5"/>
      <c r="K895" s="5"/>
      <c r="L895" s="139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</row>
    <row r="896" spans="2:28">
      <c r="B896" s="137"/>
      <c r="C896" s="5"/>
      <c r="D896" s="5"/>
      <c r="E896" s="138"/>
      <c r="F896" s="5"/>
      <c r="G896" s="5"/>
      <c r="H896" s="5"/>
      <c r="I896" s="5"/>
      <c r="J896" s="5"/>
      <c r="K896" s="5"/>
      <c r="L896" s="139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</row>
    <row r="897" spans="2:28">
      <c r="B897" s="137"/>
      <c r="C897" s="5"/>
      <c r="D897" s="5"/>
      <c r="E897" s="138"/>
      <c r="F897" s="5"/>
      <c r="G897" s="5"/>
      <c r="H897" s="5"/>
      <c r="I897" s="5"/>
      <c r="J897" s="5"/>
      <c r="K897" s="5"/>
      <c r="L897" s="139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</row>
    <row r="898" spans="2:28">
      <c r="B898" s="137"/>
      <c r="C898" s="5"/>
      <c r="D898" s="5"/>
      <c r="E898" s="138"/>
      <c r="F898" s="5"/>
      <c r="G898" s="5"/>
      <c r="H898" s="5"/>
      <c r="I898" s="5"/>
      <c r="J898" s="5"/>
      <c r="K898" s="5"/>
      <c r="L898" s="139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</row>
    <row r="899" spans="2:28">
      <c r="B899" s="137"/>
      <c r="C899" s="5"/>
      <c r="D899" s="5"/>
      <c r="E899" s="138"/>
      <c r="F899" s="5"/>
      <c r="G899" s="5"/>
      <c r="H899" s="5"/>
      <c r="I899" s="5"/>
      <c r="J899" s="5"/>
      <c r="K899" s="5"/>
      <c r="L899" s="139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</row>
    <row r="900" spans="2:28">
      <c r="B900" s="137"/>
      <c r="C900" s="5"/>
      <c r="D900" s="5"/>
      <c r="E900" s="138"/>
      <c r="F900" s="5"/>
      <c r="G900" s="5"/>
      <c r="H900" s="5"/>
      <c r="I900" s="5"/>
      <c r="J900" s="5"/>
      <c r="K900" s="5"/>
      <c r="L900" s="139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</row>
    <row r="901" spans="2:28">
      <c r="B901" s="137"/>
      <c r="C901" s="5"/>
      <c r="D901" s="5"/>
      <c r="E901" s="138"/>
      <c r="F901" s="5"/>
      <c r="G901" s="5"/>
      <c r="H901" s="5"/>
      <c r="I901" s="5"/>
      <c r="J901" s="5"/>
      <c r="K901" s="5"/>
      <c r="L901" s="139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</row>
    <row r="902" spans="2:28">
      <c r="B902" s="137"/>
      <c r="C902" s="5"/>
      <c r="D902" s="5"/>
      <c r="E902" s="138"/>
      <c r="F902" s="5"/>
      <c r="G902" s="5"/>
      <c r="H902" s="5"/>
      <c r="I902" s="5"/>
      <c r="J902" s="5"/>
      <c r="K902" s="5"/>
      <c r="L902" s="139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</row>
    <row r="903" spans="2:28">
      <c r="B903" s="137"/>
      <c r="C903" s="5"/>
      <c r="D903" s="5"/>
      <c r="E903" s="138"/>
      <c r="F903" s="5"/>
      <c r="G903" s="5"/>
      <c r="H903" s="5"/>
      <c r="I903" s="5"/>
      <c r="J903" s="5"/>
      <c r="K903" s="5"/>
      <c r="L903" s="139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</row>
    <row r="904" spans="2:28">
      <c r="B904" s="137"/>
      <c r="C904" s="5"/>
      <c r="D904" s="5"/>
      <c r="E904" s="138"/>
      <c r="F904" s="5"/>
      <c r="G904" s="5"/>
      <c r="H904" s="5"/>
      <c r="I904" s="5"/>
      <c r="J904" s="5"/>
      <c r="K904" s="5"/>
      <c r="L904" s="139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</row>
    <row r="905" spans="2:28">
      <c r="B905" s="137"/>
      <c r="C905" s="5"/>
      <c r="D905" s="5"/>
      <c r="E905" s="138"/>
      <c r="F905" s="5"/>
      <c r="G905" s="5"/>
      <c r="H905" s="5"/>
      <c r="I905" s="5"/>
      <c r="J905" s="5"/>
      <c r="K905" s="5"/>
      <c r="L905" s="139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</row>
    <row r="906" spans="2:28">
      <c r="B906" s="137"/>
      <c r="C906" s="5"/>
      <c r="D906" s="5"/>
      <c r="E906" s="138"/>
      <c r="F906" s="5"/>
      <c r="G906" s="5"/>
      <c r="H906" s="5"/>
      <c r="I906" s="5"/>
      <c r="J906" s="5"/>
      <c r="K906" s="5"/>
      <c r="L906" s="139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</row>
    <row r="907" spans="2:28">
      <c r="B907" s="137"/>
      <c r="C907" s="5"/>
      <c r="D907" s="5"/>
      <c r="E907" s="138"/>
      <c r="F907" s="5"/>
      <c r="G907" s="5"/>
      <c r="H907" s="5"/>
      <c r="I907" s="5"/>
      <c r="J907" s="5"/>
      <c r="K907" s="5"/>
      <c r="L907" s="139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</row>
    <row r="908" spans="2:28">
      <c r="B908" s="137"/>
      <c r="C908" s="5"/>
      <c r="D908" s="5"/>
      <c r="E908" s="138"/>
      <c r="F908" s="5"/>
      <c r="G908" s="5"/>
      <c r="H908" s="5"/>
      <c r="I908" s="5"/>
      <c r="J908" s="5"/>
      <c r="K908" s="5"/>
      <c r="L908" s="139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</row>
    <row r="909" spans="2:28">
      <c r="B909" s="137"/>
      <c r="C909" s="5"/>
      <c r="D909" s="5"/>
      <c r="E909" s="138"/>
      <c r="F909" s="5"/>
      <c r="G909" s="5"/>
      <c r="H909" s="5"/>
      <c r="I909" s="5"/>
      <c r="J909" s="5"/>
      <c r="K909" s="5"/>
      <c r="L909" s="139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</row>
    <row r="910" spans="2:28">
      <c r="B910" s="137"/>
      <c r="C910" s="5"/>
      <c r="D910" s="5"/>
      <c r="E910" s="138"/>
      <c r="F910" s="5"/>
      <c r="G910" s="5"/>
      <c r="H910" s="5"/>
      <c r="I910" s="5"/>
      <c r="J910" s="5"/>
      <c r="K910" s="5"/>
      <c r="L910" s="139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</row>
    <row r="911" spans="2:28">
      <c r="B911" s="137"/>
      <c r="C911" s="5"/>
      <c r="D911" s="5"/>
      <c r="E911" s="138"/>
      <c r="F911" s="5"/>
      <c r="G911" s="5"/>
      <c r="H911" s="5"/>
      <c r="I911" s="5"/>
      <c r="J911" s="5"/>
      <c r="K911" s="5"/>
      <c r="L911" s="139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</row>
    <row r="912" spans="2:28">
      <c r="B912" s="137"/>
      <c r="C912" s="5"/>
      <c r="D912" s="5"/>
      <c r="E912" s="138"/>
      <c r="F912" s="5"/>
      <c r="G912" s="5"/>
      <c r="H912" s="5"/>
      <c r="I912" s="5"/>
      <c r="J912" s="5"/>
      <c r="K912" s="5"/>
      <c r="L912" s="139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</row>
    <row r="913" spans="2:28">
      <c r="B913" s="137"/>
      <c r="C913" s="5"/>
      <c r="D913" s="5"/>
      <c r="E913" s="138"/>
      <c r="F913" s="5"/>
      <c r="G913" s="5"/>
      <c r="H913" s="5"/>
      <c r="I913" s="5"/>
      <c r="J913" s="5"/>
      <c r="K913" s="5"/>
      <c r="L913" s="139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</row>
    <row r="914" spans="2:28">
      <c r="B914" s="137"/>
      <c r="C914" s="5"/>
      <c r="D914" s="5"/>
      <c r="E914" s="138"/>
      <c r="F914" s="5"/>
      <c r="G914" s="5"/>
      <c r="H914" s="5"/>
      <c r="I914" s="5"/>
      <c r="J914" s="5"/>
      <c r="K914" s="5"/>
      <c r="L914" s="139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</row>
    <row r="915" spans="2:28">
      <c r="B915" s="137"/>
      <c r="C915" s="5"/>
      <c r="D915" s="5"/>
      <c r="E915" s="138"/>
      <c r="F915" s="5"/>
      <c r="G915" s="5"/>
      <c r="H915" s="5"/>
      <c r="I915" s="5"/>
      <c r="J915" s="5"/>
      <c r="K915" s="5"/>
      <c r="L915" s="139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</row>
    <row r="916" spans="2:28">
      <c r="B916" s="137"/>
      <c r="C916" s="5"/>
      <c r="D916" s="5"/>
      <c r="E916" s="138"/>
      <c r="F916" s="5"/>
      <c r="G916" s="5"/>
      <c r="H916" s="5"/>
      <c r="I916" s="5"/>
      <c r="J916" s="5"/>
      <c r="K916" s="5"/>
      <c r="L916" s="139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</row>
    <row r="917" spans="2:28">
      <c r="B917" s="137"/>
      <c r="C917" s="5"/>
      <c r="D917" s="5"/>
      <c r="E917" s="138"/>
      <c r="F917" s="5"/>
      <c r="G917" s="5"/>
      <c r="H917" s="5"/>
      <c r="I917" s="5"/>
      <c r="J917" s="5"/>
      <c r="K917" s="5"/>
      <c r="L917" s="139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</row>
    <row r="918" spans="2:28">
      <c r="B918" s="137"/>
      <c r="C918" s="5"/>
      <c r="D918" s="5"/>
      <c r="E918" s="138"/>
      <c r="F918" s="5"/>
      <c r="G918" s="5"/>
      <c r="H918" s="5"/>
      <c r="I918" s="5"/>
      <c r="J918" s="5"/>
      <c r="K918" s="5"/>
      <c r="L918" s="139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</row>
    <row r="919" spans="2:28">
      <c r="B919" s="137"/>
      <c r="C919" s="5"/>
      <c r="D919" s="5"/>
      <c r="E919" s="138"/>
      <c r="F919" s="5"/>
      <c r="G919" s="5"/>
      <c r="H919" s="5"/>
      <c r="I919" s="5"/>
      <c r="J919" s="5"/>
      <c r="K919" s="5"/>
      <c r="L919" s="139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</row>
    <row r="920" spans="2:28">
      <c r="B920" s="137"/>
      <c r="C920" s="5"/>
      <c r="D920" s="5"/>
      <c r="E920" s="138"/>
      <c r="F920" s="5"/>
      <c r="G920" s="5"/>
      <c r="H920" s="5"/>
      <c r="I920" s="5"/>
      <c r="J920" s="5"/>
      <c r="K920" s="5"/>
      <c r="L920" s="139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</row>
    <row r="921" spans="2:28">
      <c r="B921" s="137"/>
      <c r="C921" s="5"/>
      <c r="D921" s="5"/>
      <c r="E921" s="138"/>
      <c r="F921" s="5"/>
      <c r="G921" s="5"/>
      <c r="H921" s="5"/>
      <c r="I921" s="5"/>
      <c r="J921" s="5"/>
      <c r="K921" s="5"/>
      <c r="L921" s="139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</row>
    <row r="922" spans="2:28">
      <c r="B922" s="137"/>
      <c r="C922" s="5"/>
      <c r="D922" s="5"/>
      <c r="E922" s="138"/>
      <c r="F922" s="5"/>
      <c r="G922" s="5"/>
      <c r="H922" s="5"/>
      <c r="I922" s="5"/>
      <c r="J922" s="5"/>
      <c r="K922" s="5"/>
      <c r="L922" s="139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</row>
    <row r="923" spans="2:28">
      <c r="B923" s="137"/>
      <c r="C923" s="5"/>
      <c r="D923" s="5"/>
      <c r="E923" s="138"/>
      <c r="F923" s="5"/>
      <c r="G923" s="5"/>
      <c r="H923" s="5"/>
      <c r="I923" s="5"/>
      <c r="J923" s="5"/>
      <c r="K923" s="5"/>
      <c r="L923" s="139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</row>
    <row r="924" spans="2:28">
      <c r="B924" s="137"/>
      <c r="C924" s="5"/>
      <c r="D924" s="5"/>
      <c r="E924" s="138"/>
      <c r="F924" s="5"/>
      <c r="G924" s="5"/>
      <c r="H924" s="5"/>
      <c r="I924" s="5"/>
      <c r="J924" s="5"/>
      <c r="K924" s="5"/>
      <c r="L924" s="139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</row>
    <row r="925" spans="2:28">
      <c r="B925" s="137"/>
      <c r="C925" s="5"/>
      <c r="D925" s="5"/>
      <c r="E925" s="138"/>
      <c r="F925" s="5"/>
      <c r="G925" s="5"/>
      <c r="H925" s="5"/>
      <c r="I925" s="5"/>
      <c r="J925" s="5"/>
      <c r="K925" s="5"/>
      <c r="L925" s="139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</row>
    <row r="926" spans="2:28">
      <c r="B926" s="137"/>
      <c r="C926" s="5"/>
      <c r="D926" s="5"/>
      <c r="E926" s="138"/>
      <c r="F926" s="5"/>
      <c r="G926" s="5"/>
      <c r="H926" s="5"/>
      <c r="I926" s="5"/>
      <c r="J926" s="5"/>
      <c r="K926" s="5"/>
      <c r="L926" s="139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</row>
    <row r="927" spans="2:28">
      <c r="B927" s="137"/>
      <c r="C927" s="5"/>
      <c r="D927" s="5"/>
      <c r="E927" s="138"/>
      <c r="F927" s="5"/>
      <c r="G927" s="5"/>
      <c r="H927" s="5"/>
      <c r="I927" s="5"/>
      <c r="J927" s="5"/>
      <c r="K927" s="5"/>
      <c r="L927" s="139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</row>
    <row r="928" spans="2:28">
      <c r="B928" s="137"/>
      <c r="C928" s="5"/>
      <c r="D928" s="5"/>
      <c r="E928" s="138"/>
      <c r="F928" s="5"/>
      <c r="G928" s="5"/>
      <c r="H928" s="5"/>
      <c r="I928" s="5"/>
      <c r="J928" s="5"/>
      <c r="K928" s="5"/>
      <c r="L928" s="139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</row>
    <row r="929" spans="2:28">
      <c r="B929" s="137"/>
      <c r="C929" s="5"/>
      <c r="D929" s="5"/>
      <c r="E929" s="138"/>
      <c r="F929" s="5"/>
      <c r="G929" s="5"/>
      <c r="H929" s="5"/>
      <c r="I929" s="5"/>
      <c r="J929" s="5"/>
      <c r="K929" s="5"/>
      <c r="L929" s="139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</row>
    <row r="930" spans="2:28">
      <c r="B930" s="137"/>
      <c r="C930" s="5"/>
      <c r="D930" s="5"/>
      <c r="E930" s="138"/>
      <c r="F930" s="5"/>
      <c r="G930" s="5"/>
      <c r="H930" s="5"/>
      <c r="I930" s="5"/>
      <c r="J930" s="5"/>
      <c r="K930" s="5"/>
      <c r="L930" s="139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</row>
    <row r="931" spans="2:28">
      <c r="B931" s="137"/>
      <c r="C931" s="5"/>
      <c r="D931" s="5"/>
      <c r="E931" s="138"/>
      <c r="F931" s="5"/>
      <c r="G931" s="5"/>
      <c r="H931" s="5"/>
      <c r="I931" s="5"/>
      <c r="J931" s="5"/>
      <c r="K931" s="5"/>
      <c r="L931" s="139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</row>
    <row r="932" spans="2:28">
      <c r="B932" s="137"/>
      <c r="C932" s="5"/>
      <c r="D932" s="5"/>
      <c r="E932" s="138"/>
      <c r="F932" s="5"/>
      <c r="G932" s="5"/>
      <c r="H932" s="5"/>
      <c r="I932" s="5"/>
      <c r="J932" s="5"/>
      <c r="K932" s="5"/>
      <c r="L932" s="139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</row>
    <row r="933" spans="2:28">
      <c r="B933" s="137"/>
      <c r="C933" s="5"/>
      <c r="D933" s="5"/>
      <c r="E933" s="138"/>
      <c r="F933" s="5"/>
      <c r="G933" s="5"/>
      <c r="H933" s="5"/>
      <c r="I933" s="5"/>
      <c r="J933" s="5"/>
      <c r="K933" s="5"/>
      <c r="L933" s="139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</row>
    <row r="934" spans="2:28">
      <c r="B934" s="137"/>
      <c r="C934" s="5"/>
      <c r="D934" s="5"/>
      <c r="E934" s="138"/>
      <c r="F934" s="5"/>
      <c r="G934" s="5"/>
      <c r="H934" s="5"/>
      <c r="I934" s="5"/>
      <c r="J934" s="5"/>
      <c r="K934" s="5"/>
      <c r="L934" s="139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</row>
    <row r="935" spans="2:28">
      <c r="B935" s="137"/>
      <c r="C935" s="5"/>
      <c r="D935" s="5"/>
      <c r="E935" s="138"/>
      <c r="F935" s="5"/>
      <c r="G935" s="5"/>
      <c r="H935" s="5"/>
      <c r="I935" s="5"/>
      <c r="J935" s="5"/>
      <c r="K935" s="5"/>
      <c r="L935" s="139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</row>
    <row r="936" spans="2:28">
      <c r="B936" s="137"/>
      <c r="C936" s="5"/>
      <c r="D936" s="5"/>
      <c r="E936" s="138"/>
      <c r="F936" s="5"/>
      <c r="G936" s="5"/>
      <c r="H936" s="5"/>
      <c r="I936" s="5"/>
      <c r="J936" s="5"/>
      <c r="K936" s="5"/>
      <c r="L936" s="139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</row>
    <row r="937" spans="2:28">
      <c r="B937" s="137"/>
      <c r="C937" s="5"/>
      <c r="D937" s="5"/>
      <c r="E937" s="138"/>
      <c r="F937" s="5"/>
      <c r="G937" s="5"/>
      <c r="H937" s="5"/>
      <c r="I937" s="5"/>
      <c r="J937" s="5"/>
      <c r="K937" s="5"/>
      <c r="L937" s="139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</row>
    <row r="938" spans="2:28">
      <c r="B938" s="137"/>
      <c r="C938" s="5"/>
      <c r="D938" s="5"/>
      <c r="E938" s="138"/>
      <c r="F938" s="5"/>
      <c r="G938" s="5"/>
      <c r="H938" s="5"/>
      <c r="I938" s="5"/>
      <c r="J938" s="5"/>
      <c r="K938" s="5"/>
      <c r="L938" s="139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</row>
    <row r="939" spans="2:28">
      <c r="B939" s="137"/>
      <c r="C939" s="5"/>
      <c r="D939" s="5"/>
      <c r="E939" s="138"/>
      <c r="F939" s="5"/>
      <c r="G939" s="5"/>
      <c r="H939" s="5"/>
      <c r="I939" s="5"/>
      <c r="J939" s="5"/>
      <c r="K939" s="5"/>
      <c r="L939" s="139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</row>
    <row r="940" spans="2:28">
      <c r="B940" s="137"/>
      <c r="C940" s="5"/>
      <c r="D940" s="5"/>
      <c r="E940" s="138"/>
      <c r="F940" s="5"/>
      <c r="G940" s="5"/>
      <c r="H940" s="5"/>
      <c r="I940" s="5"/>
      <c r="J940" s="5"/>
      <c r="K940" s="5"/>
      <c r="L940" s="139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</row>
    <row r="941" spans="2:28">
      <c r="B941" s="137"/>
      <c r="C941" s="5"/>
      <c r="D941" s="5"/>
      <c r="E941" s="138"/>
      <c r="F941" s="5"/>
      <c r="G941" s="5"/>
      <c r="H941" s="5"/>
      <c r="I941" s="5"/>
      <c r="J941" s="5"/>
      <c r="K941" s="5"/>
      <c r="L941" s="139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</row>
    <row r="942" spans="2:28">
      <c r="B942" s="137"/>
      <c r="C942" s="5"/>
      <c r="D942" s="5"/>
      <c r="E942" s="138"/>
      <c r="F942" s="5"/>
      <c r="G942" s="5"/>
      <c r="H942" s="5"/>
      <c r="I942" s="5"/>
      <c r="J942" s="5"/>
      <c r="K942" s="5"/>
      <c r="L942" s="139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</row>
    <row r="943" spans="2:28">
      <c r="B943" s="137"/>
      <c r="C943" s="5"/>
      <c r="D943" s="5"/>
      <c r="E943" s="138"/>
      <c r="F943" s="5"/>
      <c r="G943" s="5"/>
      <c r="H943" s="5"/>
      <c r="I943" s="5"/>
      <c r="J943" s="5"/>
      <c r="K943" s="5"/>
      <c r="L943" s="139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</row>
    <row r="944" spans="2:28">
      <c r="B944" s="137"/>
      <c r="C944" s="5"/>
      <c r="D944" s="5"/>
      <c r="E944" s="138"/>
      <c r="F944" s="5"/>
      <c r="G944" s="5"/>
      <c r="H944" s="5"/>
      <c r="I944" s="5"/>
      <c r="J944" s="5"/>
      <c r="K944" s="5"/>
      <c r="L944" s="139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</row>
    <row r="945" spans="2:28">
      <c r="B945" s="137"/>
      <c r="C945" s="5"/>
      <c r="D945" s="5"/>
      <c r="E945" s="138"/>
      <c r="F945" s="5"/>
      <c r="G945" s="5"/>
      <c r="H945" s="5"/>
      <c r="I945" s="5"/>
      <c r="J945" s="5"/>
      <c r="K945" s="5"/>
      <c r="L945" s="139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</row>
    <row r="946" spans="2:28">
      <c r="B946" s="137"/>
      <c r="C946" s="5"/>
      <c r="D946" s="5"/>
      <c r="E946" s="138"/>
      <c r="F946" s="5"/>
      <c r="G946" s="5"/>
      <c r="H946" s="5"/>
      <c r="I946" s="5"/>
      <c r="J946" s="5"/>
      <c r="K946" s="5"/>
      <c r="L946" s="139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</row>
    <row r="947" spans="2:28">
      <c r="B947" s="137"/>
      <c r="C947" s="5"/>
      <c r="D947" s="5"/>
      <c r="E947" s="138"/>
      <c r="F947" s="5"/>
      <c r="G947" s="5"/>
      <c r="H947" s="5"/>
      <c r="I947" s="5"/>
      <c r="J947" s="5"/>
      <c r="K947" s="5"/>
      <c r="L947" s="139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</row>
    <row r="948" spans="2:28">
      <c r="B948" s="137"/>
      <c r="C948" s="5"/>
      <c r="D948" s="5"/>
      <c r="E948" s="138"/>
      <c r="F948" s="5"/>
      <c r="G948" s="5"/>
      <c r="H948" s="5"/>
      <c r="I948" s="5"/>
      <c r="J948" s="5"/>
      <c r="K948" s="5"/>
      <c r="L948" s="139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</row>
    <row r="949" spans="2:28">
      <c r="B949" s="137"/>
      <c r="C949" s="5"/>
      <c r="D949" s="5"/>
      <c r="E949" s="138"/>
      <c r="F949" s="5"/>
      <c r="G949" s="5"/>
      <c r="H949" s="5"/>
      <c r="I949" s="5"/>
      <c r="J949" s="5"/>
      <c r="K949" s="5"/>
      <c r="L949" s="139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</row>
    <row r="950" spans="2:28">
      <c r="B950" s="137"/>
      <c r="C950" s="5"/>
      <c r="D950" s="5"/>
      <c r="E950" s="138"/>
      <c r="F950" s="5"/>
      <c r="G950" s="5"/>
      <c r="H950" s="5"/>
      <c r="I950" s="5"/>
      <c r="J950" s="5"/>
      <c r="K950" s="5"/>
      <c r="L950" s="139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</row>
    <row r="951" spans="2:28">
      <c r="B951" s="137"/>
      <c r="C951" s="5"/>
      <c r="D951" s="5"/>
      <c r="E951" s="138"/>
      <c r="F951" s="5"/>
      <c r="G951" s="5"/>
      <c r="H951" s="5"/>
      <c r="I951" s="5"/>
      <c r="J951" s="5"/>
      <c r="K951" s="5"/>
      <c r="L951" s="139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</row>
    <row r="952" spans="2:28">
      <c r="B952" s="137"/>
      <c r="C952" s="5"/>
      <c r="D952" s="5"/>
      <c r="E952" s="138"/>
      <c r="F952" s="5"/>
      <c r="G952" s="5"/>
      <c r="H952" s="5"/>
      <c r="I952" s="5"/>
      <c r="J952" s="5"/>
      <c r="K952" s="5"/>
      <c r="L952" s="139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</row>
    <row r="953" spans="2:28">
      <c r="B953" s="137"/>
      <c r="C953" s="5"/>
      <c r="D953" s="5"/>
      <c r="E953" s="138"/>
      <c r="F953" s="5"/>
      <c r="G953" s="5"/>
      <c r="H953" s="5"/>
      <c r="I953" s="5"/>
      <c r="J953" s="5"/>
      <c r="K953" s="5"/>
      <c r="L953" s="139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</row>
    <row r="954" spans="2:28">
      <c r="B954" s="137"/>
      <c r="C954" s="5"/>
      <c r="D954" s="5"/>
      <c r="E954" s="138"/>
      <c r="F954" s="5"/>
      <c r="G954" s="5"/>
      <c r="H954" s="5"/>
      <c r="I954" s="5"/>
      <c r="J954" s="5"/>
      <c r="K954" s="5"/>
      <c r="L954" s="139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</row>
    <row r="955" spans="2:28">
      <c r="B955" s="137"/>
      <c r="C955" s="5"/>
      <c r="D955" s="5"/>
      <c r="E955" s="138"/>
      <c r="F955" s="5"/>
      <c r="G955" s="5"/>
      <c r="H955" s="5"/>
      <c r="I955" s="5"/>
      <c r="J955" s="5"/>
      <c r="K955" s="5"/>
      <c r="L955" s="139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</row>
    <row r="956" spans="2:28">
      <c r="B956" s="137"/>
      <c r="C956" s="5"/>
      <c r="D956" s="5"/>
      <c r="E956" s="138"/>
      <c r="F956" s="5"/>
      <c r="G956" s="5"/>
      <c r="H956" s="5"/>
      <c r="I956" s="5"/>
      <c r="J956" s="5"/>
      <c r="K956" s="5"/>
      <c r="L956" s="139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</row>
    <row r="957" spans="2:28">
      <c r="B957" s="137"/>
      <c r="C957" s="5"/>
      <c r="D957" s="5"/>
      <c r="E957" s="138"/>
      <c r="F957" s="5"/>
      <c r="G957" s="5"/>
      <c r="H957" s="5"/>
      <c r="I957" s="5"/>
      <c r="J957" s="5"/>
      <c r="K957" s="5"/>
      <c r="L957" s="139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</row>
    <row r="958" spans="2:28">
      <c r="B958" s="137"/>
      <c r="C958" s="5"/>
      <c r="D958" s="5"/>
      <c r="E958" s="138"/>
      <c r="F958" s="5"/>
      <c r="G958" s="5"/>
      <c r="H958" s="5"/>
      <c r="I958" s="5"/>
      <c r="J958" s="5"/>
      <c r="K958" s="5"/>
      <c r="L958" s="139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</row>
    <row r="959" spans="2:28">
      <c r="B959" s="137"/>
      <c r="C959" s="5"/>
      <c r="D959" s="5"/>
      <c r="E959" s="138"/>
      <c r="F959" s="5"/>
      <c r="G959" s="5"/>
      <c r="H959" s="5"/>
      <c r="I959" s="5"/>
      <c r="J959" s="5"/>
      <c r="K959" s="5"/>
      <c r="L959" s="139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</row>
    <row r="960" spans="2:28">
      <c r="B960" s="137"/>
      <c r="C960" s="5"/>
      <c r="D960" s="5"/>
      <c r="E960" s="138"/>
      <c r="F960" s="5"/>
      <c r="G960" s="5"/>
      <c r="H960" s="5"/>
      <c r="I960" s="5"/>
      <c r="J960" s="5"/>
      <c r="K960" s="5"/>
      <c r="L960" s="139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</row>
    <row r="961" spans="2:28">
      <c r="B961" s="137"/>
      <c r="C961" s="5"/>
      <c r="D961" s="5"/>
      <c r="E961" s="138"/>
      <c r="F961" s="5"/>
      <c r="G961" s="5"/>
      <c r="H961" s="5"/>
      <c r="I961" s="5"/>
      <c r="J961" s="5"/>
      <c r="K961" s="5"/>
      <c r="L961" s="139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</row>
    <row r="962" spans="2:28">
      <c r="B962" s="137"/>
      <c r="C962" s="5"/>
      <c r="D962" s="5"/>
      <c r="E962" s="138"/>
      <c r="F962" s="5"/>
      <c r="G962" s="5"/>
      <c r="H962" s="5"/>
      <c r="I962" s="5"/>
      <c r="J962" s="5"/>
      <c r="K962" s="5"/>
      <c r="L962" s="139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</row>
    <row r="963" spans="2:28">
      <c r="B963" s="137"/>
      <c r="C963" s="5"/>
      <c r="D963" s="5"/>
      <c r="E963" s="138"/>
      <c r="F963" s="5"/>
      <c r="G963" s="5"/>
      <c r="H963" s="5"/>
      <c r="I963" s="5"/>
      <c r="J963" s="5"/>
      <c r="K963" s="5"/>
      <c r="L963" s="139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</row>
    <row r="964" spans="2:28">
      <c r="B964" s="137"/>
      <c r="C964" s="5"/>
      <c r="D964" s="5"/>
      <c r="E964" s="138"/>
      <c r="F964" s="5"/>
      <c r="G964" s="5"/>
      <c r="H964" s="5"/>
      <c r="I964" s="5"/>
      <c r="J964" s="5"/>
      <c r="K964" s="5"/>
      <c r="L964" s="139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</row>
    <row r="965" spans="2:28">
      <c r="B965" s="137"/>
      <c r="C965" s="5"/>
      <c r="D965" s="5"/>
      <c r="E965" s="138"/>
      <c r="F965" s="5"/>
      <c r="G965" s="5"/>
      <c r="H965" s="5"/>
      <c r="I965" s="5"/>
      <c r="J965" s="5"/>
      <c r="K965" s="5"/>
      <c r="L965" s="139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</row>
    <row r="966" spans="2:28">
      <c r="B966" s="137"/>
      <c r="C966" s="5"/>
      <c r="D966" s="5"/>
      <c r="E966" s="138"/>
      <c r="F966" s="5"/>
      <c r="G966" s="5"/>
      <c r="H966" s="5"/>
      <c r="I966" s="5"/>
      <c r="J966" s="5"/>
      <c r="K966" s="5"/>
      <c r="L966" s="139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</row>
    <row r="967" spans="2:28">
      <c r="B967" s="137"/>
      <c r="C967" s="5"/>
      <c r="D967" s="5"/>
      <c r="E967" s="138"/>
      <c r="F967" s="5"/>
      <c r="G967" s="5"/>
      <c r="H967" s="5"/>
      <c r="I967" s="5"/>
      <c r="J967" s="5"/>
      <c r="K967" s="5"/>
      <c r="L967" s="139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</row>
    <row r="968" spans="2:28">
      <c r="B968" s="137"/>
      <c r="C968" s="5"/>
      <c r="D968" s="5"/>
      <c r="E968" s="138"/>
      <c r="F968" s="5"/>
      <c r="G968" s="5"/>
      <c r="H968" s="5"/>
      <c r="I968" s="5"/>
      <c r="J968" s="5"/>
      <c r="K968" s="5"/>
      <c r="L968" s="139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</row>
    <row r="969" spans="2:28">
      <c r="B969" s="137"/>
      <c r="C969" s="5"/>
      <c r="D969" s="5"/>
      <c r="E969" s="138"/>
      <c r="F969" s="5"/>
      <c r="G969" s="5"/>
      <c r="H969" s="5"/>
      <c r="I969" s="5"/>
      <c r="J969" s="5"/>
      <c r="K969" s="5"/>
      <c r="L969" s="139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</row>
    <row r="970" spans="2:28">
      <c r="B970" s="137"/>
      <c r="C970" s="5"/>
      <c r="D970" s="5"/>
      <c r="E970" s="138"/>
      <c r="F970" s="5"/>
      <c r="G970" s="5"/>
      <c r="H970" s="5"/>
      <c r="I970" s="5"/>
      <c r="J970" s="5"/>
      <c r="K970" s="5"/>
      <c r="L970" s="139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</row>
    <row r="971" spans="2:28">
      <c r="B971" s="137"/>
      <c r="C971" s="5"/>
      <c r="D971" s="5"/>
      <c r="E971" s="138"/>
      <c r="F971" s="5"/>
      <c r="G971" s="5"/>
      <c r="H971" s="5"/>
      <c r="I971" s="5"/>
      <c r="J971" s="5"/>
      <c r="K971" s="5"/>
      <c r="L971" s="139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</row>
    <row r="972" spans="2:28">
      <c r="B972" s="137"/>
      <c r="C972" s="5"/>
      <c r="D972" s="5"/>
      <c r="E972" s="138"/>
      <c r="F972" s="5"/>
      <c r="G972" s="5"/>
      <c r="H972" s="5"/>
      <c r="I972" s="5"/>
      <c r="J972" s="5"/>
      <c r="K972" s="5"/>
      <c r="L972" s="139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</row>
    <row r="973" spans="2:28">
      <c r="B973" s="137"/>
      <c r="C973" s="5"/>
      <c r="D973" s="5"/>
      <c r="E973" s="138"/>
      <c r="F973" s="5"/>
      <c r="G973" s="5"/>
      <c r="H973" s="5"/>
      <c r="I973" s="5"/>
      <c r="J973" s="5"/>
      <c r="K973" s="5"/>
      <c r="L973" s="139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</row>
    <row r="974" spans="2:28">
      <c r="B974" s="137"/>
      <c r="C974" s="5"/>
      <c r="D974" s="5"/>
      <c r="E974" s="138"/>
      <c r="F974" s="5"/>
      <c r="G974" s="5"/>
      <c r="H974" s="5"/>
      <c r="I974" s="5"/>
      <c r="J974" s="5"/>
      <c r="K974" s="5"/>
      <c r="L974" s="139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</row>
    <row r="975" spans="2:28">
      <c r="B975" s="137"/>
      <c r="C975" s="5"/>
      <c r="D975" s="5"/>
      <c r="E975" s="138"/>
      <c r="F975" s="5"/>
      <c r="G975" s="5"/>
      <c r="H975" s="5"/>
      <c r="I975" s="5"/>
      <c r="J975" s="5"/>
      <c r="K975" s="5"/>
      <c r="L975" s="139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</row>
    <row r="976" spans="2:28">
      <c r="B976" s="137"/>
      <c r="C976" s="5"/>
      <c r="D976" s="5"/>
      <c r="E976" s="138"/>
      <c r="F976" s="5"/>
      <c r="G976" s="5"/>
      <c r="H976" s="5"/>
      <c r="I976" s="5"/>
      <c r="J976" s="5"/>
      <c r="K976" s="5"/>
      <c r="L976" s="139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</row>
    <row r="977" spans="2:28">
      <c r="B977" s="137"/>
      <c r="C977" s="5"/>
      <c r="D977" s="5"/>
      <c r="E977" s="138"/>
      <c r="F977" s="5"/>
      <c r="G977" s="5"/>
      <c r="H977" s="5"/>
      <c r="I977" s="5"/>
      <c r="J977" s="5"/>
      <c r="K977" s="5"/>
      <c r="L977" s="139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</row>
    <row r="978" spans="2:28">
      <c r="B978" s="137"/>
      <c r="C978" s="5"/>
      <c r="D978" s="5"/>
      <c r="E978" s="138"/>
      <c r="F978" s="5"/>
      <c r="G978" s="5"/>
      <c r="H978" s="5"/>
      <c r="I978" s="5"/>
      <c r="J978" s="5"/>
      <c r="K978" s="5"/>
      <c r="L978" s="139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</row>
    <row r="979" spans="2:28">
      <c r="B979" s="137"/>
      <c r="C979" s="5"/>
      <c r="D979" s="5"/>
      <c r="E979" s="138"/>
      <c r="F979" s="5"/>
      <c r="G979" s="5"/>
      <c r="H979" s="5"/>
      <c r="I979" s="5"/>
      <c r="J979" s="5"/>
      <c r="K979" s="5"/>
      <c r="L979" s="139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</row>
    <row r="980" spans="2:28">
      <c r="B980" s="137"/>
      <c r="C980" s="5"/>
      <c r="D980" s="5"/>
      <c r="E980" s="138"/>
      <c r="F980" s="5"/>
      <c r="G980" s="5"/>
      <c r="H980" s="5"/>
      <c r="I980" s="5"/>
      <c r="J980" s="5"/>
      <c r="K980" s="5"/>
      <c r="L980" s="139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</row>
    <row r="981" spans="2:28">
      <c r="B981" s="137"/>
      <c r="C981" s="5"/>
      <c r="D981" s="5"/>
      <c r="E981" s="138"/>
      <c r="F981" s="5"/>
      <c r="G981" s="5"/>
      <c r="H981" s="5"/>
      <c r="I981" s="5"/>
      <c r="J981" s="5"/>
      <c r="K981" s="5"/>
      <c r="L981" s="139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</row>
    <row r="982" spans="2:28">
      <c r="B982" s="137"/>
      <c r="C982" s="5"/>
      <c r="D982" s="5"/>
      <c r="E982" s="138"/>
      <c r="F982" s="5"/>
      <c r="G982" s="5"/>
      <c r="H982" s="5"/>
      <c r="I982" s="5"/>
      <c r="J982" s="5"/>
      <c r="K982" s="5"/>
      <c r="L982" s="139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</row>
    <row r="983" spans="2:28">
      <c r="B983" s="137"/>
      <c r="C983" s="5"/>
      <c r="D983" s="5"/>
      <c r="E983" s="138"/>
      <c r="F983" s="5"/>
      <c r="G983" s="5"/>
      <c r="H983" s="5"/>
      <c r="I983" s="5"/>
      <c r="J983" s="5"/>
      <c r="K983" s="5"/>
      <c r="L983" s="139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</row>
    <row r="984" spans="2:28">
      <c r="B984" s="137"/>
      <c r="C984" s="5"/>
      <c r="D984" s="5"/>
      <c r="E984" s="138"/>
      <c r="F984" s="5"/>
      <c r="G984" s="5"/>
      <c r="H984" s="5"/>
      <c r="I984" s="5"/>
      <c r="J984" s="5"/>
      <c r="K984" s="5"/>
      <c r="L984" s="139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</row>
    <row r="985" spans="2:28">
      <c r="B985" s="137"/>
      <c r="C985" s="5"/>
      <c r="D985" s="5"/>
      <c r="E985" s="138"/>
      <c r="F985" s="5"/>
      <c r="G985" s="5"/>
      <c r="H985" s="5"/>
      <c r="I985" s="5"/>
      <c r="J985" s="5"/>
      <c r="K985" s="5"/>
      <c r="L985" s="139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</row>
    <row r="986" spans="2:28">
      <c r="B986" s="137"/>
      <c r="C986" s="5"/>
      <c r="D986" s="5"/>
      <c r="E986" s="138"/>
      <c r="F986" s="5"/>
      <c r="G986" s="5"/>
      <c r="H986" s="5"/>
      <c r="I986" s="5"/>
      <c r="J986" s="5"/>
      <c r="K986" s="5"/>
      <c r="L986" s="139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</row>
    <row r="987" spans="2:28">
      <c r="B987" s="137"/>
      <c r="C987" s="5"/>
      <c r="D987" s="5"/>
      <c r="E987" s="138"/>
      <c r="F987" s="5"/>
      <c r="G987" s="5"/>
      <c r="H987" s="5"/>
      <c r="I987" s="5"/>
      <c r="J987" s="5"/>
      <c r="K987" s="5"/>
      <c r="L987" s="139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</row>
    <row r="988" spans="2:28">
      <c r="B988" s="137"/>
      <c r="C988" s="5"/>
      <c r="D988" s="5"/>
      <c r="E988" s="138"/>
      <c r="F988" s="5"/>
      <c r="G988" s="5"/>
      <c r="H988" s="5"/>
      <c r="I988" s="5"/>
      <c r="J988" s="5"/>
      <c r="K988" s="5"/>
      <c r="L988" s="139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</row>
    <row r="989" spans="2:28">
      <c r="B989" s="137"/>
      <c r="C989" s="5"/>
      <c r="D989" s="5"/>
      <c r="E989" s="138"/>
      <c r="F989" s="5"/>
      <c r="G989" s="5"/>
      <c r="H989" s="5"/>
      <c r="I989" s="5"/>
      <c r="J989" s="5"/>
      <c r="K989" s="5"/>
      <c r="L989" s="139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</row>
    <row r="990" spans="2:28">
      <c r="B990" s="137"/>
      <c r="C990" s="5"/>
      <c r="D990" s="5"/>
      <c r="E990" s="138"/>
      <c r="F990" s="5"/>
      <c r="G990" s="5"/>
      <c r="H990" s="5"/>
      <c r="I990" s="5"/>
      <c r="J990" s="5"/>
      <c r="K990" s="5"/>
      <c r="L990" s="139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</row>
    <row r="991" spans="2:28">
      <c r="B991" s="137"/>
      <c r="C991" s="5"/>
      <c r="D991" s="5"/>
      <c r="E991" s="138"/>
      <c r="F991" s="5"/>
      <c r="G991" s="5"/>
      <c r="H991" s="5"/>
      <c r="I991" s="5"/>
      <c r="J991" s="5"/>
      <c r="K991" s="5"/>
      <c r="L991" s="139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</row>
    <row r="992" spans="2:28">
      <c r="B992" s="137"/>
      <c r="C992" s="5"/>
      <c r="D992" s="5"/>
      <c r="E992" s="138"/>
      <c r="F992" s="5"/>
      <c r="G992" s="5"/>
      <c r="H992" s="5"/>
      <c r="I992" s="5"/>
      <c r="J992" s="5"/>
      <c r="K992" s="5"/>
      <c r="L992" s="139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</row>
    <row r="993" spans="2:28">
      <c r="B993" s="137"/>
      <c r="C993" s="5"/>
      <c r="D993" s="5"/>
      <c r="E993" s="138"/>
      <c r="F993" s="5"/>
      <c r="G993" s="5"/>
      <c r="H993" s="5"/>
      <c r="I993" s="5"/>
      <c r="J993" s="5"/>
      <c r="K993" s="5"/>
      <c r="L993" s="139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</row>
    <row r="994" spans="2:28">
      <c r="B994" s="137"/>
      <c r="C994" s="5"/>
      <c r="D994" s="5"/>
      <c r="E994" s="138"/>
      <c r="F994" s="5"/>
      <c r="G994" s="5"/>
      <c r="H994" s="5"/>
      <c r="I994" s="5"/>
      <c r="J994" s="5"/>
      <c r="K994" s="5"/>
      <c r="L994" s="139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</row>
    <row r="995" spans="2:28">
      <c r="B995" s="137"/>
      <c r="C995" s="5"/>
      <c r="D995" s="5"/>
      <c r="E995" s="138"/>
      <c r="F995" s="5"/>
      <c r="G995" s="5"/>
      <c r="H995" s="5"/>
      <c r="I995" s="5"/>
      <c r="J995" s="5"/>
      <c r="K995" s="5"/>
      <c r="L995" s="139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</row>
    <row r="996" spans="2:28">
      <c r="B996" s="137"/>
      <c r="C996" s="5"/>
      <c r="D996" s="5"/>
      <c r="E996" s="138"/>
      <c r="F996" s="5"/>
      <c r="G996" s="5"/>
      <c r="H996" s="5"/>
      <c r="I996" s="5"/>
      <c r="J996" s="5"/>
      <c r="K996" s="5"/>
      <c r="L996" s="139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</row>
    <row r="997" spans="2:28">
      <c r="B997" s="137"/>
      <c r="C997" s="5"/>
      <c r="D997" s="5"/>
      <c r="E997" s="138"/>
      <c r="F997" s="5"/>
      <c r="G997" s="5"/>
      <c r="H997" s="5"/>
      <c r="I997" s="5"/>
      <c r="J997" s="5"/>
      <c r="K997" s="5"/>
      <c r="L997" s="139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</row>
    <row r="998" spans="2:28">
      <c r="B998" s="137"/>
      <c r="C998" s="5"/>
      <c r="D998" s="5"/>
      <c r="E998" s="138"/>
      <c r="F998" s="5"/>
      <c r="G998" s="5"/>
      <c r="H998" s="5"/>
      <c r="I998" s="5"/>
      <c r="J998" s="5"/>
      <c r="K998" s="5"/>
      <c r="L998" s="139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</row>
  </sheetData>
  <mergeCells count="54">
    <mergeCell ref="B11:K11"/>
    <mergeCell ref="B12:F12"/>
    <mergeCell ref="G12:K12"/>
    <mergeCell ref="B13:F13"/>
    <mergeCell ref="G13:K13"/>
    <mergeCell ref="B14:F14"/>
    <mergeCell ref="B15:F15"/>
    <mergeCell ref="B18:D18"/>
    <mergeCell ref="B19:D19"/>
    <mergeCell ref="B22:D22"/>
    <mergeCell ref="B23:D23"/>
    <mergeCell ref="B26:D26"/>
    <mergeCell ref="B27:D27"/>
    <mergeCell ref="B30:D30"/>
    <mergeCell ref="B31:D31"/>
    <mergeCell ref="B34:D34"/>
    <mergeCell ref="B35:D35"/>
    <mergeCell ref="B38:D38"/>
    <mergeCell ref="B39:D39"/>
    <mergeCell ref="B42:D42"/>
    <mergeCell ref="B43:D43"/>
    <mergeCell ref="B46:D46"/>
    <mergeCell ref="B47:D47"/>
    <mergeCell ref="B50:D50"/>
    <mergeCell ref="B51:D51"/>
    <mergeCell ref="B54:D54"/>
    <mergeCell ref="B55:D55"/>
    <mergeCell ref="B58:D58"/>
    <mergeCell ref="B59:D59"/>
    <mergeCell ref="B62:D62"/>
    <mergeCell ref="B63:D63"/>
    <mergeCell ref="B67:D67"/>
    <mergeCell ref="B68:D68"/>
    <mergeCell ref="B71:D71"/>
    <mergeCell ref="B72:D72"/>
    <mergeCell ref="B74:K74"/>
    <mergeCell ref="B75:K75"/>
    <mergeCell ref="A1:A15"/>
    <mergeCell ref="A17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9:A72"/>
    <mergeCell ref="L14:L15"/>
    <mergeCell ref="B1:K10"/>
  </mergeCells>
  <hyperlinks>
    <hyperlink ref="F63" r:id="rId2" display="https://www.amoedo.com.br/caixa-d-agua-convencional-polietileno-100-litros-fortlev/p"/>
    <hyperlink ref="F68" r:id="rId3" display="https://www.adecil.com.br/"/>
  </hyperlinks>
  <pageMargins left="0.7" right="0.7" top="0.75" bottom="0.75" header="0" footer="0"/>
  <pageSetup paperSize="1" scale="57" orientation="landscape"/>
  <headerFooter/>
  <rowBreaks count="2" manualBreakCount="2">
    <brk id="37" max="10" man="1"/>
    <brk id="59" max="10" man="1"/>
  </row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9"/>
  <sheetViews>
    <sheetView showGridLines="0" view="pageBreakPreview" zoomScale="80" zoomScaleNormal="100" topLeftCell="A219" workbookViewId="0">
      <selection activeCell="G229" sqref="G229"/>
    </sheetView>
  </sheetViews>
  <sheetFormatPr defaultColWidth="14.4285714285714" defaultRowHeight="15"/>
  <cols>
    <col min="1" max="2" width="15.7142857142857" customWidth="1"/>
    <col min="3" max="3" width="47.2857142857143" customWidth="1"/>
    <col min="4" max="4" width="15.7142857142857" customWidth="1"/>
    <col min="5" max="5" width="7.14285714285714" customWidth="1"/>
    <col min="6" max="6" width="13.7142857142857" customWidth="1"/>
    <col min="7" max="7" width="12.2857142857143" customWidth="1"/>
    <col min="8" max="9" width="10.7142857142857" customWidth="1"/>
    <col min="10" max="10" width="12.5714285714286" customWidth="1"/>
    <col min="11" max="11" width="11.8571428571429" customWidth="1"/>
    <col min="12" max="12" width="8.14285714285714" customWidth="1"/>
    <col min="13" max="13" width="8" customWidth="1"/>
    <col min="14" max="14" width="11.7142857142857" customWidth="1"/>
    <col min="15" max="26" width="8" customWidth="1"/>
  </cols>
  <sheetData>
    <row r="1" spans="1:26">
      <c r="A1" s="1"/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  <c r="Z1" s="5"/>
    </row>
    <row r="2" spans="1:26">
      <c r="A2" s="6"/>
      <c r="I2" s="7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5"/>
    </row>
    <row r="3" spans="1:26">
      <c r="A3" s="6"/>
      <c r="I3" s="7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  <c r="Z3" s="5"/>
    </row>
    <row r="4" spans="1:26">
      <c r="A4" s="6"/>
      <c r="I4" s="7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5"/>
      <c r="Z4" s="5"/>
    </row>
    <row r="5" spans="1:26">
      <c r="A5" s="6"/>
      <c r="I5" s="7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5"/>
      <c r="Z5" s="5"/>
    </row>
    <row r="6" spans="1:26">
      <c r="A6" s="6"/>
      <c r="I6" s="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5"/>
      <c r="Z6" s="5"/>
    </row>
    <row r="7" spans="1:26">
      <c r="A7" s="6"/>
      <c r="I7" s="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5"/>
      <c r="Z7" s="5"/>
    </row>
    <row r="8" spans="1:26">
      <c r="A8" s="6"/>
      <c r="I8" s="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5"/>
      <c r="Z8" s="5"/>
    </row>
    <row r="9" spans="1:26">
      <c r="A9" s="6"/>
      <c r="I9" s="7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5"/>
      <c r="Z9" s="5"/>
    </row>
    <row r="10" spans="1:26">
      <c r="A10" s="8"/>
      <c r="B10" s="9"/>
      <c r="C10" s="9"/>
      <c r="D10" s="9"/>
      <c r="E10" s="9"/>
      <c r="F10" s="9"/>
      <c r="G10" s="9"/>
      <c r="H10" s="9"/>
      <c r="I10" s="10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5"/>
      <c r="Z10" s="5"/>
    </row>
    <row r="11" spans="1:26">
      <c r="A11" s="11" t="s">
        <v>2363</v>
      </c>
      <c r="B11" s="12"/>
      <c r="C11" s="12"/>
      <c r="D11" s="12"/>
      <c r="E11" s="12"/>
      <c r="F11" s="12"/>
      <c r="G11" s="12"/>
      <c r="H11" s="12"/>
      <c r="I11" s="1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"/>
      <c r="Z11" s="5"/>
    </row>
    <row r="12" spans="1:26">
      <c r="A12" s="14" t="str">
        <f>Planilha!A12</f>
        <v>UFF- INSTITUTO DE ARTES E COMUNICAÇÃO SOCIAL - IACS</v>
      </c>
      <c r="B12" s="12"/>
      <c r="C12" s="12"/>
      <c r="D12" s="13"/>
      <c r="E12" s="14" t="str">
        <f>Planilha!E12</f>
        <v>PROCESSO:  23069.163323/2021/57</v>
      </c>
      <c r="F12" s="12"/>
      <c r="G12" s="12"/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"/>
      <c r="Z12" s="5"/>
    </row>
    <row r="13" spans="1:26">
      <c r="A13" s="14" t="str">
        <f>Planilha!A13</f>
        <v>LOCAL: Rua Prof. Lara Vilela, 126 - São Domingos, Niterói </v>
      </c>
      <c r="B13" s="12"/>
      <c r="C13" s="12"/>
      <c r="D13" s="13"/>
      <c r="E13" s="14" t="str">
        <f>Planilha!E13</f>
        <v>ARTs 13076784</v>
      </c>
      <c r="F13" s="12"/>
      <c r="G13" s="12"/>
      <c r="H13" s="12"/>
      <c r="I13" s="1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5"/>
      <c r="Z13" s="5"/>
    </row>
    <row r="14" spans="1:26">
      <c r="A14" s="14" t="str">
        <f>Planilha!A14</f>
        <v>NOME DA OBRA: IACS</v>
      </c>
      <c r="B14" s="12"/>
      <c r="C14" s="12"/>
      <c r="D14" s="13"/>
      <c r="E14" s="15" t="str">
        <f>Planilha!E14</f>
        <v>BDI</v>
      </c>
      <c r="F14" s="15" t="str">
        <f>Planilha!F14</f>
        <v>BDI EQUIP.</v>
      </c>
      <c r="G14" s="15" t="str">
        <f>Planilha!G14</f>
        <v>SIAPE</v>
      </c>
      <c r="H14" s="15" t="str">
        <f>Planilha!H14</f>
        <v>DATA</v>
      </c>
      <c r="I14" s="15" t="str">
        <f>Planilha!I14</f>
        <v>REVISÃO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5"/>
      <c r="Z14" s="5"/>
    </row>
    <row r="15" ht="30" customHeight="1" spans="1:26">
      <c r="A15" s="16" t="str">
        <f>Planilha!A15</f>
        <v>BASE DE DADOS: BASES SINAPI , SBC ,EMOP , SCO /MÊS DE REFERÊNCIA DEZEMBRO/25 -ESTADO RJ - REGIME TRIBUTÁRIO : NÃO DESONERADO</v>
      </c>
      <c r="B15" s="17"/>
      <c r="C15" s="17"/>
      <c r="D15" s="18"/>
      <c r="E15" s="19">
        <f>Planilha!E15</f>
        <v>0.2627</v>
      </c>
      <c r="F15" s="19">
        <f>Planilha!F15</f>
        <v>0</v>
      </c>
      <c r="G15" s="20" t="str">
        <f>Planilha!G15</f>
        <v>0000000</v>
      </c>
      <c r="H15" s="21">
        <f>Planilha!H15</f>
        <v>46037</v>
      </c>
      <c r="I15" s="22" t="str">
        <f>Planilha!I15</f>
        <v>R04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5"/>
      <c r="Z15" s="5"/>
    </row>
    <row r="16" spans="1:26">
      <c r="A16" s="23" t="s">
        <v>2364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38.25" spans="1:10">
      <c r="A17" s="48" t="s">
        <v>78</v>
      </c>
      <c r="B17" s="49" t="s">
        <v>68</v>
      </c>
      <c r="C17" s="49" t="s">
        <v>79</v>
      </c>
      <c r="D17" s="49" t="s">
        <v>759</v>
      </c>
      <c r="E17" s="50" t="s">
        <v>80</v>
      </c>
      <c r="F17" s="48" t="s">
        <v>2365</v>
      </c>
      <c r="G17" s="48" t="s">
        <v>2366</v>
      </c>
      <c r="H17" s="48" t="s">
        <v>2366</v>
      </c>
      <c r="I17" s="48" t="s">
        <v>2367</v>
      </c>
      <c r="J17" s="48" t="s">
        <v>2367</v>
      </c>
    </row>
    <row r="18" ht="38.25" spans="1:10">
      <c r="A18" s="48" t="s">
        <v>259</v>
      </c>
      <c r="B18" s="49" t="s">
        <v>68</v>
      </c>
      <c r="C18" s="49" t="s">
        <v>260</v>
      </c>
      <c r="D18" s="49" t="s">
        <v>1042</v>
      </c>
      <c r="E18" s="50" t="s">
        <v>116</v>
      </c>
      <c r="F18" s="48" t="s">
        <v>2368</v>
      </c>
      <c r="G18" s="48" t="s">
        <v>2369</v>
      </c>
      <c r="H18" s="48" t="s">
        <v>2370</v>
      </c>
      <c r="I18" s="48" t="s">
        <v>2371</v>
      </c>
      <c r="J18" s="48" t="s">
        <v>2372</v>
      </c>
    </row>
    <row r="19" ht="76.5" spans="1:10">
      <c r="A19" s="48" t="s">
        <v>629</v>
      </c>
      <c r="B19" s="49" t="s">
        <v>68</v>
      </c>
      <c r="C19" s="49" t="s">
        <v>630</v>
      </c>
      <c r="D19" s="49" t="s">
        <v>1198</v>
      </c>
      <c r="E19" s="50" t="s">
        <v>116</v>
      </c>
      <c r="F19" s="48" t="s">
        <v>2373</v>
      </c>
      <c r="G19" s="48" t="s">
        <v>2374</v>
      </c>
      <c r="H19" s="48" t="s">
        <v>2375</v>
      </c>
      <c r="I19" s="48" t="s">
        <v>2376</v>
      </c>
      <c r="J19" s="48" t="s">
        <v>2377</v>
      </c>
    </row>
    <row r="20" ht="63.75" spans="1:10">
      <c r="A20" s="48" t="s">
        <v>448</v>
      </c>
      <c r="B20" s="49" t="s">
        <v>96</v>
      </c>
      <c r="C20" s="49" t="s">
        <v>449</v>
      </c>
      <c r="D20" s="49" t="s">
        <v>1250</v>
      </c>
      <c r="E20" s="50" t="s">
        <v>116</v>
      </c>
      <c r="F20" s="48" t="s">
        <v>2378</v>
      </c>
      <c r="G20" s="48" t="s">
        <v>2379</v>
      </c>
      <c r="H20" s="48" t="s">
        <v>2380</v>
      </c>
      <c r="I20" s="48" t="s">
        <v>2381</v>
      </c>
      <c r="J20" s="48" t="s">
        <v>2382</v>
      </c>
    </row>
    <row r="21" ht="38.25" spans="1:10">
      <c r="A21" s="48" t="s">
        <v>680</v>
      </c>
      <c r="B21" s="49" t="s">
        <v>96</v>
      </c>
      <c r="C21" s="49" t="s">
        <v>681</v>
      </c>
      <c r="D21" s="49" t="s">
        <v>1494</v>
      </c>
      <c r="E21" s="50" t="s">
        <v>70</v>
      </c>
      <c r="F21" s="48" t="s">
        <v>2383</v>
      </c>
      <c r="G21" s="48" t="s">
        <v>2384</v>
      </c>
      <c r="H21" s="48" t="s">
        <v>2385</v>
      </c>
      <c r="I21" s="48" t="s">
        <v>2386</v>
      </c>
      <c r="J21" s="48" t="s">
        <v>2387</v>
      </c>
    </row>
    <row r="22" ht="25.5" spans="1:10">
      <c r="A22" s="48" t="s">
        <v>573</v>
      </c>
      <c r="B22" s="49" t="s">
        <v>68</v>
      </c>
      <c r="C22" s="49" t="s">
        <v>574</v>
      </c>
      <c r="D22" s="49">
        <v>67</v>
      </c>
      <c r="E22" s="50" t="s">
        <v>84</v>
      </c>
      <c r="F22" s="48" t="s">
        <v>2388</v>
      </c>
      <c r="G22" s="48" t="s">
        <v>2389</v>
      </c>
      <c r="H22" s="48" t="s">
        <v>2390</v>
      </c>
      <c r="I22" s="48" t="s">
        <v>2391</v>
      </c>
      <c r="J22" s="48" t="s">
        <v>2392</v>
      </c>
    </row>
    <row r="23" ht="38.25" spans="1:10">
      <c r="A23" s="48" t="s">
        <v>351</v>
      </c>
      <c r="B23" s="49" t="s">
        <v>68</v>
      </c>
      <c r="C23" s="49" t="s">
        <v>352</v>
      </c>
      <c r="D23" s="49">
        <v>1603</v>
      </c>
      <c r="E23" s="50" t="s">
        <v>194</v>
      </c>
      <c r="F23" s="48" t="s">
        <v>2393</v>
      </c>
      <c r="G23" s="48" t="s">
        <v>2394</v>
      </c>
      <c r="H23" s="48" t="s">
        <v>2395</v>
      </c>
      <c r="I23" s="48" t="s">
        <v>2396</v>
      </c>
      <c r="J23" s="48" t="s">
        <v>2397</v>
      </c>
    </row>
    <row r="24" ht="25.5" spans="1:10">
      <c r="A24" s="48" t="s">
        <v>617</v>
      </c>
      <c r="B24" s="49" t="s">
        <v>68</v>
      </c>
      <c r="C24" s="49" t="s">
        <v>618</v>
      </c>
      <c r="D24" s="49">
        <v>71</v>
      </c>
      <c r="E24" s="50" t="s">
        <v>84</v>
      </c>
      <c r="F24" s="48" t="s">
        <v>2398</v>
      </c>
      <c r="G24" s="48" t="s">
        <v>2399</v>
      </c>
      <c r="H24" s="48" t="s">
        <v>2400</v>
      </c>
      <c r="I24" s="48" t="s">
        <v>2401</v>
      </c>
      <c r="J24" s="48" t="s">
        <v>2402</v>
      </c>
    </row>
    <row r="25" ht="63.75" spans="1:10">
      <c r="A25" s="48" t="s">
        <v>430</v>
      </c>
      <c r="B25" s="49" t="s">
        <v>68</v>
      </c>
      <c r="C25" s="49" t="s">
        <v>431</v>
      </c>
      <c r="D25" s="49" t="s">
        <v>1253</v>
      </c>
      <c r="E25" s="50" t="s">
        <v>80</v>
      </c>
      <c r="F25" s="48" t="s">
        <v>2403</v>
      </c>
      <c r="G25" s="48" t="s">
        <v>2404</v>
      </c>
      <c r="H25" s="48" t="s">
        <v>2405</v>
      </c>
      <c r="I25" s="48" t="s">
        <v>2406</v>
      </c>
      <c r="J25" s="48" t="s">
        <v>2407</v>
      </c>
    </row>
    <row r="26" ht="76.5" spans="1:10">
      <c r="A26" s="48" t="s">
        <v>330</v>
      </c>
      <c r="B26" s="49" t="s">
        <v>68</v>
      </c>
      <c r="C26" s="49" t="s">
        <v>331</v>
      </c>
      <c r="D26" s="49" t="s">
        <v>1116</v>
      </c>
      <c r="E26" s="50" t="s">
        <v>84</v>
      </c>
      <c r="F26" s="48" t="s">
        <v>2388</v>
      </c>
      <c r="G26" s="48" t="s">
        <v>2408</v>
      </c>
      <c r="H26" s="48" t="s">
        <v>2409</v>
      </c>
      <c r="I26" s="48" t="s">
        <v>2410</v>
      </c>
      <c r="J26" s="48" t="s">
        <v>2411</v>
      </c>
    </row>
    <row r="27" ht="38.25" spans="1:10">
      <c r="A27" s="48" t="s">
        <v>677</v>
      </c>
      <c r="B27" s="49" t="s">
        <v>96</v>
      </c>
      <c r="C27" s="49" t="s">
        <v>678</v>
      </c>
      <c r="D27" s="49" t="s">
        <v>1489</v>
      </c>
      <c r="E27" s="50" t="s">
        <v>70</v>
      </c>
      <c r="F27" s="48" t="s">
        <v>2412</v>
      </c>
      <c r="G27" s="48" t="s">
        <v>2413</v>
      </c>
      <c r="H27" s="48" t="s">
        <v>2414</v>
      </c>
      <c r="I27" s="48" t="s">
        <v>2415</v>
      </c>
      <c r="J27" s="48" t="s">
        <v>2416</v>
      </c>
    </row>
    <row r="28" ht="102" spans="1:10">
      <c r="A28" s="48" t="s">
        <v>604</v>
      </c>
      <c r="B28" s="49" t="s">
        <v>68</v>
      </c>
      <c r="C28" s="49" t="s">
        <v>605</v>
      </c>
      <c r="D28" s="49" t="s">
        <v>1253</v>
      </c>
      <c r="E28" s="50" t="s">
        <v>116</v>
      </c>
      <c r="F28" s="48" t="s">
        <v>2417</v>
      </c>
      <c r="G28" s="48" t="s">
        <v>2418</v>
      </c>
      <c r="H28" s="48" t="s">
        <v>2419</v>
      </c>
      <c r="I28" s="48" t="s">
        <v>2420</v>
      </c>
      <c r="J28" s="48" t="s">
        <v>2421</v>
      </c>
    </row>
    <row r="29" ht="63.75" spans="1:10">
      <c r="A29" s="48" t="s">
        <v>379</v>
      </c>
      <c r="B29" s="49" t="s">
        <v>96</v>
      </c>
      <c r="C29" s="49" t="s">
        <v>380</v>
      </c>
      <c r="D29" s="49" t="s">
        <v>1191</v>
      </c>
      <c r="E29" s="50" t="s">
        <v>116</v>
      </c>
      <c r="F29" s="48" t="s">
        <v>2422</v>
      </c>
      <c r="G29" s="48" t="s">
        <v>2423</v>
      </c>
      <c r="H29" s="48" t="s">
        <v>2424</v>
      </c>
      <c r="I29" s="48" t="s">
        <v>2425</v>
      </c>
      <c r="J29" s="48" t="s">
        <v>2426</v>
      </c>
    </row>
    <row r="30" ht="38.25" spans="1:10">
      <c r="A30" s="48" t="s">
        <v>459</v>
      </c>
      <c r="B30" s="49" t="s">
        <v>68</v>
      </c>
      <c r="C30" s="49" t="s">
        <v>460</v>
      </c>
      <c r="D30" s="49" t="s">
        <v>1302</v>
      </c>
      <c r="E30" s="50" t="s">
        <v>156</v>
      </c>
      <c r="F30" s="48" t="s">
        <v>2427</v>
      </c>
      <c r="G30" s="48" t="s">
        <v>2428</v>
      </c>
      <c r="H30" s="48" t="s">
        <v>2429</v>
      </c>
      <c r="I30" s="48" t="s">
        <v>2430</v>
      </c>
      <c r="J30" s="48" t="s">
        <v>2431</v>
      </c>
    </row>
    <row r="31" ht="76.5" spans="1:10">
      <c r="A31" s="48" t="s">
        <v>372</v>
      </c>
      <c r="B31" s="49" t="s">
        <v>68</v>
      </c>
      <c r="C31" s="49" t="s">
        <v>373</v>
      </c>
      <c r="D31" s="49" t="s">
        <v>1116</v>
      </c>
      <c r="E31" s="50" t="s">
        <v>80</v>
      </c>
      <c r="F31" s="48" t="s">
        <v>2432</v>
      </c>
      <c r="G31" s="48" t="s">
        <v>2433</v>
      </c>
      <c r="H31" s="48" t="s">
        <v>2434</v>
      </c>
      <c r="I31" s="48" t="s">
        <v>2435</v>
      </c>
      <c r="J31" s="48" t="s">
        <v>2436</v>
      </c>
    </row>
    <row r="32" ht="38.25" spans="1:10">
      <c r="A32" s="48" t="s">
        <v>710</v>
      </c>
      <c r="B32" s="49" t="s">
        <v>96</v>
      </c>
      <c r="C32" s="49" t="s">
        <v>711</v>
      </c>
      <c r="D32" s="49" t="s">
        <v>1534</v>
      </c>
      <c r="E32" s="50" t="s">
        <v>70</v>
      </c>
      <c r="F32" s="48" t="s">
        <v>2437</v>
      </c>
      <c r="G32" s="48" t="s">
        <v>2438</v>
      </c>
      <c r="H32" s="48" t="s">
        <v>2439</v>
      </c>
      <c r="I32" s="48" t="s">
        <v>2440</v>
      </c>
      <c r="J32" s="48" t="s">
        <v>2441</v>
      </c>
    </row>
    <row r="33" ht="25.5" spans="1:10">
      <c r="A33" s="48" t="s">
        <v>601</v>
      </c>
      <c r="B33" s="49" t="s">
        <v>68</v>
      </c>
      <c r="C33" s="49" t="s">
        <v>602</v>
      </c>
      <c r="D33" s="49">
        <v>70</v>
      </c>
      <c r="E33" s="50" t="s">
        <v>84</v>
      </c>
      <c r="F33" s="48" t="s">
        <v>2442</v>
      </c>
      <c r="G33" s="48" t="s">
        <v>2443</v>
      </c>
      <c r="H33" s="48" t="s">
        <v>2444</v>
      </c>
      <c r="I33" s="48" t="s">
        <v>2445</v>
      </c>
      <c r="J33" s="48" t="s">
        <v>2446</v>
      </c>
    </row>
    <row r="34" ht="51" spans="1:10">
      <c r="A34" s="48" t="s">
        <v>442</v>
      </c>
      <c r="B34" s="49" t="s">
        <v>96</v>
      </c>
      <c r="C34" s="49" t="s">
        <v>443</v>
      </c>
      <c r="D34" s="49" t="s">
        <v>1250</v>
      </c>
      <c r="E34" s="50" t="s">
        <v>84</v>
      </c>
      <c r="F34" s="48" t="s">
        <v>2447</v>
      </c>
      <c r="G34" s="48" t="s">
        <v>2448</v>
      </c>
      <c r="H34" s="48" t="s">
        <v>2449</v>
      </c>
      <c r="I34" s="48" t="s">
        <v>2450</v>
      </c>
      <c r="J34" s="48" t="s">
        <v>2451</v>
      </c>
    </row>
    <row r="35" ht="25.5" spans="1:10">
      <c r="A35" s="48" t="s">
        <v>683</v>
      </c>
      <c r="B35" s="49" t="s">
        <v>96</v>
      </c>
      <c r="C35" s="49" t="s">
        <v>684</v>
      </c>
      <c r="D35" s="49" t="s">
        <v>1494</v>
      </c>
      <c r="E35" s="50" t="s">
        <v>70</v>
      </c>
      <c r="F35" s="48" t="s">
        <v>2383</v>
      </c>
      <c r="G35" s="48" t="s">
        <v>2452</v>
      </c>
      <c r="H35" s="48" t="s">
        <v>2453</v>
      </c>
      <c r="I35" s="48" t="s">
        <v>2454</v>
      </c>
      <c r="J35" s="48" t="s">
        <v>2455</v>
      </c>
    </row>
    <row r="36" ht="25.5" spans="1:10">
      <c r="A36" s="48" t="s">
        <v>158</v>
      </c>
      <c r="B36" s="49" t="s">
        <v>159</v>
      </c>
      <c r="C36" s="49" t="s">
        <v>160</v>
      </c>
      <c r="D36" s="49" t="s">
        <v>856</v>
      </c>
      <c r="E36" s="50" t="s">
        <v>161</v>
      </c>
      <c r="F36" s="48" t="s">
        <v>2456</v>
      </c>
      <c r="G36" s="48" t="s">
        <v>2457</v>
      </c>
      <c r="H36" s="48" t="s">
        <v>2458</v>
      </c>
      <c r="I36" s="48" t="s">
        <v>2459</v>
      </c>
      <c r="J36" s="48" t="s">
        <v>2460</v>
      </c>
    </row>
    <row r="37" ht="76.5" spans="1:10">
      <c r="A37" s="48" t="s">
        <v>400</v>
      </c>
      <c r="B37" s="49" t="s">
        <v>68</v>
      </c>
      <c r="C37" s="49" t="s">
        <v>401</v>
      </c>
      <c r="D37" s="49" t="s">
        <v>1116</v>
      </c>
      <c r="E37" s="50" t="s">
        <v>84</v>
      </c>
      <c r="F37" s="48" t="s">
        <v>2461</v>
      </c>
      <c r="G37" s="48" t="s">
        <v>2462</v>
      </c>
      <c r="H37" s="48" t="s">
        <v>2463</v>
      </c>
      <c r="I37" s="48" t="s">
        <v>2459</v>
      </c>
      <c r="J37" s="48" t="s">
        <v>2464</v>
      </c>
    </row>
    <row r="38" ht="38.25" spans="1:10">
      <c r="A38" s="48" t="s">
        <v>140</v>
      </c>
      <c r="B38" s="49" t="s">
        <v>96</v>
      </c>
      <c r="C38" s="49" t="s">
        <v>141</v>
      </c>
      <c r="D38" s="49" t="s">
        <v>800</v>
      </c>
      <c r="E38" s="50" t="s">
        <v>70</v>
      </c>
      <c r="F38" s="48" t="s">
        <v>2465</v>
      </c>
      <c r="G38" s="48" t="s">
        <v>2466</v>
      </c>
      <c r="H38" s="48" t="s">
        <v>2467</v>
      </c>
      <c r="I38" s="48" t="s">
        <v>2468</v>
      </c>
      <c r="J38" s="48" t="s">
        <v>2469</v>
      </c>
    </row>
    <row r="39" ht="38.25" spans="1:10">
      <c r="A39" s="48" t="s">
        <v>731</v>
      </c>
      <c r="B39" s="49" t="s">
        <v>68</v>
      </c>
      <c r="C39" s="49" t="s">
        <v>732</v>
      </c>
      <c r="D39" s="49" t="s">
        <v>1573</v>
      </c>
      <c r="E39" s="50" t="s">
        <v>80</v>
      </c>
      <c r="F39" s="48" t="s">
        <v>2365</v>
      </c>
      <c r="G39" s="48" t="s">
        <v>2470</v>
      </c>
      <c r="H39" s="48" t="s">
        <v>2470</v>
      </c>
      <c r="I39" s="48" t="s">
        <v>2471</v>
      </c>
      <c r="J39" s="48" t="s">
        <v>2472</v>
      </c>
    </row>
    <row r="40" ht="25.5" spans="1:10">
      <c r="A40" s="48" t="s">
        <v>418</v>
      </c>
      <c r="B40" s="49" t="s">
        <v>68</v>
      </c>
      <c r="C40" s="49" t="s">
        <v>419</v>
      </c>
      <c r="D40" s="49">
        <v>55</v>
      </c>
      <c r="E40" s="50" t="s">
        <v>84</v>
      </c>
      <c r="F40" s="48" t="s">
        <v>2473</v>
      </c>
      <c r="G40" s="48" t="s">
        <v>2474</v>
      </c>
      <c r="H40" s="48" t="s">
        <v>2475</v>
      </c>
      <c r="I40" s="48" t="s">
        <v>2476</v>
      </c>
      <c r="J40" s="48" t="s">
        <v>2477</v>
      </c>
    </row>
    <row r="41" ht="25.5" spans="1:10">
      <c r="A41" s="48" t="s">
        <v>707</v>
      </c>
      <c r="B41" s="49" t="s">
        <v>96</v>
      </c>
      <c r="C41" s="49" t="s">
        <v>708</v>
      </c>
      <c r="D41" s="49" t="s">
        <v>1534</v>
      </c>
      <c r="E41" s="50" t="s">
        <v>70</v>
      </c>
      <c r="F41" s="48" t="s">
        <v>2478</v>
      </c>
      <c r="G41" s="48" t="s">
        <v>2479</v>
      </c>
      <c r="H41" s="48" t="s">
        <v>2480</v>
      </c>
      <c r="I41" s="48" t="s">
        <v>2481</v>
      </c>
      <c r="J41" s="48" t="s">
        <v>2482</v>
      </c>
    </row>
    <row r="42" ht="89.25" spans="1:10">
      <c r="A42" s="48" t="s">
        <v>282</v>
      </c>
      <c r="B42" s="49" t="s">
        <v>96</v>
      </c>
      <c r="C42" s="49" t="s">
        <v>283</v>
      </c>
      <c r="D42" s="49" t="s">
        <v>1076</v>
      </c>
      <c r="E42" s="50" t="s">
        <v>116</v>
      </c>
      <c r="F42" s="48" t="s">
        <v>2483</v>
      </c>
      <c r="G42" s="48" t="s">
        <v>2484</v>
      </c>
      <c r="H42" s="48" t="s">
        <v>2485</v>
      </c>
      <c r="I42" s="48" t="s">
        <v>2486</v>
      </c>
      <c r="J42" s="48" t="s">
        <v>2487</v>
      </c>
    </row>
    <row r="43" ht="25.5" spans="1:10">
      <c r="A43" s="48" t="s">
        <v>451</v>
      </c>
      <c r="B43" s="49" t="s">
        <v>68</v>
      </c>
      <c r="C43" s="49" t="s">
        <v>452</v>
      </c>
      <c r="D43" s="49">
        <v>32.1</v>
      </c>
      <c r="E43" s="50" t="s">
        <v>84</v>
      </c>
      <c r="F43" s="48" t="s">
        <v>2403</v>
      </c>
      <c r="G43" s="48" t="s">
        <v>2488</v>
      </c>
      <c r="H43" s="48" t="s">
        <v>2489</v>
      </c>
      <c r="I43" s="48" t="s">
        <v>2490</v>
      </c>
      <c r="J43" s="48" t="s">
        <v>2491</v>
      </c>
    </row>
    <row r="44" ht="25.5" spans="1:10">
      <c r="A44" s="48" t="s">
        <v>607</v>
      </c>
      <c r="B44" s="49" t="s">
        <v>68</v>
      </c>
      <c r="C44" s="49" t="s">
        <v>608</v>
      </c>
      <c r="D44" s="49">
        <v>58</v>
      </c>
      <c r="E44" s="50" t="s">
        <v>84</v>
      </c>
      <c r="F44" s="48" t="s">
        <v>2492</v>
      </c>
      <c r="G44" s="48" t="s">
        <v>2493</v>
      </c>
      <c r="H44" s="48" t="s">
        <v>2494</v>
      </c>
      <c r="I44" s="48" t="s">
        <v>2490</v>
      </c>
      <c r="J44" s="48" t="s">
        <v>2495</v>
      </c>
    </row>
    <row r="45" ht="38.25" spans="1:10">
      <c r="A45" s="48" t="s">
        <v>640</v>
      </c>
      <c r="B45" s="49" t="s">
        <v>68</v>
      </c>
      <c r="C45" s="49" t="s">
        <v>641</v>
      </c>
      <c r="D45" s="49">
        <v>18</v>
      </c>
      <c r="E45" s="50" t="s">
        <v>84</v>
      </c>
      <c r="F45" s="48" t="s">
        <v>2365</v>
      </c>
      <c r="G45" s="48" t="s">
        <v>2496</v>
      </c>
      <c r="H45" s="48" t="s">
        <v>2496</v>
      </c>
      <c r="I45" s="48" t="s">
        <v>2490</v>
      </c>
      <c r="J45" s="48" t="s">
        <v>2497</v>
      </c>
    </row>
    <row r="46" ht="76.5" spans="1:10">
      <c r="A46" s="48" t="s">
        <v>614</v>
      </c>
      <c r="B46" s="49" t="s">
        <v>96</v>
      </c>
      <c r="C46" s="49" t="s">
        <v>615</v>
      </c>
      <c r="D46" s="49" t="s">
        <v>1198</v>
      </c>
      <c r="E46" s="50" t="s">
        <v>84</v>
      </c>
      <c r="F46" s="48" t="s">
        <v>2498</v>
      </c>
      <c r="G46" s="48" t="s">
        <v>2499</v>
      </c>
      <c r="H46" s="48" t="s">
        <v>2500</v>
      </c>
      <c r="I46" s="48" t="s">
        <v>2501</v>
      </c>
      <c r="J46" s="48" t="s">
        <v>2502</v>
      </c>
    </row>
    <row r="47" ht="25.5" spans="1:10">
      <c r="A47" s="48" t="s">
        <v>213</v>
      </c>
      <c r="B47" s="49" t="s">
        <v>96</v>
      </c>
      <c r="C47" s="49" t="s">
        <v>214</v>
      </c>
      <c r="D47" s="49" t="s">
        <v>932</v>
      </c>
      <c r="E47" s="50" t="s">
        <v>93</v>
      </c>
      <c r="F47" s="48" t="s">
        <v>2503</v>
      </c>
      <c r="G47" s="48" t="s">
        <v>2504</v>
      </c>
      <c r="H47" s="48" t="s">
        <v>2505</v>
      </c>
      <c r="I47" s="48" t="s">
        <v>2506</v>
      </c>
      <c r="J47" s="48" t="s">
        <v>2507</v>
      </c>
    </row>
    <row r="48" ht="51" spans="1:10">
      <c r="A48" s="48" t="s">
        <v>288</v>
      </c>
      <c r="B48" s="49" t="s">
        <v>96</v>
      </c>
      <c r="C48" s="49" t="s">
        <v>289</v>
      </c>
      <c r="D48" s="49" t="s">
        <v>941</v>
      </c>
      <c r="E48" s="50" t="s">
        <v>84</v>
      </c>
      <c r="F48" s="48" t="s">
        <v>2508</v>
      </c>
      <c r="G48" s="48" t="s">
        <v>2509</v>
      </c>
      <c r="H48" s="48" t="s">
        <v>2510</v>
      </c>
      <c r="I48" s="48" t="s">
        <v>2511</v>
      </c>
      <c r="J48" s="48" t="s">
        <v>2512</v>
      </c>
    </row>
    <row r="49" ht="51" spans="1:10">
      <c r="A49" s="48" t="s">
        <v>439</v>
      </c>
      <c r="B49" s="49" t="s">
        <v>96</v>
      </c>
      <c r="C49" s="49" t="s">
        <v>440</v>
      </c>
      <c r="D49" s="49" t="s">
        <v>1250</v>
      </c>
      <c r="E49" s="50" t="s">
        <v>84</v>
      </c>
      <c r="F49" s="48" t="s">
        <v>2513</v>
      </c>
      <c r="G49" s="48" t="s">
        <v>2514</v>
      </c>
      <c r="H49" s="48" t="s">
        <v>2515</v>
      </c>
      <c r="I49" s="48" t="s">
        <v>2516</v>
      </c>
      <c r="J49" s="48" t="s">
        <v>2517</v>
      </c>
    </row>
    <row r="50" ht="76.5" spans="1:10">
      <c r="A50" s="48" t="s">
        <v>347</v>
      </c>
      <c r="B50" s="49" t="s">
        <v>68</v>
      </c>
      <c r="C50" s="49" t="s">
        <v>348</v>
      </c>
      <c r="D50" s="49" t="s">
        <v>1116</v>
      </c>
      <c r="E50" s="50" t="s">
        <v>349</v>
      </c>
      <c r="F50" s="48" t="s">
        <v>2518</v>
      </c>
      <c r="G50" s="48" t="s">
        <v>2519</v>
      </c>
      <c r="H50" s="48" t="s">
        <v>2520</v>
      </c>
      <c r="I50" s="48" t="s">
        <v>2521</v>
      </c>
      <c r="J50" s="48" t="s">
        <v>2522</v>
      </c>
    </row>
    <row r="51" ht="76.5" spans="1:10">
      <c r="A51" s="48" t="s">
        <v>636</v>
      </c>
      <c r="B51" s="49" t="s">
        <v>68</v>
      </c>
      <c r="C51" s="49" t="s">
        <v>637</v>
      </c>
      <c r="D51" s="49" t="s">
        <v>1116</v>
      </c>
      <c r="E51" s="50" t="s">
        <v>80</v>
      </c>
      <c r="F51" s="48" t="s">
        <v>2442</v>
      </c>
      <c r="G51" s="48" t="s">
        <v>2523</v>
      </c>
      <c r="H51" s="48" t="s">
        <v>2524</v>
      </c>
      <c r="I51" s="48" t="s">
        <v>2525</v>
      </c>
      <c r="J51" s="48" t="s">
        <v>2526</v>
      </c>
    </row>
    <row r="52" ht="63.75" spans="1:10">
      <c r="A52" s="48" t="s">
        <v>538</v>
      </c>
      <c r="B52" s="49" t="s">
        <v>96</v>
      </c>
      <c r="C52" s="49" t="s">
        <v>539</v>
      </c>
      <c r="D52" s="49" t="s">
        <v>1250</v>
      </c>
      <c r="E52" s="50" t="s">
        <v>116</v>
      </c>
      <c r="F52" s="48" t="s">
        <v>2527</v>
      </c>
      <c r="G52" s="48" t="s">
        <v>2528</v>
      </c>
      <c r="H52" s="48" t="s">
        <v>2529</v>
      </c>
      <c r="I52" s="48" t="s">
        <v>2530</v>
      </c>
      <c r="J52" s="48" t="s">
        <v>2531</v>
      </c>
    </row>
    <row r="53" ht="38.25" spans="1:10">
      <c r="A53" s="48" t="s">
        <v>722</v>
      </c>
      <c r="B53" s="49" t="s">
        <v>68</v>
      </c>
      <c r="C53" s="49" t="s">
        <v>723</v>
      </c>
      <c r="D53" s="49" t="s">
        <v>1568</v>
      </c>
      <c r="E53" s="50" t="s">
        <v>70</v>
      </c>
      <c r="F53" s="48" t="s">
        <v>2532</v>
      </c>
      <c r="G53" s="48" t="s">
        <v>2533</v>
      </c>
      <c r="H53" s="48" t="s">
        <v>2534</v>
      </c>
      <c r="I53" s="48" t="s">
        <v>2535</v>
      </c>
      <c r="J53" s="48" t="s">
        <v>2536</v>
      </c>
    </row>
    <row r="54" ht="38.25" spans="1:10">
      <c r="A54" s="48" t="s">
        <v>182</v>
      </c>
      <c r="B54" s="49" t="s">
        <v>96</v>
      </c>
      <c r="C54" s="49" t="s">
        <v>183</v>
      </c>
      <c r="D54" s="49" t="s">
        <v>872</v>
      </c>
      <c r="E54" s="50" t="s">
        <v>70</v>
      </c>
      <c r="F54" s="48" t="s">
        <v>2537</v>
      </c>
      <c r="G54" s="48" t="s">
        <v>2538</v>
      </c>
      <c r="H54" s="48" t="s">
        <v>2539</v>
      </c>
      <c r="I54" s="48" t="s">
        <v>2540</v>
      </c>
      <c r="J54" s="48" t="s">
        <v>2541</v>
      </c>
    </row>
    <row r="55" ht="76.5" spans="1:10">
      <c r="A55" s="51" t="s">
        <v>661</v>
      </c>
      <c r="B55" s="52" t="s">
        <v>68</v>
      </c>
      <c r="C55" s="52" t="s">
        <v>662</v>
      </c>
      <c r="D55" s="52" t="s">
        <v>1198</v>
      </c>
      <c r="E55" s="53" t="s">
        <v>84</v>
      </c>
      <c r="F55" s="51" t="s">
        <v>2542</v>
      </c>
      <c r="G55" s="51" t="s">
        <v>2543</v>
      </c>
      <c r="H55" s="51" t="s">
        <v>2544</v>
      </c>
      <c r="I55" s="51" t="s">
        <v>2540</v>
      </c>
      <c r="J55" s="51" t="s">
        <v>2545</v>
      </c>
    </row>
    <row r="56" ht="38.25" spans="1:10">
      <c r="A56" s="51" t="s">
        <v>686</v>
      </c>
      <c r="B56" s="52" t="s">
        <v>96</v>
      </c>
      <c r="C56" s="52" t="s">
        <v>687</v>
      </c>
      <c r="D56" s="52" t="s">
        <v>1494</v>
      </c>
      <c r="E56" s="53" t="s">
        <v>70</v>
      </c>
      <c r="F56" s="51" t="s">
        <v>2546</v>
      </c>
      <c r="G56" s="51" t="s">
        <v>2547</v>
      </c>
      <c r="H56" s="51" t="s">
        <v>2548</v>
      </c>
      <c r="I56" s="51" t="s">
        <v>2540</v>
      </c>
      <c r="J56" s="51" t="s">
        <v>2549</v>
      </c>
    </row>
    <row r="57" ht="63.75" spans="1:10">
      <c r="A57" s="51" t="s">
        <v>556</v>
      </c>
      <c r="B57" s="52" t="s">
        <v>68</v>
      </c>
      <c r="C57" s="52" t="s">
        <v>557</v>
      </c>
      <c r="D57" s="52" t="s">
        <v>1102</v>
      </c>
      <c r="E57" s="53" t="s">
        <v>84</v>
      </c>
      <c r="F57" s="51" t="s">
        <v>2365</v>
      </c>
      <c r="G57" s="51" t="s">
        <v>2550</v>
      </c>
      <c r="H57" s="51" t="s">
        <v>2550</v>
      </c>
      <c r="I57" s="51" t="s">
        <v>2551</v>
      </c>
      <c r="J57" s="51" t="s">
        <v>2552</v>
      </c>
    </row>
    <row r="58" ht="51" spans="1:10">
      <c r="A58" s="51" t="s">
        <v>472</v>
      </c>
      <c r="B58" s="52" t="s">
        <v>96</v>
      </c>
      <c r="C58" s="52" t="s">
        <v>473</v>
      </c>
      <c r="D58" s="52" t="s">
        <v>1250</v>
      </c>
      <c r="E58" s="53" t="s">
        <v>84</v>
      </c>
      <c r="F58" s="51" t="s">
        <v>2553</v>
      </c>
      <c r="G58" s="51" t="s">
        <v>2554</v>
      </c>
      <c r="H58" s="51" t="s">
        <v>2555</v>
      </c>
      <c r="I58" s="51" t="s">
        <v>2556</v>
      </c>
      <c r="J58" s="51" t="s">
        <v>2557</v>
      </c>
    </row>
    <row r="59" ht="51" spans="1:10">
      <c r="A59" s="51" t="s">
        <v>436</v>
      </c>
      <c r="B59" s="52" t="s">
        <v>96</v>
      </c>
      <c r="C59" s="52" t="s">
        <v>437</v>
      </c>
      <c r="D59" s="52" t="s">
        <v>1250</v>
      </c>
      <c r="E59" s="53" t="s">
        <v>84</v>
      </c>
      <c r="F59" s="51" t="s">
        <v>2365</v>
      </c>
      <c r="G59" s="51" t="s">
        <v>2558</v>
      </c>
      <c r="H59" s="51" t="s">
        <v>2558</v>
      </c>
      <c r="I59" s="51" t="s">
        <v>2556</v>
      </c>
      <c r="J59" s="51" t="s">
        <v>2559</v>
      </c>
    </row>
    <row r="60" ht="38.25" spans="1:10">
      <c r="A60" s="51" t="s">
        <v>219</v>
      </c>
      <c r="B60" s="52" t="s">
        <v>96</v>
      </c>
      <c r="C60" s="52" t="s">
        <v>220</v>
      </c>
      <c r="D60" s="52" t="s">
        <v>934</v>
      </c>
      <c r="E60" s="53" t="s">
        <v>93</v>
      </c>
      <c r="F60" s="51" t="s">
        <v>2560</v>
      </c>
      <c r="G60" s="51" t="s">
        <v>2561</v>
      </c>
      <c r="H60" s="51" t="s">
        <v>2562</v>
      </c>
      <c r="I60" s="51" t="s">
        <v>2563</v>
      </c>
      <c r="J60" s="51" t="s">
        <v>2564</v>
      </c>
    </row>
    <row r="61" ht="51" spans="1:10">
      <c r="A61" s="51" t="s">
        <v>114</v>
      </c>
      <c r="B61" s="52" t="s">
        <v>96</v>
      </c>
      <c r="C61" s="52" t="s">
        <v>115</v>
      </c>
      <c r="D61" s="52" t="s">
        <v>776</v>
      </c>
      <c r="E61" s="53" t="s">
        <v>116</v>
      </c>
      <c r="F61" s="51" t="s">
        <v>2565</v>
      </c>
      <c r="G61" s="51" t="s">
        <v>2566</v>
      </c>
      <c r="H61" s="51" t="s">
        <v>2567</v>
      </c>
      <c r="I61" s="51" t="s">
        <v>2568</v>
      </c>
      <c r="J61" s="51" t="s">
        <v>2569</v>
      </c>
    </row>
    <row r="62" ht="51" spans="1:10">
      <c r="A62" s="51" t="s">
        <v>445</v>
      </c>
      <c r="B62" s="52" t="s">
        <v>96</v>
      </c>
      <c r="C62" s="52" t="s">
        <v>446</v>
      </c>
      <c r="D62" s="52" t="s">
        <v>1250</v>
      </c>
      <c r="E62" s="53" t="s">
        <v>84</v>
      </c>
      <c r="F62" s="51" t="s">
        <v>2570</v>
      </c>
      <c r="G62" s="51" t="s">
        <v>2571</v>
      </c>
      <c r="H62" s="51" t="s">
        <v>2572</v>
      </c>
      <c r="I62" s="51" t="s">
        <v>2573</v>
      </c>
      <c r="J62" s="51" t="s">
        <v>2574</v>
      </c>
    </row>
    <row r="63" ht="38.25" spans="1:10">
      <c r="A63" s="51" t="s">
        <v>268</v>
      </c>
      <c r="B63" s="52" t="s">
        <v>96</v>
      </c>
      <c r="C63" s="52" t="s">
        <v>269</v>
      </c>
      <c r="D63" s="52" t="s">
        <v>1064</v>
      </c>
      <c r="E63" s="53" t="s">
        <v>70</v>
      </c>
      <c r="F63" s="51" t="s">
        <v>2575</v>
      </c>
      <c r="G63" s="51" t="s">
        <v>2576</v>
      </c>
      <c r="H63" s="51" t="s">
        <v>2577</v>
      </c>
      <c r="I63" s="51" t="s">
        <v>2573</v>
      </c>
      <c r="J63" s="51" t="s">
        <v>2578</v>
      </c>
    </row>
    <row r="64" ht="63.75" spans="1:10">
      <c r="A64" s="51" t="s">
        <v>388</v>
      </c>
      <c r="B64" s="52" t="s">
        <v>96</v>
      </c>
      <c r="C64" s="52" t="s">
        <v>389</v>
      </c>
      <c r="D64" s="52" t="s">
        <v>776</v>
      </c>
      <c r="E64" s="53" t="s">
        <v>116</v>
      </c>
      <c r="F64" s="51" t="s">
        <v>2579</v>
      </c>
      <c r="G64" s="51" t="s">
        <v>2580</v>
      </c>
      <c r="H64" s="51" t="s">
        <v>2581</v>
      </c>
      <c r="I64" s="51" t="s">
        <v>2582</v>
      </c>
      <c r="J64" s="51" t="s">
        <v>2583</v>
      </c>
    </row>
    <row r="65" ht="76.5" spans="1:10">
      <c r="A65" s="51" t="s">
        <v>716</v>
      </c>
      <c r="B65" s="52" t="s">
        <v>96</v>
      </c>
      <c r="C65" s="52" t="s">
        <v>717</v>
      </c>
      <c r="D65" s="52" t="s">
        <v>1560</v>
      </c>
      <c r="E65" s="53" t="s">
        <v>70</v>
      </c>
      <c r="F65" s="51" t="s">
        <v>2584</v>
      </c>
      <c r="G65" s="51" t="s">
        <v>2585</v>
      </c>
      <c r="H65" s="51" t="s">
        <v>2586</v>
      </c>
      <c r="I65" s="51" t="s">
        <v>2587</v>
      </c>
      <c r="J65" s="51" t="s">
        <v>2588</v>
      </c>
    </row>
    <row r="66" ht="38.25" spans="1:10">
      <c r="A66" s="51" t="s">
        <v>185</v>
      </c>
      <c r="B66" s="52" t="s">
        <v>68</v>
      </c>
      <c r="C66" s="52" t="s">
        <v>186</v>
      </c>
      <c r="D66" s="52" t="s">
        <v>892</v>
      </c>
      <c r="E66" s="53" t="s">
        <v>116</v>
      </c>
      <c r="F66" s="51" t="s">
        <v>2589</v>
      </c>
      <c r="G66" s="51" t="s">
        <v>2590</v>
      </c>
      <c r="H66" s="51" t="s">
        <v>2591</v>
      </c>
      <c r="I66" s="51" t="s">
        <v>2587</v>
      </c>
      <c r="J66" s="51" t="s">
        <v>2592</v>
      </c>
    </row>
    <row r="67" ht="76.5" spans="1:10">
      <c r="A67" s="51" t="s">
        <v>427</v>
      </c>
      <c r="B67" s="52" t="s">
        <v>68</v>
      </c>
      <c r="C67" s="52" t="s">
        <v>428</v>
      </c>
      <c r="D67" s="52" t="s">
        <v>1116</v>
      </c>
      <c r="E67" s="53" t="s">
        <v>80</v>
      </c>
      <c r="F67" s="51" t="s">
        <v>2593</v>
      </c>
      <c r="G67" s="51" t="s">
        <v>2594</v>
      </c>
      <c r="H67" s="51" t="s">
        <v>2595</v>
      </c>
      <c r="I67" s="51" t="s">
        <v>2587</v>
      </c>
      <c r="J67" s="51" t="s">
        <v>2596</v>
      </c>
    </row>
    <row r="68" ht="89.25" spans="1:10">
      <c r="A68" s="51" t="s">
        <v>581</v>
      </c>
      <c r="B68" s="52" t="s">
        <v>68</v>
      </c>
      <c r="C68" s="52" t="s">
        <v>582</v>
      </c>
      <c r="D68" s="52">
        <v>5</v>
      </c>
      <c r="E68" s="53" t="s">
        <v>84</v>
      </c>
      <c r="F68" s="51" t="s">
        <v>2597</v>
      </c>
      <c r="G68" s="51" t="s">
        <v>2598</v>
      </c>
      <c r="H68" s="51" t="s">
        <v>2599</v>
      </c>
      <c r="I68" s="51" t="s">
        <v>2600</v>
      </c>
      <c r="J68" s="51" t="s">
        <v>2601</v>
      </c>
    </row>
    <row r="69" ht="38.25" spans="1:10">
      <c r="A69" s="51" t="s">
        <v>333</v>
      </c>
      <c r="B69" s="52" t="s">
        <v>96</v>
      </c>
      <c r="C69" s="52" t="s">
        <v>334</v>
      </c>
      <c r="D69" s="52" t="s">
        <v>1159</v>
      </c>
      <c r="E69" s="53" t="s">
        <v>84</v>
      </c>
      <c r="F69" s="51" t="s">
        <v>2508</v>
      </c>
      <c r="G69" s="51" t="s">
        <v>2602</v>
      </c>
      <c r="H69" s="51" t="s">
        <v>2603</v>
      </c>
      <c r="I69" s="51" t="s">
        <v>2600</v>
      </c>
      <c r="J69" s="51" t="s">
        <v>2604</v>
      </c>
    </row>
    <row r="70" ht="38.25" spans="1:10">
      <c r="A70" s="51" t="s">
        <v>99</v>
      </c>
      <c r="B70" s="52" t="s">
        <v>96</v>
      </c>
      <c r="C70" s="52" t="s">
        <v>100</v>
      </c>
      <c r="D70" s="52" t="s">
        <v>776</v>
      </c>
      <c r="E70" s="53" t="s">
        <v>84</v>
      </c>
      <c r="F70" s="51" t="s">
        <v>2605</v>
      </c>
      <c r="G70" s="51" t="s">
        <v>2606</v>
      </c>
      <c r="H70" s="51" t="s">
        <v>2607</v>
      </c>
      <c r="I70" s="51" t="s">
        <v>2608</v>
      </c>
      <c r="J70" s="51" t="s">
        <v>2609</v>
      </c>
    </row>
    <row r="71" ht="51" spans="1:10">
      <c r="A71" s="51" t="s">
        <v>199</v>
      </c>
      <c r="B71" s="52" t="s">
        <v>164</v>
      </c>
      <c r="C71" s="52" t="s">
        <v>200</v>
      </c>
      <c r="D71" s="52">
        <v>5</v>
      </c>
      <c r="E71" s="53" t="s">
        <v>70</v>
      </c>
      <c r="F71" s="51" t="s">
        <v>2610</v>
      </c>
      <c r="G71" s="51" t="s">
        <v>2611</v>
      </c>
      <c r="H71" s="51" t="s">
        <v>2612</v>
      </c>
      <c r="I71" s="51" t="s">
        <v>2608</v>
      </c>
      <c r="J71" s="51" t="s">
        <v>2613</v>
      </c>
    </row>
    <row r="72" ht="76.5" spans="1:10">
      <c r="A72" s="51" t="s">
        <v>652</v>
      </c>
      <c r="B72" s="52" t="s">
        <v>96</v>
      </c>
      <c r="C72" s="52" t="s">
        <v>653</v>
      </c>
      <c r="D72" s="52" t="s">
        <v>1198</v>
      </c>
      <c r="E72" s="53" t="s">
        <v>84</v>
      </c>
      <c r="F72" s="51" t="s">
        <v>2614</v>
      </c>
      <c r="G72" s="51" t="s">
        <v>2615</v>
      </c>
      <c r="H72" s="51" t="s">
        <v>2616</v>
      </c>
      <c r="I72" s="51" t="s">
        <v>2617</v>
      </c>
      <c r="J72" s="51" t="s">
        <v>2618</v>
      </c>
    </row>
    <row r="73" ht="38.25" spans="1:10">
      <c r="A73" s="51" t="s">
        <v>154</v>
      </c>
      <c r="B73" s="52" t="s">
        <v>68</v>
      </c>
      <c r="C73" s="52" t="s">
        <v>155</v>
      </c>
      <c r="D73" s="52" t="s">
        <v>823</v>
      </c>
      <c r="E73" s="53" t="s">
        <v>156</v>
      </c>
      <c r="F73" s="51" t="s">
        <v>2365</v>
      </c>
      <c r="G73" s="51" t="s">
        <v>2619</v>
      </c>
      <c r="H73" s="51" t="s">
        <v>2619</v>
      </c>
      <c r="I73" s="51" t="s">
        <v>2620</v>
      </c>
      <c r="J73" s="51" t="s">
        <v>2621</v>
      </c>
    </row>
    <row r="74" ht="102" spans="1:10">
      <c r="A74" s="51" t="s">
        <v>88</v>
      </c>
      <c r="B74" s="52" t="s">
        <v>68</v>
      </c>
      <c r="C74" s="52" t="s">
        <v>89</v>
      </c>
      <c r="D74" s="52">
        <v>4</v>
      </c>
      <c r="E74" s="53" t="s">
        <v>84</v>
      </c>
      <c r="F74" s="51" t="s">
        <v>2456</v>
      </c>
      <c r="G74" s="51" t="s">
        <v>2622</v>
      </c>
      <c r="H74" s="51" t="s">
        <v>2623</v>
      </c>
      <c r="I74" s="51" t="s">
        <v>2624</v>
      </c>
      <c r="J74" s="51" t="s">
        <v>2625</v>
      </c>
    </row>
    <row r="75" ht="63.75" spans="1:10">
      <c r="A75" s="51" t="s">
        <v>397</v>
      </c>
      <c r="B75" s="52" t="s">
        <v>68</v>
      </c>
      <c r="C75" s="52" t="s">
        <v>398</v>
      </c>
      <c r="D75" s="52" t="s">
        <v>1191</v>
      </c>
      <c r="E75" s="53" t="s">
        <v>84</v>
      </c>
      <c r="F75" s="51" t="s">
        <v>2527</v>
      </c>
      <c r="G75" s="51" t="s">
        <v>2626</v>
      </c>
      <c r="H75" s="51" t="s">
        <v>2627</v>
      </c>
      <c r="I75" s="51" t="s">
        <v>2624</v>
      </c>
      <c r="J75" s="51" t="s">
        <v>2628</v>
      </c>
    </row>
    <row r="76" ht="38.25" spans="1:10">
      <c r="A76" s="51" t="s">
        <v>689</v>
      </c>
      <c r="B76" s="52" t="s">
        <v>96</v>
      </c>
      <c r="C76" s="52" t="s">
        <v>690</v>
      </c>
      <c r="D76" s="52" t="s">
        <v>1494</v>
      </c>
      <c r="E76" s="53" t="s">
        <v>70</v>
      </c>
      <c r="F76" s="51" t="s">
        <v>2546</v>
      </c>
      <c r="G76" s="51" t="s">
        <v>2629</v>
      </c>
      <c r="H76" s="51" t="s">
        <v>2630</v>
      </c>
      <c r="I76" s="51" t="s">
        <v>2624</v>
      </c>
      <c r="J76" s="51" t="s">
        <v>2631</v>
      </c>
    </row>
    <row r="77" ht="38.25" spans="1:10">
      <c r="A77" s="51" t="s">
        <v>127</v>
      </c>
      <c r="B77" s="52" t="s">
        <v>96</v>
      </c>
      <c r="C77" s="52" t="s">
        <v>128</v>
      </c>
      <c r="D77" s="52" t="s">
        <v>773</v>
      </c>
      <c r="E77" s="53" t="s">
        <v>70</v>
      </c>
      <c r="F77" s="51" t="s">
        <v>2632</v>
      </c>
      <c r="G77" s="51" t="s">
        <v>2386</v>
      </c>
      <c r="H77" s="51" t="s">
        <v>2633</v>
      </c>
      <c r="I77" s="51" t="s">
        <v>2634</v>
      </c>
      <c r="J77" s="51" t="s">
        <v>2635</v>
      </c>
    </row>
    <row r="78" ht="25.5" spans="1:10">
      <c r="A78" s="51" t="s">
        <v>410</v>
      </c>
      <c r="B78" s="52" t="s">
        <v>68</v>
      </c>
      <c r="C78" s="52" t="s">
        <v>411</v>
      </c>
      <c r="D78" s="52">
        <v>61</v>
      </c>
      <c r="E78" s="53" t="s">
        <v>84</v>
      </c>
      <c r="F78" s="51" t="s">
        <v>2636</v>
      </c>
      <c r="G78" s="51" t="s">
        <v>2637</v>
      </c>
      <c r="H78" s="51" t="s">
        <v>2638</v>
      </c>
      <c r="I78" s="51" t="s">
        <v>2634</v>
      </c>
      <c r="J78" s="51" t="s">
        <v>2639</v>
      </c>
    </row>
    <row r="79" ht="25.5" spans="1:10">
      <c r="A79" s="51" t="s">
        <v>623</v>
      </c>
      <c r="B79" s="52" t="s">
        <v>68</v>
      </c>
      <c r="C79" s="52" t="s">
        <v>624</v>
      </c>
      <c r="D79" s="52">
        <v>61</v>
      </c>
      <c r="E79" s="53" t="s">
        <v>116</v>
      </c>
      <c r="F79" s="51" t="s">
        <v>2640</v>
      </c>
      <c r="G79" s="51" t="s">
        <v>2641</v>
      </c>
      <c r="H79" s="51" t="s">
        <v>2642</v>
      </c>
      <c r="I79" s="51" t="s">
        <v>2634</v>
      </c>
      <c r="J79" s="51" t="s">
        <v>2643</v>
      </c>
    </row>
    <row r="80" ht="51" spans="1:10">
      <c r="A80" s="51" t="s">
        <v>222</v>
      </c>
      <c r="B80" s="52" t="s">
        <v>96</v>
      </c>
      <c r="C80" s="52" t="s">
        <v>223</v>
      </c>
      <c r="D80" s="52" t="s">
        <v>941</v>
      </c>
      <c r="E80" s="53" t="s">
        <v>84</v>
      </c>
      <c r="F80" s="51" t="s">
        <v>2365</v>
      </c>
      <c r="G80" s="51" t="s">
        <v>2644</v>
      </c>
      <c r="H80" s="51" t="s">
        <v>2644</v>
      </c>
      <c r="I80" s="51" t="s">
        <v>2645</v>
      </c>
      <c r="J80" s="51" t="s">
        <v>2646</v>
      </c>
    </row>
    <row r="81" ht="51" spans="1:10">
      <c r="A81" s="51" t="s">
        <v>210</v>
      </c>
      <c r="B81" s="52" t="s">
        <v>96</v>
      </c>
      <c r="C81" s="52" t="s">
        <v>211</v>
      </c>
      <c r="D81" s="52" t="s">
        <v>885</v>
      </c>
      <c r="E81" s="53" t="s">
        <v>93</v>
      </c>
      <c r="F81" s="51" t="s">
        <v>2647</v>
      </c>
      <c r="G81" s="51" t="s">
        <v>2648</v>
      </c>
      <c r="H81" s="51" t="s">
        <v>2649</v>
      </c>
      <c r="I81" s="51" t="s">
        <v>2645</v>
      </c>
      <c r="J81" s="51" t="s">
        <v>2650</v>
      </c>
    </row>
    <row r="82" ht="25.5" spans="1:10">
      <c r="A82" s="51" t="s">
        <v>403</v>
      </c>
      <c r="B82" s="52" t="s">
        <v>68</v>
      </c>
      <c r="C82" s="52" t="s">
        <v>404</v>
      </c>
      <c r="D82" s="52">
        <v>78</v>
      </c>
      <c r="E82" s="53" t="s">
        <v>84</v>
      </c>
      <c r="F82" s="51" t="s">
        <v>2651</v>
      </c>
      <c r="G82" s="51" t="s">
        <v>2652</v>
      </c>
      <c r="H82" s="51" t="s">
        <v>2653</v>
      </c>
      <c r="I82" s="51" t="s">
        <v>2654</v>
      </c>
      <c r="J82" s="51" t="s">
        <v>2655</v>
      </c>
    </row>
    <row r="83" ht="51" spans="1:10">
      <c r="A83" s="51" t="s">
        <v>394</v>
      </c>
      <c r="B83" s="52" t="s">
        <v>68</v>
      </c>
      <c r="C83" s="52" t="s">
        <v>395</v>
      </c>
      <c r="D83" s="52">
        <v>1603</v>
      </c>
      <c r="E83" s="53" t="s">
        <v>80</v>
      </c>
      <c r="F83" s="51" t="s">
        <v>2492</v>
      </c>
      <c r="G83" s="51" t="s">
        <v>2656</v>
      </c>
      <c r="H83" s="51" t="s">
        <v>2657</v>
      </c>
      <c r="I83" s="51" t="s">
        <v>2654</v>
      </c>
      <c r="J83" s="51" t="s">
        <v>2658</v>
      </c>
    </row>
    <row r="84" ht="63.75" spans="1:10">
      <c r="A84" s="51" t="s">
        <v>256</v>
      </c>
      <c r="B84" s="52" t="s">
        <v>96</v>
      </c>
      <c r="C84" s="52" t="s">
        <v>257</v>
      </c>
      <c r="D84" s="52" t="s">
        <v>1032</v>
      </c>
      <c r="E84" s="53" t="s">
        <v>70</v>
      </c>
      <c r="F84" s="51" t="s">
        <v>2659</v>
      </c>
      <c r="G84" s="51" t="s">
        <v>2660</v>
      </c>
      <c r="H84" s="51" t="s">
        <v>2661</v>
      </c>
      <c r="I84" s="51" t="s">
        <v>2654</v>
      </c>
      <c r="J84" s="51" t="s">
        <v>2662</v>
      </c>
    </row>
    <row r="85" ht="114.75" spans="1:10">
      <c r="A85" s="51" t="s">
        <v>171</v>
      </c>
      <c r="B85" s="52" t="s">
        <v>164</v>
      </c>
      <c r="C85" s="52" t="s">
        <v>172</v>
      </c>
      <c r="D85" s="52">
        <v>5</v>
      </c>
      <c r="E85" s="53" t="s">
        <v>173</v>
      </c>
      <c r="F85" s="51" t="s">
        <v>2663</v>
      </c>
      <c r="G85" s="51" t="s">
        <v>2664</v>
      </c>
      <c r="H85" s="51" t="s">
        <v>2665</v>
      </c>
      <c r="I85" s="51" t="s">
        <v>2666</v>
      </c>
      <c r="J85" s="51" t="s">
        <v>2667</v>
      </c>
    </row>
    <row r="86" ht="76.5" spans="1:10">
      <c r="A86" s="51" t="s">
        <v>626</v>
      </c>
      <c r="B86" s="52" t="s">
        <v>68</v>
      </c>
      <c r="C86" s="52" t="s">
        <v>627</v>
      </c>
      <c r="D86" s="52" t="s">
        <v>1198</v>
      </c>
      <c r="E86" s="53" t="s">
        <v>116</v>
      </c>
      <c r="F86" s="51" t="s">
        <v>2527</v>
      </c>
      <c r="G86" s="51" t="s">
        <v>2668</v>
      </c>
      <c r="H86" s="51" t="s">
        <v>2669</v>
      </c>
      <c r="I86" s="51" t="s">
        <v>2666</v>
      </c>
      <c r="J86" s="51" t="s">
        <v>2670</v>
      </c>
    </row>
    <row r="87" ht="25.5" spans="1:10">
      <c r="A87" s="51" t="s">
        <v>366</v>
      </c>
      <c r="B87" s="52" t="s">
        <v>68</v>
      </c>
      <c r="C87" s="52" t="s">
        <v>367</v>
      </c>
      <c r="D87" s="52">
        <v>61</v>
      </c>
      <c r="E87" s="53" t="s">
        <v>84</v>
      </c>
      <c r="F87" s="51" t="s">
        <v>2671</v>
      </c>
      <c r="G87" s="51" t="s">
        <v>2672</v>
      </c>
      <c r="H87" s="51" t="s">
        <v>2673</v>
      </c>
      <c r="I87" s="51" t="s">
        <v>2666</v>
      </c>
      <c r="J87" s="51" t="s">
        <v>2674</v>
      </c>
    </row>
    <row r="88" ht="63.75" spans="1:10">
      <c r="A88" s="51" t="s">
        <v>433</v>
      </c>
      <c r="B88" s="52" t="s">
        <v>68</v>
      </c>
      <c r="C88" s="52" t="s">
        <v>434</v>
      </c>
      <c r="D88" s="52" t="s">
        <v>1253</v>
      </c>
      <c r="E88" s="53" t="s">
        <v>80</v>
      </c>
      <c r="F88" s="51" t="s">
        <v>2365</v>
      </c>
      <c r="G88" s="51" t="s">
        <v>2675</v>
      </c>
      <c r="H88" s="51" t="s">
        <v>2675</v>
      </c>
      <c r="I88" s="51" t="s">
        <v>2676</v>
      </c>
      <c r="J88" s="51" t="s">
        <v>2677</v>
      </c>
    </row>
    <row r="89" ht="51" spans="1:10">
      <c r="A89" s="51" t="s">
        <v>421</v>
      </c>
      <c r="B89" s="52" t="s">
        <v>96</v>
      </c>
      <c r="C89" s="52" t="s">
        <v>422</v>
      </c>
      <c r="D89" s="52" t="s">
        <v>1250</v>
      </c>
      <c r="E89" s="53" t="s">
        <v>84</v>
      </c>
      <c r="F89" s="51" t="s">
        <v>2427</v>
      </c>
      <c r="G89" s="51" t="s">
        <v>2678</v>
      </c>
      <c r="H89" s="51" t="s">
        <v>2679</v>
      </c>
      <c r="I89" s="51" t="s">
        <v>2676</v>
      </c>
      <c r="J89" s="51" t="s">
        <v>2680</v>
      </c>
    </row>
    <row r="90" ht="63.75" spans="1:10">
      <c r="A90" s="51" t="s">
        <v>391</v>
      </c>
      <c r="B90" s="52" t="s">
        <v>96</v>
      </c>
      <c r="C90" s="52" t="s">
        <v>392</v>
      </c>
      <c r="D90" s="52" t="s">
        <v>1191</v>
      </c>
      <c r="E90" s="53" t="s">
        <v>84</v>
      </c>
      <c r="F90" s="51" t="s">
        <v>2651</v>
      </c>
      <c r="G90" s="51" t="s">
        <v>2681</v>
      </c>
      <c r="H90" s="51" t="s">
        <v>2682</v>
      </c>
      <c r="I90" s="51" t="s">
        <v>2683</v>
      </c>
      <c r="J90" s="51" t="s">
        <v>2684</v>
      </c>
    </row>
    <row r="91" ht="25.5" spans="1:10">
      <c r="A91" s="51" t="s">
        <v>360</v>
      </c>
      <c r="B91" s="52" t="s">
        <v>68</v>
      </c>
      <c r="C91" s="52" t="s">
        <v>361</v>
      </c>
      <c r="D91" s="52">
        <v>78</v>
      </c>
      <c r="E91" s="53" t="s">
        <v>84</v>
      </c>
      <c r="F91" s="51" t="s">
        <v>2685</v>
      </c>
      <c r="G91" s="51" t="s">
        <v>2686</v>
      </c>
      <c r="H91" s="51" t="s">
        <v>2687</v>
      </c>
      <c r="I91" s="51" t="s">
        <v>2683</v>
      </c>
      <c r="J91" s="51" t="s">
        <v>2688</v>
      </c>
    </row>
    <row r="92" ht="38.25" spans="1:10">
      <c r="A92" s="51" t="s">
        <v>91</v>
      </c>
      <c r="B92" s="52" t="s">
        <v>68</v>
      </c>
      <c r="C92" s="52" t="s">
        <v>92</v>
      </c>
      <c r="D92" s="52">
        <v>5</v>
      </c>
      <c r="E92" s="53" t="s">
        <v>93</v>
      </c>
      <c r="F92" s="51" t="s">
        <v>2689</v>
      </c>
      <c r="G92" s="51" t="s">
        <v>2690</v>
      </c>
      <c r="H92" s="51" t="s">
        <v>2691</v>
      </c>
      <c r="I92" s="51" t="s">
        <v>2683</v>
      </c>
      <c r="J92" s="51" t="s">
        <v>2692</v>
      </c>
    </row>
    <row r="93" ht="38.25" spans="1:10">
      <c r="A93" s="51" t="s">
        <v>363</v>
      </c>
      <c r="B93" s="52" t="s">
        <v>96</v>
      </c>
      <c r="C93" s="52" t="s">
        <v>364</v>
      </c>
      <c r="D93" s="52" t="s">
        <v>941</v>
      </c>
      <c r="E93" s="53" t="s">
        <v>84</v>
      </c>
      <c r="F93" s="51" t="s">
        <v>2651</v>
      </c>
      <c r="G93" s="51" t="s">
        <v>2693</v>
      </c>
      <c r="H93" s="51" t="s">
        <v>2694</v>
      </c>
      <c r="I93" s="51" t="s">
        <v>2695</v>
      </c>
      <c r="J93" s="51" t="s">
        <v>2696</v>
      </c>
    </row>
    <row r="94" ht="51" spans="1:10">
      <c r="A94" s="51" t="s">
        <v>482</v>
      </c>
      <c r="B94" s="52" t="s">
        <v>96</v>
      </c>
      <c r="C94" s="52" t="s">
        <v>483</v>
      </c>
      <c r="D94" s="52" t="s">
        <v>1250</v>
      </c>
      <c r="E94" s="53" t="s">
        <v>84</v>
      </c>
      <c r="F94" s="51" t="s">
        <v>2403</v>
      </c>
      <c r="G94" s="51" t="s">
        <v>2697</v>
      </c>
      <c r="H94" s="51" t="s">
        <v>2698</v>
      </c>
      <c r="I94" s="51" t="s">
        <v>2695</v>
      </c>
      <c r="J94" s="51" t="s">
        <v>2699</v>
      </c>
    </row>
    <row r="95" ht="89.25" spans="1:10">
      <c r="A95" s="51" t="s">
        <v>584</v>
      </c>
      <c r="B95" s="52" t="s">
        <v>68</v>
      </c>
      <c r="C95" s="52" t="s">
        <v>585</v>
      </c>
      <c r="D95" s="52">
        <v>5</v>
      </c>
      <c r="E95" s="53" t="s">
        <v>84</v>
      </c>
      <c r="F95" s="51" t="s">
        <v>2700</v>
      </c>
      <c r="G95" s="51" t="s">
        <v>2701</v>
      </c>
      <c r="H95" s="51" t="s">
        <v>2702</v>
      </c>
      <c r="I95" s="51" t="s">
        <v>2703</v>
      </c>
      <c r="J95" s="51" t="s">
        <v>2704</v>
      </c>
    </row>
    <row r="96" ht="63.75" spans="1:10">
      <c r="A96" s="51" t="s">
        <v>196</v>
      </c>
      <c r="B96" s="52" t="s">
        <v>192</v>
      </c>
      <c r="C96" s="52" t="s">
        <v>197</v>
      </c>
      <c r="D96" s="52" t="s">
        <v>826</v>
      </c>
      <c r="E96" s="53" t="s">
        <v>194</v>
      </c>
      <c r="F96" s="51" t="s">
        <v>2705</v>
      </c>
      <c r="G96" s="51" t="s">
        <v>2706</v>
      </c>
      <c r="H96" s="51" t="s">
        <v>2707</v>
      </c>
      <c r="I96" s="51" t="s">
        <v>2708</v>
      </c>
      <c r="J96" s="51" t="s">
        <v>2709</v>
      </c>
    </row>
    <row r="97" ht="25.5" spans="1:10">
      <c r="A97" s="51" t="s">
        <v>188</v>
      </c>
      <c r="B97" s="52" t="s">
        <v>68</v>
      </c>
      <c r="C97" s="52" t="s">
        <v>189</v>
      </c>
      <c r="D97" s="52">
        <v>12</v>
      </c>
      <c r="E97" s="53" t="s">
        <v>84</v>
      </c>
      <c r="F97" s="51" t="s">
        <v>2365</v>
      </c>
      <c r="G97" s="51" t="s">
        <v>2710</v>
      </c>
      <c r="H97" s="51" t="s">
        <v>2710</v>
      </c>
      <c r="I97" s="51" t="s">
        <v>2708</v>
      </c>
      <c r="J97" s="51" t="s">
        <v>2711</v>
      </c>
    </row>
    <row r="98" ht="25.5" spans="1:10">
      <c r="A98" s="51" t="s">
        <v>725</v>
      </c>
      <c r="B98" s="52" t="s">
        <v>68</v>
      </c>
      <c r="C98" s="52" t="s">
        <v>726</v>
      </c>
      <c r="D98" s="52">
        <v>12</v>
      </c>
      <c r="E98" s="53" t="s">
        <v>84</v>
      </c>
      <c r="F98" s="51" t="s">
        <v>2365</v>
      </c>
      <c r="G98" s="51" t="s">
        <v>2710</v>
      </c>
      <c r="H98" s="51" t="s">
        <v>2710</v>
      </c>
      <c r="I98" s="51" t="s">
        <v>2708</v>
      </c>
      <c r="J98" s="51" t="s">
        <v>2712</v>
      </c>
    </row>
    <row r="99" ht="89.25" spans="1:10">
      <c r="A99" s="51" t="s">
        <v>262</v>
      </c>
      <c r="B99" s="52" t="s">
        <v>164</v>
      </c>
      <c r="C99" s="52" t="s">
        <v>263</v>
      </c>
      <c r="D99" s="52">
        <v>14</v>
      </c>
      <c r="E99" s="53" t="s">
        <v>84</v>
      </c>
      <c r="F99" s="51" t="s">
        <v>2365</v>
      </c>
      <c r="G99" s="51" t="s">
        <v>2713</v>
      </c>
      <c r="H99" s="51" t="s">
        <v>2713</v>
      </c>
      <c r="I99" s="51" t="s">
        <v>2708</v>
      </c>
      <c r="J99" s="51" t="s">
        <v>2714</v>
      </c>
    </row>
    <row r="100" ht="51" spans="1:10">
      <c r="A100" s="51" t="s">
        <v>550</v>
      </c>
      <c r="B100" s="52" t="s">
        <v>96</v>
      </c>
      <c r="C100" s="52" t="s">
        <v>551</v>
      </c>
      <c r="D100" s="52" t="s">
        <v>1359</v>
      </c>
      <c r="E100" s="53" t="s">
        <v>84</v>
      </c>
      <c r="F100" s="51" t="s">
        <v>2427</v>
      </c>
      <c r="G100" s="51" t="s">
        <v>2715</v>
      </c>
      <c r="H100" s="51" t="s">
        <v>2716</v>
      </c>
      <c r="I100" s="51" t="s">
        <v>2708</v>
      </c>
      <c r="J100" s="51" t="s">
        <v>2717</v>
      </c>
    </row>
    <row r="101" ht="76.5" spans="1:10">
      <c r="A101" s="51" t="s">
        <v>728</v>
      </c>
      <c r="B101" s="52" t="s">
        <v>68</v>
      </c>
      <c r="C101" s="52" t="s">
        <v>729</v>
      </c>
      <c r="D101" s="52" t="s">
        <v>1116</v>
      </c>
      <c r="E101" s="53" t="s">
        <v>84</v>
      </c>
      <c r="F101" s="51" t="s">
        <v>2685</v>
      </c>
      <c r="G101" s="51" t="s">
        <v>2718</v>
      </c>
      <c r="H101" s="51" t="s">
        <v>2719</v>
      </c>
      <c r="I101" s="51" t="s">
        <v>2720</v>
      </c>
      <c r="J101" s="51" t="s">
        <v>2721</v>
      </c>
    </row>
    <row r="102" ht="76.5" spans="1:10">
      <c r="A102" s="51" t="s">
        <v>406</v>
      </c>
      <c r="B102" s="52" t="s">
        <v>68</v>
      </c>
      <c r="C102" s="52" t="s">
        <v>407</v>
      </c>
      <c r="D102" s="52" t="s">
        <v>1116</v>
      </c>
      <c r="E102" s="53" t="s">
        <v>80</v>
      </c>
      <c r="F102" s="51" t="s">
        <v>2722</v>
      </c>
      <c r="G102" s="51" t="s">
        <v>2723</v>
      </c>
      <c r="H102" s="51" t="s">
        <v>2724</v>
      </c>
      <c r="I102" s="51" t="s">
        <v>2720</v>
      </c>
      <c r="J102" s="51" t="s">
        <v>2725</v>
      </c>
    </row>
    <row r="103" ht="25.5" spans="1:10">
      <c r="A103" s="51" t="s">
        <v>646</v>
      </c>
      <c r="B103" s="52" t="s">
        <v>68</v>
      </c>
      <c r="C103" s="52" t="s">
        <v>647</v>
      </c>
      <c r="D103" s="52">
        <v>55</v>
      </c>
      <c r="E103" s="53" t="s">
        <v>84</v>
      </c>
      <c r="F103" s="51" t="s">
        <v>2403</v>
      </c>
      <c r="G103" s="51" t="s">
        <v>2726</v>
      </c>
      <c r="H103" s="51" t="s">
        <v>2727</v>
      </c>
      <c r="I103" s="51" t="s">
        <v>2720</v>
      </c>
      <c r="J103" s="51" t="s">
        <v>2728</v>
      </c>
    </row>
    <row r="104" ht="51" spans="1:10">
      <c r="A104" s="51" t="s">
        <v>512</v>
      </c>
      <c r="B104" s="52" t="s">
        <v>96</v>
      </c>
      <c r="C104" s="52" t="s">
        <v>513</v>
      </c>
      <c r="D104" s="52" t="s">
        <v>1359</v>
      </c>
      <c r="E104" s="53" t="s">
        <v>84</v>
      </c>
      <c r="F104" s="51" t="s">
        <v>2427</v>
      </c>
      <c r="G104" s="51" t="s">
        <v>2729</v>
      </c>
      <c r="H104" s="51" t="s">
        <v>2730</v>
      </c>
      <c r="I104" s="51" t="s">
        <v>2720</v>
      </c>
      <c r="J104" s="51" t="s">
        <v>2731</v>
      </c>
    </row>
    <row r="105" ht="51" spans="1:10">
      <c r="A105" s="51" t="s">
        <v>253</v>
      </c>
      <c r="B105" s="52" t="s">
        <v>96</v>
      </c>
      <c r="C105" s="52" t="s">
        <v>254</v>
      </c>
      <c r="D105" s="52" t="s">
        <v>885</v>
      </c>
      <c r="E105" s="53" t="s">
        <v>93</v>
      </c>
      <c r="F105" s="51" t="s">
        <v>2732</v>
      </c>
      <c r="G105" s="51" t="s">
        <v>2733</v>
      </c>
      <c r="H105" s="51" t="s">
        <v>2734</v>
      </c>
      <c r="I105" s="51" t="s">
        <v>2735</v>
      </c>
      <c r="J105" s="51" t="s">
        <v>2736</v>
      </c>
    </row>
    <row r="106" ht="25.5" spans="1:10">
      <c r="A106" s="51" t="s">
        <v>598</v>
      </c>
      <c r="B106" s="52" t="s">
        <v>68</v>
      </c>
      <c r="C106" s="52" t="s">
        <v>599</v>
      </c>
      <c r="D106" s="52">
        <v>58</v>
      </c>
      <c r="E106" s="53" t="s">
        <v>84</v>
      </c>
      <c r="F106" s="51" t="s">
        <v>2403</v>
      </c>
      <c r="G106" s="51" t="s">
        <v>2737</v>
      </c>
      <c r="H106" s="51" t="s">
        <v>2738</v>
      </c>
      <c r="I106" s="51" t="s">
        <v>2735</v>
      </c>
      <c r="J106" s="51" t="s">
        <v>2739</v>
      </c>
    </row>
    <row r="107" ht="76.5" spans="1:10">
      <c r="A107" s="51" t="s">
        <v>72</v>
      </c>
      <c r="B107" s="52" t="s">
        <v>68</v>
      </c>
      <c r="C107" s="52" t="s">
        <v>73</v>
      </c>
      <c r="D107" s="52">
        <v>1</v>
      </c>
      <c r="E107" s="53" t="s">
        <v>70</v>
      </c>
      <c r="F107" s="51" t="s">
        <v>2740</v>
      </c>
      <c r="G107" s="51" t="s">
        <v>2521</v>
      </c>
      <c r="H107" s="51" t="s">
        <v>2741</v>
      </c>
      <c r="I107" s="51" t="s">
        <v>2735</v>
      </c>
      <c r="J107" s="51" t="s">
        <v>2742</v>
      </c>
    </row>
    <row r="108" ht="38.25" spans="1:10">
      <c r="A108" s="51" t="s">
        <v>244</v>
      </c>
      <c r="B108" s="52" t="s">
        <v>96</v>
      </c>
      <c r="C108" s="52" t="s">
        <v>245</v>
      </c>
      <c r="D108" s="52" t="s">
        <v>1008</v>
      </c>
      <c r="E108" s="53" t="s">
        <v>70</v>
      </c>
      <c r="F108" s="51" t="s">
        <v>2743</v>
      </c>
      <c r="G108" s="51" t="s">
        <v>2744</v>
      </c>
      <c r="H108" s="51" t="s">
        <v>2745</v>
      </c>
      <c r="I108" s="51" t="s">
        <v>2735</v>
      </c>
      <c r="J108" s="51" t="s">
        <v>2746</v>
      </c>
    </row>
    <row r="109" ht="38.25" spans="1:10">
      <c r="A109" s="51" t="s">
        <v>643</v>
      </c>
      <c r="B109" s="52" t="s">
        <v>68</v>
      </c>
      <c r="C109" s="52" t="s">
        <v>644</v>
      </c>
      <c r="D109" s="52" t="s">
        <v>1253</v>
      </c>
      <c r="E109" s="53" t="s">
        <v>84</v>
      </c>
      <c r="F109" s="51" t="s">
        <v>2747</v>
      </c>
      <c r="G109" s="51" t="s">
        <v>2748</v>
      </c>
      <c r="H109" s="51" t="s">
        <v>2749</v>
      </c>
      <c r="I109" s="51" t="s">
        <v>2735</v>
      </c>
      <c r="J109" s="51" t="s">
        <v>2750</v>
      </c>
    </row>
    <row r="110" ht="51" spans="1:10">
      <c r="A110" s="48" t="s">
        <v>204</v>
      </c>
      <c r="B110" s="49" t="s">
        <v>68</v>
      </c>
      <c r="C110" s="49" t="s">
        <v>205</v>
      </c>
      <c r="D110" s="49" t="s">
        <v>764</v>
      </c>
      <c r="E110" s="50" t="s">
        <v>80</v>
      </c>
      <c r="F110" s="48" t="s">
        <v>2365</v>
      </c>
      <c r="G110" s="48" t="s">
        <v>2751</v>
      </c>
      <c r="H110" s="48" t="s">
        <v>2751</v>
      </c>
      <c r="I110" s="48" t="s">
        <v>2752</v>
      </c>
      <c r="J110" s="48" t="s">
        <v>2753</v>
      </c>
    </row>
    <row r="111" ht="51" spans="1:10">
      <c r="A111" s="48" t="s">
        <v>424</v>
      </c>
      <c r="B111" s="49" t="s">
        <v>68</v>
      </c>
      <c r="C111" s="49" t="s">
        <v>425</v>
      </c>
      <c r="D111" s="49" t="s">
        <v>1253</v>
      </c>
      <c r="E111" s="50" t="s">
        <v>84</v>
      </c>
      <c r="F111" s="48" t="s">
        <v>2754</v>
      </c>
      <c r="G111" s="48" t="s">
        <v>2755</v>
      </c>
      <c r="H111" s="48" t="s">
        <v>2756</v>
      </c>
      <c r="I111" s="48" t="s">
        <v>2757</v>
      </c>
      <c r="J111" s="48" t="s">
        <v>2758</v>
      </c>
    </row>
    <row r="112" ht="38.25" spans="1:10">
      <c r="A112" s="48" t="s">
        <v>163</v>
      </c>
      <c r="B112" s="49" t="s">
        <v>164</v>
      </c>
      <c r="C112" s="49" t="s">
        <v>165</v>
      </c>
      <c r="D112" s="49">
        <v>4</v>
      </c>
      <c r="E112" s="50" t="s">
        <v>166</v>
      </c>
      <c r="F112" s="48" t="s">
        <v>2527</v>
      </c>
      <c r="G112" s="48" t="s">
        <v>2759</v>
      </c>
      <c r="H112" s="48" t="s">
        <v>2760</v>
      </c>
      <c r="I112" s="48" t="s">
        <v>2761</v>
      </c>
      <c r="J112" s="48" t="s">
        <v>2762</v>
      </c>
    </row>
    <row r="113" ht="25.5" spans="1:10">
      <c r="A113" s="48" t="s">
        <v>369</v>
      </c>
      <c r="B113" s="49" t="s">
        <v>68</v>
      </c>
      <c r="C113" s="49" t="s">
        <v>370</v>
      </c>
      <c r="D113" s="49">
        <v>78</v>
      </c>
      <c r="E113" s="50" t="s">
        <v>84</v>
      </c>
      <c r="F113" s="48" t="s">
        <v>2651</v>
      </c>
      <c r="G113" s="48" t="s">
        <v>2763</v>
      </c>
      <c r="H113" s="48" t="s">
        <v>2764</v>
      </c>
      <c r="I113" s="48" t="s">
        <v>2761</v>
      </c>
      <c r="J113" s="48" t="s">
        <v>2765</v>
      </c>
    </row>
    <row r="114" ht="89.25" spans="1:10">
      <c r="A114" s="48" t="s">
        <v>265</v>
      </c>
      <c r="B114" s="49" t="s">
        <v>96</v>
      </c>
      <c r="C114" s="49" t="s">
        <v>266</v>
      </c>
      <c r="D114" s="49" t="s">
        <v>1057</v>
      </c>
      <c r="E114" s="50" t="s">
        <v>70</v>
      </c>
      <c r="F114" s="48" t="s">
        <v>2766</v>
      </c>
      <c r="G114" s="48" t="s">
        <v>2767</v>
      </c>
      <c r="H114" s="48" t="s">
        <v>2768</v>
      </c>
      <c r="I114" s="48" t="s">
        <v>2761</v>
      </c>
      <c r="J114" s="48" t="s">
        <v>2769</v>
      </c>
    </row>
    <row r="115" ht="51" spans="1:10">
      <c r="A115" s="48" t="s">
        <v>237</v>
      </c>
      <c r="B115" s="49" t="s">
        <v>96</v>
      </c>
      <c r="C115" s="49" t="s">
        <v>238</v>
      </c>
      <c r="D115" s="49" t="s">
        <v>1002</v>
      </c>
      <c r="E115" s="50" t="s">
        <v>70</v>
      </c>
      <c r="F115" s="48" t="s">
        <v>2770</v>
      </c>
      <c r="G115" s="48" t="s">
        <v>2771</v>
      </c>
      <c r="H115" s="48" t="s">
        <v>2772</v>
      </c>
      <c r="I115" s="48" t="s">
        <v>2761</v>
      </c>
      <c r="J115" s="48" t="s">
        <v>2773</v>
      </c>
    </row>
    <row r="116" ht="51" spans="1:10">
      <c r="A116" s="48" t="s">
        <v>309</v>
      </c>
      <c r="B116" s="49" t="s">
        <v>96</v>
      </c>
      <c r="C116" s="49" t="s">
        <v>310</v>
      </c>
      <c r="D116" s="49" t="s">
        <v>1113</v>
      </c>
      <c r="E116" s="50" t="s">
        <v>116</v>
      </c>
      <c r="F116" s="48" t="s">
        <v>2774</v>
      </c>
      <c r="G116" s="48" t="s">
        <v>2775</v>
      </c>
      <c r="H116" s="48" t="s">
        <v>2776</v>
      </c>
      <c r="I116" s="48" t="s">
        <v>2777</v>
      </c>
      <c r="J116" s="48" t="s">
        <v>2778</v>
      </c>
    </row>
    <row r="117" ht="76.5" spans="1:10">
      <c r="A117" s="48" t="s">
        <v>312</v>
      </c>
      <c r="B117" s="49" t="s">
        <v>68</v>
      </c>
      <c r="C117" s="49" t="s">
        <v>313</v>
      </c>
      <c r="D117" s="49" t="s">
        <v>1116</v>
      </c>
      <c r="E117" s="50" t="s">
        <v>80</v>
      </c>
      <c r="F117" s="48" t="s">
        <v>2779</v>
      </c>
      <c r="G117" s="48" t="s">
        <v>2780</v>
      </c>
      <c r="H117" s="48" t="s">
        <v>2781</v>
      </c>
      <c r="I117" s="48" t="s">
        <v>2777</v>
      </c>
      <c r="J117" s="48" t="s">
        <v>2782</v>
      </c>
    </row>
    <row r="118" ht="51" spans="1:10">
      <c r="A118" s="48" t="s">
        <v>509</v>
      </c>
      <c r="B118" s="49" t="s">
        <v>96</v>
      </c>
      <c r="C118" s="49" t="s">
        <v>510</v>
      </c>
      <c r="D118" s="49" t="s">
        <v>1359</v>
      </c>
      <c r="E118" s="50" t="s">
        <v>84</v>
      </c>
      <c r="F118" s="48" t="s">
        <v>2783</v>
      </c>
      <c r="G118" s="48" t="s">
        <v>2784</v>
      </c>
      <c r="H118" s="48" t="s">
        <v>2785</v>
      </c>
      <c r="I118" s="48" t="s">
        <v>2777</v>
      </c>
      <c r="J118" s="48" t="s">
        <v>2786</v>
      </c>
    </row>
    <row r="119" ht="25.5" spans="1:10">
      <c r="A119" s="48" t="s">
        <v>415</v>
      </c>
      <c r="B119" s="49" t="s">
        <v>68</v>
      </c>
      <c r="C119" s="49" t="s">
        <v>416</v>
      </c>
      <c r="D119" s="49">
        <v>50</v>
      </c>
      <c r="E119" s="50" t="s">
        <v>84</v>
      </c>
      <c r="F119" s="48" t="s">
        <v>2365</v>
      </c>
      <c r="G119" s="48" t="s">
        <v>2787</v>
      </c>
      <c r="H119" s="48" t="s">
        <v>2787</v>
      </c>
      <c r="I119" s="48" t="s">
        <v>2777</v>
      </c>
      <c r="J119" s="48" t="s">
        <v>2788</v>
      </c>
    </row>
    <row r="120" ht="38.25" spans="1:10">
      <c r="A120" s="48" t="s">
        <v>151</v>
      </c>
      <c r="B120" s="49" t="s">
        <v>96</v>
      </c>
      <c r="C120" s="49" t="s">
        <v>152</v>
      </c>
      <c r="D120" s="49" t="s">
        <v>809</v>
      </c>
      <c r="E120" s="50" t="s">
        <v>70</v>
      </c>
      <c r="F120" s="48" t="s">
        <v>2427</v>
      </c>
      <c r="G120" s="48" t="s">
        <v>2789</v>
      </c>
      <c r="H120" s="48" t="s">
        <v>2790</v>
      </c>
      <c r="I120" s="48" t="s">
        <v>2777</v>
      </c>
      <c r="J120" s="48" t="s">
        <v>2791</v>
      </c>
    </row>
    <row r="121" ht="63.75" spans="1:10">
      <c r="A121" s="48" t="s">
        <v>247</v>
      </c>
      <c r="B121" s="49" t="s">
        <v>96</v>
      </c>
      <c r="C121" s="49" t="s">
        <v>248</v>
      </c>
      <c r="D121" s="49" t="s">
        <v>1002</v>
      </c>
      <c r="E121" s="50" t="s">
        <v>70</v>
      </c>
      <c r="F121" s="48" t="s">
        <v>2770</v>
      </c>
      <c r="G121" s="48" t="s">
        <v>2792</v>
      </c>
      <c r="H121" s="48" t="s">
        <v>2793</v>
      </c>
      <c r="I121" s="48" t="s">
        <v>2777</v>
      </c>
      <c r="J121" s="48" t="s">
        <v>2794</v>
      </c>
    </row>
    <row r="122" ht="25.5" spans="1:10">
      <c r="A122" s="48" t="s">
        <v>357</v>
      </c>
      <c r="B122" s="49" t="s">
        <v>68</v>
      </c>
      <c r="C122" s="49" t="s">
        <v>358</v>
      </c>
      <c r="D122" s="49">
        <v>78</v>
      </c>
      <c r="E122" s="50" t="s">
        <v>116</v>
      </c>
      <c r="F122" s="48" t="s">
        <v>2553</v>
      </c>
      <c r="G122" s="48" t="s">
        <v>2795</v>
      </c>
      <c r="H122" s="48" t="s">
        <v>2796</v>
      </c>
      <c r="I122" s="48" t="s">
        <v>2777</v>
      </c>
      <c r="J122" s="48" t="s">
        <v>2797</v>
      </c>
    </row>
    <row r="123" ht="38.25" spans="1:10">
      <c r="A123" s="48" t="s">
        <v>228</v>
      </c>
      <c r="B123" s="49" t="s">
        <v>96</v>
      </c>
      <c r="C123" s="49" t="s">
        <v>229</v>
      </c>
      <c r="D123" s="49" t="s">
        <v>981</v>
      </c>
      <c r="E123" s="50" t="s">
        <v>93</v>
      </c>
      <c r="F123" s="48" t="s">
        <v>2365</v>
      </c>
      <c r="G123" s="48" t="s">
        <v>2798</v>
      </c>
      <c r="H123" s="48" t="s">
        <v>2798</v>
      </c>
      <c r="I123" s="48" t="s">
        <v>2799</v>
      </c>
      <c r="J123" s="48" t="s">
        <v>2800</v>
      </c>
    </row>
    <row r="124" ht="51" spans="1:10">
      <c r="A124" s="48" t="s">
        <v>544</v>
      </c>
      <c r="B124" s="49" t="s">
        <v>96</v>
      </c>
      <c r="C124" s="49" t="s">
        <v>545</v>
      </c>
      <c r="D124" s="49" t="s">
        <v>1250</v>
      </c>
      <c r="E124" s="50" t="s">
        <v>84</v>
      </c>
      <c r="F124" s="48" t="s">
        <v>2783</v>
      </c>
      <c r="G124" s="48" t="s">
        <v>2801</v>
      </c>
      <c r="H124" s="48" t="s">
        <v>2802</v>
      </c>
      <c r="I124" s="48" t="s">
        <v>2799</v>
      </c>
      <c r="J124" s="48" t="s">
        <v>2803</v>
      </c>
    </row>
    <row r="125" ht="25.5" spans="1:10">
      <c r="A125" s="48" t="s">
        <v>207</v>
      </c>
      <c r="B125" s="49" t="s">
        <v>159</v>
      </c>
      <c r="C125" s="49" t="s">
        <v>208</v>
      </c>
      <c r="D125" s="49" t="s">
        <v>917</v>
      </c>
      <c r="E125" s="50" t="s">
        <v>84</v>
      </c>
      <c r="F125" s="48" t="s">
        <v>2365</v>
      </c>
      <c r="G125" s="48" t="s">
        <v>2804</v>
      </c>
      <c r="H125" s="48" t="s">
        <v>2804</v>
      </c>
      <c r="I125" s="48" t="s">
        <v>2799</v>
      </c>
      <c r="J125" s="48" t="s">
        <v>2805</v>
      </c>
    </row>
    <row r="126" ht="63.75" spans="1:10">
      <c r="A126" s="48" t="s">
        <v>671</v>
      </c>
      <c r="B126" s="49" t="s">
        <v>96</v>
      </c>
      <c r="C126" s="49" t="s">
        <v>672</v>
      </c>
      <c r="D126" s="49" t="s">
        <v>1476</v>
      </c>
      <c r="E126" s="50" t="s">
        <v>70</v>
      </c>
      <c r="F126" s="48" t="s">
        <v>2770</v>
      </c>
      <c r="G126" s="48" t="s">
        <v>2806</v>
      </c>
      <c r="H126" s="48" t="s">
        <v>2807</v>
      </c>
      <c r="I126" s="48" t="s">
        <v>2799</v>
      </c>
      <c r="J126" s="48" t="s">
        <v>2808</v>
      </c>
    </row>
    <row r="127" ht="51" spans="1:10">
      <c r="A127" s="48" t="s">
        <v>250</v>
      </c>
      <c r="B127" s="49" t="s">
        <v>96</v>
      </c>
      <c r="C127" s="49" t="s">
        <v>251</v>
      </c>
      <c r="D127" s="49" t="s">
        <v>1011</v>
      </c>
      <c r="E127" s="50" t="s">
        <v>242</v>
      </c>
      <c r="F127" s="48" t="s">
        <v>2809</v>
      </c>
      <c r="G127" s="48" t="s">
        <v>2810</v>
      </c>
      <c r="H127" s="48" t="s">
        <v>2811</v>
      </c>
      <c r="I127" s="48" t="s">
        <v>2799</v>
      </c>
      <c r="J127" s="48" t="s">
        <v>2812</v>
      </c>
    </row>
    <row r="128" ht="25.5" spans="1:10">
      <c r="A128" s="48" t="s">
        <v>576</v>
      </c>
      <c r="B128" s="49" t="s">
        <v>68</v>
      </c>
      <c r="C128" s="49" t="s">
        <v>577</v>
      </c>
      <c r="D128" s="49">
        <v>67</v>
      </c>
      <c r="E128" s="50" t="s">
        <v>84</v>
      </c>
      <c r="F128" s="48" t="s">
        <v>2456</v>
      </c>
      <c r="G128" s="48" t="s">
        <v>2813</v>
      </c>
      <c r="H128" s="48" t="s">
        <v>2814</v>
      </c>
      <c r="I128" s="48" t="s">
        <v>2815</v>
      </c>
      <c r="J128" s="48" t="s">
        <v>2816</v>
      </c>
    </row>
    <row r="129" ht="51" spans="1:10">
      <c r="A129" s="48" t="s">
        <v>518</v>
      </c>
      <c r="B129" s="49" t="s">
        <v>68</v>
      </c>
      <c r="C129" s="49" t="s">
        <v>519</v>
      </c>
      <c r="D129" s="49" t="s">
        <v>1308</v>
      </c>
      <c r="E129" s="50" t="s">
        <v>84</v>
      </c>
      <c r="F129" s="48" t="s">
        <v>2365</v>
      </c>
      <c r="G129" s="48" t="s">
        <v>2817</v>
      </c>
      <c r="H129" s="48" t="s">
        <v>2817</v>
      </c>
      <c r="I129" s="48" t="s">
        <v>2815</v>
      </c>
      <c r="J129" s="48" t="s">
        <v>2818</v>
      </c>
    </row>
    <row r="130" ht="76.5" spans="1:10">
      <c r="A130" s="48" t="s">
        <v>385</v>
      </c>
      <c r="B130" s="49" t="s">
        <v>96</v>
      </c>
      <c r="C130" s="49" t="s">
        <v>386</v>
      </c>
      <c r="D130" s="49" t="s">
        <v>1198</v>
      </c>
      <c r="E130" s="50" t="s">
        <v>116</v>
      </c>
      <c r="F130" s="48" t="s">
        <v>2651</v>
      </c>
      <c r="G130" s="48" t="s">
        <v>2819</v>
      </c>
      <c r="H130" s="48" t="s">
        <v>2820</v>
      </c>
      <c r="I130" s="48" t="s">
        <v>2821</v>
      </c>
      <c r="J130" s="48" t="s">
        <v>2822</v>
      </c>
    </row>
    <row r="131" ht="38.25" spans="1:10">
      <c r="A131" s="48" t="s">
        <v>234</v>
      </c>
      <c r="B131" s="49" t="s">
        <v>96</v>
      </c>
      <c r="C131" s="49" t="s">
        <v>235</v>
      </c>
      <c r="D131" s="49" t="s">
        <v>933</v>
      </c>
      <c r="E131" s="50" t="s">
        <v>93</v>
      </c>
      <c r="F131" s="48" t="s">
        <v>2823</v>
      </c>
      <c r="G131" s="48" t="s">
        <v>2824</v>
      </c>
      <c r="H131" s="48" t="s">
        <v>2825</v>
      </c>
      <c r="I131" s="48" t="s">
        <v>2826</v>
      </c>
      <c r="J131" s="48" t="s">
        <v>2827</v>
      </c>
    </row>
    <row r="132" ht="51" spans="1:10">
      <c r="A132" s="48" t="s">
        <v>547</v>
      </c>
      <c r="B132" s="49" t="s">
        <v>96</v>
      </c>
      <c r="C132" s="49" t="s">
        <v>548</v>
      </c>
      <c r="D132" s="49" t="s">
        <v>1250</v>
      </c>
      <c r="E132" s="50" t="s">
        <v>84</v>
      </c>
      <c r="F132" s="48" t="s">
        <v>2427</v>
      </c>
      <c r="G132" s="48" t="s">
        <v>2828</v>
      </c>
      <c r="H132" s="48" t="s">
        <v>2829</v>
      </c>
      <c r="I132" s="48" t="s">
        <v>2826</v>
      </c>
      <c r="J132" s="48" t="s">
        <v>2830</v>
      </c>
    </row>
    <row r="133" ht="89.25" spans="1:10">
      <c r="A133" s="48" t="s">
        <v>306</v>
      </c>
      <c r="B133" s="49" t="s">
        <v>96</v>
      </c>
      <c r="C133" s="49" t="s">
        <v>307</v>
      </c>
      <c r="D133" s="49" t="s">
        <v>1081</v>
      </c>
      <c r="E133" s="50" t="s">
        <v>116</v>
      </c>
      <c r="F133" s="48" t="s">
        <v>2831</v>
      </c>
      <c r="G133" s="48" t="s">
        <v>2832</v>
      </c>
      <c r="H133" s="48" t="s">
        <v>2833</v>
      </c>
      <c r="I133" s="48" t="s">
        <v>2826</v>
      </c>
      <c r="J133" s="48" t="s">
        <v>2834</v>
      </c>
    </row>
    <row r="134" ht="51" spans="1:10">
      <c r="A134" s="48" t="s">
        <v>462</v>
      </c>
      <c r="B134" s="49" t="s">
        <v>68</v>
      </c>
      <c r="C134" s="49" t="s">
        <v>463</v>
      </c>
      <c r="D134" s="49" t="s">
        <v>1308</v>
      </c>
      <c r="E134" s="50" t="s">
        <v>84</v>
      </c>
      <c r="F134" s="48" t="s">
        <v>2365</v>
      </c>
      <c r="G134" s="48" t="s">
        <v>2835</v>
      </c>
      <c r="H134" s="48" t="s">
        <v>2835</v>
      </c>
      <c r="I134" s="48" t="s">
        <v>2826</v>
      </c>
      <c r="J134" s="48" t="s">
        <v>2836</v>
      </c>
    </row>
    <row r="135" ht="38.25" spans="1:10">
      <c r="A135" s="48" t="s">
        <v>225</v>
      </c>
      <c r="B135" s="49" t="s">
        <v>96</v>
      </c>
      <c r="C135" s="49" t="s">
        <v>226</v>
      </c>
      <c r="D135" s="49" t="s">
        <v>941</v>
      </c>
      <c r="E135" s="50" t="s">
        <v>84</v>
      </c>
      <c r="F135" s="48" t="s">
        <v>2365</v>
      </c>
      <c r="G135" s="48" t="s">
        <v>2837</v>
      </c>
      <c r="H135" s="48" t="s">
        <v>2837</v>
      </c>
      <c r="I135" s="48" t="s">
        <v>2826</v>
      </c>
      <c r="J135" s="48" t="s">
        <v>2838</v>
      </c>
    </row>
    <row r="136" ht="38.25" spans="1:10">
      <c r="A136" s="48" t="s">
        <v>382</v>
      </c>
      <c r="B136" s="49" t="s">
        <v>68</v>
      </c>
      <c r="C136" s="49" t="s">
        <v>383</v>
      </c>
      <c r="D136" s="49">
        <v>1603</v>
      </c>
      <c r="E136" s="50" t="s">
        <v>80</v>
      </c>
      <c r="F136" s="48" t="s">
        <v>2651</v>
      </c>
      <c r="G136" s="48" t="s">
        <v>2839</v>
      </c>
      <c r="H136" s="48" t="s">
        <v>2840</v>
      </c>
      <c r="I136" s="48" t="s">
        <v>2826</v>
      </c>
      <c r="J136" s="48" t="s">
        <v>2841</v>
      </c>
    </row>
    <row r="137" ht="51" spans="1:10">
      <c r="A137" s="48" t="s">
        <v>515</v>
      </c>
      <c r="B137" s="49" t="s">
        <v>96</v>
      </c>
      <c r="C137" s="49" t="s">
        <v>516</v>
      </c>
      <c r="D137" s="49" t="s">
        <v>1359</v>
      </c>
      <c r="E137" s="50" t="s">
        <v>84</v>
      </c>
      <c r="F137" s="48" t="s">
        <v>2427</v>
      </c>
      <c r="G137" s="48" t="s">
        <v>2842</v>
      </c>
      <c r="H137" s="48" t="s">
        <v>2843</v>
      </c>
      <c r="I137" s="48" t="s">
        <v>2844</v>
      </c>
      <c r="J137" s="48" t="s">
        <v>2845</v>
      </c>
    </row>
    <row r="138" ht="51" spans="1:10">
      <c r="A138" s="48" t="s">
        <v>468</v>
      </c>
      <c r="B138" s="49" t="s">
        <v>96</v>
      </c>
      <c r="C138" s="49" t="s">
        <v>469</v>
      </c>
      <c r="D138" s="49" t="s">
        <v>1250</v>
      </c>
      <c r="E138" s="50" t="s">
        <v>84</v>
      </c>
      <c r="F138" s="48" t="s">
        <v>2508</v>
      </c>
      <c r="G138" s="48" t="s">
        <v>2846</v>
      </c>
      <c r="H138" s="48" t="s">
        <v>2847</v>
      </c>
      <c r="I138" s="48" t="s">
        <v>2844</v>
      </c>
      <c r="J138" s="48" t="s">
        <v>2848</v>
      </c>
    </row>
    <row r="139" ht="25.5" spans="1:10">
      <c r="A139" s="48" t="s">
        <v>698</v>
      </c>
      <c r="B139" s="49" t="s">
        <v>96</v>
      </c>
      <c r="C139" s="49" t="s">
        <v>699</v>
      </c>
      <c r="D139" s="49" t="s">
        <v>1522</v>
      </c>
      <c r="E139" s="50" t="s">
        <v>70</v>
      </c>
      <c r="F139" s="48" t="s">
        <v>2849</v>
      </c>
      <c r="G139" s="48" t="s">
        <v>2850</v>
      </c>
      <c r="H139" s="48" t="s">
        <v>2851</v>
      </c>
      <c r="I139" s="48" t="s">
        <v>2852</v>
      </c>
      <c r="J139" s="48" t="s">
        <v>2853</v>
      </c>
    </row>
    <row r="140" ht="25.5" spans="1:10">
      <c r="A140" s="48" t="s">
        <v>118</v>
      </c>
      <c r="B140" s="49" t="s">
        <v>96</v>
      </c>
      <c r="C140" s="49" t="s">
        <v>119</v>
      </c>
      <c r="D140" s="49" t="s">
        <v>773</v>
      </c>
      <c r="E140" s="50" t="s">
        <v>70</v>
      </c>
      <c r="F140" s="48" t="s">
        <v>2478</v>
      </c>
      <c r="G140" s="48" t="s">
        <v>2854</v>
      </c>
      <c r="H140" s="48" t="s">
        <v>2855</v>
      </c>
      <c r="I140" s="48" t="s">
        <v>2852</v>
      </c>
      <c r="J140" s="48" t="s">
        <v>2856</v>
      </c>
    </row>
    <row r="141" ht="63.75" spans="1:10">
      <c r="A141" s="48" t="s">
        <v>67</v>
      </c>
      <c r="B141" s="49" t="s">
        <v>68</v>
      </c>
      <c r="C141" s="49" t="s">
        <v>69</v>
      </c>
      <c r="D141" s="49">
        <v>1</v>
      </c>
      <c r="E141" s="50" t="s">
        <v>70</v>
      </c>
      <c r="F141" s="48" t="s">
        <v>2857</v>
      </c>
      <c r="G141" s="48" t="s">
        <v>2858</v>
      </c>
      <c r="H141" s="48" t="s">
        <v>2859</v>
      </c>
      <c r="I141" s="48" t="s">
        <v>2852</v>
      </c>
      <c r="J141" s="48" t="s">
        <v>2860</v>
      </c>
    </row>
    <row r="142" ht="25.5" spans="1:10">
      <c r="A142" s="48" t="s">
        <v>503</v>
      </c>
      <c r="B142" s="49" t="s">
        <v>68</v>
      </c>
      <c r="C142" s="49" t="s">
        <v>504</v>
      </c>
      <c r="D142" s="49">
        <v>55</v>
      </c>
      <c r="E142" s="50" t="s">
        <v>84</v>
      </c>
      <c r="F142" s="48" t="s">
        <v>2365</v>
      </c>
      <c r="G142" s="48" t="s">
        <v>2861</v>
      </c>
      <c r="H142" s="48" t="s">
        <v>2861</v>
      </c>
      <c r="I142" s="48" t="s">
        <v>2852</v>
      </c>
      <c r="J142" s="48" t="s">
        <v>2862</v>
      </c>
    </row>
    <row r="143" ht="63.75" spans="1:10">
      <c r="A143" s="48" t="s">
        <v>534</v>
      </c>
      <c r="B143" s="49" t="s">
        <v>96</v>
      </c>
      <c r="C143" s="49" t="s">
        <v>535</v>
      </c>
      <c r="D143" s="49" t="s">
        <v>1250</v>
      </c>
      <c r="E143" s="50" t="s">
        <v>116</v>
      </c>
      <c r="F143" s="48" t="s">
        <v>2863</v>
      </c>
      <c r="G143" s="48" t="s">
        <v>2690</v>
      </c>
      <c r="H143" s="48" t="s">
        <v>2864</v>
      </c>
      <c r="I143" s="48" t="s">
        <v>2865</v>
      </c>
      <c r="J143" s="48" t="s">
        <v>2866</v>
      </c>
    </row>
    <row r="144" ht="76.5" spans="1:10">
      <c r="A144" s="48" t="s">
        <v>719</v>
      </c>
      <c r="B144" s="49" t="s">
        <v>96</v>
      </c>
      <c r="C144" s="49" t="s">
        <v>720</v>
      </c>
      <c r="D144" s="49" t="s">
        <v>1565</v>
      </c>
      <c r="E144" s="50" t="s">
        <v>93</v>
      </c>
      <c r="F144" s="48" t="s">
        <v>2867</v>
      </c>
      <c r="G144" s="48" t="s">
        <v>2868</v>
      </c>
      <c r="H144" s="48" t="s">
        <v>2869</v>
      </c>
      <c r="I144" s="48" t="s">
        <v>2865</v>
      </c>
      <c r="J144" s="48" t="s">
        <v>2870</v>
      </c>
    </row>
    <row r="145" ht="38.25" spans="1:10">
      <c r="A145" s="48" t="s">
        <v>521</v>
      </c>
      <c r="B145" s="49" t="s">
        <v>68</v>
      </c>
      <c r="C145" s="49" t="s">
        <v>522</v>
      </c>
      <c r="D145" s="49" t="s">
        <v>1253</v>
      </c>
      <c r="E145" s="50" t="s">
        <v>80</v>
      </c>
      <c r="F145" s="48" t="s">
        <v>2365</v>
      </c>
      <c r="G145" s="48" t="s">
        <v>2871</v>
      </c>
      <c r="H145" s="48" t="s">
        <v>2871</v>
      </c>
      <c r="I145" s="48" t="s">
        <v>2865</v>
      </c>
      <c r="J145" s="48" t="s">
        <v>2872</v>
      </c>
    </row>
    <row r="146" ht="63.75" spans="1:10">
      <c r="A146" s="48" t="s">
        <v>713</v>
      </c>
      <c r="B146" s="49" t="s">
        <v>96</v>
      </c>
      <c r="C146" s="49" t="s">
        <v>714</v>
      </c>
      <c r="D146" s="49" t="s">
        <v>1557</v>
      </c>
      <c r="E146" s="50" t="s">
        <v>70</v>
      </c>
      <c r="F146" s="48" t="s">
        <v>2584</v>
      </c>
      <c r="G146" s="48" t="s">
        <v>2873</v>
      </c>
      <c r="H146" s="48" t="s">
        <v>2874</v>
      </c>
      <c r="I146" s="48" t="s">
        <v>2865</v>
      </c>
      <c r="J146" s="48" t="s">
        <v>2875</v>
      </c>
    </row>
    <row r="147" ht="51" spans="1:10">
      <c r="A147" s="48" t="s">
        <v>524</v>
      </c>
      <c r="B147" s="49" t="s">
        <v>96</v>
      </c>
      <c r="C147" s="49" t="s">
        <v>525</v>
      </c>
      <c r="D147" s="49" t="s">
        <v>1250</v>
      </c>
      <c r="E147" s="50" t="s">
        <v>84</v>
      </c>
      <c r="F147" s="48" t="s">
        <v>2783</v>
      </c>
      <c r="G147" s="48" t="s">
        <v>2876</v>
      </c>
      <c r="H147" s="48" t="s">
        <v>2877</v>
      </c>
      <c r="I147" s="48" t="s">
        <v>2865</v>
      </c>
      <c r="J147" s="48" t="s">
        <v>2878</v>
      </c>
    </row>
    <row r="148" ht="76.5" spans="1:10">
      <c r="A148" s="48" t="s">
        <v>632</v>
      </c>
      <c r="B148" s="49" t="s">
        <v>68</v>
      </c>
      <c r="C148" s="49" t="s">
        <v>633</v>
      </c>
      <c r="D148" s="49" t="s">
        <v>1198</v>
      </c>
      <c r="E148" s="50" t="s">
        <v>116</v>
      </c>
      <c r="F148" s="48" t="s">
        <v>2863</v>
      </c>
      <c r="G148" s="48" t="s">
        <v>2879</v>
      </c>
      <c r="H148" s="48" t="s">
        <v>2880</v>
      </c>
      <c r="I148" s="48" t="s">
        <v>2865</v>
      </c>
      <c r="J148" s="48" t="s">
        <v>2881</v>
      </c>
    </row>
    <row r="149" ht="25.5" spans="1:10">
      <c r="A149" s="48" t="s">
        <v>354</v>
      </c>
      <c r="B149" s="49" t="s">
        <v>68</v>
      </c>
      <c r="C149" s="49" t="s">
        <v>355</v>
      </c>
      <c r="D149" s="49">
        <v>78</v>
      </c>
      <c r="E149" s="50" t="s">
        <v>116</v>
      </c>
      <c r="F149" s="48" t="s">
        <v>2508</v>
      </c>
      <c r="G149" s="48" t="s">
        <v>2882</v>
      </c>
      <c r="H149" s="48" t="s">
        <v>2883</v>
      </c>
      <c r="I149" s="48" t="s">
        <v>2884</v>
      </c>
      <c r="J149" s="48" t="s">
        <v>2885</v>
      </c>
    </row>
    <row r="150" ht="38.25" spans="1:10">
      <c r="A150" s="48" t="s">
        <v>231</v>
      </c>
      <c r="B150" s="49" t="s">
        <v>96</v>
      </c>
      <c r="C150" s="49" t="s">
        <v>232</v>
      </c>
      <c r="D150" s="49" t="s">
        <v>933</v>
      </c>
      <c r="E150" s="50" t="s">
        <v>70</v>
      </c>
      <c r="F150" s="48" t="s">
        <v>2886</v>
      </c>
      <c r="G150" s="48" t="s">
        <v>2887</v>
      </c>
      <c r="H150" s="48" t="s">
        <v>2888</v>
      </c>
      <c r="I150" s="48" t="s">
        <v>2884</v>
      </c>
      <c r="J150" s="48" t="s">
        <v>2889</v>
      </c>
    </row>
    <row r="151" ht="25.5" spans="1:10">
      <c r="A151" s="48" t="s">
        <v>701</v>
      </c>
      <c r="B151" s="49" t="s">
        <v>68</v>
      </c>
      <c r="C151" s="49" t="s">
        <v>702</v>
      </c>
      <c r="D151" s="49" t="s">
        <v>1527</v>
      </c>
      <c r="E151" s="50" t="s">
        <v>70</v>
      </c>
      <c r="F151" s="48" t="s">
        <v>2890</v>
      </c>
      <c r="G151" s="48" t="s">
        <v>2891</v>
      </c>
      <c r="H151" s="48" t="s">
        <v>2892</v>
      </c>
      <c r="I151" s="48" t="s">
        <v>2884</v>
      </c>
      <c r="J151" s="48" t="s">
        <v>2893</v>
      </c>
    </row>
    <row r="152" ht="63.75" spans="1:10">
      <c r="A152" s="48" t="s">
        <v>695</v>
      </c>
      <c r="B152" s="49" t="s">
        <v>96</v>
      </c>
      <c r="C152" s="49" t="s">
        <v>696</v>
      </c>
      <c r="D152" s="49" t="s">
        <v>1505</v>
      </c>
      <c r="E152" s="50" t="s">
        <v>70</v>
      </c>
      <c r="F152" s="48" t="s">
        <v>2894</v>
      </c>
      <c r="G152" s="48" t="s">
        <v>2895</v>
      </c>
      <c r="H152" s="48" t="s">
        <v>2896</v>
      </c>
      <c r="I152" s="48" t="s">
        <v>2884</v>
      </c>
      <c r="J152" s="48" t="s">
        <v>2897</v>
      </c>
    </row>
    <row r="153" ht="89.25" spans="1:10">
      <c r="A153" s="48" t="s">
        <v>276</v>
      </c>
      <c r="B153" s="49" t="s">
        <v>96</v>
      </c>
      <c r="C153" s="49" t="s">
        <v>277</v>
      </c>
      <c r="D153" s="49" t="s">
        <v>1076</v>
      </c>
      <c r="E153" s="50" t="s">
        <v>116</v>
      </c>
      <c r="F153" s="48" t="s">
        <v>2527</v>
      </c>
      <c r="G153" s="48" t="s">
        <v>2898</v>
      </c>
      <c r="H153" s="48" t="s">
        <v>2899</v>
      </c>
      <c r="I153" s="48" t="s">
        <v>2884</v>
      </c>
      <c r="J153" s="48" t="s">
        <v>2900</v>
      </c>
    </row>
    <row r="154" ht="25.5" spans="1:10">
      <c r="A154" s="48" t="s">
        <v>318</v>
      </c>
      <c r="B154" s="49" t="s">
        <v>68</v>
      </c>
      <c r="C154" s="49" t="s">
        <v>319</v>
      </c>
      <c r="D154" s="49">
        <v>60</v>
      </c>
      <c r="E154" s="50" t="s">
        <v>84</v>
      </c>
      <c r="F154" s="48" t="s">
        <v>2365</v>
      </c>
      <c r="G154" s="48" t="s">
        <v>2901</v>
      </c>
      <c r="H154" s="48" t="s">
        <v>2901</v>
      </c>
      <c r="I154" s="48" t="s">
        <v>2884</v>
      </c>
      <c r="J154" s="48" t="s">
        <v>2902</v>
      </c>
    </row>
    <row r="155" ht="38.25" spans="1:10">
      <c r="A155" s="48" t="s">
        <v>240</v>
      </c>
      <c r="B155" s="49" t="s">
        <v>96</v>
      </c>
      <c r="C155" s="49" t="s">
        <v>241</v>
      </c>
      <c r="D155" s="49" t="s">
        <v>933</v>
      </c>
      <c r="E155" s="50" t="s">
        <v>242</v>
      </c>
      <c r="F155" s="48" t="s">
        <v>2779</v>
      </c>
      <c r="G155" s="48" t="s">
        <v>2903</v>
      </c>
      <c r="H155" s="48" t="s">
        <v>2904</v>
      </c>
      <c r="I155" s="48" t="s">
        <v>2884</v>
      </c>
      <c r="J155" s="48" t="s">
        <v>2905</v>
      </c>
    </row>
    <row r="156" ht="76.5" spans="1:10">
      <c r="A156" s="48" t="s">
        <v>658</v>
      </c>
      <c r="B156" s="49" t="s">
        <v>68</v>
      </c>
      <c r="C156" s="49" t="s">
        <v>659</v>
      </c>
      <c r="D156" s="49" t="s">
        <v>1198</v>
      </c>
      <c r="E156" s="50" t="s">
        <v>84</v>
      </c>
      <c r="F156" s="48" t="s">
        <v>2570</v>
      </c>
      <c r="G156" s="48" t="s">
        <v>2906</v>
      </c>
      <c r="H156" s="48" t="s">
        <v>2907</v>
      </c>
      <c r="I156" s="48" t="s">
        <v>2884</v>
      </c>
      <c r="J156" s="48" t="s">
        <v>2908</v>
      </c>
    </row>
    <row r="157" ht="89.25" spans="1:10">
      <c r="A157" s="48" t="s">
        <v>279</v>
      </c>
      <c r="B157" s="49" t="s">
        <v>96</v>
      </c>
      <c r="C157" s="49" t="s">
        <v>280</v>
      </c>
      <c r="D157" s="49" t="s">
        <v>1081</v>
      </c>
      <c r="E157" s="50" t="s">
        <v>116</v>
      </c>
      <c r="F157" s="48" t="s">
        <v>2809</v>
      </c>
      <c r="G157" s="48" t="s">
        <v>2909</v>
      </c>
      <c r="H157" s="48" t="s">
        <v>2910</v>
      </c>
      <c r="I157" s="48" t="s">
        <v>2884</v>
      </c>
      <c r="J157" s="48" t="s">
        <v>2911</v>
      </c>
    </row>
    <row r="158" ht="51" spans="1:10">
      <c r="A158" s="48" t="s">
        <v>497</v>
      </c>
      <c r="B158" s="49" t="s">
        <v>96</v>
      </c>
      <c r="C158" s="49" t="s">
        <v>498</v>
      </c>
      <c r="D158" s="49" t="s">
        <v>1250</v>
      </c>
      <c r="E158" s="50" t="s">
        <v>84</v>
      </c>
      <c r="F158" s="48" t="s">
        <v>2427</v>
      </c>
      <c r="G158" s="48" t="s">
        <v>2912</v>
      </c>
      <c r="H158" s="48" t="s">
        <v>2913</v>
      </c>
      <c r="I158" s="48" t="s">
        <v>2884</v>
      </c>
      <c r="J158" s="48" t="s">
        <v>2914</v>
      </c>
    </row>
    <row r="159" ht="51" spans="1:10">
      <c r="A159" s="48" t="s">
        <v>565</v>
      </c>
      <c r="B159" s="49" t="s">
        <v>96</v>
      </c>
      <c r="C159" s="49" t="s">
        <v>566</v>
      </c>
      <c r="D159" s="49" t="s">
        <v>1250</v>
      </c>
      <c r="E159" s="50" t="s">
        <v>84</v>
      </c>
      <c r="F159" s="48" t="s">
        <v>2365</v>
      </c>
      <c r="G159" s="48" t="s">
        <v>2915</v>
      </c>
      <c r="H159" s="48" t="s">
        <v>2915</v>
      </c>
      <c r="I159" s="48" t="s">
        <v>2884</v>
      </c>
      <c r="J159" s="48" t="s">
        <v>2916</v>
      </c>
    </row>
    <row r="160" ht="63.75" spans="1:10">
      <c r="A160" s="48" t="s">
        <v>191</v>
      </c>
      <c r="B160" s="49" t="s">
        <v>192</v>
      </c>
      <c r="C160" s="49" t="s">
        <v>193</v>
      </c>
      <c r="D160" s="49" t="s">
        <v>826</v>
      </c>
      <c r="E160" s="50" t="s">
        <v>194</v>
      </c>
      <c r="F160" s="48" t="s">
        <v>2597</v>
      </c>
      <c r="G160" s="48" t="s">
        <v>2917</v>
      </c>
      <c r="H160" s="48" t="s">
        <v>2918</v>
      </c>
      <c r="I160" s="48" t="s">
        <v>2884</v>
      </c>
      <c r="J160" s="48" t="s">
        <v>2919</v>
      </c>
    </row>
    <row r="161" ht="51" spans="1:10">
      <c r="A161" s="48" t="s">
        <v>216</v>
      </c>
      <c r="B161" s="49" t="s">
        <v>96</v>
      </c>
      <c r="C161" s="49" t="s">
        <v>217</v>
      </c>
      <c r="D161" s="49" t="s">
        <v>933</v>
      </c>
      <c r="E161" s="50" t="s">
        <v>93</v>
      </c>
      <c r="F161" s="48" t="s">
        <v>2920</v>
      </c>
      <c r="G161" s="48" t="s">
        <v>2921</v>
      </c>
      <c r="H161" s="48" t="s">
        <v>2922</v>
      </c>
      <c r="I161" s="48" t="s">
        <v>2884</v>
      </c>
      <c r="J161" s="48" t="s">
        <v>2923</v>
      </c>
    </row>
    <row r="162" ht="63.75" spans="1:10">
      <c r="A162" s="48" t="s">
        <v>178</v>
      </c>
      <c r="B162" s="49" t="s">
        <v>164</v>
      </c>
      <c r="C162" s="49" t="s">
        <v>179</v>
      </c>
      <c r="D162" s="49">
        <v>4</v>
      </c>
      <c r="E162" s="50" t="s">
        <v>180</v>
      </c>
      <c r="F162" s="48" t="s">
        <v>2924</v>
      </c>
      <c r="G162" s="48" t="s">
        <v>2645</v>
      </c>
      <c r="H162" s="48" t="s">
        <v>2925</v>
      </c>
      <c r="I162" s="48" t="s">
        <v>2884</v>
      </c>
      <c r="J162" s="48" t="s">
        <v>2926</v>
      </c>
    </row>
    <row r="163" ht="89.25" spans="1:10">
      <c r="A163" s="48" t="s">
        <v>587</v>
      </c>
      <c r="B163" s="49" t="s">
        <v>68</v>
      </c>
      <c r="C163" s="49" t="s">
        <v>588</v>
      </c>
      <c r="D163" s="49">
        <v>5</v>
      </c>
      <c r="E163" s="50" t="s">
        <v>84</v>
      </c>
      <c r="F163" s="48" t="s">
        <v>2927</v>
      </c>
      <c r="G163" s="48" t="s">
        <v>2928</v>
      </c>
      <c r="H163" s="48" t="s">
        <v>2929</v>
      </c>
      <c r="I163" s="48" t="s">
        <v>2930</v>
      </c>
      <c r="J163" s="48" t="s">
        <v>2931</v>
      </c>
    </row>
    <row r="164" ht="38.25" spans="1:10">
      <c r="A164" s="48" t="s">
        <v>95</v>
      </c>
      <c r="B164" s="49" t="s">
        <v>96</v>
      </c>
      <c r="C164" s="49" t="s">
        <v>97</v>
      </c>
      <c r="D164" s="49" t="s">
        <v>773</v>
      </c>
      <c r="E164" s="50" t="s">
        <v>93</v>
      </c>
      <c r="F164" s="48" t="s">
        <v>2932</v>
      </c>
      <c r="G164" s="48" t="s">
        <v>2933</v>
      </c>
      <c r="H164" s="48" t="s">
        <v>2934</v>
      </c>
      <c r="I164" s="48" t="s">
        <v>2930</v>
      </c>
      <c r="J164" s="48" t="s">
        <v>2935</v>
      </c>
    </row>
    <row r="165" ht="89.25" spans="1:10">
      <c r="A165" s="48" t="s">
        <v>339</v>
      </c>
      <c r="B165" s="49" t="s">
        <v>96</v>
      </c>
      <c r="C165" s="49" t="s">
        <v>340</v>
      </c>
      <c r="D165" s="49" t="s">
        <v>1076</v>
      </c>
      <c r="E165" s="50" t="s">
        <v>84</v>
      </c>
      <c r="F165" s="48" t="s">
        <v>2783</v>
      </c>
      <c r="G165" s="48" t="s">
        <v>2936</v>
      </c>
      <c r="H165" s="48" t="s">
        <v>2937</v>
      </c>
      <c r="I165" s="48" t="s">
        <v>2930</v>
      </c>
      <c r="J165" s="48" t="s">
        <v>2938</v>
      </c>
    </row>
    <row r="166" ht="38.25" spans="1:10">
      <c r="A166" s="48" t="s">
        <v>82</v>
      </c>
      <c r="B166" s="49" t="s">
        <v>68</v>
      </c>
      <c r="C166" s="49" t="s">
        <v>83</v>
      </c>
      <c r="D166" s="49" t="s">
        <v>764</v>
      </c>
      <c r="E166" s="50" t="s">
        <v>84</v>
      </c>
      <c r="F166" s="48" t="s">
        <v>2365</v>
      </c>
      <c r="G166" s="48" t="s">
        <v>2939</v>
      </c>
      <c r="H166" s="48" t="s">
        <v>2939</v>
      </c>
      <c r="I166" s="48" t="s">
        <v>2930</v>
      </c>
      <c r="J166" s="48" t="s">
        <v>2940</v>
      </c>
    </row>
    <row r="167" ht="89.25" spans="1:10">
      <c r="A167" s="48" t="s">
        <v>303</v>
      </c>
      <c r="B167" s="49" t="s">
        <v>96</v>
      </c>
      <c r="C167" s="49" t="s">
        <v>304</v>
      </c>
      <c r="D167" s="49" t="s">
        <v>1081</v>
      </c>
      <c r="E167" s="50" t="s">
        <v>116</v>
      </c>
      <c r="F167" s="48" t="s">
        <v>2941</v>
      </c>
      <c r="G167" s="48" t="s">
        <v>2942</v>
      </c>
      <c r="H167" s="48" t="s">
        <v>2943</v>
      </c>
      <c r="I167" s="48" t="s">
        <v>2930</v>
      </c>
      <c r="J167" s="48" t="s">
        <v>2944</v>
      </c>
    </row>
    <row r="168" ht="25.5" spans="1:10">
      <c r="A168" s="48" t="s">
        <v>620</v>
      </c>
      <c r="B168" s="49" t="s">
        <v>68</v>
      </c>
      <c r="C168" s="49" t="s">
        <v>621</v>
      </c>
      <c r="D168" s="49">
        <v>67</v>
      </c>
      <c r="E168" s="50" t="s">
        <v>84</v>
      </c>
      <c r="F168" s="48" t="s">
        <v>2365</v>
      </c>
      <c r="G168" s="48" t="s">
        <v>2945</v>
      </c>
      <c r="H168" s="48" t="s">
        <v>2945</v>
      </c>
      <c r="I168" s="48" t="s">
        <v>2930</v>
      </c>
      <c r="J168" s="48" t="s">
        <v>2946</v>
      </c>
    </row>
    <row r="169" ht="51" spans="1:10">
      <c r="A169" s="48" t="s">
        <v>494</v>
      </c>
      <c r="B169" s="49" t="s">
        <v>96</v>
      </c>
      <c r="C169" s="49" t="s">
        <v>495</v>
      </c>
      <c r="D169" s="49" t="s">
        <v>1250</v>
      </c>
      <c r="E169" s="50" t="s">
        <v>84</v>
      </c>
      <c r="F169" s="48" t="s">
        <v>2427</v>
      </c>
      <c r="G169" s="48" t="s">
        <v>2947</v>
      </c>
      <c r="H169" s="48" t="s">
        <v>2948</v>
      </c>
      <c r="I169" s="48" t="s">
        <v>2930</v>
      </c>
      <c r="J169" s="48" t="s">
        <v>2949</v>
      </c>
    </row>
    <row r="170" ht="38.25" spans="1:10">
      <c r="A170" s="48" t="s">
        <v>674</v>
      </c>
      <c r="B170" s="49" t="s">
        <v>96</v>
      </c>
      <c r="C170" s="49" t="s">
        <v>675</v>
      </c>
      <c r="D170" s="49" t="s">
        <v>1489</v>
      </c>
      <c r="E170" s="50" t="s">
        <v>70</v>
      </c>
      <c r="F170" s="48" t="s">
        <v>2783</v>
      </c>
      <c r="G170" s="48" t="s">
        <v>2950</v>
      </c>
      <c r="H170" s="48" t="s">
        <v>2951</v>
      </c>
      <c r="I170" s="48" t="s">
        <v>2930</v>
      </c>
      <c r="J170" s="48" t="s">
        <v>2952</v>
      </c>
    </row>
    <row r="171" ht="51" spans="1:10">
      <c r="A171" s="48" t="s">
        <v>553</v>
      </c>
      <c r="B171" s="49" t="s">
        <v>96</v>
      </c>
      <c r="C171" s="49" t="s">
        <v>554</v>
      </c>
      <c r="D171" s="49" t="s">
        <v>1359</v>
      </c>
      <c r="E171" s="50" t="s">
        <v>84</v>
      </c>
      <c r="F171" s="48" t="s">
        <v>2365</v>
      </c>
      <c r="G171" s="48" t="s">
        <v>2953</v>
      </c>
      <c r="H171" s="48" t="s">
        <v>2953</v>
      </c>
      <c r="I171" s="48" t="s">
        <v>2930</v>
      </c>
      <c r="J171" s="48" t="s">
        <v>2954</v>
      </c>
    </row>
    <row r="172" ht="38.25" spans="1:10">
      <c r="A172" s="48" t="s">
        <v>168</v>
      </c>
      <c r="B172" s="49" t="s">
        <v>68</v>
      </c>
      <c r="C172" s="49" t="s">
        <v>169</v>
      </c>
      <c r="D172" s="49">
        <v>4</v>
      </c>
      <c r="E172" s="50" t="s">
        <v>84</v>
      </c>
      <c r="F172" s="48" t="s">
        <v>2427</v>
      </c>
      <c r="G172" s="48" t="s">
        <v>2955</v>
      </c>
      <c r="H172" s="48" t="s">
        <v>2956</v>
      </c>
      <c r="I172" s="48" t="s">
        <v>2930</v>
      </c>
      <c r="J172" s="48" t="s">
        <v>2957</v>
      </c>
    </row>
    <row r="173" ht="76.5" spans="1:10">
      <c r="A173" s="48" t="s">
        <v>611</v>
      </c>
      <c r="B173" s="49" t="s">
        <v>96</v>
      </c>
      <c r="C173" s="49" t="s">
        <v>612</v>
      </c>
      <c r="D173" s="49" t="s">
        <v>1198</v>
      </c>
      <c r="E173" s="50" t="s">
        <v>84</v>
      </c>
      <c r="F173" s="48" t="s">
        <v>2685</v>
      </c>
      <c r="G173" s="48" t="s">
        <v>2958</v>
      </c>
      <c r="H173" s="48" t="s">
        <v>2959</v>
      </c>
      <c r="I173" s="48" t="s">
        <v>2960</v>
      </c>
      <c r="J173" s="48" t="s">
        <v>2961</v>
      </c>
    </row>
    <row r="174" ht="38.25" spans="1:10">
      <c r="A174" s="48" t="s">
        <v>124</v>
      </c>
      <c r="B174" s="49" t="s">
        <v>96</v>
      </c>
      <c r="C174" s="49" t="s">
        <v>125</v>
      </c>
      <c r="D174" s="49" t="s">
        <v>773</v>
      </c>
      <c r="E174" s="50" t="s">
        <v>93</v>
      </c>
      <c r="F174" s="48" t="s">
        <v>2962</v>
      </c>
      <c r="G174" s="48" t="s">
        <v>2963</v>
      </c>
      <c r="H174" s="48" t="s">
        <v>2964</v>
      </c>
      <c r="I174" s="48" t="s">
        <v>2960</v>
      </c>
      <c r="J174" s="48" t="s">
        <v>2965</v>
      </c>
    </row>
    <row r="175" ht="51" spans="1:10">
      <c r="A175" s="48" t="s">
        <v>488</v>
      </c>
      <c r="B175" s="49" t="s">
        <v>96</v>
      </c>
      <c r="C175" s="49" t="s">
        <v>489</v>
      </c>
      <c r="D175" s="49" t="s">
        <v>1250</v>
      </c>
      <c r="E175" s="50" t="s">
        <v>84</v>
      </c>
      <c r="F175" s="48" t="s">
        <v>2365</v>
      </c>
      <c r="G175" s="48" t="s">
        <v>2966</v>
      </c>
      <c r="H175" s="48" t="s">
        <v>2966</v>
      </c>
      <c r="I175" s="48" t="s">
        <v>2960</v>
      </c>
      <c r="J175" s="48" t="s">
        <v>2967</v>
      </c>
    </row>
    <row r="176" ht="51" spans="1:10">
      <c r="A176" s="48" t="s">
        <v>465</v>
      </c>
      <c r="B176" s="49" t="s">
        <v>96</v>
      </c>
      <c r="C176" s="49" t="s">
        <v>466</v>
      </c>
      <c r="D176" s="49" t="s">
        <v>1250</v>
      </c>
      <c r="E176" s="50" t="s">
        <v>84</v>
      </c>
      <c r="F176" s="48" t="s">
        <v>2427</v>
      </c>
      <c r="G176" s="48" t="s">
        <v>2968</v>
      </c>
      <c r="H176" s="48" t="s">
        <v>2969</v>
      </c>
      <c r="I176" s="48" t="s">
        <v>2960</v>
      </c>
      <c r="J176" s="48" t="s">
        <v>2970</v>
      </c>
    </row>
    <row r="177" ht="51" spans="1:10">
      <c r="A177" s="48" t="s">
        <v>559</v>
      </c>
      <c r="B177" s="49" t="s">
        <v>96</v>
      </c>
      <c r="C177" s="49" t="s">
        <v>560</v>
      </c>
      <c r="D177" s="49" t="s">
        <v>1250</v>
      </c>
      <c r="E177" s="50" t="s">
        <v>84</v>
      </c>
      <c r="F177" s="48" t="s">
        <v>2365</v>
      </c>
      <c r="G177" s="48" t="s">
        <v>2971</v>
      </c>
      <c r="H177" s="48" t="s">
        <v>2971</v>
      </c>
      <c r="I177" s="48" t="s">
        <v>2960</v>
      </c>
      <c r="J177" s="48" t="s">
        <v>2972</v>
      </c>
    </row>
    <row r="178" ht="51" spans="1:10">
      <c r="A178" s="48" t="s">
        <v>500</v>
      </c>
      <c r="B178" s="49" t="s">
        <v>96</v>
      </c>
      <c r="C178" s="49" t="s">
        <v>501</v>
      </c>
      <c r="D178" s="49" t="s">
        <v>1250</v>
      </c>
      <c r="E178" s="50" t="s">
        <v>84</v>
      </c>
      <c r="F178" s="48" t="s">
        <v>2365</v>
      </c>
      <c r="G178" s="48" t="s">
        <v>2973</v>
      </c>
      <c r="H178" s="48" t="s">
        <v>2973</v>
      </c>
      <c r="I178" s="48" t="s">
        <v>2960</v>
      </c>
      <c r="J178" s="48" t="s">
        <v>2974</v>
      </c>
    </row>
    <row r="179" ht="89.25" spans="1:10">
      <c r="A179" s="48" t="s">
        <v>300</v>
      </c>
      <c r="B179" s="49" t="s">
        <v>96</v>
      </c>
      <c r="C179" s="49" t="s">
        <v>301</v>
      </c>
      <c r="D179" s="49" t="s">
        <v>1076</v>
      </c>
      <c r="E179" s="50" t="s">
        <v>84</v>
      </c>
      <c r="F179" s="48" t="s">
        <v>2975</v>
      </c>
      <c r="G179" s="48" t="s">
        <v>2976</v>
      </c>
      <c r="H179" s="48" t="s">
        <v>2977</v>
      </c>
      <c r="I179" s="48" t="s">
        <v>2960</v>
      </c>
      <c r="J179" s="48" t="s">
        <v>2978</v>
      </c>
    </row>
    <row r="180" ht="63.75" spans="1:10">
      <c r="A180" s="48" t="s">
        <v>297</v>
      </c>
      <c r="B180" s="49" t="s">
        <v>96</v>
      </c>
      <c r="C180" s="49" t="s">
        <v>298</v>
      </c>
      <c r="D180" s="49" t="s">
        <v>1102</v>
      </c>
      <c r="E180" s="50" t="s">
        <v>84</v>
      </c>
      <c r="F180" s="48" t="s">
        <v>2365</v>
      </c>
      <c r="G180" s="48" t="s">
        <v>2979</v>
      </c>
      <c r="H180" s="48" t="s">
        <v>2979</v>
      </c>
      <c r="I180" s="48" t="s">
        <v>2960</v>
      </c>
      <c r="J180" s="48" t="s">
        <v>2980</v>
      </c>
    </row>
    <row r="181" ht="38.25" spans="1:10">
      <c r="A181" s="48" t="s">
        <v>146</v>
      </c>
      <c r="B181" s="49" t="s">
        <v>96</v>
      </c>
      <c r="C181" s="49" t="s">
        <v>147</v>
      </c>
      <c r="D181" s="49" t="s">
        <v>773</v>
      </c>
      <c r="E181" s="50" t="s">
        <v>70</v>
      </c>
      <c r="F181" s="48" t="s">
        <v>2537</v>
      </c>
      <c r="G181" s="48" t="s">
        <v>2981</v>
      </c>
      <c r="H181" s="48" t="s">
        <v>2982</v>
      </c>
      <c r="I181" s="48" t="s">
        <v>2960</v>
      </c>
      <c r="J181" s="48" t="s">
        <v>2983</v>
      </c>
    </row>
    <row r="182" ht="51" spans="1:10">
      <c r="A182" s="48" t="s">
        <v>478</v>
      </c>
      <c r="B182" s="49" t="s">
        <v>96</v>
      </c>
      <c r="C182" s="49" t="s">
        <v>479</v>
      </c>
      <c r="D182" s="49" t="s">
        <v>1250</v>
      </c>
      <c r="E182" s="50" t="s">
        <v>84</v>
      </c>
      <c r="F182" s="48" t="s">
        <v>2685</v>
      </c>
      <c r="G182" s="48" t="s">
        <v>2984</v>
      </c>
      <c r="H182" s="48" t="s">
        <v>2985</v>
      </c>
      <c r="I182" s="48" t="s">
        <v>2960</v>
      </c>
      <c r="J182" s="48" t="s">
        <v>2986</v>
      </c>
    </row>
    <row r="183" ht="38.25" spans="1:10">
      <c r="A183" s="48" t="s">
        <v>271</v>
      </c>
      <c r="B183" s="49" t="s">
        <v>96</v>
      </c>
      <c r="C183" s="49" t="s">
        <v>272</v>
      </c>
      <c r="D183" s="49" t="s">
        <v>1057</v>
      </c>
      <c r="E183" s="50" t="s">
        <v>116</v>
      </c>
      <c r="F183" s="48" t="s">
        <v>2987</v>
      </c>
      <c r="G183" s="48" t="s">
        <v>2988</v>
      </c>
      <c r="H183" s="48" t="s">
        <v>2989</v>
      </c>
      <c r="I183" s="48" t="s">
        <v>2960</v>
      </c>
      <c r="J183" s="48" t="s">
        <v>2990</v>
      </c>
    </row>
    <row r="184" ht="51" spans="1:10">
      <c r="A184" s="48" t="s">
        <v>491</v>
      </c>
      <c r="B184" s="49" t="s">
        <v>96</v>
      </c>
      <c r="C184" s="49" t="s">
        <v>492</v>
      </c>
      <c r="D184" s="49" t="s">
        <v>1250</v>
      </c>
      <c r="E184" s="50" t="s">
        <v>84</v>
      </c>
      <c r="F184" s="48" t="s">
        <v>2685</v>
      </c>
      <c r="G184" s="48" t="s">
        <v>2991</v>
      </c>
      <c r="H184" s="48" t="s">
        <v>2992</v>
      </c>
      <c r="I184" s="48" t="s">
        <v>2960</v>
      </c>
      <c r="J184" s="48" t="s">
        <v>2993</v>
      </c>
    </row>
    <row r="185" ht="89.25" spans="1:10">
      <c r="A185" s="48" t="s">
        <v>294</v>
      </c>
      <c r="B185" s="49" t="s">
        <v>96</v>
      </c>
      <c r="C185" s="49" t="s">
        <v>295</v>
      </c>
      <c r="D185" s="49" t="s">
        <v>1081</v>
      </c>
      <c r="E185" s="50" t="s">
        <v>84</v>
      </c>
      <c r="F185" s="48" t="s">
        <v>2456</v>
      </c>
      <c r="G185" s="48" t="s">
        <v>2994</v>
      </c>
      <c r="H185" s="48" t="s">
        <v>2995</v>
      </c>
      <c r="I185" s="48" t="s">
        <v>2960</v>
      </c>
      <c r="J185" s="48" t="s">
        <v>2996</v>
      </c>
    </row>
    <row r="186" ht="25.5" spans="1:10">
      <c r="A186" s="48" t="s">
        <v>595</v>
      </c>
      <c r="B186" s="49" t="s">
        <v>68</v>
      </c>
      <c r="C186" s="49" t="s">
        <v>596</v>
      </c>
      <c r="D186" s="49">
        <v>61</v>
      </c>
      <c r="E186" s="50" t="s">
        <v>116</v>
      </c>
      <c r="F186" s="48" t="s">
        <v>2997</v>
      </c>
      <c r="G186" s="48" t="s">
        <v>2573</v>
      </c>
      <c r="H186" s="48" t="s">
        <v>2998</v>
      </c>
      <c r="I186" s="48" t="s">
        <v>2960</v>
      </c>
      <c r="J186" s="48" t="s">
        <v>2999</v>
      </c>
    </row>
    <row r="187" ht="89.25" spans="1:10">
      <c r="A187" s="48" t="s">
        <v>291</v>
      </c>
      <c r="B187" s="49" t="s">
        <v>96</v>
      </c>
      <c r="C187" s="49" t="s">
        <v>292</v>
      </c>
      <c r="D187" s="49" t="s">
        <v>1081</v>
      </c>
      <c r="E187" s="50" t="s">
        <v>84</v>
      </c>
      <c r="F187" s="48" t="s">
        <v>2508</v>
      </c>
      <c r="G187" s="48" t="s">
        <v>3000</v>
      </c>
      <c r="H187" s="48" t="s">
        <v>3001</v>
      </c>
      <c r="I187" s="48" t="s">
        <v>2960</v>
      </c>
      <c r="J187" s="48" t="s">
        <v>3002</v>
      </c>
    </row>
    <row r="188" ht="51" spans="1:10">
      <c r="A188" s="48" t="s">
        <v>531</v>
      </c>
      <c r="B188" s="49" t="s">
        <v>96</v>
      </c>
      <c r="C188" s="49" t="s">
        <v>532</v>
      </c>
      <c r="D188" s="49" t="s">
        <v>1359</v>
      </c>
      <c r="E188" s="50" t="s">
        <v>84</v>
      </c>
      <c r="F188" s="48" t="s">
        <v>2365</v>
      </c>
      <c r="G188" s="48" t="s">
        <v>3003</v>
      </c>
      <c r="H188" s="48" t="s">
        <v>3003</v>
      </c>
      <c r="I188" s="48" t="s">
        <v>2960</v>
      </c>
      <c r="J188" s="48" t="s">
        <v>3004</v>
      </c>
    </row>
    <row r="189" ht="25.5" spans="1:10">
      <c r="A189" s="48" t="s">
        <v>285</v>
      </c>
      <c r="B189" s="49" t="s">
        <v>68</v>
      </c>
      <c r="C189" s="49" t="s">
        <v>286</v>
      </c>
      <c r="D189" s="49">
        <v>59</v>
      </c>
      <c r="E189" s="50" t="s">
        <v>84</v>
      </c>
      <c r="F189" s="48" t="s">
        <v>2685</v>
      </c>
      <c r="G189" s="48" t="s">
        <v>3005</v>
      </c>
      <c r="H189" s="48" t="s">
        <v>3006</v>
      </c>
      <c r="I189" s="48" t="s">
        <v>3007</v>
      </c>
      <c r="J189" s="48" t="s">
        <v>3008</v>
      </c>
    </row>
    <row r="190" ht="76.5" spans="1:10">
      <c r="A190" s="48" t="s">
        <v>649</v>
      </c>
      <c r="B190" s="49" t="s">
        <v>96</v>
      </c>
      <c r="C190" s="49" t="s">
        <v>650</v>
      </c>
      <c r="D190" s="49" t="s">
        <v>1198</v>
      </c>
      <c r="E190" s="50" t="s">
        <v>84</v>
      </c>
      <c r="F190" s="48" t="s">
        <v>2685</v>
      </c>
      <c r="G190" s="48" t="s">
        <v>3009</v>
      </c>
      <c r="H190" s="48" t="s">
        <v>3010</v>
      </c>
      <c r="I190" s="48" t="s">
        <v>3007</v>
      </c>
      <c r="J190" s="48" t="s">
        <v>3011</v>
      </c>
    </row>
    <row r="191" ht="51" spans="1:10">
      <c r="A191" s="48" t="s">
        <v>506</v>
      </c>
      <c r="B191" s="49" t="s">
        <v>96</v>
      </c>
      <c r="C191" s="49" t="s">
        <v>507</v>
      </c>
      <c r="D191" s="49" t="s">
        <v>1359</v>
      </c>
      <c r="E191" s="50" t="s">
        <v>84</v>
      </c>
      <c r="F191" s="48" t="s">
        <v>2427</v>
      </c>
      <c r="G191" s="48" t="s">
        <v>3012</v>
      </c>
      <c r="H191" s="48" t="s">
        <v>3013</v>
      </c>
      <c r="I191" s="48" t="s">
        <v>3007</v>
      </c>
      <c r="J191" s="48" t="s">
        <v>3014</v>
      </c>
    </row>
    <row r="192" ht="89.25" spans="1:10">
      <c r="A192" s="48" t="s">
        <v>336</v>
      </c>
      <c r="B192" s="49" t="s">
        <v>96</v>
      </c>
      <c r="C192" s="49" t="s">
        <v>337</v>
      </c>
      <c r="D192" s="49" t="s">
        <v>1076</v>
      </c>
      <c r="E192" s="50" t="s">
        <v>84</v>
      </c>
      <c r="F192" s="48" t="s">
        <v>2365</v>
      </c>
      <c r="G192" s="48" t="s">
        <v>3015</v>
      </c>
      <c r="H192" s="48" t="s">
        <v>3015</v>
      </c>
      <c r="I192" s="48" t="s">
        <v>3007</v>
      </c>
      <c r="J192" s="48" t="s">
        <v>3016</v>
      </c>
    </row>
    <row r="193" ht="38.25" spans="1:10">
      <c r="A193" s="48" t="s">
        <v>143</v>
      </c>
      <c r="B193" s="49" t="s">
        <v>96</v>
      </c>
      <c r="C193" s="49" t="s">
        <v>144</v>
      </c>
      <c r="D193" s="49" t="s">
        <v>773</v>
      </c>
      <c r="E193" s="50" t="s">
        <v>116</v>
      </c>
      <c r="F193" s="48" t="s">
        <v>2663</v>
      </c>
      <c r="G193" s="48" t="s">
        <v>3017</v>
      </c>
      <c r="H193" s="48" t="s">
        <v>3018</v>
      </c>
      <c r="I193" s="48" t="s">
        <v>3007</v>
      </c>
      <c r="J193" s="48" t="s">
        <v>3019</v>
      </c>
    </row>
    <row r="194" ht="63.75" spans="1:10">
      <c r="A194" s="48" t="s">
        <v>375</v>
      </c>
      <c r="B194" s="49" t="s">
        <v>96</v>
      </c>
      <c r="C194" s="49" t="s">
        <v>376</v>
      </c>
      <c r="D194" s="49" t="s">
        <v>1191</v>
      </c>
      <c r="E194" s="50" t="s">
        <v>84</v>
      </c>
      <c r="F194" s="48" t="s">
        <v>2685</v>
      </c>
      <c r="G194" s="48" t="s">
        <v>3020</v>
      </c>
      <c r="H194" s="48" t="s">
        <v>3021</v>
      </c>
      <c r="I194" s="48" t="s">
        <v>3007</v>
      </c>
      <c r="J194" s="48" t="s">
        <v>3022</v>
      </c>
    </row>
    <row r="195" ht="38.25" spans="1:10">
      <c r="A195" s="48" t="s">
        <v>121</v>
      </c>
      <c r="B195" s="49" t="s">
        <v>96</v>
      </c>
      <c r="C195" s="49" t="s">
        <v>122</v>
      </c>
      <c r="D195" s="49" t="s">
        <v>773</v>
      </c>
      <c r="E195" s="50" t="s">
        <v>93</v>
      </c>
      <c r="F195" s="48" t="s">
        <v>3023</v>
      </c>
      <c r="G195" s="48" t="s">
        <v>3024</v>
      </c>
      <c r="H195" s="48" t="s">
        <v>3025</v>
      </c>
      <c r="I195" s="48" t="s">
        <v>3007</v>
      </c>
      <c r="J195" s="48" t="s">
        <v>3026</v>
      </c>
    </row>
    <row r="196" ht="89.25" spans="1:10">
      <c r="A196" s="48" t="s">
        <v>342</v>
      </c>
      <c r="B196" s="49" t="s">
        <v>96</v>
      </c>
      <c r="C196" s="49" t="s">
        <v>343</v>
      </c>
      <c r="D196" s="49" t="s">
        <v>1076</v>
      </c>
      <c r="E196" s="50" t="s">
        <v>84</v>
      </c>
      <c r="F196" s="48" t="s">
        <v>2365</v>
      </c>
      <c r="G196" s="48" t="s">
        <v>3027</v>
      </c>
      <c r="H196" s="48" t="s">
        <v>3027</v>
      </c>
      <c r="I196" s="48" t="s">
        <v>3007</v>
      </c>
      <c r="J196" s="48" t="s">
        <v>3028</v>
      </c>
    </row>
    <row r="197" ht="51" spans="1:10">
      <c r="A197" s="48" t="s">
        <v>562</v>
      </c>
      <c r="B197" s="49" t="s">
        <v>96</v>
      </c>
      <c r="C197" s="49" t="s">
        <v>563</v>
      </c>
      <c r="D197" s="49" t="s">
        <v>1250</v>
      </c>
      <c r="E197" s="50" t="s">
        <v>84</v>
      </c>
      <c r="F197" s="48" t="s">
        <v>2365</v>
      </c>
      <c r="G197" s="48" t="s">
        <v>3029</v>
      </c>
      <c r="H197" s="48" t="s">
        <v>3029</v>
      </c>
      <c r="I197" s="48" t="s">
        <v>3007</v>
      </c>
      <c r="J197" s="48" t="s">
        <v>3030</v>
      </c>
    </row>
    <row r="198" ht="89.25" spans="1:10">
      <c r="A198" s="48" t="s">
        <v>321</v>
      </c>
      <c r="B198" s="49" t="s">
        <v>96</v>
      </c>
      <c r="C198" s="49" t="s">
        <v>322</v>
      </c>
      <c r="D198" s="49" t="s">
        <v>1081</v>
      </c>
      <c r="E198" s="50" t="s">
        <v>84</v>
      </c>
      <c r="F198" s="48" t="s">
        <v>2863</v>
      </c>
      <c r="G198" s="48" t="s">
        <v>3031</v>
      </c>
      <c r="H198" s="48" t="s">
        <v>3032</v>
      </c>
      <c r="I198" s="48" t="s">
        <v>3007</v>
      </c>
      <c r="J198" s="48" t="s">
        <v>3033</v>
      </c>
    </row>
    <row r="199" ht="51" spans="1:10">
      <c r="A199" s="48" t="s">
        <v>568</v>
      </c>
      <c r="B199" s="49" t="s">
        <v>96</v>
      </c>
      <c r="C199" s="49" t="s">
        <v>569</v>
      </c>
      <c r="D199" s="49" t="s">
        <v>1250</v>
      </c>
      <c r="E199" s="50" t="s">
        <v>84</v>
      </c>
      <c r="F199" s="48" t="s">
        <v>2365</v>
      </c>
      <c r="G199" s="48" t="s">
        <v>3034</v>
      </c>
      <c r="H199" s="48" t="s">
        <v>3034</v>
      </c>
      <c r="I199" s="48" t="s">
        <v>3007</v>
      </c>
      <c r="J199" s="48" t="s">
        <v>3035</v>
      </c>
    </row>
    <row r="200" ht="38.25" spans="1:10">
      <c r="A200" s="48" t="s">
        <v>541</v>
      </c>
      <c r="B200" s="49" t="s">
        <v>96</v>
      </c>
      <c r="C200" s="49" t="s">
        <v>542</v>
      </c>
      <c r="D200" s="49" t="s">
        <v>1337</v>
      </c>
      <c r="E200" s="50" t="s">
        <v>116</v>
      </c>
      <c r="F200" s="48" t="s">
        <v>2456</v>
      </c>
      <c r="G200" s="48" t="s">
        <v>3036</v>
      </c>
      <c r="H200" s="48" t="s">
        <v>3037</v>
      </c>
      <c r="I200" s="48" t="s">
        <v>3007</v>
      </c>
      <c r="J200" s="48" t="s">
        <v>3038</v>
      </c>
    </row>
    <row r="201" ht="51" spans="1:10">
      <c r="A201" s="48" t="s">
        <v>108</v>
      </c>
      <c r="B201" s="49" t="s">
        <v>96</v>
      </c>
      <c r="C201" s="49" t="s">
        <v>109</v>
      </c>
      <c r="D201" s="49" t="s">
        <v>776</v>
      </c>
      <c r="E201" s="50" t="s">
        <v>84</v>
      </c>
      <c r="F201" s="48" t="s">
        <v>2671</v>
      </c>
      <c r="G201" s="48" t="s">
        <v>3039</v>
      </c>
      <c r="H201" s="48" t="s">
        <v>3040</v>
      </c>
      <c r="I201" s="48" t="s">
        <v>3007</v>
      </c>
      <c r="J201" s="48" t="s">
        <v>3041</v>
      </c>
    </row>
    <row r="202" ht="89.25" spans="1:10">
      <c r="A202" s="48" t="s">
        <v>324</v>
      </c>
      <c r="B202" s="49" t="s">
        <v>96</v>
      </c>
      <c r="C202" s="49" t="s">
        <v>325</v>
      </c>
      <c r="D202" s="49" t="s">
        <v>1081</v>
      </c>
      <c r="E202" s="50" t="s">
        <v>84</v>
      </c>
      <c r="F202" s="48" t="s">
        <v>2783</v>
      </c>
      <c r="G202" s="48" t="s">
        <v>3042</v>
      </c>
      <c r="H202" s="48" t="s">
        <v>3043</v>
      </c>
      <c r="I202" s="48" t="s">
        <v>3007</v>
      </c>
      <c r="J202" s="48" t="s">
        <v>3041</v>
      </c>
    </row>
    <row r="203" ht="63.75" spans="1:10">
      <c r="A203" s="48" t="s">
        <v>704</v>
      </c>
      <c r="B203" s="49" t="s">
        <v>96</v>
      </c>
      <c r="C203" s="49" t="s">
        <v>705</v>
      </c>
      <c r="D203" s="49" t="s">
        <v>1476</v>
      </c>
      <c r="E203" s="50" t="s">
        <v>116</v>
      </c>
      <c r="F203" s="48" t="s">
        <v>2365</v>
      </c>
      <c r="G203" s="48" t="s">
        <v>3044</v>
      </c>
      <c r="H203" s="48" t="s">
        <v>3044</v>
      </c>
      <c r="I203" s="48" t="s">
        <v>3007</v>
      </c>
      <c r="J203" s="48" t="s">
        <v>3045</v>
      </c>
    </row>
    <row r="204" ht="38.25" spans="1:10">
      <c r="A204" s="48" t="s">
        <v>105</v>
      </c>
      <c r="B204" s="49" t="s">
        <v>96</v>
      </c>
      <c r="C204" s="49" t="s">
        <v>106</v>
      </c>
      <c r="D204" s="49" t="s">
        <v>776</v>
      </c>
      <c r="E204" s="50" t="s">
        <v>84</v>
      </c>
      <c r="F204" s="48" t="s">
        <v>2685</v>
      </c>
      <c r="G204" s="48" t="s">
        <v>3046</v>
      </c>
      <c r="H204" s="48" t="s">
        <v>3047</v>
      </c>
      <c r="I204" s="48" t="s">
        <v>3007</v>
      </c>
      <c r="J204" s="48" t="s">
        <v>3048</v>
      </c>
    </row>
    <row r="205" ht="38.25" spans="1:10">
      <c r="A205" s="48" t="s">
        <v>175</v>
      </c>
      <c r="B205" s="49" t="s">
        <v>68</v>
      </c>
      <c r="C205" s="49" t="s">
        <v>176</v>
      </c>
      <c r="D205" s="49">
        <v>5</v>
      </c>
      <c r="E205" s="50" t="s">
        <v>116</v>
      </c>
      <c r="F205" s="48" t="s">
        <v>2705</v>
      </c>
      <c r="G205" s="48" t="s">
        <v>3049</v>
      </c>
      <c r="H205" s="48" t="s">
        <v>3050</v>
      </c>
      <c r="I205" s="48" t="s">
        <v>3007</v>
      </c>
      <c r="J205" s="48" t="s">
        <v>3051</v>
      </c>
    </row>
    <row r="206" ht="63.75" spans="1:10">
      <c r="A206" s="48" t="s">
        <v>590</v>
      </c>
      <c r="B206" s="49" t="s">
        <v>68</v>
      </c>
      <c r="C206" s="49" t="s">
        <v>591</v>
      </c>
      <c r="D206" s="49" t="s">
        <v>1253</v>
      </c>
      <c r="E206" s="50" t="s">
        <v>80</v>
      </c>
      <c r="F206" s="48" t="s">
        <v>2365</v>
      </c>
      <c r="G206" s="48" t="s">
        <v>3052</v>
      </c>
      <c r="H206" s="48" t="s">
        <v>3052</v>
      </c>
      <c r="I206" s="48" t="s">
        <v>3007</v>
      </c>
      <c r="J206" s="48" t="s">
        <v>3051</v>
      </c>
    </row>
    <row r="207" ht="51" spans="1:10">
      <c r="A207" s="48" t="s">
        <v>528</v>
      </c>
      <c r="B207" s="49" t="s">
        <v>96</v>
      </c>
      <c r="C207" s="49" t="s">
        <v>529</v>
      </c>
      <c r="D207" s="49" t="s">
        <v>1359</v>
      </c>
      <c r="E207" s="50" t="s">
        <v>84</v>
      </c>
      <c r="F207" s="48" t="s">
        <v>2365</v>
      </c>
      <c r="G207" s="48" t="s">
        <v>3053</v>
      </c>
      <c r="H207" s="48" t="s">
        <v>3053</v>
      </c>
      <c r="I207" s="48" t="s">
        <v>3007</v>
      </c>
      <c r="J207" s="48" t="s">
        <v>3054</v>
      </c>
    </row>
    <row r="208" ht="38.25" spans="1:10">
      <c r="A208" s="48" t="s">
        <v>475</v>
      </c>
      <c r="B208" s="49" t="s">
        <v>96</v>
      </c>
      <c r="C208" s="49" t="s">
        <v>476</v>
      </c>
      <c r="D208" s="49" t="s">
        <v>1337</v>
      </c>
      <c r="E208" s="50" t="s">
        <v>84</v>
      </c>
      <c r="F208" s="48" t="s">
        <v>3055</v>
      </c>
      <c r="G208" s="48" t="s">
        <v>3056</v>
      </c>
      <c r="H208" s="48" t="s">
        <v>3057</v>
      </c>
      <c r="I208" s="48" t="s">
        <v>3007</v>
      </c>
      <c r="J208" s="48" t="s">
        <v>3058</v>
      </c>
    </row>
    <row r="209" ht="76.5" spans="1:10">
      <c r="A209" s="48" t="s">
        <v>655</v>
      </c>
      <c r="B209" s="49" t="s">
        <v>96</v>
      </c>
      <c r="C209" s="49" t="s">
        <v>656</v>
      </c>
      <c r="D209" s="49" t="s">
        <v>1198</v>
      </c>
      <c r="E209" s="50" t="s">
        <v>84</v>
      </c>
      <c r="F209" s="48" t="s">
        <v>2685</v>
      </c>
      <c r="G209" s="48" t="s">
        <v>3059</v>
      </c>
      <c r="H209" s="48" t="s">
        <v>3060</v>
      </c>
      <c r="I209" s="48" t="s">
        <v>3007</v>
      </c>
      <c r="J209" s="48" t="s">
        <v>3058</v>
      </c>
    </row>
    <row r="210" ht="76.5" spans="1:10">
      <c r="A210" s="48" t="s">
        <v>664</v>
      </c>
      <c r="B210" s="49" t="s">
        <v>68</v>
      </c>
      <c r="C210" s="49" t="s">
        <v>665</v>
      </c>
      <c r="D210" s="49" t="s">
        <v>1198</v>
      </c>
      <c r="E210" s="50" t="s">
        <v>84</v>
      </c>
      <c r="F210" s="48" t="s">
        <v>2456</v>
      </c>
      <c r="G210" s="48" t="s">
        <v>3061</v>
      </c>
      <c r="H210" s="48" t="s">
        <v>3062</v>
      </c>
      <c r="I210" s="48" t="s">
        <v>3007</v>
      </c>
      <c r="J210" s="48" t="s">
        <v>3063</v>
      </c>
    </row>
    <row r="211" ht="25.5" spans="1:10">
      <c r="A211" s="48" t="s">
        <v>667</v>
      </c>
      <c r="B211" s="49" t="s">
        <v>68</v>
      </c>
      <c r="C211" s="49" t="s">
        <v>668</v>
      </c>
      <c r="D211" s="49">
        <v>61</v>
      </c>
      <c r="E211" s="50" t="s">
        <v>669</v>
      </c>
      <c r="F211" s="48" t="s">
        <v>2427</v>
      </c>
      <c r="G211" s="48" t="s">
        <v>3064</v>
      </c>
      <c r="H211" s="48" t="s">
        <v>3065</v>
      </c>
      <c r="I211" s="48" t="s">
        <v>3066</v>
      </c>
      <c r="J211" s="48" t="s">
        <v>3063</v>
      </c>
    </row>
    <row r="212" ht="89.25" spans="1:10">
      <c r="A212" s="48" t="s">
        <v>327</v>
      </c>
      <c r="B212" s="49" t="s">
        <v>96</v>
      </c>
      <c r="C212" s="49" t="s">
        <v>328</v>
      </c>
      <c r="D212" s="49" t="s">
        <v>1081</v>
      </c>
      <c r="E212" s="50" t="s">
        <v>84</v>
      </c>
      <c r="F212" s="48" t="s">
        <v>2365</v>
      </c>
      <c r="G212" s="48" t="s">
        <v>3067</v>
      </c>
      <c r="H212" s="48" t="s">
        <v>3067</v>
      </c>
      <c r="I212" s="48" t="s">
        <v>3066</v>
      </c>
      <c r="J212" s="48" t="s">
        <v>3068</v>
      </c>
    </row>
    <row r="213" ht="89.25" spans="1:10">
      <c r="A213" s="48" t="s">
        <v>315</v>
      </c>
      <c r="B213" s="49" t="s">
        <v>96</v>
      </c>
      <c r="C213" s="49" t="s">
        <v>316</v>
      </c>
      <c r="D213" s="49" t="s">
        <v>1081</v>
      </c>
      <c r="E213" s="50" t="s">
        <v>84</v>
      </c>
      <c r="F213" s="48" t="s">
        <v>2365</v>
      </c>
      <c r="G213" s="48" t="s">
        <v>3069</v>
      </c>
      <c r="H213" s="48" t="s">
        <v>3069</v>
      </c>
      <c r="I213" s="48" t="s">
        <v>3066</v>
      </c>
      <c r="J213" s="48" t="s">
        <v>3068</v>
      </c>
    </row>
    <row r="214" ht="76.5" spans="1:10">
      <c r="A214" s="48" t="s">
        <v>75</v>
      </c>
      <c r="B214" s="49" t="s">
        <v>68</v>
      </c>
      <c r="C214" s="49" t="s">
        <v>76</v>
      </c>
      <c r="D214" s="49">
        <v>1</v>
      </c>
      <c r="E214" s="50" t="s">
        <v>70</v>
      </c>
      <c r="F214" s="48" t="s">
        <v>3070</v>
      </c>
      <c r="G214" s="48" t="s">
        <v>2617</v>
      </c>
      <c r="H214" s="48" t="s">
        <v>3071</v>
      </c>
      <c r="I214" s="48" t="s">
        <v>3066</v>
      </c>
      <c r="J214" s="48" t="s">
        <v>3072</v>
      </c>
    </row>
    <row r="215" ht="51" spans="1:10">
      <c r="A215" s="48" t="s">
        <v>102</v>
      </c>
      <c r="B215" s="49" t="s">
        <v>96</v>
      </c>
      <c r="C215" s="49" t="s">
        <v>103</v>
      </c>
      <c r="D215" s="49" t="s">
        <v>776</v>
      </c>
      <c r="E215" s="50" t="s">
        <v>84</v>
      </c>
      <c r="F215" s="48" t="s">
        <v>2570</v>
      </c>
      <c r="G215" s="48" t="s">
        <v>3073</v>
      </c>
      <c r="H215" s="48" t="s">
        <v>3074</v>
      </c>
      <c r="I215" s="48" t="s">
        <v>3066</v>
      </c>
      <c r="J215" s="48" t="s">
        <v>3072</v>
      </c>
    </row>
    <row r="216" ht="51" spans="1:10">
      <c r="A216" s="48" t="s">
        <v>111</v>
      </c>
      <c r="B216" s="49" t="s">
        <v>96</v>
      </c>
      <c r="C216" s="49" t="s">
        <v>112</v>
      </c>
      <c r="D216" s="49" t="s">
        <v>776</v>
      </c>
      <c r="E216" s="50" t="s">
        <v>84</v>
      </c>
      <c r="F216" s="48" t="s">
        <v>2783</v>
      </c>
      <c r="G216" s="48" t="s">
        <v>3075</v>
      </c>
      <c r="H216" s="48" t="s">
        <v>3076</v>
      </c>
      <c r="I216" s="48" t="s">
        <v>3066</v>
      </c>
      <c r="J216" s="48" t="s">
        <v>3072</v>
      </c>
    </row>
    <row r="217" ht="38.25" spans="1:10">
      <c r="A217" s="48" t="s">
        <v>485</v>
      </c>
      <c r="B217" s="49" t="s">
        <v>96</v>
      </c>
      <c r="C217" s="49" t="s">
        <v>486</v>
      </c>
      <c r="D217" s="49" t="s">
        <v>1337</v>
      </c>
      <c r="E217" s="50" t="s">
        <v>84</v>
      </c>
      <c r="F217" s="48" t="s">
        <v>2783</v>
      </c>
      <c r="G217" s="48" t="s">
        <v>3077</v>
      </c>
      <c r="H217" s="48" t="s">
        <v>3078</v>
      </c>
      <c r="I217" s="48" t="s">
        <v>3066</v>
      </c>
      <c r="J217" s="48" t="s">
        <v>3079</v>
      </c>
    </row>
    <row r="218" ht="63.75" spans="1:10">
      <c r="A218" s="48" t="s">
        <v>692</v>
      </c>
      <c r="B218" s="49" t="s">
        <v>96</v>
      </c>
      <c r="C218" s="49" t="s">
        <v>693</v>
      </c>
      <c r="D218" s="49" t="s">
        <v>1505</v>
      </c>
      <c r="E218" s="50" t="s">
        <v>70</v>
      </c>
      <c r="F218" s="48" t="s">
        <v>2894</v>
      </c>
      <c r="G218" s="48" t="s">
        <v>3080</v>
      </c>
      <c r="H218" s="48" t="s">
        <v>3081</v>
      </c>
      <c r="I218" s="48" t="s">
        <v>3066</v>
      </c>
      <c r="J218" s="48" t="s">
        <v>3079</v>
      </c>
    </row>
    <row r="219" ht="38.25" spans="1:10">
      <c r="A219" s="48" t="s">
        <v>136</v>
      </c>
      <c r="B219" s="49" t="s">
        <v>68</v>
      </c>
      <c r="C219" s="49" t="s">
        <v>137</v>
      </c>
      <c r="D219" s="49" t="s">
        <v>776</v>
      </c>
      <c r="E219" s="50" t="s">
        <v>84</v>
      </c>
      <c r="F219" s="48" t="s">
        <v>2783</v>
      </c>
      <c r="G219" s="48" t="s">
        <v>3082</v>
      </c>
      <c r="H219" s="48" t="s">
        <v>3083</v>
      </c>
      <c r="I219" s="48" t="s">
        <v>3066</v>
      </c>
      <c r="J219" s="48" t="s">
        <v>3079</v>
      </c>
    </row>
    <row r="220" ht="63.75" spans="1:10">
      <c r="A220" s="48" t="s">
        <v>456</v>
      </c>
      <c r="B220" s="49" t="s">
        <v>96</v>
      </c>
      <c r="C220" s="49" t="s">
        <v>457</v>
      </c>
      <c r="D220" s="49" t="s">
        <v>1295</v>
      </c>
      <c r="E220" s="50" t="s">
        <v>84</v>
      </c>
      <c r="F220" s="48" t="s">
        <v>2365</v>
      </c>
      <c r="G220" s="48" t="s">
        <v>3084</v>
      </c>
      <c r="H220" s="48" t="s">
        <v>3084</v>
      </c>
      <c r="I220" s="48" t="s">
        <v>3066</v>
      </c>
      <c r="J220" s="48" t="s">
        <v>3085</v>
      </c>
    </row>
    <row r="221" ht="51" spans="1:10">
      <c r="A221" s="48" t="s">
        <v>133</v>
      </c>
      <c r="B221" s="49" t="s">
        <v>68</v>
      </c>
      <c r="C221" s="49" t="s">
        <v>134</v>
      </c>
      <c r="D221" s="49" t="s">
        <v>776</v>
      </c>
      <c r="E221" s="50" t="s">
        <v>84</v>
      </c>
      <c r="F221" s="48" t="s">
        <v>2427</v>
      </c>
      <c r="G221" s="48" t="s">
        <v>3086</v>
      </c>
      <c r="H221" s="48" t="s">
        <v>3087</v>
      </c>
      <c r="I221" s="48" t="s">
        <v>3066</v>
      </c>
      <c r="J221" s="48" t="s">
        <v>3085</v>
      </c>
    </row>
    <row r="222" ht="25.5" spans="1:10">
      <c r="A222" s="48" t="s">
        <v>130</v>
      </c>
      <c r="B222" s="49" t="s">
        <v>96</v>
      </c>
      <c r="C222" s="49" t="s">
        <v>131</v>
      </c>
      <c r="D222" s="49" t="s">
        <v>773</v>
      </c>
      <c r="E222" s="50" t="s">
        <v>70</v>
      </c>
      <c r="F222" s="48" t="s">
        <v>2365</v>
      </c>
      <c r="G222" s="48" t="s">
        <v>3088</v>
      </c>
      <c r="H222" s="48" t="s">
        <v>3088</v>
      </c>
      <c r="I222" s="48" t="s">
        <v>3066</v>
      </c>
      <c r="J222" s="48" t="s">
        <v>3085</v>
      </c>
    </row>
    <row r="223" spans="1:10">
      <c r="A223" s="40"/>
      <c r="B223" s="40"/>
      <c r="C223" s="40"/>
      <c r="D223" s="40"/>
      <c r="E223" s="40"/>
      <c r="F223" s="40"/>
      <c r="G223" s="40"/>
      <c r="H223" s="40"/>
      <c r="I223" s="40"/>
      <c r="J223" s="40"/>
    </row>
    <row r="224" spans="1:10">
      <c r="A224" s="42"/>
      <c r="B224" s="42"/>
      <c r="C224" s="42"/>
      <c r="D224" s="43"/>
      <c r="E224" s="42"/>
      <c r="F224" s="44" t="s">
        <v>51</v>
      </c>
      <c r="G224" s="42"/>
      <c r="H224" s="45">
        <v>805360.96</v>
      </c>
      <c r="I224" s="42"/>
      <c r="J224" s="42"/>
    </row>
    <row r="225" spans="1:10">
      <c r="A225" s="42"/>
      <c r="B225" s="42"/>
      <c r="C225" s="42"/>
      <c r="D225" s="43"/>
      <c r="E225" s="42"/>
      <c r="F225" s="44" t="s">
        <v>52</v>
      </c>
      <c r="G225" s="42"/>
      <c r="H225" s="45">
        <v>211463.09</v>
      </c>
      <c r="I225" s="42"/>
      <c r="J225" s="42"/>
    </row>
    <row r="226" spans="1:10">
      <c r="A226" s="42"/>
      <c r="B226" s="42"/>
      <c r="C226" s="42"/>
      <c r="D226" s="43"/>
      <c r="E226" s="42"/>
      <c r="F226" s="44" t="s">
        <v>53</v>
      </c>
      <c r="G226" s="42"/>
      <c r="H226" s="45">
        <v>1016824.05</v>
      </c>
      <c r="I226" s="42"/>
      <c r="J226" s="42"/>
    </row>
    <row r="227" spans="1:10">
      <c r="A227" s="46"/>
      <c r="B227" s="46"/>
      <c r="C227" s="46"/>
      <c r="D227" s="46"/>
      <c r="E227" s="46"/>
      <c r="F227" s="46"/>
      <c r="G227" s="46"/>
      <c r="H227" s="46"/>
      <c r="I227" s="46"/>
      <c r="J227" s="46"/>
    </row>
    <row r="228" spans="1:10">
      <c r="A228" s="40" t="s">
        <v>54</v>
      </c>
    </row>
    <row r="229" spans="1:10">
      <c r="D229" s="47" t="s">
        <v>2288</v>
      </c>
    </row>
  </sheetData>
  <mergeCells count="19">
    <mergeCell ref="A11:I11"/>
    <mergeCell ref="A12:D12"/>
    <mergeCell ref="E12:I12"/>
    <mergeCell ref="A13:D13"/>
    <mergeCell ref="E13:I13"/>
    <mergeCell ref="A14:D14"/>
    <mergeCell ref="A15:D15"/>
    <mergeCell ref="A16:J16"/>
    <mergeCell ref="A224:C224"/>
    <mergeCell ref="F224:G224"/>
    <mergeCell ref="H224:J224"/>
    <mergeCell ref="A225:C225"/>
    <mergeCell ref="F225:G225"/>
    <mergeCell ref="H225:J225"/>
    <mergeCell ref="A226:C226"/>
    <mergeCell ref="F226:G226"/>
    <mergeCell ref="H226:J226"/>
    <mergeCell ref="A228:J228"/>
    <mergeCell ref="A1:I10"/>
  </mergeCells>
  <pageMargins left="0.7" right="0.7" top="0.75" bottom="0.75" header="0" footer="0"/>
  <pageSetup paperSize="1" scale="52" orientation="landscape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43"/>
  <sheetViews>
    <sheetView showGridLines="0" tabSelected="1" view="pageBreakPreview" zoomScale="80" zoomScaleNormal="100" workbookViewId="0">
      <selection activeCell="F444" sqref="F444"/>
    </sheetView>
  </sheetViews>
  <sheetFormatPr defaultColWidth="14.4285714285714" defaultRowHeight="15"/>
  <cols>
    <col min="1" max="2" width="15.7142857142857" customWidth="1"/>
    <col min="3" max="3" width="47.2857142857143" customWidth="1"/>
    <col min="4" max="4" width="15.7142857142857" customWidth="1"/>
    <col min="5" max="5" width="7.14285714285714" customWidth="1"/>
    <col min="6" max="6" width="13.7142857142857" customWidth="1"/>
    <col min="7" max="7" width="12.2857142857143" customWidth="1"/>
    <col min="8" max="9" width="10.7142857142857" customWidth="1"/>
    <col min="10" max="10" width="12.5714285714286" customWidth="1"/>
    <col min="11" max="11" width="11.8571428571429" customWidth="1"/>
    <col min="12" max="12" width="10.8571428571429" customWidth="1"/>
    <col min="13" max="13" width="6.71428571428571" customWidth="1"/>
    <col min="14" max="14" width="13.5714285714286" customWidth="1"/>
    <col min="15" max="26" width="8" customWidth="1"/>
  </cols>
  <sheetData>
    <row r="1" spans="1:26">
      <c r="A1" s="1"/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  <c r="Z1" s="5"/>
    </row>
    <row r="2" spans="1:26">
      <c r="A2" s="6"/>
      <c r="I2" s="7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5"/>
    </row>
    <row r="3" spans="1:26">
      <c r="A3" s="6"/>
      <c r="I3" s="7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  <c r="Z3" s="5"/>
    </row>
    <row r="4" spans="1:26">
      <c r="A4" s="6"/>
      <c r="I4" s="7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5"/>
      <c r="Z4" s="5"/>
    </row>
    <row r="5" spans="1:26">
      <c r="A5" s="6"/>
      <c r="I5" s="7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5"/>
      <c r="Z5" s="5"/>
    </row>
    <row r="6" spans="1:26">
      <c r="A6" s="6"/>
      <c r="I6" s="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5"/>
      <c r="Z6" s="5"/>
    </row>
    <row r="7" spans="1:26">
      <c r="A7" s="6"/>
      <c r="I7" s="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5"/>
      <c r="Z7" s="5"/>
    </row>
    <row r="8" spans="1:26">
      <c r="A8" s="6"/>
      <c r="I8" s="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5"/>
      <c r="Z8" s="5"/>
    </row>
    <row r="9" spans="1:26">
      <c r="A9" s="6"/>
      <c r="I9" s="7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5"/>
      <c r="Z9" s="5"/>
    </row>
    <row r="10" spans="1:26">
      <c r="A10" s="8"/>
      <c r="B10" s="9"/>
      <c r="C10" s="9"/>
      <c r="D10" s="9"/>
      <c r="E10" s="9"/>
      <c r="F10" s="9"/>
      <c r="G10" s="9"/>
      <c r="H10" s="9"/>
      <c r="I10" s="10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5"/>
      <c r="Z10" s="5"/>
    </row>
    <row r="11" spans="1:26">
      <c r="A11" s="11" t="s">
        <v>2363</v>
      </c>
      <c r="B11" s="12"/>
      <c r="C11" s="12"/>
      <c r="D11" s="12"/>
      <c r="E11" s="12"/>
      <c r="F11" s="12"/>
      <c r="G11" s="12"/>
      <c r="H11" s="12"/>
      <c r="I11" s="13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"/>
      <c r="Z11" s="5"/>
    </row>
    <row r="12" spans="1:26">
      <c r="A12" s="14" t="str">
        <f>Planilha!A12</f>
        <v>UFF- INSTITUTO DE ARTES E COMUNICAÇÃO SOCIAL - IACS</v>
      </c>
      <c r="B12" s="12"/>
      <c r="C12" s="12"/>
      <c r="D12" s="13"/>
      <c r="E12" s="14" t="str">
        <f>Planilha!E12</f>
        <v>PROCESSO:  23069.163323/2021/57</v>
      </c>
      <c r="F12" s="12"/>
      <c r="G12" s="12"/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"/>
      <c r="Z12" s="5"/>
    </row>
    <row r="13" spans="1:26">
      <c r="A13" s="14" t="str">
        <f>Planilha!A13</f>
        <v>LOCAL: Rua Prof. Lara Vilela, 126 - São Domingos, Niterói </v>
      </c>
      <c r="B13" s="12"/>
      <c r="C13" s="12"/>
      <c r="D13" s="13"/>
      <c r="E13" s="14" t="str">
        <f>Planilha!E13</f>
        <v>ARTs 13076784</v>
      </c>
      <c r="F13" s="12"/>
      <c r="G13" s="12"/>
      <c r="H13" s="12"/>
      <c r="I13" s="1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5"/>
      <c r="Z13" s="5"/>
    </row>
    <row r="14" spans="1:26">
      <c r="A14" s="14" t="str">
        <f>Planilha!A14</f>
        <v>NOME DA OBRA: IACS</v>
      </c>
      <c r="B14" s="12"/>
      <c r="C14" s="12"/>
      <c r="D14" s="13"/>
      <c r="E14" s="15" t="str">
        <f>Planilha!E14</f>
        <v>BDI</v>
      </c>
      <c r="F14" s="15" t="str">
        <f>Planilha!F14</f>
        <v>BDI EQUIP.</v>
      </c>
      <c r="G14" s="15" t="str">
        <f>Planilha!G14</f>
        <v>SIAPE</v>
      </c>
      <c r="H14" s="15" t="str">
        <f>Planilha!H14</f>
        <v>DATA</v>
      </c>
      <c r="I14" s="15" t="str">
        <f>Planilha!I14</f>
        <v>REVISÃO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5"/>
      <c r="Z14" s="5"/>
    </row>
    <row r="15" ht="30" customHeight="1" spans="1:26">
      <c r="A15" s="16" t="str">
        <f>Planilha!A15</f>
        <v>BASE DE DADOS: BASES SINAPI , SBC ,EMOP , SCO /MÊS DE REFERÊNCIA DEZEMBRO/25 -ESTADO RJ - REGIME TRIBUTÁRIO : NÃO DESONERADO</v>
      </c>
      <c r="B15" s="17"/>
      <c r="C15" s="17"/>
      <c r="D15" s="18"/>
      <c r="E15" s="19">
        <f>Planilha!E15</f>
        <v>0.2627</v>
      </c>
      <c r="F15" s="19">
        <f>Planilha!F15</f>
        <v>0</v>
      </c>
      <c r="G15" s="20" t="str">
        <f>Planilha!G15</f>
        <v>0000000</v>
      </c>
      <c r="H15" s="21">
        <f>Planilha!H15</f>
        <v>46037</v>
      </c>
      <c r="I15" s="22" t="str">
        <f>Planilha!I15</f>
        <v>R04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5"/>
      <c r="Z15" s="5"/>
    </row>
    <row r="16" spans="1:26">
      <c r="A16" s="23" t="s">
        <v>3089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30" spans="1:16">
      <c r="A17" s="24" t="s">
        <v>739</v>
      </c>
      <c r="B17" s="25" t="s">
        <v>740</v>
      </c>
      <c r="C17" s="25" t="s">
        <v>16</v>
      </c>
      <c r="D17" s="26" t="s">
        <v>741</v>
      </c>
      <c r="E17" s="26" t="s">
        <v>742</v>
      </c>
      <c r="F17" s="24" t="s">
        <v>3090</v>
      </c>
      <c r="G17" s="26"/>
      <c r="H17" s="24" t="s">
        <v>3091</v>
      </c>
      <c r="I17" s="26"/>
      <c r="J17" s="24" t="s">
        <v>17</v>
      </c>
      <c r="K17" s="24"/>
      <c r="L17" s="24"/>
      <c r="M17" s="24" t="s">
        <v>3092</v>
      </c>
      <c r="N17" s="24" t="s">
        <v>3093</v>
      </c>
      <c r="O17" s="24" t="s">
        <v>3094</v>
      </c>
    </row>
    <row r="18" ht="30" spans="1:16">
      <c r="A18" s="24"/>
      <c r="B18" s="25"/>
      <c r="C18" s="25"/>
      <c r="D18" s="25"/>
      <c r="E18" s="26"/>
      <c r="F18" s="24" t="s">
        <v>3095</v>
      </c>
      <c r="G18" s="24" t="s">
        <v>3096</v>
      </c>
      <c r="H18" s="24" t="s">
        <v>3095</v>
      </c>
      <c r="I18" s="24" t="s">
        <v>3096</v>
      </c>
      <c r="J18" s="24" t="s">
        <v>3095</v>
      </c>
      <c r="K18" s="24" t="s">
        <v>3096</v>
      </c>
      <c r="L18" s="24" t="s">
        <v>3097</v>
      </c>
      <c r="M18" s="24"/>
      <c r="N18" s="24"/>
      <c r="O18" s="24"/>
    </row>
    <row r="19" customHeight="1" spans="1:16">
      <c r="A19" s="27" t="s">
        <v>1372</v>
      </c>
      <c r="B19" s="28" t="s">
        <v>96</v>
      </c>
      <c r="C19" s="28" t="s">
        <v>1373</v>
      </c>
      <c r="D19" s="28" t="s">
        <v>905</v>
      </c>
      <c r="E19" s="29" t="s">
        <v>751</v>
      </c>
      <c r="F19" s="27" t="s">
        <v>3098</v>
      </c>
      <c r="G19" s="27" t="s">
        <v>826</v>
      </c>
      <c r="H19" s="27" t="s">
        <v>3099</v>
      </c>
      <c r="I19" s="27" t="s">
        <v>826</v>
      </c>
      <c r="J19" s="27" t="s">
        <v>3100</v>
      </c>
      <c r="K19" s="27" t="s">
        <v>826</v>
      </c>
      <c r="L19" s="30">
        <v>72261.932963094</v>
      </c>
      <c r="M19" s="27" t="s">
        <v>3101</v>
      </c>
      <c r="N19" s="30">
        <v>72261.9329631</v>
      </c>
      <c r="O19" s="27" t="s">
        <v>3101</v>
      </c>
      <c r="P19" s="31"/>
    </row>
    <row r="20" spans="1:16">
      <c r="A20" s="27" t="s">
        <v>3102</v>
      </c>
      <c r="B20" s="28" t="s">
        <v>96</v>
      </c>
      <c r="C20" s="28" t="s">
        <v>3103</v>
      </c>
      <c r="D20" s="28" t="s">
        <v>905</v>
      </c>
      <c r="E20" s="29" t="s">
        <v>161</v>
      </c>
      <c r="F20" s="27" t="s">
        <v>3104</v>
      </c>
      <c r="G20" s="27" t="s">
        <v>826</v>
      </c>
      <c r="H20" s="27" t="s">
        <v>3105</v>
      </c>
      <c r="I20" s="27" t="s">
        <v>826</v>
      </c>
      <c r="J20" s="27" t="s">
        <v>3106</v>
      </c>
      <c r="K20" s="27" t="s">
        <v>826</v>
      </c>
      <c r="L20" s="30">
        <v>66177.6849168</v>
      </c>
      <c r="M20" s="27" t="s">
        <v>3107</v>
      </c>
      <c r="N20" s="30">
        <v>138439.6178799</v>
      </c>
      <c r="O20" s="27" t="s">
        <v>3108</v>
      </c>
      <c r="P20" s="31"/>
    </row>
    <row r="21" ht="25.5" spans="1:16">
      <c r="A21" s="27" t="s">
        <v>3109</v>
      </c>
      <c r="B21" s="28" t="s">
        <v>96</v>
      </c>
      <c r="C21" s="28" t="s">
        <v>3110</v>
      </c>
      <c r="D21" s="28" t="s">
        <v>3111</v>
      </c>
      <c r="E21" s="29" t="s">
        <v>751</v>
      </c>
      <c r="F21" s="27" t="s">
        <v>3112</v>
      </c>
      <c r="G21" s="27" t="s">
        <v>826</v>
      </c>
      <c r="H21" s="27" t="s">
        <v>3113</v>
      </c>
      <c r="I21" s="27" t="s">
        <v>826</v>
      </c>
      <c r="J21" s="27" t="s">
        <v>3114</v>
      </c>
      <c r="K21" s="27" t="s">
        <v>826</v>
      </c>
      <c r="L21" s="30">
        <v>47257.23946658</v>
      </c>
      <c r="M21" s="27" t="s">
        <v>3115</v>
      </c>
      <c r="N21" s="30">
        <v>185696.8573465</v>
      </c>
      <c r="O21" s="27" t="s">
        <v>3116</v>
      </c>
      <c r="P21" s="31"/>
    </row>
    <row r="22" spans="1:16">
      <c r="A22" s="27" t="s">
        <v>1374</v>
      </c>
      <c r="B22" s="28" t="s">
        <v>96</v>
      </c>
      <c r="C22" s="28" t="s">
        <v>1375</v>
      </c>
      <c r="D22" s="28" t="s">
        <v>905</v>
      </c>
      <c r="E22" s="29" t="s">
        <v>751</v>
      </c>
      <c r="F22" s="27" t="s">
        <v>3117</v>
      </c>
      <c r="G22" s="27" t="s">
        <v>826</v>
      </c>
      <c r="H22" s="27" t="s">
        <v>3118</v>
      </c>
      <c r="I22" s="27" t="s">
        <v>826</v>
      </c>
      <c r="J22" s="27" t="s">
        <v>3119</v>
      </c>
      <c r="K22" s="27" t="s">
        <v>826</v>
      </c>
      <c r="L22" s="30">
        <v>45004.91702588</v>
      </c>
      <c r="M22" s="27" t="s">
        <v>3120</v>
      </c>
      <c r="N22" s="30">
        <v>230701.7743724</v>
      </c>
      <c r="O22" s="27" t="s">
        <v>3121</v>
      </c>
      <c r="P22" s="31"/>
    </row>
    <row r="23" ht="25.5" spans="1:16">
      <c r="A23" s="27" t="s">
        <v>1049</v>
      </c>
      <c r="B23" s="28" t="s">
        <v>159</v>
      </c>
      <c r="C23" s="28" t="s">
        <v>1050</v>
      </c>
      <c r="D23" s="28" t="s">
        <v>772</v>
      </c>
      <c r="E23" s="29" t="s">
        <v>116</v>
      </c>
      <c r="F23" s="27" t="s">
        <v>3122</v>
      </c>
      <c r="G23" s="27" t="s">
        <v>826</v>
      </c>
      <c r="H23" s="27" t="s">
        <v>3123</v>
      </c>
      <c r="I23" s="27" t="s">
        <v>826</v>
      </c>
      <c r="J23" s="27" t="s">
        <v>3124</v>
      </c>
      <c r="K23" s="27" t="s">
        <v>826</v>
      </c>
      <c r="L23" s="30">
        <v>38454.72813</v>
      </c>
      <c r="M23" s="27" t="s">
        <v>3125</v>
      </c>
      <c r="N23" s="30">
        <v>269156.5025024</v>
      </c>
      <c r="O23" s="27" t="s">
        <v>3126</v>
      </c>
      <c r="P23" s="31"/>
    </row>
    <row r="24" spans="1:16">
      <c r="A24" s="27" t="s">
        <v>3127</v>
      </c>
      <c r="B24" s="28" t="s">
        <v>96</v>
      </c>
      <c r="C24" s="28" t="s">
        <v>3128</v>
      </c>
      <c r="D24" s="28" t="s">
        <v>905</v>
      </c>
      <c r="E24" s="29" t="s">
        <v>161</v>
      </c>
      <c r="F24" s="27" t="s">
        <v>3129</v>
      </c>
      <c r="G24" s="27" t="s">
        <v>826</v>
      </c>
      <c r="H24" s="27" t="s">
        <v>3130</v>
      </c>
      <c r="I24" s="27" t="s">
        <v>826</v>
      </c>
      <c r="J24" s="27" t="s">
        <v>3131</v>
      </c>
      <c r="K24" s="27" t="s">
        <v>826</v>
      </c>
      <c r="L24" s="30">
        <v>34213.0955496</v>
      </c>
      <c r="M24" s="27" t="s">
        <v>3132</v>
      </c>
      <c r="N24" s="30">
        <v>303369.598052</v>
      </c>
      <c r="O24" s="27" t="s">
        <v>3133</v>
      </c>
      <c r="P24" s="31"/>
    </row>
    <row r="25" ht="38.25" spans="1:16">
      <c r="A25" s="27" t="s">
        <v>1290</v>
      </c>
      <c r="B25" s="28" t="s">
        <v>96</v>
      </c>
      <c r="C25" s="28" t="s">
        <v>1291</v>
      </c>
      <c r="D25" s="28" t="s">
        <v>772</v>
      </c>
      <c r="E25" s="29" t="s">
        <v>116</v>
      </c>
      <c r="F25" s="27" t="s">
        <v>3134</v>
      </c>
      <c r="G25" s="27" t="s">
        <v>826</v>
      </c>
      <c r="H25" s="27" t="s">
        <v>3135</v>
      </c>
      <c r="I25" s="27" t="s">
        <v>826</v>
      </c>
      <c r="J25" s="27" t="s">
        <v>3136</v>
      </c>
      <c r="K25" s="27" t="s">
        <v>826</v>
      </c>
      <c r="L25" s="30">
        <v>33443.57097</v>
      </c>
      <c r="M25" s="27" t="s">
        <v>3137</v>
      </c>
      <c r="N25" s="30">
        <v>336813.169022</v>
      </c>
      <c r="O25" s="27" t="s">
        <v>3138</v>
      </c>
      <c r="P25" s="31"/>
    </row>
    <row r="26" spans="1:16">
      <c r="A26" s="27" t="s">
        <v>3139</v>
      </c>
      <c r="B26" s="28" t="s">
        <v>96</v>
      </c>
      <c r="C26" s="28" t="s">
        <v>3140</v>
      </c>
      <c r="D26" s="28" t="s">
        <v>905</v>
      </c>
      <c r="E26" s="29" t="s">
        <v>751</v>
      </c>
      <c r="F26" s="27" t="s">
        <v>3141</v>
      </c>
      <c r="G26" s="27" t="s">
        <v>826</v>
      </c>
      <c r="H26" s="27" t="s">
        <v>3142</v>
      </c>
      <c r="I26" s="27" t="s">
        <v>826</v>
      </c>
      <c r="J26" s="27" t="s">
        <v>3143</v>
      </c>
      <c r="K26" s="27" t="s">
        <v>826</v>
      </c>
      <c r="L26" s="30">
        <v>31907.408731044</v>
      </c>
      <c r="M26" s="27" t="s">
        <v>3144</v>
      </c>
      <c r="N26" s="30">
        <v>368720.577753</v>
      </c>
      <c r="O26" s="27" t="s">
        <v>3145</v>
      </c>
      <c r="P26" s="31"/>
    </row>
    <row r="27" spans="1:16">
      <c r="A27" s="27" t="s">
        <v>3146</v>
      </c>
      <c r="B27" s="28" t="s">
        <v>96</v>
      </c>
      <c r="C27" s="28" t="s">
        <v>3147</v>
      </c>
      <c r="D27" s="28" t="s">
        <v>905</v>
      </c>
      <c r="E27" s="29" t="s">
        <v>751</v>
      </c>
      <c r="F27" s="27" t="s">
        <v>3148</v>
      </c>
      <c r="G27" s="27" t="s">
        <v>826</v>
      </c>
      <c r="H27" s="27" t="s">
        <v>3149</v>
      </c>
      <c r="I27" s="27" t="s">
        <v>826</v>
      </c>
      <c r="J27" s="27" t="s">
        <v>3150</v>
      </c>
      <c r="K27" s="27" t="s">
        <v>826</v>
      </c>
      <c r="L27" s="30">
        <v>29306.283128124</v>
      </c>
      <c r="M27" s="27" t="s">
        <v>3151</v>
      </c>
      <c r="N27" s="30">
        <v>398026.8608811</v>
      </c>
      <c r="O27" s="27" t="s">
        <v>3152</v>
      </c>
      <c r="P27" s="31"/>
    </row>
    <row r="28" ht="25.5" spans="1:16">
      <c r="A28" s="27" t="s">
        <v>1405</v>
      </c>
      <c r="B28" s="28" t="s">
        <v>159</v>
      </c>
      <c r="C28" s="28" t="s">
        <v>574</v>
      </c>
      <c r="D28" s="28" t="s">
        <v>772</v>
      </c>
      <c r="E28" s="29" t="s">
        <v>84</v>
      </c>
      <c r="F28" s="27" t="s">
        <v>3153</v>
      </c>
      <c r="G28" s="27" t="s">
        <v>826</v>
      </c>
      <c r="H28" s="27" t="s">
        <v>3154</v>
      </c>
      <c r="I28" s="27" t="s">
        <v>826</v>
      </c>
      <c r="J28" s="27" t="s">
        <v>3155</v>
      </c>
      <c r="K28" s="27" t="s">
        <v>826</v>
      </c>
      <c r="L28" s="30">
        <v>27397.8</v>
      </c>
      <c r="M28" s="27" t="s">
        <v>3156</v>
      </c>
      <c r="N28" s="30">
        <v>425424.6608811</v>
      </c>
      <c r="O28" s="27" t="s">
        <v>3157</v>
      </c>
      <c r="P28" s="31"/>
    </row>
    <row r="29" spans="1:16">
      <c r="A29" s="27" t="s">
        <v>1194</v>
      </c>
      <c r="B29" s="28" t="s">
        <v>96</v>
      </c>
      <c r="C29" s="28" t="s">
        <v>1195</v>
      </c>
      <c r="D29" s="28" t="s">
        <v>772</v>
      </c>
      <c r="E29" s="29" t="s">
        <v>116</v>
      </c>
      <c r="F29" s="27" t="s">
        <v>3158</v>
      </c>
      <c r="G29" s="27" t="s">
        <v>826</v>
      </c>
      <c r="H29" s="27" t="s">
        <v>3159</v>
      </c>
      <c r="I29" s="27" t="s">
        <v>826</v>
      </c>
      <c r="J29" s="27" t="s">
        <v>3160</v>
      </c>
      <c r="K29" s="27" t="s">
        <v>826</v>
      </c>
      <c r="L29" s="30">
        <v>26418</v>
      </c>
      <c r="M29" s="27" t="s">
        <v>3161</v>
      </c>
      <c r="N29" s="30">
        <v>451842.6608811</v>
      </c>
      <c r="O29" s="27" t="s">
        <v>3162</v>
      </c>
      <c r="P29" s="31"/>
    </row>
    <row r="30" ht="25.5" spans="1:16">
      <c r="A30" s="27" t="s">
        <v>1442</v>
      </c>
      <c r="B30" s="28" t="s">
        <v>159</v>
      </c>
      <c r="C30" s="28" t="s">
        <v>1443</v>
      </c>
      <c r="D30" s="28" t="s">
        <v>772</v>
      </c>
      <c r="E30" s="29" t="s">
        <v>116</v>
      </c>
      <c r="F30" s="27" t="s">
        <v>3163</v>
      </c>
      <c r="G30" s="27" t="s">
        <v>826</v>
      </c>
      <c r="H30" s="27" t="s">
        <v>3164</v>
      </c>
      <c r="I30" s="27" t="s">
        <v>826</v>
      </c>
      <c r="J30" s="27" t="s">
        <v>3165</v>
      </c>
      <c r="K30" s="27" t="s">
        <v>826</v>
      </c>
      <c r="L30" s="30">
        <v>25093.12</v>
      </c>
      <c r="M30" s="27" t="s">
        <v>3166</v>
      </c>
      <c r="N30" s="30">
        <v>476935.7808811</v>
      </c>
      <c r="O30" s="27" t="s">
        <v>3167</v>
      </c>
      <c r="P30" s="31"/>
    </row>
    <row r="31" ht="102" spans="1:16">
      <c r="A31" s="27" t="s">
        <v>1426</v>
      </c>
      <c r="B31" s="28" t="s">
        <v>68</v>
      </c>
      <c r="C31" s="28" t="s">
        <v>1427</v>
      </c>
      <c r="D31" s="28" t="s">
        <v>772</v>
      </c>
      <c r="E31" s="29" t="s">
        <v>116</v>
      </c>
      <c r="F31" s="27" t="s">
        <v>3168</v>
      </c>
      <c r="G31" s="27" t="s">
        <v>826</v>
      </c>
      <c r="H31" s="27" t="s">
        <v>3169</v>
      </c>
      <c r="I31" s="27" t="s">
        <v>826</v>
      </c>
      <c r="J31" s="27" t="s">
        <v>3170</v>
      </c>
      <c r="K31" s="27" t="s">
        <v>826</v>
      </c>
      <c r="L31" s="30">
        <v>21615.36</v>
      </c>
      <c r="M31" s="27" t="s">
        <v>3171</v>
      </c>
      <c r="N31" s="30">
        <v>498551.1408811</v>
      </c>
      <c r="O31" s="27" t="s">
        <v>3172</v>
      </c>
      <c r="P31" s="31"/>
    </row>
    <row r="32" ht="38.25" spans="1:16">
      <c r="A32" s="27" t="s">
        <v>1305</v>
      </c>
      <c r="B32" s="28" t="s">
        <v>192</v>
      </c>
      <c r="C32" s="28" t="s">
        <v>1306</v>
      </c>
      <c r="D32" s="28" t="s">
        <v>1307</v>
      </c>
      <c r="E32" s="29" t="s">
        <v>156</v>
      </c>
      <c r="F32" s="27" t="s">
        <v>3173</v>
      </c>
      <c r="G32" s="27" t="s">
        <v>826</v>
      </c>
      <c r="H32" s="27" t="s">
        <v>3174</v>
      </c>
      <c r="I32" s="27" t="s">
        <v>826</v>
      </c>
      <c r="J32" s="27" t="s">
        <v>3175</v>
      </c>
      <c r="K32" s="27" t="s">
        <v>826</v>
      </c>
      <c r="L32" s="30">
        <v>20652.78</v>
      </c>
      <c r="M32" s="27" t="s">
        <v>3176</v>
      </c>
      <c r="N32" s="30">
        <v>519203.9208811</v>
      </c>
      <c r="O32" s="27" t="s">
        <v>3177</v>
      </c>
      <c r="P32" s="31"/>
    </row>
    <row r="33" ht="25.5" spans="1:16">
      <c r="A33" s="27" t="s">
        <v>3178</v>
      </c>
      <c r="B33" s="28" t="s">
        <v>96</v>
      </c>
      <c r="C33" s="28" t="s">
        <v>3179</v>
      </c>
      <c r="D33" s="28" t="s">
        <v>905</v>
      </c>
      <c r="E33" s="29" t="s">
        <v>751</v>
      </c>
      <c r="F33" s="27" t="s">
        <v>3180</v>
      </c>
      <c r="G33" s="27" t="s">
        <v>826</v>
      </c>
      <c r="H33" s="27" t="s">
        <v>3181</v>
      </c>
      <c r="I33" s="27" t="s">
        <v>826</v>
      </c>
      <c r="J33" s="27" t="s">
        <v>3182</v>
      </c>
      <c r="K33" s="27" t="s">
        <v>826</v>
      </c>
      <c r="L33" s="30">
        <v>20263.98757867</v>
      </c>
      <c r="M33" s="27" t="s">
        <v>3183</v>
      </c>
      <c r="N33" s="30">
        <v>539467.9084598</v>
      </c>
      <c r="O33" s="27" t="s">
        <v>3184</v>
      </c>
      <c r="P33" s="31"/>
    </row>
    <row r="34" ht="25.5" spans="1:16">
      <c r="A34" s="27" t="s">
        <v>3185</v>
      </c>
      <c r="B34" s="28" t="s">
        <v>96</v>
      </c>
      <c r="C34" s="28" t="s">
        <v>3186</v>
      </c>
      <c r="D34" s="28" t="s">
        <v>905</v>
      </c>
      <c r="E34" s="29" t="s">
        <v>751</v>
      </c>
      <c r="F34" s="27" t="s">
        <v>3187</v>
      </c>
      <c r="G34" s="27" t="s">
        <v>826</v>
      </c>
      <c r="H34" s="27" t="s">
        <v>3118</v>
      </c>
      <c r="I34" s="27" t="s">
        <v>826</v>
      </c>
      <c r="J34" s="27" t="s">
        <v>3188</v>
      </c>
      <c r="K34" s="27" t="s">
        <v>826</v>
      </c>
      <c r="L34" s="30">
        <v>20135.80813076</v>
      </c>
      <c r="M34" s="27" t="s">
        <v>3189</v>
      </c>
      <c r="N34" s="30">
        <v>559603.7165906</v>
      </c>
      <c r="O34" s="27" t="s">
        <v>3190</v>
      </c>
      <c r="P34" s="31"/>
    </row>
    <row r="35" ht="25.5" spans="1:16">
      <c r="A35" s="27" t="s">
        <v>1434</v>
      </c>
      <c r="B35" s="28" t="s">
        <v>159</v>
      </c>
      <c r="C35" s="28" t="s">
        <v>1435</v>
      </c>
      <c r="D35" s="28" t="s">
        <v>772</v>
      </c>
      <c r="E35" s="29" t="s">
        <v>84</v>
      </c>
      <c r="F35" s="27" t="s">
        <v>3191</v>
      </c>
      <c r="G35" s="27" t="s">
        <v>826</v>
      </c>
      <c r="H35" s="27" t="s">
        <v>3192</v>
      </c>
      <c r="I35" s="27" t="s">
        <v>826</v>
      </c>
      <c r="J35" s="27" t="s">
        <v>3193</v>
      </c>
      <c r="K35" s="27" t="s">
        <v>826</v>
      </c>
      <c r="L35" s="30">
        <v>16804.29</v>
      </c>
      <c r="M35" s="27" t="s">
        <v>3194</v>
      </c>
      <c r="N35" s="30">
        <v>576408.0065906</v>
      </c>
      <c r="O35" s="27" t="s">
        <v>3195</v>
      </c>
      <c r="P35" s="31"/>
    </row>
    <row r="36" ht="51" spans="1:16">
      <c r="A36" s="27" t="s">
        <v>1276</v>
      </c>
      <c r="B36" s="28" t="s">
        <v>96</v>
      </c>
      <c r="C36" s="28" t="s">
        <v>1277</v>
      </c>
      <c r="D36" s="28" t="s">
        <v>772</v>
      </c>
      <c r="E36" s="29" t="s">
        <v>84</v>
      </c>
      <c r="F36" s="27" t="s">
        <v>3196</v>
      </c>
      <c r="G36" s="27" t="s">
        <v>826</v>
      </c>
      <c r="H36" s="27" t="s">
        <v>3197</v>
      </c>
      <c r="I36" s="27" t="s">
        <v>826</v>
      </c>
      <c r="J36" s="27" t="s">
        <v>3198</v>
      </c>
      <c r="K36" s="27" t="s">
        <v>826</v>
      </c>
      <c r="L36" s="30">
        <v>15699.6</v>
      </c>
      <c r="M36" s="27" t="s">
        <v>3199</v>
      </c>
      <c r="N36" s="30">
        <v>592107.6065906</v>
      </c>
      <c r="O36" s="27" t="s">
        <v>3200</v>
      </c>
      <c r="P36" s="31"/>
    </row>
    <row r="37" ht="25.5" spans="1:16">
      <c r="A37" s="27" t="s">
        <v>1173</v>
      </c>
      <c r="B37" s="28" t="s">
        <v>68</v>
      </c>
      <c r="C37" s="28" t="s">
        <v>1174</v>
      </c>
      <c r="D37" s="28" t="s">
        <v>772</v>
      </c>
      <c r="E37" s="29" t="s">
        <v>116</v>
      </c>
      <c r="F37" s="27" t="s">
        <v>3201</v>
      </c>
      <c r="G37" s="27" t="s">
        <v>826</v>
      </c>
      <c r="H37" s="27" t="s">
        <v>3202</v>
      </c>
      <c r="I37" s="27" t="s">
        <v>826</v>
      </c>
      <c r="J37" s="27" t="s">
        <v>3203</v>
      </c>
      <c r="K37" s="27" t="s">
        <v>826</v>
      </c>
      <c r="L37" s="30">
        <v>15626.2</v>
      </c>
      <c r="M37" s="27" t="s">
        <v>3199</v>
      </c>
      <c r="N37" s="30">
        <v>607733.8065906</v>
      </c>
      <c r="O37" s="27" t="s">
        <v>3204</v>
      </c>
      <c r="P37" s="31"/>
    </row>
    <row r="38" ht="25.5" spans="1:16">
      <c r="A38" s="27" t="s">
        <v>3205</v>
      </c>
      <c r="B38" s="28" t="s">
        <v>96</v>
      </c>
      <c r="C38" s="28" t="s">
        <v>3206</v>
      </c>
      <c r="D38" s="28" t="s">
        <v>3111</v>
      </c>
      <c r="E38" s="29" t="s">
        <v>751</v>
      </c>
      <c r="F38" s="27" t="s">
        <v>3207</v>
      </c>
      <c r="G38" s="27" t="s">
        <v>826</v>
      </c>
      <c r="H38" s="27" t="s">
        <v>3208</v>
      </c>
      <c r="I38" s="27" t="s">
        <v>826</v>
      </c>
      <c r="J38" s="27" t="s">
        <v>3209</v>
      </c>
      <c r="K38" s="27" t="s">
        <v>826</v>
      </c>
      <c r="L38" s="30">
        <v>15366.5025343</v>
      </c>
      <c r="M38" s="27" t="s">
        <v>3210</v>
      </c>
      <c r="N38" s="30">
        <v>623100.3091249</v>
      </c>
      <c r="O38" s="27" t="s">
        <v>3211</v>
      </c>
      <c r="P38" s="31"/>
    </row>
    <row r="39" ht="25.5" spans="1:16">
      <c r="A39" s="27" t="s">
        <v>928</v>
      </c>
      <c r="B39" s="28" t="s">
        <v>96</v>
      </c>
      <c r="C39" s="28" t="s">
        <v>929</v>
      </c>
      <c r="D39" s="28" t="s">
        <v>772</v>
      </c>
      <c r="E39" s="29" t="s">
        <v>242</v>
      </c>
      <c r="F39" s="27" t="s">
        <v>3212</v>
      </c>
      <c r="G39" s="27" t="s">
        <v>826</v>
      </c>
      <c r="H39" s="27" t="s">
        <v>3213</v>
      </c>
      <c r="I39" s="27" t="s">
        <v>826</v>
      </c>
      <c r="J39" s="27" t="s">
        <v>3214</v>
      </c>
      <c r="K39" s="27" t="s">
        <v>826</v>
      </c>
      <c r="L39" s="30">
        <v>14002.096169882</v>
      </c>
      <c r="M39" s="27" t="s">
        <v>3215</v>
      </c>
      <c r="N39" s="30">
        <v>637102.4052948</v>
      </c>
      <c r="O39" s="27" t="s">
        <v>3216</v>
      </c>
      <c r="P39" s="31"/>
    </row>
    <row r="40" ht="25.5" spans="1:16">
      <c r="A40" s="27" t="s">
        <v>3217</v>
      </c>
      <c r="B40" s="28" t="s">
        <v>96</v>
      </c>
      <c r="C40" s="28" t="s">
        <v>3218</v>
      </c>
      <c r="D40" s="28" t="s">
        <v>3111</v>
      </c>
      <c r="E40" s="29" t="s">
        <v>751</v>
      </c>
      <c r="F40" s="27" t="s">
        <v>3112</v>
      </c>
      <c r="G40" s="27" t="s">
        <v>826</v>
      </c>
      <c r="H40" s="27" t="s">
        <v>2435</v>
      </c>
      <c r="I40" s="27" t="s">
        <v>826</v>
      </c>
      <c r="J40" s="27" t="s">
        <v>3219</v>
      </c>
      <c r="K40" s="27" t="s">
        <v>826</v>
      </c>
      <c r="L40" s="30">
        <v>13921.9363404</v>
      </c>
      <c r="M40" s="27" t="s">
        <v>3220</v>
      </c>
      <c r="N40" s="30">
        <v>651024.3416352</v>
      </c>
      <c r="O40" s="27" t="s">
        <v>3221</v>
      </c>
      <c r="P40" s="31"/>
    </row>
    <row r="41" spans="1:16">
      <c r="A41" s="27" t="s">
        <v>3222</v>
      </c>
      <c r="B41" s="28" t="s">
        <v>96</v>
      </c>
      <c r="C41" s="28" t="s">
        <v>3223</v>
      </c>
      <c r="D41" s="28" t="s">
        <v>905</v>
      </c>
      <c r="E41" s="29" t="s">
        <v>751</v>
      </c>
      <c r="F41" s="27" t="s">
        <v>3224</v>
      </c>
      <c r="G41" s="27" t="s">
        <v>826</v>
      </c>
      <c r="H41" s="27" t="s">
        <v>3225</v>
      </c>
      <c r="I41" s="27" t="s">
        <v>826</v>
      </c>
      <c r="J41" s="27" t="s">
        <v>3226</v>
      </c>
      <c r="K41" s="27" t="s">
        <v>826</v>
      </c>
      <c r="L41" s="30">
        <v>12651.622593232</v>
      </c>
      <c r="M41" s="27" t="s">
        <v>3227</v>
      </c>
      <c r="N41" s="30">
        <v>663675.9642284</v>
      </c>
      <c r="O41" s="27" t="s">
        <v>3228</v>
      </c>
      <c r="P41" s="31"/>
    </row>
    <row r="42" ht="25.5" spans="1:16">
      <c r="A42" s="27" t="s">
        <v>857</v>
      </c>
      <c r="B42" s="28" t="s">
        <v>159</v>
      </c>
      <c r="C42" s="28" t="s">
        <v>858</v>
      </c>
      <c r="D42" s="28" t="s">
        <v>772</v>
      </c>
      <c r="E42" s="29" t="s">
        <v>161</v>
      </c>
      <c r="F42" s="27" t="s">
        <v>3229</v>
      </c>
      <c r="G42" s="27" t="s">
        <v>826</v>
      </c>
      <c r="H42" s="27" t="s">
        <v>2457</v>
      </c>
      <c r="I42" s="27" t="s">
        <v>826</v>
      </c>
      <c r="J42" s="27" t="s">
        <v>2458</v>
      </c>
      <c r="K42" s="27" t="s">
        <v>826</v>
      </c>
      <c r="L42" s="30">
        <v>11591.58</v>
      </c>
      <c r="M42" s="27" t="s">
        <v>3230</v>
      </c>
      <c r="N42" s="30">
        <v>675267.5442284</v>
      </c>
      <c r="O42" s="27" t="s">
        <v>3231</v>
      </c>
      <c r="P42" s="31"/>
    </row>
    <row r="43" ht="38.25" spans="1:16">
      <c r="A43" s="27" t="s">
        <v>1549</v>
      </c>
      <c r="B43" s="28" t="s">
        <v>96</v>
      </c>
      <c r="C43" s="28" t="s">
        <v>1550</v>
      </c>
      <c r="D43" s="28" t="s">
        <v>772</v>
      </c>
      <c r="E43" s="29" t="s">
        <v>84</v>
      </c>
      <c r="F43" s="27" t="s">
        <v>3232</v>
      </c>
      <c r="G43" s="27" t="s">
        <v>826</v>
      </c>
      <c r="H43" s="27" t="s">
        <v>3233</v>
      </c>
      <c r="I43" s="27" t="s">
        <v>826</v>
      </c>
      <c r="J43" s="27" t="s">
        <v>3234</v>
      </c>
      <c r="K43" s="27" t="s">
        <v>826</v>
      </c>
      <c r="L43" s="30">
        <v>11168.772982099</v>
      </c>
      <c r="M43" s="27" t="s">
        <v>3235</v>
      </c>
      <c r="N43" s="30">
        <v>686436.3172105</v>
      </c>
      <c r="O43" s="27" t="s">
        <v>3236</v>
      </c>
      <c r="P43" s="31"/>
    </row>
    <row r="44" ht="25.5" spans="1:16">
      <c r="A44" s="27" t="s">
        <v>1574</v>
      </c>
      <c r="B44" s="28" t="s">
        <v>159</v>
      </c>
      <c r="C44" s="28" t="s">
        <v>1575</v>
      </c>
      <c r="D44" s="28" t="s">
        <v>772</v>
      </c>
      <c r="E44" s="29" t="s">
        <v>751</v>
      </c>
      <c r="F44" s="27" t="s">
        <v>3237</v>
      </c>
      <c r="G44" s="27" t="s">
        <v>826</v>
      </c>
      <c r="H44" s="27" t="s">
        <v>3238</v>
      </c>
      <c r="I44" s="27" t="s">
        <v>826</v>
      </c>
      <c r="J44" s="27" t="s">
        <v>3239</v>
      </c>
      <c r="K44" s="27" t="s">
        <v>826</v>
      </c>
      <c r="L44" s="30">
        <v>10077.6</v>
      </c>
      <c r="M44" s="27" t="s">
        <v>3240</v>
      </c>
      <c r="N44" s="30">
        <v>696513.9172105</v>
      </c>
      <c r="O44" s="27" t="s">
        <v>3241</v>
      </c>
      <c r="P44" s="31"/>
    </row>
    <row r="45" ht="25.5" spans="1:16">
      <c r="A45" s="27" t="s">
        <v>1238</v>
      </c>
      <c r="B45" s="28" t="s">
        <v>96</v>
      </c>
      <c r="C45" s="28" t="s">
        <v>1239</v>
      </c>
      <c r="D45" s="28" t="s">
        <v>772</v>
      </c>
      <c r="E45" s="29" t="s">
        <v>84</v>
      </c>
      <c r="F45" s="27" t="s">
        <v>3242</v>
      </c>
      <c r="G45" s="27" t="s">
        <v>826</v>
      </c>
      <c r="H45" s="27" t="s">
        <v>3243</v>
      </c>
      <c r="I45" s="27" t="s">
        <v>826</v>
      </c>
      <c r="J45" s="27" t="s">
        <v>3244</v>
      </c>
      <c r="K45" s="27" t="s">
        <v>826</v>
      </c>
      <c r="L45" s="30">
        <v>8264.34</v>
      </c>
      <c r="M45" s="27" t="s">
        <v>3245</v>
      </c>
      <c r="N45" s="30">
        <v>704778.2572105</v>
      </c>
      <c r="O45" s="27" t="s">
        <v>3246</v>
      </c>
      <c r="P45" s="31"/>
    </row>
    <row r="46" ht="51" spans="1:16">
      <c r="A46" s="27" t="s">
        <v>1084</v>
      </c>
      <c r="B46" s="28" t="s">
        <v>96</v>
      </c>
      <c r="C46" s="28" t="s">
        <v>1085</v>
      </c>
      <c r="D46" s="28" t="s">
        <v>772</v>
      </c>
      <c r="E46" s="29" t="s">
        <v>116</v>
      </c>
      <c r="F46" s="27" t="s">
        <v>3247</v>
      </c>
      <c r="G46" s="27" t="s">
        <v>826</v>
      </c>
      <c r="H46" s="27" t="s">
        <v>3248</v>
      </c>
      <c r="I46" s="27" t="s">
        <v>826</v>
      </c>
      <c r="J46" s="27" t="s">
        <v>3249</v>
      </c>
      <c r="K46" s="27" t="s">
        <v>826</v>
      </c>
      <c r="L46" s="30">
        <v>8199.568</v>
      </c>
      <c r="M46" s="27" t="s">
        <v>3245</v>
      </c>
      <c r="N46" s="30">
        <v>712977.8252105</v>
      </c>
      <c r="O46" s="27" t="s">
        <v>3250</v>
      </c>
      <c r="P46" s="31"/>
    </row>
    <row r="47" ht="25.5" spans="1:16">
      <c r="A47" s="27" t="s">
        <v>1292</v>
      </c>
      <c r="B47" s="28" t="s">
        <v>68</v>
      </c>
      <c r="C47" s="28" t="s">
        <v>1293</v>
      </c>
      <c r="D47" s="28" t="s">
        <v>772</v>
      </c>
      <c r="E47" s="29" t="s">
        <v>1294</v>
      </c>
      <c r="F47" s="27" t="s">
        <v>3251</v>
      </c>
      <c r="G47" s="27" t="s">
        <v>826</v>
      </c>
      <c r="H47" s="27" t="s">
        <v>3252</v>
      </c>
      <c r="I47" s="27" t="s">
        <v>826</v>
      </c>
      <c r="J47" s="27" t="s">
        <v>3253</v>
      </c>
      <c r="K47" s="27" t="s">
        <v>826</v>
      </c>
      <c r="L47" s="30">
        <v>8195.6</v>
      </c>
      <c r="M47" s="27" t="s">
        <v>3245</v>
      </c>
      <c r="N47" s="30">
        <v>721173.4252105</v>
      </c>
      <c r="O47" s="27" t="s">
        <v>3254</v>
      </c>
      <c r="P47" s="31"/>
    </row>
    <row r="48" ht="25.5" spans="1:16">
      <c r="A48" s="27" t="s">
        <v>3255</v>
      </c>
      <c r="B48" s="28" t="s">
        <v>96</v>
      </c>
      <c r="C48" s="28" t="s">
        <v>3256</v>
      </c>
      <c r="D48" s="28" t="s">
        <v>3111</v>
      </c>
      <c r="E48" s="29" t="s">
        <v>161</v>
      </c>
      <c r="F48" s="27" t="s">
        <v>3257</v>
      </c>
      <c r="G48" s="27" t="s">
        <v>826</v>
      </c>
      <c r="H48" s="27" t="s">
        <v>3258</v>
      </c>
      <c r="I48" s="27" t="s">
        <v>826</v>
      </c>
      <c r="J48" s="27" t="s">
        <v>3259</v>
      </c>
      <c r="K48" s="27" t="s">
        <v>826</v>
      </c>
      <c r="L48" s="30">
        <v>8071.91</v>
      </c>
      <c r="M48" s="27" t="s">
        <v>3260</v>
      </c>
      <c r="N48" s="30">
        <v>729245.3352105</v>
      </c>
      <c r="O48" s="27" t="s">
        <v>3261</v>
      </c>
      <c r="P48" s="31"/>
    </row>
    <row r="49" spans="1:16">
      <c r="A49" s="27" t="s">
        <v>1248</v>
      </c>
      <c r="B49" s="28" t="s">
        <v>159</v>
      </c>
      <c r="C49" s="28" t="s">
        <v>1249</v>
      </c>
      <c r="D49" s="28" t="s">
        <v>772</v>
      </c>
      <c r="E49" s="29" t="s">
        <v>84</v>
      </c>
      <c r="F49" s="27" t="s">
        <v>3262</v>
      </c>
      <c r="G49" s="27" t="s">
        <v>826</v>
      </c>
      <c r="H49" s="27" t="s">
        <v>3263</v>
      </c>
      <c r="I49" s="27" t="s">
        <v>826</v>
      </c>
      <c r="J49" s="27" t="s">
        <v>3264</v>
      </c>
      <c r="K49" s="27" t="s">
        <v>826</v>
      </c>
      <c r="L49" s="30">
        <v>7886.52</v>
      </c>
      <c r="M49" s="27" t="s">
        <v>3265</v>
      </c>
      <c r="N49" s="30">
        <v>737131.8552105</v>
      </c>
      <c r="O49" s="27" t="s">
        <v>3266</v>
      </c>
      <c r="P49" s="31"/>
    </row>
    <row r="50" ht="38.25" spans="1:16">
      <c r="A50" s="27" t="s">
        <v>1452</v>
      </c>
      <c r="B50" s="28" t="s">
        <v>164</v>
      </c>
      <c r="C50" s="28" t="s">
        <v>1453</v>
      </c>
      <c r="D50" s="28" t="s">
        <v>772</v>
      </c>
      <c r="E50" s="29" t="s">
        <v>84</v>
      </c>
      <c r="F50" s="27" t="s">
        <v>3267</v>
      </c>
      <c r="G50" s="27" t="s">
        <v>826</v>
      </c>
      <c r="H50" s="27" t="s">
        <v>3268</v>
      </c>
      <c r="I50" s="27" t="s">
        <v>826</v>
      </c>
      <c r="J50" s="27" t="s">
        <v>3268</v>
      </c>
      <c r="K50" s="27" t="s">
        <v>826</v>
      </c>
      <c r="L50" s="30">
        <v>7001.75</v>
      </c>
      <c r="M50" s="27" t="s">
        <v>3269</v>
      </c>
      <c r="N50" s="30">
        <v>744133.6052105</v>
      </c>
      <c r="O50" s="27" t="s">
        <v>3270</v>
      </c>
      <c r="P50" s="31"/>
    </row>
    <row r="51" ht="25.5" spans="1:16">
      <c r="A51" s="27" t="s">
        <v>1189</v>
      </c>
      <c r="B51" s="28" t="s">
        <v>68</v>
      </c>
      <c r="C51" s="28" t="s">
        <v>1190</v>
      </c>
      <c r="D51" s="28" t="s">
        <v>772</v>
      </c>
      <c r="E51" s="29" t="s">
        <v>84</v>
      </c>
      <c r="F51" s="27" t="s">
        <v>3271</v>
      </c>
      <c r="G51" s="27" t="s">
        <v>826</v>
      </c>
      <c r="H51" s="27" t="s">
        <v>3272</v>
      </c>
      <c r="I51" s="27" t="s">
        <v>826</v>
      </c>
      <c r="J51" s="27" t="s">
        <v>3273</v>
      </c>
      <c r="K51" s="27" t="s">
        <v>826</v>
      </c>
      <c r="L51" s="30">
        <v>6131.16</v>
      </c>
      <c r="M51" s="27" t="s">
        <v>3274</v>
      </c>
      <c r="N51" s="30">
        <v>750264.7652105</v>
      </c>
      <c r="O51" s="27" t="s">
        <v>3275</v>
      </c>
      <c r="P51" s="31"/>
    </row>
    <row r="52" spans="1:16">
      <c r="A52" s="27" t="s">
        <v>3276</v>
      </c>
      <c r="B52" s="28" t="s">
        <v>96</v>
      </c>
      <c r="C52" s="28" t="s">
        <v>3277</v>
      </c>
      <c r="D52" s="28" t="s">
        <v>905</v>
      </c>
      <c r="E52" s="29" t="s">
        <v>751</v>
      </c>
      <c r="F52" s="27" t="s">
        <v>3278</v>
      </c>
      <c r="G52" s="27" t="s">
        <v>826</v>
      </c>
      <c r="H52" s="27" t="s">
        <v>3225</v>
      </c>
      <c r="I52" s="27" t="s">
        <v>826</v>
      </c>
      <c r="J52" s="27" t="s">
        <v>3279</v>
      </c>
      <c r="K52" s="27" t="s">
        <v>826</v>
      </c>
      <c r="L52" s="30">
        <v>6031.588669902</v>
      </c>
      <c r="M52" s="27" t="s">
        <v>3280</v>
      </c>
      <c r="N52" s="30">
        <v>756296.3538804</v>
      </c>
      <c r="O52" s="27" t="s">
        <v>3281</v>
      </c>
      <c r="P52" s="31"/>
    </row>
    <row r="53" ht="76.5" spans="1:16">
      <c r="A53" s="27" t="s">
        <v>1272</v>
      </c>
      <c r="B53" s="28" t="s">
        <v>96</v>
      </c>
      <c r="C53" s="28" t="s">
        <v>1273</v>
      </c>
      <c r="D53" s="28" t="s">
        <v>772</v>
      </c>
      <c r="E53" s="29" t="s">
        <v>84</v>
      </c>
      <c r="F53" s="27" t="s">
        <v>3251</v>
      </c>
      <c r="G53" s="27" t="s">
        <v>826</v>
      </c>
      <c r="H53" s="27" t="s">
        <v>3282</v>
      </c>
      <c r="I53" s="27" t="s">
        <v>826</v>
      </c>
      <c r="J53" s="27" t="s">
        <v>3283</v>
      </c>
      <c r="K53" s="27" t="s">
        <v>826</v>
      </c>
      <c r="L53" s="30">
        <v>5777.9</v>
      </c>
      <c r="M53" s="27" t="s">
        <v>3284</v>
      </c>
      <c r="N53" s="30">
        <v>762074.2538804</v>
      </c>
      <c r="O53" s="27" t="s">
        <v>3285</v>
      </c>
      <c r="P53" s="31"/>
    </row>
    <row r="54" ht="38.25" spans="1:16">
      <c r="A54" s="27" t="s">
        <v>1082</v>
      </c>
      <c r="B54" s="28" t="s">
        <v>96</v>
      </c>
      <c r="C54" s="28" t="s">
        <v>1083</v>
      </c>
      <c r="D54" s="28" t="s">
        <v>772</v>
      </c>
      <c r="E54" s="29" t="s">
        <v>116</v>
      </c>
      <c r="F54" s="27" t="s">
        <v>3286</v>
      </c>
      <c r="G54" s="27" t="s">
        <v>826</v>
      </c>
      <c r="H54" s="27" t="s">
        <v>3287</v>
      </c>
      <c r="I54" s="27" t="s">
        <v>826</v>
      </c>
      <c r="J54" s="27" t="s">
        <v>3288</v>
      </c>
      <c r="K54" s="27" t="s">
        <v>826</v>
      </c>
      <c r="L54" s="30">
        <v>5552.31348</v>
      </c>
      <c r="M54" s="27" t="s">
        <v>3289</v>
      </c>
      <c r="N54" s="30">
        <v>767626.5673604</v>
      </c>
      <c r="O54" s="27" t="s">
        <v>3290</v>
      </c>
      <c r="P54" s="31"/>
    </row>
    <row r="55" ht="25.5" spans="1:16">
      <c r="A55" s="27" t="s">
        <v>1499</v>
      </c>
      <c r="B55" s="28" t="s">
        <v>96</v>
      </c>
      <c r="C55" s="28" t="s">
        <v>1500</v>
      </c>
      <c r="D55" s="28" t="s">
        <v>772</v>
      </c>
      <c r="E55" s="29" t="s">
        <v>242</v>
      </c>
      <c r="F55" s="27" t="s">
        <v>3291</v>
      </c>
      <c r="G55" s="27" t="s">
        <v>826</v>
      </c>
      <c r="H55" s="27" t="s">
        <v>3292</v>
      </c>
      <c r="I55" s="27" t="s">
        <v>826</v>
      </c>
      <c r="J55" s="27" t="s">
        <v>3293</v>
      </c>
      <c r="K55" s="27" t="s">
        <v>826</v>
      </c>
      <c r="L55" s="30">
        <v>5455.933129451</v>
      </c>
      <c r="M55" s="27" t="s">
        <v>3294</v>
      </c>
      <c r="N55" s="30">
        <v>773082.5004899</v>
      </c>
      <c r="O55" s="27" t="s">
        <v>3295</v>
      </c>
      <c r="P55" s="31"/>
    </row>
    <row r="56" ht="25.5" spans="1:16">
      <c r="A56" s="27" t="s">
        <v>3296</v>
      </c>
      <c r="B56" s="28" t="s">
        <v>96</v>
      </c>
      <c r="C56" s="28" t="s">
        <v>3297</v>
      </c>
      <c r="D56" s="28" t="s">
        <v>3111</v>
      </c>
      <c r="E56" s="29" t="s">
        <v>751</v>
      </c>
      <c r="F56" s="27" t="s">
        <v>3298</v>
      </c>
      <c r="G56" s="27" t="s">
        <v>826</v>
      </c>
      <c r="H56" s="27" t="s">
        <v>3299</v>
      </c>
      <c r="I56" s="27" t="s">
        <v>826</v>
      </c>
      <c r="J56" s="27" t="s">
        <v>3300</v>
      </c>
      <c r="K56" s="27" t="s">
        <v>826</v>
      </c>
      <c r="L56" s="30">
        <v>5313.04603533</v>
      </c>
      <c r="M56" s="27" t="s">
        <v>3301</v>
      </c>
      <c r="N56" s="30">
        <v>778395.5465252</v>
      </c>
      <c r="O56" s="27" t="s">
        <v>3302</v>
      </c>
      <c r="P56" s="31"/>
    </row>
    <row r="57" ht="25.5" spans="1:16">
      <c r="A57" s="27" t="s">
        <v>1215</v>
      </c>
      <c r="B57" s="28" t="s">
        <v>68</v>
      </c>
      <c r="C57" s="28" t="s">
        <v>401</v>
      </c>
      <c r="D57" s="28" t="s">
        <v>772</v>
      </c>
      <c r="E57" s="29" t="s">
        <v>84</v>
      </c>
      <c r="F57" s="27" t="s">
        <v>3303</v>
      </c>
      <c r="G57" s="27" t="s">
        <v>826</v>
      </c>
      <c r="H57" s="27" t="s">
        <v>3304</v>
      </c>
      <c r="I57" s="27" t="s">
        <v>826</v>
      </c>
      <c r="J57" s="27" t="s">
        <v>3305</v>
      </c>
      <c r="K57" s="27" t="s">
        <v>826</v>
      </c>
      <c r="L57" s="30">
        <v>5220.6</v>
      </c>
      <c r="M57" s="27" t="s">
        <v>3306</v>
      </c>
      <c r="N57" s="30">
        <v>783616.1465252</v>
      </c>
      <c r="O57" s="27" t="s">
        <v>3307</v>
      </c>
      <c r="P57" s="31"/>
    </row>
    <row r="58" ht="25.5" spans="1:16">
      <c r="A58" s="27" t="s">
        <v>926</v>
      </c>
      <c r="B58" s="28" t="s">
        <v>96</v>
      </c>
      <c r="C58" s="28" t="s">
        <v>927</v>
      </c>
      <c r="D58" s="28" t="s">
        <v>772</v>
      </c>
      <c r="E58" s="29" t="s">
        <v>93</v>
      </c>
      <c r="F58" s="27" t="s">
        <v>3308</v>
      </c>
      <c r="G58" s="27" t="s">
        <v>826</v>
      </c>
      <c r="H58" s="27" t="s">
        <v>3309</v>
      </c>
      <c r="I58" s="27" t="s">
        <v>826</v>
      </c>
      <c r="J58" s="27" t="s">
        <v>3310</v>
      </c>
      <c r="K58" s="27" t="s">
        <v>826</v>
      </c>
      <c r="L58" s="30">
        <v>5194.710356094</v>
      </c>
      <c r="M58" s="27" t="s">
        <v>3306</v>
      </c>
      <c r="N58" s="30">
        <v>788810.8568813</v>
      </c>
      <c r="O58" s="27" t="s">
        <v>3311</v>
      </c>
      <c r="P58" s="31"/>
    </row>
    <row r="59" ht="38.25" spans="1:16">
      <c r="A59" s="27" t="s">
        <v>1387</v>
      </c>
      <c r="B59" s="28" t="s">
        <v>96</v>
      </c>
      <c r="C59" s="28" t="s">
        <v>1388</v>
      </c>
      <c r="D59" s="28" t="s">
        <v>772</v>
      </c>
      <c r="E59" s="29" t="s">
        <v>116</v>
      </c>
      <c r="F59" s="27" t="s">
        <v>3312</v>
      </c>
      <c r="G59" s="27" t="s">
        <v>826</v>
      </c>
      <c r="H59" s="27" t="s">
        <v>3313</v>
      </c>
      <c r="I59" s="27" t="s">
        <v>826</v>
      </c>
      <c r="J59" s="27" t="s">
        <v>3314</v>
      </c>
      <c r="K59" s="27" t="s">
        <v>826</v>
      </c>
      <c r="L59" s="30">
        <v>4839.4542</v>
      </c>
      <c r="M59" s="27" t="s">
        <v>3315</v>
      </c>
      <c r="N59" s="30">
        <v>793650.3110813</v>
      </c>
      <c r="O59" s="27" t="s">
        <v>3316</v>
      </c>
      <c r="P59" s="31"/>
    </row>
    <row r="60" ht="25.5" spans="1:16">
      <c r="A60" s="27" t="s">
        <v>1399</v>
      </c>
      <c r="B60" s="28" t="s">
        <v>68</v>
      </c>
      <c r="C60" s="28" t="s">
        <v>1400</v>
      </c>
      <c r="D60" s="28" t="s">
        <v>772</v>
      </c>
      <c r="E60" s="29" t="s">
        <v>156</v>
      </c>
      <c r="F60" s="27" t="s">
        <v>3267</v>
      </c>
      <c r="G60" s="27" t="s">
        <v>826</v>
      </c>
      <c r="H60" s="27" t="s">
        <v>3317</v>
      </c>
      <c r="I60" s="27" t="s">
        <v>826</v>
      </c>
      <c r="J60" s="27" t="s">
        <v>3317</v>
      </c>
      <c r="K60" s="27" t="s">
        <v>826</v>
      </c>
      <c r="L60" s="30">
        <v>4419.45</v>
      </c>
      <c r="M60" s="27" t="s">
        <v>3318</v>
      </c>
      <c r="N60" s="30">
        <v>798069.7610813</v>
      </c>
      <c r="O60" s="27" t="s">
        <v>3319</v>
      </c>
      <c r="P60" s="31"/>
    </row>
    <row r="61" spans="1:16">
      <c r="A61" s="27" t="s">
        <v>3320</v>
      </c>
      <c r="B61" s="28" t="s">
        <v>96</v>
      </c>
      <c r="C61" s="28" t="s">
        <v>3321</v>
      </c>
      <c r="D61" s="28" t="s">
        <v>905</v>
      </c>
      <c r="E61" s="29" t="s">
        <v>751</v>
      </c>
      <c r="F61" s="27" t="s">
        <v>3322</v>
      </c>
      <c r="G61" s="27" t="s">
        <v>826</v>
      </c>
      <c r="H61" s="27" t="s">
        <v>3323</v>
      </c>
      <c r="I61" s="27" t="s">
        <v>826</v>
      </c>
      <c r="J61" s="27" t="s">
        <v>3324</v>
      </c>
      <c r="K61" s="27" t="s">
        <v>826</v>
      </c>
      <c r="L61" s="30">
        <v>4189.4193081</v>
      </c>
      <c r="M61" s="27" t="s">
        <v>3325</v>
      </c>
      <c r="N61" s="30">
        <v>802259.1803894</v>
      </c>
      <c r="O61" s="27" t="s">
        <v>3326</v>
      </c>
      <c r="P61" s="31"/>
    </row>
    <row r="62" ht="51" spans="1:16">
      <c r="A62" s="27" t="s">
        <v>807</v>
      </c>
      <c r="B62" s="28" t="s">
        <v>96</v>
      </c>
      <c r="C62" s="28" t="s">
        <v>808</v>
      </c>
      <c r="D62" s="28" t="s">
        <v>772</v>
      </c>
      <c r="E62" s="29" t="s">
        <v>84</v>
      </c>
      <c r="F62" s="27" t="s">
        <v>3327</v>
      </c>
      <c r="G62" s="27" t="s">
        <v>826</v>
      </c>
      <c r="H62" s="27" t="s">
        <v>3328</v>
      </c>
      <c r="I62" s="27" t="s">
        <v>826</v>
      </c>
      <c r="J62" s="27" t="s">
        <v>3329</v>
      </c>
      <c r="K62" s="27" t="s">
        <v>826</v>
      </c>
      <c r="L62" s="30">
        <v>4124.933505</v>
      </c>
      <c r="M62" s="27" t="s">
        <v>3325</v>
      </c>
      <c r="N62" s="30">
        <v>806384.1138944</v>
      </c>
      <c r="O62" s="27" t="s">
        <v>3330</v>
      </c>
      <c r="P62" s="31"/>
    </row>
    <row r="63" ht="25.5" spans="1:16">
      <c r="A63" s="27" t="s">
        <v>3331</v>
      </c>
      <c r="B63" s="28" t="s">
        <v>96</v>
      </c>
      <c r="C63" s="28" t="s">
        <v>3332</v>
      </c>
      <c r="D63" s="28" t="s">
        <v>905</v>
      </c>
      <c r="E63" s="29" t="s">
        <v>751</v>
      </c>
      <c r="F63" s="27" t="s">
        <v>3333</v>
      </c>
      <c r="G63" s="27" t="s">
        <v>826</v>
      </c>
      <c r="H63" s="27" t="s">
        <v>3334</v>
      </c>
      <c r="I63" s="27" t="s">
        <v>826</v>
      </c>
      <c r="J63" s="27" t="s">
        <v>3335</v>
      </c>
      <c r="K63" s="27" t="s">
        <v>826</v>
      </c>
      <c r="L63" s="30">
        <v>4113.211235625</v>
      </c>
      <c r="M63" s="27" t="s">
        <v>3336</v>
      </c>
      <c r="N63" s="30">
        <v>810497.32513</v>
      </c>
      <c r="O63" s="27" t="s">
        <v>3337</v>
      </c>
      <c r="P63" s="31"/>
    </row>
    <row r="64" ht="25.5" spans="1:16">
      <c r="A64" s="32" t="s">
        <v>1284</v>
      </c>
      <c r="B64" s="33" t="s">
        <v>96</v>
      </c>
      <c r="C64" s="33" t="s">
        <v>1285</v>
      </c>
      <c r="D64" s="33" t="s">
        <v>772</v>
      </c>
      <c r="E64" s="34" t="s">
        <v>84</v>
      </c>
      <c r="F64" s="32" t="s">
        <v>3267</v>
      </c>
      <c r="G64" s="32" t="s">
        <v>826</v>
      </c>
      <c r="H64" s="32" t="s">
        <v>3338</v>
      </c>
      <c r="I64" s="32" t="s">
        <v>826</v>
      </c>
      <c r="J64" s="32" t="s">
        <v>3338</v>
      </c>
      <c r="K64" s="32" t="s">
        <v>826</v>
      </c>
      <c r="L64" s="35">
        <v>4090.84</v>
      </c>
      <c r="M64" s="32" t="s">
        <v>3336</v>
      </c>
      <c r="N64" s="35">
        <v>814588.16513</v>
      </c>
      <c r="O64" s="32" t="s">
        <v>3339</v>
      </c>
      <c r="P64" s="31"/>
    </row>
    <row r="65" ht="25.5" spans="1:16">
      <c r="A65" s="32" t="s">
        <v>3340</v>
      </c>
      <c r="B65" s="33" t="s">
        <v>96</v>
      </c>
      <c r="C65" s="33" t="s">
        <v>3341</v>
      </c>
      <c r="D65" s="33" t="s">
        <v>905</v>
      </c>
      <c r="E65" s="34" t="s">
        <v>751</v>
      </c>
      <c r="F65" s="32" t="s">
        <v>3342</v>
      </c>
      <c r="G65" s="32" t="s">
        <v>826</v>
      </c>
      <c r="H65" s="32" t="s">
        <v>3343</v>
      </c>
      <c r="I65" s="32" t="s">
        <v>826</v>
      </c>
      <c r="J65" s="32" t="s">
        <v>3344</v>
      </c>
      <c r="K65" s="32" t="s">
        <v>826</v>
      </c>
      <c r="L65" s="35">
        <v>3776.784788486</v>
      </c>
      <c r="M65" s="32" t="s">
        <v>3345</v>
      </c>
      <c r="N65" s="35">
        <v>818364.9499185</v>
      </c>
      <c r="O65" s="32" t="s">
        <v>3346</v>
      </c>
      <c r="P65" s="31"/>
    </row>
    <row r="66" ht="25.5" spans="1:16">
      <c r="A66" s="32" t="s">
        <v>1286</v>
      </c>
      <c r="B66" s="33" t="s">
        <v>96</v>
      </c>
      <c r="C66" s="33" t="s">
        <v>1287</v>
      </c>
      <c r="D66" s="33" t="s">
        <v>772</v>
      </c>
      <c r="E66" s="34" t="s">
        <v>84</v>
      </c>
      <c r="F66" s="32" t="s">
        <v>3347</v>
      </c>
      <c r="G66" s="32" t="s">
        <v>826</v>
      </c>
      <c r="H66" s="32" t="s">
        <v>3348</v>
      </c>
      <c r="I66" s="32" t="s">
        <v>826</v>
      </c>
      <c r="J66" s="32" t="s">
        <v>3349</v>
      </c>
      <c r="K66" s="32" t="s">
        <v>826</v>
      </c>
      <c r="L66" s="35">
        <v>3704.81</v>
      </c>
      <c r="M66" s="32" t="s">
        <v>3350</v>
      </c>
      <c r="N66" s="35">
        <v>822069.7599185</v>
      </c>
      <c r="O66" s="32" t="s">
        <v>3351</v>
      </c>
      <c r="P66" s="31"/>
    </row>
    <row r="67" ht="38.25" spans="1:16">
      <c r="A67" s="32" t="s">
        <v>3352</v>
      </c>
      <c r="B67" s="33" t="s">
        <v>96</v>
      </c>
      <c r="C67" s="33" t="s">
        <v>3353</v>
      </c>
      <c r="D67" s="33" t="s">
        <v>3111</v>
      </c>
      <c r="E67" s="34" t="s">
        <v>751</v>
      </c>
      <c r="F67" s="32" t="s">
        <v>3298</v>
      </c>
      <c r="G67" s="32" t="s">
        <v>826</v>
      </c>
      <c r="H67" s="32" t="s">
        <v>3354</v>
      </c>
      <c r="I67" s="32" t="s">
        <v>826</v>
      </c>
      <c r="J67" s="32" t="s">
        <v>3355</v>
      </c>
      <c r="K67" s="32" t="s">
        <v>826</v>
      </c>
      <c r="L67" s="35">
        <v>3608.86145796</v>
      </c>
      <c r="M67" s="32" t="s">
        <v>3356</v>
      </c>
      <c r="N67" s="35">
        <v>825678.6213765</v>
      </c>
      <c r="O67" s="32" t="s">
        <v>3357</v>
      </c>
      <c r="P67" s="31"/>
    </row>
    <row r="68" spans="1:16">
      <c r="A68" s="32" t="s">
        <v>3358</v>
      </c>
      <c r="B68" s="33" t="s">
        <v>96</v>
      </c>
      <c r="C68" s="33" t="s">
        <v>3359</v>
      </c>
      <c r="D68" s="33" t="s">
        <v>905</v>
      </c>
      <c r="E68" s="34" t="s">
        <v>751</v>
      </c>
      <c r="F68" s="32" t="s">
        <v>3360</v>
      </c>
      <c r="G68" s="32" t="s">
        <v>826</v>
      </c>
      <c r="H68" s="32" t="s">
        <v>3118</v>
      </c>
      <c r="I68" s="32" t="s">
        <v>826</v>
      </c>
      <c r="J68" s="32" t="s">
        <v>3361</v>
      </c>
      <c r="K68" s="32" t="s">
        <v>826</v>
      </c>
      <c r="L68" s="35">
        <v>3600.902258122</v>
      </c>
      <c r="M68" s="32" t="s">
        <v>3356</v>
      </c>
      <c r="N68" s="35">
        <v>829279.5236346</v>
      </c>
      <c r="O68" s="32" t="s">
        <v>3362</v>
      </c>
      <c r="P68" s="31"/>
    </row>
    <row r="69" spans="1:16">
      <c r="A69" s="32" t="s">
        <v>3363</v>
      </c>
      <c r="B69" s="33" t="s">
        <v>96</v>
      </c>
      <c r="C69" s="33" t="s">
        <v>3364</v>
      </c>
      <c r="D69" s="33" t="s">
        <v>905</v>
      </c>
      <c r="E69" s="34" t="s">
        <v>751</v>
      </c>
      <c r="F69" s="32" t="s">
        <v>3365</v>
      </c>
      <c r="G69" s="32" t="s">
        <v>826</v>
      </c>
      <c r="H69" s="32" t="s">
        <v>3099</v>
      </c>
      <c r="I69" s="32" t="s">
        <v>826</v>
      </c>
      <c r="J69" s="32" t="s">
        <v>3366</v>
      </c>
      <c r="K69" s="32" t="s">
        <v>826</v>
      </c>
      <c r="L69" s="35">
        <v>3580.579075374</v>
      </c>
      <c r="M69" s="32" t="s">
        <v>3356</v>
      </c>
      <c r="N69" s="35">
        <v>832860.10271</v>
      </c>
      <c r="O69" s="32" t="s">
        <v>3367</v>
      </c>
      <c r="P69" s="31"/>
    </row>
    <row r="70" ht="38.25" spans="1:16">
      <c r="A70" s="32" t="s">
        <v>3368</v>
      </c>
      <c r="B70" s="33" t="s">
        <v>96</v>
      </c>
      <c r="C70" s="33" t="s">
        <v>3369</v>
      </c>
      <c r="D70" s="33" t="s">
        <v>772</v>
      </c>
      <c r="E70" s="34" t="s">
        <v>84</v>
      </c>
      <c r="F70" s="32" t="s">
        <v>3370</v>
      </c>
      <c r="G70" s="32" t="s">
        <v>826</v>
      </c>
      <c r="H70" s="32" t="s">
        <v>3371</v>
      </c>
      <c r="I70" s="32" t="s">
        <v>826</v>
      </c>
      <c r="J70" s="32" t="s">
        <v>3372</v>
      </c>
      <c r="K70" s="32" t="s">
        <v>826</v>
      </c>
      <c r="L70" s="35">
        <v>3579.685648</v>
      </c>
      <c r="M70" s="32" t="s">
        <v>3356</v>
      </c>
      <c r="N70" s="35">
        <v>836439.788358</v>
      </c>
      <c r="O70" s="32" t="s">
        <v>3373</v>
      </c>
      <c r="P70" s="31"/>
    </row>
    <row r="71" ht="38.25" spans="1:16">
      <c r="A71" s="32" t="s">
        <v>1268</v>
      </c>
      <c r="B71" s="33" t="s">
        <v>96</v>
      </c>
      <c r="C71" s="33" t="s">
        <v>1269</v>
      </c>
      <c r="D71" s="33" t="s">
        <v>772</v>
      </c>
      <c r="E71" s="34" t="s">
        <v>84</v>
      </c>
      <c r="F71" s="32" t="s">
        <v>3374</v>
      </c>
      <c r="G71" s="32" t="s">
        <v>826</v>
      </c>
      <c r="H71" s="32" t="s">
        <v>3375</v>
      </c>
      <c r="I71" s="32" t="s">
        <v>826</v>
      </c>
      <c r="J71" s="32" t="s">
        <v>3376</v>
      </c>
      <c r="K71" s="32" t="s">
        <v>826</v>
      </c>
      <c r="L71" s="35">
        <v>3555.86</v>
      </c>
      <c r="M71" s="32" t="s">
        <v>3356</v>
      </c>
      <c r="N71" s="35">
        <v>839995.648358</v>
      </c>
      <c r="O71" s="32" t="s">
        <v>3377</v>
      </c>
      <c r="P71" s="31"/>
    </row>
    <row r="72" ht="25.5" spans="1:16">
      <c r="A72" s="32" t="s">
        <v>913</v>
      </c>
      <c r="B72" s="33" t="s">
        <v>164</v>
      </c>
      <c r="C72" s="33" t="s">
        <v>914</v>
      </c>
      <c r="D72" s="33" t="s">
        <v>905</v>
      </c>
      <c r="E72" s="34" t="s">
        <v>751</v>
      </c>
      <c r="F72" s="32" t="s">
        <v>3378</v>
      </c>
      <c r="G72" s="32" t="s">
        <v>826</v>
      </c>
      <c r="H72" s="32" t="s">
        <v>3379</v>
      </c>
      <c r="I72" s="32" t="s">
        <v>826</v>
      </c>
      <c r="J72" s="32" t="s">
        <v>3380</v>
      </c>
      <c r="K72" s="32" t="s">
        <v>826</v>
      </c>
      <c r="L72" s="35">
        <v>3537.306897</v>
      </c>
      <c r="M72" s="32" t="s">
        <v>3356</v>
      </c>
      <c r="N72" s="35">
        <v>843532.955255</v>
      </c>
      <c r="O72" s="32" t="s">
        <v>3381</v>
      </c>
      <c r="P72" s="31"/>
    </row>
    <row r="73" spans="1:16">
      <c r="A73" s="32" t="s">
        <v>1501</v>
      </c>
      <c r="B73" s="33" t="s">
        <v>96</v>
      </c>
      <c r="C73" s="33" t="s">
        <v>1502</v>
      </c>
      <c r="D73" s="33" t="s">
        <v>772</v>
      </c>
      <c r="E73" s="34" t="s">
        <v>970</v>
      </c>
      <c r="F73" s="32" t="s">
        <v>3382</v>
      </c>
      <c r="G73" s="32" t="s">
        <v>826</v>
      </c>
      <c r="H73" s="32" t="s">
        <v>3383</v>
      </c>
      <c r="I73" s="32" t="s">
        <v>826</v>
      </c>
      <c r="J73" s="32" t="s">
        <v>3384</v>
      </c>
      <c r="K73" s="32" t="s">
        <v>826</v>
      </c>
      <c r="L73" s="35">
        <v>3455.438616396</v>
      </c>
      <c r="M73" s="32" t="s">
        <v>3385</v>
      </c>
      <c r="N73" s="35">
        <v>846988.3938714</v>
      </c>
      <c r="O73" s="32" t="s">
        <v>3386</v>
      </c>
      <c r="P73" s="31"/>
    </row>
    <row r="74" ht="38.25" customHeight="1" spans="1:16">
      <c r="A74" s="32" t="s">
        <v>1274</v>
      </c>
      <c r="B74" s="33" t="s">
        <v>96</v>
      </c>
      <c r="C74" s="33" t="s">
        <v>1275</v>
      </c>
      <c r="D74" s="33" t="s">
        <v>772</v>
      </c>
      <c r="E74" s="34" t="s">
        <v>84</v>
      </c>
      <c r="F74" s="32" t="s">
        <v>3374</v>
      </c>
      <c r="G74" s="32" t="s">
        <v>826</v>
      </c>
      <c r="H74" s="32" t="s">
        <v>3387</v>
      </c>
      <c r="I74" s="32" t="s">
        <v>826</v>
      </c>
      <c r="J74" s="32" t="s">
        <v>3388</v>
      </c>
      <c r="K74" s="32" t="s">
        <v>826</v>
      </c>
      <c r="L74" s="35">
        <v>3027.86</v>
      </c>
      <c r="M74" s="32" t="s">
        <v>3389</v>
      </c>
      <c r="N74" s="35">
        <v>850016.2538714</v>
      </c>
      <c r="O74" s="32" t="s">
        <v>3390</v>
      </c>
      <c r="P74" s="31"/>
    </row>
    <row r="75" ht="38.25" spans="1:16">
      <c r="A75" s="32" t="s">
        <v>1432</v>
      </c>
      <c r="B75" s="33" t="s">
        <v>96</v>
      </c>
      <c r="C75" s="33" t="s">
        <v>1433</v>
      </c>
      <c r="D75" s="33" t="s">
        <v>772</v>
      </c>
      <c r="E75" s="34" t="s">
        <v>84</v>
      </c>
      <c r="F75" s="32" t="s">
        <v>3391</v>
      </c>
      <c r="G75" s="32" t="s">
        <v>826</v>
      </c>
      <c r="H75" s="32" t="s">
        <v>3392</v>
      </c>
      <c r="I75" s="32" t="s">
        <v>826</v>
      </c>
      <c r="J75" s="32" t="s">
        <v>3393</v>
      </c>
      <c r="K75" s="32" t="s">
        <v>826</v>
      </c>
      <c r="L75" s="35">
        <v>3013.2</v>
      </c>
      <c r="M75" s="32" t="s">
        <v>3389</v>
      </c>
      <c r="N75" s="35">
        <v>853029.4538714</v>
      </c>
      <c r="O75" s="32" t="s">
        <v>3394</v>
      </c>
      <c r="P75" s="31"/>
    </row>
    <row r="76" ht="38.25" spans="1:16">
      <c r="A76" s="32" t="s">
        <v>1408</v>
      </c>
      <c r="B76" s="33" t="s">
        <v>164</v>
      </c>
      <c r="C76" s="33" t="s">
        <v>1409</v>
      </c>
      <c r="D76" s="33" t="s">
        <v>772</v>
      </c>
      <c r="E76" s="34" t="s">
        <v>84</v>
      </c>
      <c r="F76" s="32" t="s">
        <v>3395</v>
      </c>
      <c r="G76" s="32" t="s">
        <v>826</v>
      </c>
      <c r="H76" s="32" t="s">
        <v>3396</v>
      </c>
      <c r="I76" s="32" t="s">
        <v>826</v>
      </c>
      <c r="J76" s="32" t="s">
        <v>3397</v>
      </c>
      <c r="K76" s="32" t="s">
        <v>826</v>
      </c>
      <c r="L76" s="35">
        <v>2985</v>
      </c>
      <c r="M76" s="32" t="s">
        <v>3398</v>
      </c>
      <c r="N76" s="35">
        <v>856014.4538714</v>
      </c>
      <c r="O76" s="32" t="s">
        <v>3399</v>
      </c>
      <c r="P76" s="31"/>
    </row>
    <row r="77" ht="25.5" spans="1:16">
      <c r="A77" s="32" t="s">
        <v>1172</v>
      </c>
      <c r="B77" s="33" t="s">
        <v>68</v>
      </c>
      <c r="C77" s="33" t="s">
        <v>348</v>
      </c>
      <c r="D77" s="33" t="s">
        <v>772</v>
      </c>
      <c r="E77" s="34" t="s">
        <v>242</v>
      </c>
      <c r="F77" s="32" t="s">
        <v>3400</v>
      </c>
      <c r="G77" s="32" t="s">
        <v>826</v>
      </c>
      <c r="H77" s="32" t="s">
        <v>3401</v>
      </c>
      <c r="I77" s="32" t="s">
        <v>826</v>
      </c>
      <c r="J77" s="32" t="s">
        <v>3402</v>
      </c>
      <c r="K77" s="32" t="s">
        <v>826</v>
      </c>
      <c r="L77" s="35">
        <v>2902.8945</v>
      </c>
      <c r="M77" s="32" t="s">
        <v>3398</v>
      </c>
      <c r="N77" s="35">
        <v>858917.3483714</v>
      </c>
      <c r="O77" s="32" t="s">
        <v>3403</v>
      </c>
      <c r="P77" s="31"/>
    </row>
    <row r="78" ht="25.5" spans="1:16">
      <c r="A78" s="32" t="s">
        <v>1139</v>
      </c>
      <c r="B78" s="33" t="s">
        <v>159</v>
      </c>
      <c r="C78" s="33" t="s">
        <v>1140</v>
      </c>
      <c r="D78" s="33" t="s">
        <v>772</v>
      </c>
      <c r="E78" s="34" t="s">
        <v>84</v>
      </c>
      <c r="F78" s="32" t="s">
        <v>3153</v>
      </c>
      <c r="G78" s="32" t="s">
        <v>826</v>
      </c>
      <c r="H78" s="32" t="s">
        <v>3404</v>
      </c>
      <c r="I78" s="32" t="s">
        <v>826</v>
      </c>
      <c r="J78" s="32" t="s">
        <v>3405</v>
      </c>
      <c r="K78" s="32" t="s">
        <v>826</v>
      </c>
      <c r="L78" s="35">
        <v>2839.6</v>
      </c>
      <c r="M78" s="32" t="s">
        <v>3406</v>
      </c>
      <c r="N78" s="35">
        <v>861756.9483714</v>
      </c>
      <c r="O78" s="32" t="s">
        <v>3407</v>
      </c>
      <c r="P78" s="31"/>
    </row>
    <row r="79" ht="38.25" spans="1:16">
      <c r="A79" s="32" t="s">
        <v>770</v>
      </c>
      <c r="B79" s="33" t="s">
        <v>164</v>
      </c>
      <c r="C79" s="33" t="s">
        <v>771</v>
      </c>
      <c r="D79" s="33" t="s">
        <v>772</v>
      </c>
      <c r="E79" s="34" t="s">
        <v>84</v>
      </c>
      <c r="F79" s="32" t="s">
        <v>3229</v>
      </c>
      <c r="G79" s="32" t="s">
        <v>826</v>
      </c>
      <c r="H79" s="32" t="s">
        <v>3408</v>
      </c>
      <c r="I79" s="32" t="s">
        <v>826</v>
      </c>
      <c r="J79" s="32" t="s">
        <v>3409</v>
      </c>
      <c r="K79" s="32" t="s">
        <v>826</v>
      </c>
      <c r="L79" s="35">
        <v>2727.42</v>
      </c>
      <c r="M79" s="32" t="s">
        <v>3410</v>
      </c>
      <c r="N79" s="35">
        <v>864484.3683714</v>
      </c>
      <c r="O79" s="32" t="s">
        <v>3411</v>
      </c>
      <c r="P79" s="31"/>
    </row>
    <row r="80" ht="38.25" spans="1:16">
      <c r="A80" s="32" t="s">
        <v>1160</v>
      </c>
      <c r="B80" s="33" t="s">
        <v>96</v>
      </c>
      <c r="C80" s="33" t="s">
        <v>1161</v>
      </c>
      <c r="D80" s="33" t="s">
        <v>772</v>
      </c>
      <c r="E80" s="34" t="s">
        <v>84</v>
      </c>
      <c r="F80" s="32" t="s">
        <v>3412</v>
      </c>
      <c r="G80" s="32" t="s">
        <v>826</v>
      </c>
      <c r="H80" s="32" t="s">
        <v>3413</v>
      </c>
      <c r="I80" s="32" t="s">
        <v>826</v>
      </c>
      <c r="J80" s="32" t="s">
        <v>3414</v>
      </c>
      <c r="K80" s="32" t="s">
        <v>826</v>
      </c>
      <c r="L80" s="35">
        <v>2717.36</v>
      </c>
      <c r="M80" s="32" t="s">
        <v>3410</v>
      </c>
      <c r="N80" s="35">
        <v>867201.7283714</v>
      </c>
      <c r="O80" s="32" t="s">
        <v>3415</v>
      </c>
      <c r="P80" s="31"/>
    </row>
    <row r="81" ht="25.5" spans="1:16">
      <c r="A81" s="32" t="s">
        <v>1335</v>
      </c>
      <c r="B81" s="33" t="s">
        <v>96</v>
      </c>
      <c r="C81" s="33" t="s">
        <v>1336</v>
      </c>
      <c r="D81" s="33" t="s">
        <v>772</v>
      </c>
      <c r="E81" s="34" t="s">
        <v>84</v>
      </c>
      <c r="F81" s="32" t="s">
        <v>3416</v>
      </c>
      <c r="G81" s="32" t="s">
        <v>826</v>
      </c>
      <c r="H81" s="32" t="s">
        <v>3417</v>
      </c>
      <c r="I81" s="32" t="s">
        <v>826</v>
      </c>
      <c r="J81" s="32" t="s">
        <v>3418</v>
      </c>
      <c r="K81" s="32" t="s">
        <v>826</v>
      </c>
      <c r="L81" s="35">
        <v>2697.28</v>
      </c>
      <c r="M81" s="32" t="s">
        <v>3410</v>
      </c>
      <c r="N81" s="35">
        <v>869899.0083714</v>
      </c>
      <c r="O81" s="32" t="s">
        <v>3419</v>
      </c>
      <c r="P81" s="31"/>
    </row>
    <row r="82" ht="25.5" spans="1:16">
      <c r="A82" s="32" t="s">
        <v>3420</v>
      </c>
      <c r="B82" s="33" t="s">
        <v>96</v>
      </c>
      <c r="C82" s="33" t="s">
        <v>3421</v>
      </c>
      <c r="D82" s="33" t="s">
        <v>905</v>
      </c>
      <c r="E82" s="34" t="s">
        <v>751</v>
      </c>
      <c r="F82" s="32" t="s">
        <v>3422</v>
      </c>
      <c r="G82" s="32" t="s">
        <v>826</v>
      </c>
      <c r="H82" s="32" t="s">
        <v>3423</v>
      </c>
      <c r="I82" s="32" t="s">
        <v>826</v>
      </c>
      <c r="J82" s="32" t="s">
        <v>3424</v>
      </c>
      <c r="K82" s="32" t="s">
        <v>826</v>
      </c>
      <c r="L82" s="35">
        <v>2687.035060463</v>
      </c>
      <c r="M82" s="32" t="s">
        <v>3425</v>
      </c>
      <c r="N82" s="35">
        <v>872586.0434319</v>
      </c>
      <c r="O82" s="32" t="s">
        <v>3426</v>
      </c>
      <c r="P82" s="31"/>
    </row>
    <row r="83" ht="51" spans="1:16">
      <c r="A83" s="32" t="s">
        <v>1068</v>
      </c>
      <c r="B83" s="33" t="s">
        <v>96</v>
      </c>
      <c r="C83" s="33" t="s">
        <v>1069</v>
      </c>
      <c r="D83" s="33" t="s">
        <v>772</v>
      </c>
      <c r="E83" s="34" t="s">
        <v>70</v>
      </c>
      <c r="F83" s="32" t="s">
        <v>3427</v>
      </c>
      <c r="G83" s="32" t="s">
        <v>826</v>
      </c>
      <c r="H83" s="32" t="s">
        <v>3428</v>
      </c>
      <c r="I83" s="32" t="s">
        <v>826</v>
      </c>
      <c r="J83" s="32" t="s">
        <v>3429</v>
      </c>
      <c r="K83" s="32" t="s">
        <v>826</v>
      </c>
      <c r="L83" s="35">
        <v>2472.8046</v>
      </c>
      <c r="M83" s="32" t="s">
        <v>3430</v>
      </c>
      <c r="N83" s="35">
        <v>875058.8480319</v>
      </c>
      <c r="O83" s="32" t="s">
        <v>3431</v>
      </c>
      <c r="P83" s="31"/>
    </row>
    <row r="84" ht="25.5" spans="1:16">
      <c r="A84" s="32" t="s">
        <v>1109</v>
      </c>
      <c r="B84" s="33" t="s">
        <v>96</v>
      </c>
      <c r="C84" s="33" t="s">
        <v>1110</v>
      </c>
      <c r="D84" s="33" t="s">
        <v>772</v>
      </c>
      <c r="E84" s="34" t="s">
        <v>116</v>
      </c>
      <c r="F84" s="32" t="s">
        <v>3432</v>
      </c>
      <c r="G84" s="32" t="s">
        <v>826</v>
      </c>
      <c r="H84" s="32" t="s">
        <v>3113</v>
      </c>
      <c r="I84" s="32" t="s">
        <v>826</v>
      </c>
      <c r="J84" s="32" t="s">
        <v>3433</v>
      </c>
      <c r="K84" s="32" t="s">
        <v>826</v>
      </c>
      <c r="L84" s="35">
        <v>2403.41127</v>
      </c>
      <c r="M84" s="32" t="s">
        <v>3430</v>
      </c>
      <c r="N84" s="35">
        <v>877462.2593019</v>
      </c>
      <c r="O84" s="32" t="s">
        <v>3434</v>
      </c>
      <c r="P84" s="31"/>
    </row>
    <row r="85" ht="25.5" spans="1:16">
      <c r="A85" s="32" t="s">
        <v>3435</v>
      </c>
      <c r="B85" s="33" t="s">
        <v>96</v>
      </c>
      <c r="C85" s="33" t="s">
        <v>3436</v>
      </c>
      <c r="D85" s="33" t="s">
        <v>3111</v>
      </c>
      <c r="E85" s="34" t="s">
        <v>161</v>
      </c>
      <c r="F85" s="32" t="s">
        <v>3257</v>
      </c>
      <c r="G85" s="32" t="s">
        <v>826</v>
      </c>
      <c r="H85" s="32" t="s">
        <v>3437</v>
      </c>
      <c r="I85" s="32" t="s">
        <v>826</v>
      </c>
      <c r="J85" s="32" t="s">
        <v>3438</v>
      </c>
      <c r="K85" s="32" t="s">
        <v>826</v>
      </c>
      <c r="L85" s="35">
        <v>2390.99</v>
      </c>
      <c r="M85" s="32" t="s">
        <v>3430</v>
      </c>
      <c r="N85" s="35">
        <v>879853.2493019</v>
      </c>
      <c r="O85" s="32" t="s">
        <v>3439</v>
      </c>
      <c r="P85" s="31"/>
    </row>
    <row r="86" ht="38.25" spans="1:16">
      <c r="A86" s="32" t="s">
        <v>868</v>
      </c>
      <c r="B86" s="33" t="s">
        <v>164</v>
      </c>
      <c r="C86" s="33" t="s">
        <v>869</v>
      </c>
      <c r="D86" s="33" t="s">
        <v>772</v>
      </c>
      <c r="E86" s="34" t="s">
        <v>173</v>
      </c>
      <c r="F86" s="32" t="s">
        <v>3440</v>
      </c>
      <c r="G86" s="32" t="s">
        <v>826</v>
      </c>
      <c r="H86" s="32" t="s">
        <v>2664</v>
      </c>
      <c r="I86" s="32" t="s">
        <v>826</v>
      </c>
      <c r="J86" s="32" t="s">
        <v>2665</v>
      </c>
      <c r="K86" s="32" t="s">
        <v>826</v>
      </c>
      <c r="L86" s="35">
        <v>2357.28</v>
      </c>
      <c r="M86" s="32" t="s">
        <v>3441</v>
      </c>
      <c r="N86" s="35">
        <v>882210.5293019</v>
      </c>
      <c r="O86" s="32" t="s">
        <v>3442</v>
      </c>
      <c r="P86" s="31"/>
    </row>
    <row r="87" spans="1:16">
      <c r="A87" s="32" t="s">
        <v>1288</v>
      </c>
      <c r="B87" s="33" t="s">
        <v>96</v>
      </c>
      <c r="C87" s="33" t="s">
        <v>1289</v>
      </c>
      <c r="D87" s="33" t="s">
        <v>772</v>
      </c>
      <c r="E87" s="34" t="s">
        <v>84</v>
      </c>
      <c r="F87" s="32" t="s">
        <v>3443</v>
      </c>
      <c r="G87" s="32" t="s">
        <v>826</v>
      </c>
      <c r="H87" s="32" t="s">
        <v>3444</v>
      </c>
      <c r="I87" s="32" t="s">
        <v>826</v>
      </c>
      <c r="J87" s="32" t="s">
        <v>3445</v>
      </c>
      <c r="K87" s="32" t="s">
        <v>826</v>
      </c>
      <c r="L87" s="35">
        <v>2321.06</v>
      </c>
      <c r="M87" s="32" t="s">
        <v>3441</v>
      </c>
      <c r="N87" s="35">
        <v>884531.5893019</v>
      </c>
      <c r="O87" s="32" t="s">
        <v>3446</v>
      </c>
      <c r="P87" s="31"/>
    </row>
    <row r="88" ht="25.5" spans="1:16">
      <c r="A88" s="32" t="s">
        <v>3447</v>
      </c>
      <c r="B88" s="33" t="s">
        <v>96</v>
      </c>
      <c r="C88" s="33" t="s">
        <v>3448</v>
      </c>
      <c r="D88" s="33" t="s">
        <v>3111</v>
      </c>
      <c r="E88" s="34" t="s">
        <v>161</v>
      </c>
      <c r="F88" s="32" t="s">
        <v>3229</v>
      </c>
      <c r="G88" s="32" t="s">
        <v>826</v>
      </c>
      <c r="H88" s="32" t="s">
        <v>3449</v>
      </c>
      <c r="I88" s="32" t="s">
        <v>826</v>
      </c>
      <c r="J88" s="32" t="s">
        <v>3450</v>
      </c>
      <c r="K88" s="32" t="s">
        <v>826</v>
      </c>
      <c r="L88" s="35">
        <v>2263.08</v>
      </c>
      <c r="M88" s="32" t="s">
        <v>3451</v>
      </c>
      <c r="N88" s="35">
        <v>886794.6693019</v>
      </c>
      <c r="O88" s="32" t="s">
        <v>3452</v>
      </c>
      <c r="P88" s="31"/>
    </row>
    <row r="89" spans="1:16">
      <c r="A89" s="32" t="s">
        <v>3453</v>
      </c>
      <c r="B89" s="33" t="s">
        <v>96</v>
      </c>
      <c r="C89" s="33" t="s">
        <v>3454</v>
      </c>
      <c r="D89" s="33" t="s">
        <v>905</v>
      </c>
      <c r="E89" s="34" t="s">
        <v>751</v>
      </c>
      <c r="F89" s="32" t="s">
        <v>3455</v>
      </c>
      <c r="G89" s="32" t="s">
        <v>826</v>
      </c>
      <c r="H89" s="32" t="s">
        <v>3456</v>
      </c>
      <c r="I89" s="32" t="s">
        <v>826</v>
      </c>
      <c r="J89" s="32" t="s">
        <v>3457</v>
      </c>
      <c r="K89" s="32" t="s">
        <v>826</v>
      </c>
      <c r="L89" s="35">
        <v>2219.177217846</v>
      </c>
      <c r="M89" s="32" t="s">
        <v>3451</v>
      </c>
      <c r="N89" s="35">
        <v>889013.8465197</v>
      </c>
      <c r="O89" s="32" t="s">
        <v>3458</v>
      </c>
      <c r="P89" s="31"/>
    </row>
    <row r="90" spans="1:16">
      <c r="A90" s="32" t="s">
        <v>3459</v>
      </c>
      <c r="B90" s="33" t="s">
        <v>96</v>
      </c>
      <c r="C90" s="33" t="s">
        <v>3460</v>
      </c>
      <c r="D90" s="33" t="s">
        <v>905</v>
      </c>
      <c r="E90" s="34" t="s">
        <v>751</v>
      </c>
      <c r="F90" s="32" t="s">
        <v>3461</v>
      </c>
      <c r="G90" s="32" t="s">
        <v>826</v>
      </c>
      <c r="H90" s="32" t="s">
        <v>3462</v>
      </c>
      <c r="I90" s="32" t="s">
        <v>826</v>
      </c>
      <c r="J90" s="32" t="s">
        <v>3463</v>
      </c>
      <c r="K90" s="32" t="s">
        <v>826</v>
      </c>
      <c r="L90" s="35">
        <v>2202.04289132</v>
      </c>
      <c r="M90" s="32" t="s">
        <v>3451</v>
      </c>
      <c r="N90" s="35">
        <v>891215.889411</v>
      </c>
      <c r="O90" s="32" t="s">
        <v>3464</v>
      </c>
      <c r="P90" s="31"/>
    </row>
    <row r="91" ht="25.5" spans="1:16">
      <c r="A91" s="32" t="s">
        <v>1251</v>
      </c>
      <c r="B91" s="33" t="s">
        <v>96</v>
      </c>
      <c r="C91" s="33" t="s">
        <v>1252</v>
      </c>
      <c r="D91" s="33" t="s">
        <v>772</v>
      </c>
      <c r="E91" s="34" t="s">
        <v>84</v>
      </c>
      <c r="F91" s="32" t="s">
        <v>3173</v>
      </c>
      <c r="G91" s="32" t="s">
        <v>826</v>
      </c>
      <c r="H91" s="32" t="s">
        <v>3465</v>
      </c>
      <c r="I91" s="32" t="s">
        <v>826</v>
      </c>
      <c r="J91" s="32" t="s">
        <v>3466</v>
      </c>
      <c r="K91" s="32" t="s">
        <v>826</v>
      </c>
      <c r="L91" s="35">
        <v>2159.2</v>
      </c>
      <c r="M91" s="32" t="s">
        <v>3467</v>
      </c>
      <c r="N91" s="35">
        <v>893375.089411</v>
      </c>
      <c r="O91" s="32" t="s">
        <v>3468</v>
      </c>
      <c r="P91" s="31"/>
    </row>
    <row r="92" ht="38.25" spans="1:16">
      <c r="A92" s="32" t="s">
        <v>1149</v>
      </c>
      <c r="B92" s="33" t="s">
        <v>96</v>
      </c>
      <c r="C92" s="33" t="s">
        <v>1150</v>
      </c>
      <c r="D92" s="33" t="s">
        <v>772</v>
      </c>
      <c r="E92" s="34" t="s">
        <v>84</v>
      </c>
      <c r="F92" s="32" t="s">
        <v>3153</v>
      </c>
      <c r="G92" s="32" t="s">
        <v>826</v>
      </c>
      <c r="H92" s="32" t="s">
        <v>3469</v>
      </c>
      <c r="I92" s="32" t="s">
        <v>826</v>
      </c>
      <c r="J92" s="32" t="s">
        <v>3470</v>
      </c>
      <c r="K92" s="32" t="s">
        <v>826</v>
      </c>
      <c r="L92" s="35">
        <v>2148.92</v>
      </c>
      <c r="M92" s="32" t="s">
        <v>3467</v>
      </c>
      <c r="N92" s="35">
        <v>895524.009411</v>
      </c>
      <c r="O92" s="32" t="s">
        <v>3471</v>
      </c>
      <c r="P92" s="31"/>
    </row>
    <row r="93" customHeight="1" spans="1:16">
      <c r="A93" s="32" t="s">
        <v>1151</v>
      </c>
      <c r="B93" s="33" t="s">
        <v>96</v>
      </c>
      <c r="C93" s="33" t="s">
        <v>1152</v>
      </c>
      <c r="D93" s="33" t="s">
        <v>772</v>
      </c>
      <c r="E93" s="34" t="s">
        <v>84</v>
      </c>
      <c r="F93" s="32" t="s">
        <v>3153</v>
      </c>
      <c r="G93" s="32" t="s">
        <v>826</v>
      </c>
      <c r="H93" s="32" t="s">
        <v>3472</v>
      </c>
      <c r="I93" s="32" t="s">
        <v>826</v>
      </c>
      <c r="J93" s="32" t="s">
        <v>3473</v>
      </c>
      <c r="K93" s="32" t="s">
        <v>826</v>
      </c>
      <c r="L93" s="35">
        <v>2054.68</v>
      </c>
      <c r="M93" s="32" t="s">
        <v>3474</v>
      </c>
      <c r="N93" s="35">
        <v>897578.689411</v>
      </c>
      <c r="O93" s="32" t="s">
        <v>3475</v>
      </c>
      <c r="P93" s="31"/>
    </row>
    <row r="94" ht="25.5" spans="1:16">
      <c r="A94" s="32" t="s">
        <v>1428</v>
      </c>
      <c r="B94" s="33" t="s">
        <v>159</v>
      </c>
      <c r="C94" s="33" t="s">
        <v>1429</v>
      </c>
      <c r="D94" s="33" t="s">
        <v>772</v>
      </c>
      <c r="E94" s="34" t="s">
        <v>84</v>
      </c>
      <c r="F94" s="32" t="s">
        <v>3476</v>
      </c>
      <c r="G94" s="32" t="s">
        <v>826</v>
      </c>
      <c r="H94" s="32" t="s">
        <v>3477</v>
      </c>
      <c r="I94" s="32" t="s">
        <v>826</v>
      </c>
      <c r="J94" s="32" t="s">
        <v>3478</v>
      </c>
      <c r="K94" s="32" t="s">
        <v>826</v>
      </c>
      <c r="L94" s="35">
        <v>2036.16</v>
      </c>
      <c r="M94" s="32" t="s">
        <v>3474</v>
      </c>
      <c r="N94" s="35">
        <v>899614.849411</v>
      </c>
      <c r="O94" s="32" t="s">
        <v>3479</v>
      </c>
      <c r="P94" s="31"/>
    </row>
    <row r="95" ht="25.5" spans="1:16">
      <c r="A95" s="32" t="s">
        <v>3480</v>
      </c>
      <c r="B95" s="33" t="s">
        <v>96</v>
      </c>
      <c r="C95" s="33" t="s">
        <v>3481</v>
      </c>
      <c r="D95" s="33" t="s">
        <v>3111</v>
      </c>
      <c r="E95" s="34" t="s">
        <v>751</v>
      </c>
      <c r="F95" s="32" t="s">
        <v>3482</v>
      </c>
      <c r="G95" s="32" t="s">
        <v>826</v>
      </c>
      <c r="H95" s="32" t="s">
        <v>3483</v>
      </c>
      <c r="I95" s="32" t="s">
        <v>826</v>
      </c>
      <c r="J95" s="32" t="s">
        <v>3484</v>
      </c>
      <c r="K95" s="32" t="s">
        <v>826</v>
      </c>
      <c r="L95" s="35">
        <v>2027.589717825</v>
      </c>
      <c r="M95" s="32" t="s">
        <v>3474</v>
      </c>
      <c r="N95" s="35">
        <v>901642.4391288</v>
      </c>
      <c r="O95" s="32" t="s">
        <v>3485</v>
      </c>
      <c r="P95" s="31"/>
    </row>
    <row r="96" spans="1:16">
      <c r="A96" s="32" t="s">
        <v>1216</v>
      </c>
      <c r="B96" s="33" t="s">
        <v>159</v>
      </c>
      <c r="C96" s="33" t="s">
        <v>1217</v>
      </c>
      <c r="D96" s="33" t="s">
        <v>772</v>
      </c>
      <c r="E96" s="34" t="s">
        <v>84</v>
      </c>
      <c r="F96" s="32" t="s">
        <v>3486</v>
      </c>
      <c r="G96" s="32" t="s">
        <v>826</v>
      </c>
      <c r="H96" s="32" t="s">
        <v>3487</v>
      </c>
      <c r="I96" s="32" t="s">
        <v>826</v>
      </c>
      <c r="J96" s="32" t="s">
        <v>3488</v>
      </c>
      <c r="K96" s="32" t="s">
        <v>826</v>
      </c>
      <c r="L96" s="35">
        <v>1992.98</v>
      </c>
      <c r="M96" s="32" t="s">
        <v>3474</v>
      </c>
      <c r="N96" s="35">
        <v>903635.4191288</v>
      </c>
      <c r="O96" s="32" t="s">
        <v>3489</v>
      </c>
      <c r="P96" s="31"/>
    </row>
    <row r="97" ht="38.25" spans="1:16">
      <c r="A97" s="32" t="s">
        <v>3490</v>
      </c>
      <c r="B97" s="33" t="s">
        <v>96</v>
      </c>
      <c r="C97" s="33" t="s">
        <v>3491</v>
      </c>
      <c r="D97" s="33" t="s">
        <v>3111</v>
      </c>
      <c r="E97" s="34" t="s">
        <v>751</v>
      </c>
      <c r="F97" s="32" t="s">
        <v>3492</v>
      </c>
      <c r="G97" s="32" t="s">
        <v>826</v>
      </c>
      <c r="H97" s="32" t="s">
        <v>3493</v>
      </c>
      <c r="I97" s="32" t="s">
        <v>826</v>
      </c>
      <c r="J97" s="32" t="s">
        <v>3494</v>
      </c>
      <c r="K97" s="32" t="s">
        <v>826</v>
      </c>
      <c r="L97" s="35">
        <v>1988.005240602</v>
      </c>
      <c r="M97" s="32" t="s">
        <v>3474</v>
      </c>
      <c r="N97" s="35">
        <v>905623.4243694</v>
      </c>
      <c r="O97" s="32" t="s">
        <v>3495</v>
      </c>
      <c r="P97" s="31"/>
    </row>
    <row r="98" ht="25.5" spans="1:16">
      <c r="A98" s="32" t="s">
        <v>1179</v>
      </c>
      <c r="B98" s="33" t="s">
        <v>159</v>
      </c>
      <c r="C98" s="33" t="s">
        <v>1180</v>
      </c>
      <c r="D98" s="33" t="s">
        <v>772</v>
      </c>
      <c r="E98" s="34" t="s">
        <v>84</v>
      </c>
      <c r="F98" s="32" t="s">
        <v>3496</v>
      </c>
      <c r="G98" s="32" t="s">
        <v>826</v>
      </c>
      <c r="H98" s="32" t="s">
        <v>3497</v>
      </c>
      <c r="I98" s="32" t="s">
        <v>826</v>
      </c>
      <c r="J98" s="32" t="s">
        <v>3498</v>
      </c>
      <c r="K98" s="32" t="s">
        <v>826</v>
      </c>
      <c r="L98" s="35">
        <v>1910.79</v>
      </c>
      <c r="M98" s="32" t="s">
        <v>3499</v>
      </c>
      <c r="N98" s="35">
        <v>907534.2143694</v>
      </c>
      <c r="O98" s="32" t="s">
        <v>3500</v>
      </c>
      <c r="P98" s="31"/>
    </row>
    <row r="99" ht="38.25" spans="1:16">
      <c r="A99" s="32" t="s">
        <v>1147</v>
      </c>
      <c r="B99" s="33" t="s">
        <v>96</v>
      </c>
      <c r="C99" s="33" t="s">
        <v>1148</v>
      </c>
      <c r="D99" s="33" t="s">
        <v>772</v>
      </c>
      <c r="E99" s="34" t="s">
        <v>84</v>
      </c>
      <c r="F99" s="32" t="s">
        <v>3153</v>
      </c>
      <c r="G99" s="32" t="s">
        <v>826</v>
      </c>
      <c r="H99" s="32" t="s">
        <v>3501</v>
      </c>
      <c r="I99" s="32" t="s">
        <v>826</v>
      </c>
      <c r="J99" s="32" t="s">
        <v>3502</v>
      </c>
      <c r="K99" s="32" t="s">
        <v>826</v>
      </c>
      <c r="L99" s="35">
        <v>1862.48</v>
      </c>
      <c r="M99" s="32" t="s">
        <v>3503</v>
      </c>
      <c r="N99" s="35">
        <v>909396.6943694</v>
      </c>
      <c r="O99" s="32" t="s">
        <v>3504</v>
      </c>
      <c r="P99" s="31"/>
    </row>
    <row r="100" ht="38.25" spans="1:16">
      <c r="A100" s="32" t="s">
        <v>3505</v>
      </c>
      <c r="B100" s="33" t="s">
        <v>96</v>
      </c>
      <c r="C100" s="33" t="s">
        <v>3506</v>
      </c>
      <c r="D100" s="33" t="s">
        <v>3111</v>
      </c>
      <c r="E100" s="34" t="s">
        <v>161</v>
      </c>
      <c r="F100" s="32" t="s">
        <v>3229</v>
      </c>
      <c r="G100" s="32" t="s">
        <v>826</v>
      </c>
      <c r="H100" s="32" t="s">
        <v>3507</v>
      </c>
      <c r="I100" s="32" t="s">
        <v>826</v>
      </c>
      <c r="J100" s="32" t="s">
        <v>3508</v>
      </c>
      <c r="K100" s="32" t="s">
        <v>826</v>
      </c>
      <c r="L100" s="35">
        <v>1833.36</v>
      </c>
      <c r="M100" s="32" t="s">
        <v>3503</v>
      </c>
      <c r="N100" s="35">
        <v>911230.0543694</v>
      </c>
      <c r="O100" s="32" t="s">
        <v>3509</v>
      </c>
      <c r="P100" s="31"/>
    </row>
    <row r="101" ht="25.5" spans="1:16">
      <c r="A101" s="32" t="s">
        <v>1424</v>
      </c>
      <c r="B101" s="33" t="s">
        <v>159</v>
      </c>
      <c r="C101" s="33" t="s">
        <v>1425</v>
      </c>
      <c r="D101" s="33" t="s">
        <v>772</v>
      </c>
      <c r="E101" s="34" t="s">
        <v>84</v>
      </c>
      <c r="F101" s="32" t="s">
        <v>3510</v>
      </c>
      <c r="G101" s="32" t="s">
        <v>826</v>
      </c>
      <c r="H101" s="32" t="s">
        <v>3511</v>
      </c>
      <c r="I101" s="32" t="s">
        <v>826</v>
      </c>
      <c r="J101" s="32" t="s">
        <v>3512</v>
      </c>
      <c r="K101" s="32" t="s">
        <v>826</v>
      </c>
      <c r="L101" s="35">
        <v>1803.06</v>
      </c>
      <c r="M101" s="32" t="s">
        <v>3503</v>
      </c>
      <c r="N101" s="35">
        <v>913033.1143694</v>
      </c>
      <c r="O101" s="32" t="s">
        <v>3513</v>
      </c>
      <c r="P101" s="31"/>
    </row>
    <row r="102" ht="25.5" spans="1:16">
      <c r="A102" s="32" t="s">
        <v>3514</v>
      </c>
      <c r="B102" s="33" t="s">
        <v>96</v>
      </c>
      <c r="C102" s="33" t="s">
        <v>3515</v>
      </c>
      <c r="D102" s="33" t="s">
        <v>3111</v>
      </c>
      <c r="E102" s="34" t="s">
        <v>751</v>
      </c>
      <c r="F102" s="32" t="s">
        <v>3492</v>
      </c>
      <c r="G102" s="32" t="s">
        <v>826</v>
      </c>
      <c r="H102" s="32" t="s">
        <v>3516</v>
      </c>
      <c r="I102" s="32" t="s">
        <v>826</v>
      </c>
      <c r="J102" s="32" t="s">
        <v>3517</v>
      </c>
      <c r="K102" s="32" t="s">
        <v>826</v>
      </c>
      <c r="L102" s="35">
        <v>1795.369073877</v>
      </c>
      <c r="M102" s="32" t="s">
        <v>3503</v>
      </c>
      <c r="N102" s="35">
        <v>914828.4834433</v>
      </c>
      <c r="O102" s="32" t="s">
        <v>3518</v>
      </c>
      <c r="P102" s="31"/>
    </row>
    <row r="103" ht="25.5" spans="1:16">
      <c r="A103" s="32" t="s">
        <v>1260</v>
      </c>
      <c r="B103" s="33" t="s">
        <v>96</v>
      </c>
      <c r="C103" s="33" t="s">
        <v>1261</v>
      </c>
      <c r="D103" s="33" t="s">
        <v>772</v>
      </c>
      <c r="E103" s="34" t="s">
        <v>84</v>
      </c>
      <c r="F103" s="32" t="s">
        <v>3519</v>
      </c>
      <c r="G103" s="32" t="s">
        <v>826</v>
      </c>
      <c r="H103" s="32" t="s">
        <v>3520</v>
      </c>
      <c r="I103" s="32" t="s">
        <v>826</v>
      </c>
      <c r="J103" s="32" t="s">
        <v>3521</v>
      </c>
      <c r="K103" s="32" t="s">
        <v>826</v>
      </c>
      <c r="L103" s="35">
        <v>1785.68</v>
      </c>
      <c r="M103" s="32" t="s">
        <v>3503</v>
      </c>
      <c r="N103" s="35">
        <v>916614.1634433</v>
      </c>
      <c r="O103" s="32" t="s">
        <v>3522</v>
      </c>
      <c r="P103" s="31"/>
    </row>
    <row r="104" ht="25.5" spans="1:16">
      <c r="A104" s="32" t="s">
        <v>3523</v>
      </c>
      <c r="B104" s="33" t="s">
        <v>96</v>
      </c>
      <c r="C104" s="33" t="s">
        <v>3524</v>
      </c>
      <c r="D104" s="33" t="s">
        <v>3111</v>
      </c>
      <c r="E104" s="34" t="s">
        <v>751</v>
      </c>
      <c r="F104" s="32" t="s">
        <v>3525</v>
      </c>
      <c r="G104" s="32" t="s">
        <v>826</v>
      </c>
      <c r="H104" s="32" t="s">
        <v>3526</v>
      </c>
      <c r="I104" s="32" t="s">
        <v>826</v>
      </c>
      <c r="J104" s="32" t="s">
        <v>3527</v>
      </c>
      <c r="K104" s="32" t="s">
        <v>826</v>
      </c>
      <c r="L104" s="35">
        <v>1752.987018</v>
      </c>
      <c r="M104" s="32" t="s">
        <v>3528</v>
      </c>
      <c r="N104" s="35">
        <v>918367.1504613</v>
      </c>
      <c r="O104" s="32" t="s">
        <v>3529</v>
      </c>
      <c r="P104" s="31"/>
    </row>
    <row r="105" ht="38.25" spans="1:16">
      <c r="A105" s="32" t="s">
        <v>1395</v>
      </c>
      <c r="B105" s="33" t="s">
        <v>96</v>
      </c>
      <c r="C105" s="33" t="s">
        <v>1396</v>
      </c>
      <c r="D105" s="33" t="s">
        <v>772</v>
      </c>
      <c r="E105" s="34" t="s">
        <v>84</v>
      </c>
      <c r="F105" s="32" t="s">
        <v>3173</v>
      </c>
      <c r="G105" s="32" t="s">
        <v>826</v>
      </c>
      <c r="H105" s="32" t="s">
        <v>3530</v>
      </c>
      <c r="I105" s="32" t="s">
        <v>826</v>
      </c>
      <c r="J105" s="32" t="s">
        <v>3531</v>
      </c>
      <c r="K105" s="32" t="s">
        <v>826</v>
      </c>
      <c r="L105" s="35">
        <v>1725.24</v>
      </c>
      <c r="M105" s="32" t="s">
        <v>3528</v>
      </c>
      <c r="N105" s="35">
        <v>920092.3904613</v>
      </c>
      <c r="O105" s="32" t="s">
        <v>3532</v>
      </c>
      <c r="P105" s="31"/>
    </row>
    <row r="106" ht="51" spans="1:16">
      <c r="A106" s="32" t="s">
        <v>1183</v>
      </c>
      <c r="B106" s="33" t="s">
        <v>96</v>
      </c>
      <c r="C106" s="33" t="s">
        <v>1184</v>
      </c>
      <c r="D106" s="33" t="s">
        <v>772</v>
      </c>
      <c r="E106" s="34" t="s">
        <v>84</v>
      </c>
      <c r="F106" s="32" t="s">
        <v>3486</v>
      </c>
      <c r="G106" s="32" t="s">
        <v>826</v>
      </c>
      <c r="H106" s="32" t="s">
        <v>3533</v>
      </c>
      <c r="I106" s="32" t="s">
        <v>826</v>
      </c>
      <c r="J106" s="32" t="s">
        <v>3534</v>
      </c>
      <c r="K106" s="32" t="s">
        <v>826</v>
      </c>
      <c r="L106" s="35">
        <v>1681.9</v>
      </c>
      <c r="M106" s="32" t="s">
        <v>3528</v>
      </c>
      <c r="N106" s="35">
        <v>921774.2904613</v>
      </c>
      <c r="O106" s="32" t="s">
        <v>3535</v>
      </c>
      <c r="P106" s="31"/>
    </row>
    <row r="107" ht="25.5" spans="1:16">
      <c r="A107" s="32" t="s">
        <v>1539</v>
      </c>
      <c r="B107" s="33" t="s">
        <v>96</v>
      </c>
      <c r="C107" s="33" t="s">
        <v>1540</v>
      </c>
      <c r="D107" s="33" t="s">
        <v>772</v>
      </c>
      <c r="E107" s="34" t="s">
        <v>70</v>
      </c>
      <c r="F107" s="32" t="s">
        <v>3536</v>
      </c>
      <c r="G107" s="32" t="s">
        <v>826</v>
      </c>
      <c r="H107" s="32" t="s">
        <v>3537</v>
      </c>
      <c r="I107" s="32" t="s">
        <v>826</v>
      </c>
      <c r="J107" s="32" t="s">
        <v>3538</v>
      </c>
      <c r="K107" s="32" t="s">
        <v>826</v>
      </c>
      <c r="L107" s="35">
        <v>1681.874116433</v>
      </c>
      <c r="M107" s="32" t="s">
        <v>3528</v>
      </c>
      <c r="N107" s="35">
        <v>923456.1645777</v>
      </c>
      <c r="O107" s="32" t="s">
        <v>3539</v>
      </c>
      <c r="P107" s="31"/>
    </row>
    <row r="108" ht="38.25" spans="1:16">
      <c r="A108" s="32" t="s">
        <v>1055</v>
      </c>
      <c r="B108" s="33" t="s">
        <v>164</v>
      </c>
      <c r="C108" s="33" t="s">
        <v>1056</v>
      </c>
      <c r="D108" s="33" t="s">
        <v>772</v>
      </c>
      <c r="E108" s="34" t="s">
        <v>84</v>
      </c>
      <c r="F108" s="32" t="s">
        <v>3267</v>
      </c>
      <c r="G108" s="32" t="s">
        <v>826</v>
      </c>
      <c r="H108" s="32" t="s">
        <v>3540</v>
      </c>
      <c r="I108" s="32" t="s">
        <v>826</v>
      </c>
      <c r="J108" s="32" t="s">
        <v>3540</v>
      </c>
      <c r="K108" s="32" t="s">
        <v>826</v>
      </c>
      <c r="L108" s="35">
        <v>1665.4</v>
      </c>
      <c r="M108" s="32" t="s">
        <v>3541</v>
      </c>
      <c r="N108" s="35">
        <v>925121.5645777</v>
      </c>
      <c r="O108" s="32" t="s">
        <v>3542</v>
      </c>
      <c r="P108" s="31"/>
    </row>
    <row r="109" ht="38.25" spans="1:16">
      <c r="A109" s="32" t="s">
        <v>1364</v>
      </c>
      <c r="B109" s="33" t="s">
        <v>96</v>
      </c>
      <c r="C109" s="33" t="s">
        <v>1365</v>
      </c>
      <c r="D109" s="33" t="s">
        <v>772</v>
      </c>
      <c r="E109" s="34" t="s">
        <v>84</v>
      </c>
      <c r="F109" s="32" t="s">
        <v>3173</v>
      </c>
      <c r="G109" s="32" t="s">
        <v>826</v>
      </c>
      <c r="H109" s="32" t="s">
        <v>3543</v>
      </c>
      <c r="I109" s="32" t="s">
        <v>826</v>
      </c>
      <c r="J109" s="32" t="s">
        <v>3544</v>
      </c>
      <c r="K109" s="32" t="s">
        <v>826</v>
      </c>
      <c r="L109" s="35">
        <v>1646.96</v>
      </c>
      <c r="M109" s="32" t="s">
        <v>3541</v>
      </c>
      <c r="N109" s="35">
        <v>926768.5245777</v>
      </c>
      <c r="O109" s="32" t="s">
        <v>3545</v>
      </c>
      <c r="P109" s="31"/>
    </row>
    <row r="110" ht="38.25" spans="1:16">
      <c r="A110" s="32" t="s">
        <v>1207</v>
      </c>
      <c r="B110" s="33" t="s">
        <v>96</v>
      </c>
      <c r="C110" s="33" t="s">
        <v>1208</v>
      </c>
      <c r="D110" s="33" t="s">
        <v>772</v>
      </c>
      <c r="E110" s="34" t="s">
        <v>84</v>
      </c>
      <c r="F110" s="32" t="s">
        <v>3486</v>
      </c>
      <c r="G110" s="32" t="s">
        <v>826</v>
      </c>
      <c r="H110" s="32" t="s">
        <v>3546</v>
      </c>
      <c r="I110" s="32" t="s">
        <v>826</v>
      </c>
      <c r="J110" s="32" t="s">
        <v>3547</v>
      </c>
      <c r="K110" s="32" t="s">
        <v>826</v>
      </c>
      <c r="L110" s="35">
        <v>1639.88</v>
      </c>
      <c r="M110" s="32" t="s">
        <v>3541</v>
      </c>
      <c r="N110" s="35">
        <v>928408.4045777</v>
      </c>
      <c r="O110" s="32" t="s">
        <v>3548</v>
      </c>
      <c r="P110" s="31"/>
    </row>
    <row r="111" ht="25.5" spans="1:16">
      <c r="A111" s="32" t="s">
        <v>903</v>
      </c>
      <c r="B111" s="33" t="s">
        <v>192</v>
      </c>
      <c r="C111" s="33" t="s">
        <v>904</v>
      </c>
      <c r="D111" s="33" t="s">
        <v>905</v>
      </c>
      <c r="E111" s="34" t="s">
        <v>906</v>
      </c>
      <c r="F111" s="32" t="s">
        <v>3549</v>
      </c>
      <c r="G111" s="32" t="s">
        <v>826</v>
      </c>
      <c r="H111" s="32" t="s">
        <v>3550</v>
      </c>
      <c r="I111" s="32" t="s">
        <v>826</v>
      </c>
      <c r="J111" s="32" t="s">
        <v>3551</v>
      </c>
      <c r="K111" s="32" t="s">
        <v>826</v>
      </c>
      <c r="L111" s="35">
        <v>1557.15</v>
      </c>
      <c r="M111" s="32" t="s">
        <v>3552</v>
      </c>
      <c r="N111" s="35">
        <v>929965.5545777</v>
      </c>
      <c r="O111" s="32" t="s">
        <v>3553</v>
      </c>
      <c r="P111" s="31"/>
    </row>
    <row r="112" ht="51" spans="1:16">
      <c r="A112" s="32" t="s">
        <v>1070</v>
      </c>
      <c r="B112" s="33" t="s">
        <v>96</v>
      </c>
      <c r="C112" s="33" t="s">
        <v>1071</v>
      </c>
      <c r="D112" s="33" t="s">
        <v>772</v>
      </c>
      <c r="E112" s="34" t="s">
        <v>116</v>
      </c>
      <c r="F112" s="32" t="s">
        <v>3554</v>
      </c>
      <c r="G112" s="32" t="s">
        <v>826</v>
      </c>
      <c r="H112" s="32" t="s">
        <v>3555</v>
      </c>
      <c r="I112" s="32" t="s">
        <v>826</v>
      </c>
      <c r="J112" s="32" t="s">
        <v>3556</v>
      </c>
      <c r="K112" s="32" t="s">
        <v>826</v>
      </c>
      <c r="L112" s="35">
        <v>1536.49402704</v>
      </c>
      <c r="M112" s="32" t="s">
        <v>3552</v>
      </c>
      <c r="N112" s="35">
        <v>931502.0486047</v>
      </c>
      <c r="O112" s="32" t="s">
        <v>3557</v>
      </c>
      <c r="P112" s="31"/>
    </row>
    <row r="113" ht="25.5" spans="1:16">
      <c r="A113" s="32" t="s">
        <v>915</v>
      </c>
      <c r="B113" s="33" t="s">
        <v>159</v>
      </c>
      <c r="C113" s="33" t="s">
        <v>916</v>
      </c>
      <c r="D113" s="33" t="s">
        <v>772</v>
      </c>
      <c r="E113" s="34" t="s">
        <v>84</v>
      </c>
      <c r="F113" s="32" t="s">
        <v>3267</v>
      </c>
      <c r="G113" s="32" t="s">
        <v>826</v>
      </c>
      <c r="H113" s="32" t="s">
        <v>2751</v>
      </c>
      <c r="I113" s="32" t="s">
        <v>826</v>
      </c>
      <c r="J113" s="32" t="s">
        <v>2751</v>
      </c>
      <c r="K113" s="32" t="s">
        <v>826</v>
      </c>
      <c r="L113" s="35">
        <v>1515.24</v>
      </c>
      <c r="M113" s="32" t="s">
        <v>3552</v>
      </c>
      <c r="N113" s="35">
        <v>933017.2886047</v>
      </c>
      <c r="O113" s="32" t="s">
        <v>3558</v>
      </c>
      <c r="P113" s="31"/>
    </row>
    <row r="114" ht="38.25" spans="1:16">
      <c r="A114" s="32" t="s">
        <v>1551</v>
      </c>
      <c r="B114" s="33" t="s">
        <v>96</v>
      </c>
      <c r="C114" s="33" t="s">
        <v>1552</v>
      </c>
      <c r="D114" s="33" t="s">
        <v>772</v>
      </c>
      <c r="E114" s="34" t="s">
        <v>116</v>
      </c>
      <c r="F114" s="32" t="s">
        <v>3559</v>
      </c>
      <c r="G114" s="32" t="s">
        <v>826</v>
      </c>
      <c r="H114" s="32" t="s">
        <v>3560</v>
      </c>
      <c r="I114" s="32" t="s">
        <v>826</v>
      </c>
      <c r="J114" s="32" t="s">
        <v>3561</v>
      </c>
      <c r="K114" s="32" t="s">
        <v>826</v>
      </c>
      <c r="L114" s="35">
        <v>1455.34449808</v>
      </c>
      <c r="M114" s="32" t="s">
        <v>3562</v>
      </c>
      <c r="N114" s="35">
        <v>934472.6331028</v>
      </c>
      <c r="O114" s="32" t="s">
        <v>3563</v>
      </c>
      <c r="P114" s="31"/>
    </row>
    <row r="115" ht="25.5" spans="1:16">
      <c r="A115" s="32" t="s">
        <v>1185</v>
      </c>
      <c r="B115" s="33" t="s">
        <v>159</v>
      </c>
      <c r="C115" s="33" t="s">
        <v>1186</v>
      </c>
      <c r="D115" s="33" t="s">
        <v>772</v>
      </c>
      <c r="E115" s="34" t="s">
        <v>84</v>
      </c>
      <c r="F115" s="32" t="s">
        <v>3564</v>
      </c>
      <c r="G115" s="32" t="s">
        <v>826</v>
      </c>
      <c r="H115" s="32" t="s">
        <v>3565</v>
      </c>
      <c r="I115" s="32" t="s">
        <v>826</v>
      </c>
      <c r="J115" s="32" t="s">
        <v>3566</v>
      </c>
      <c r="K115" s="32" t="s">
        <v>826</v>
      </c>
      <c r="L115" s="35">
        <v>1314.91</v>
      </c>
      <c r="M115" s="32" t="s">
        <v>3567</v>
      </c>
      <c r="N115" s="35">
        <v>935787.5431028</v>
      </c>
      <c r="O115" s="32" t="s">
        <v>3568</v>
      </c>
      <c r="P115" s="31"/>
    </row>
    <row r="116" ht="38.25" spans="1:16">
      <c r="A116" s="32" t="s">
        <v>852</v>
      </c>
      <c r="B116" s="33" t="s">
        <v>192</v>
      </c>
      <c r="C116" s="33" t="s">
        <v>853</v>
      </c>
      <c r="D116" s="33" t="s">
        <v>772</v>
      </c>
      <c r="E116" s="34" t="s">
        <v>156</v>
      </c>
      <c r="F116" s="32" t="s">
        <v>3267</v>
      </c>
      <c r="G116" s="32" t="s">
        <v>826</v>
      </c>
      <c r="H116" s="32" t="s">
        <v>3569</v>
      </c>
      <c r="I116" s="32" t="s">
        <v>826</v>
      </c>
      <c r="J116" s="32" t="s">
        <v>3569</v>
      </c>
      <c r="K116" s="32" t="s">
        <v>826</v>
      </c>
      <c r="L116" s="35">
        <v>1277.85</v>
      </c>
      <c r="M116" s="32" t="s">
        <v>3567</v>
      </c>
      <c r="N116" s="35">
        <v>937065.3931028</v>
      </c>
      <c r="O116" s="32" t="s">
        <v>3570</v>
      </c>
      <c r="P116" s="31"/>
    </row>
    <row r="117" ht="25.5" spans="1:16">
      <c r="A117" s="32" t="s">
        <v>1344</v>
      </c>
      <c r="B117" s="33" t="s">
        <v>96</v>
      </c>
      <c r="C117" s="33" t="s">
        <v>1345</v>
      </c>
      <c r="D117" s="33" t="s">
        <v>772</v>
      </c>
      <c r="E117" s="34" t="s">
        <v>84</v>
      </c>
      <c r="F117" s="32" t="s">
        <v>3251</v>
      </c>
      <c r="G117" s="32" t="s">
        <v>826</v>
      </c>
      <c r="H117" s="32" t="s">
        <v>3571</v>
      </c>
      <c r="I117" s="32" t="s">
        <v>826</v>
      </c>
      <c r="J117" s="32" t="s">
        <v>3572</v>
      </c>
      <c r="K117" s="32" t="s">
        <v>826</v>
      </c>
      <c r="L117" s="35">
        <v>1272.2</v>
      </c>
      <c r="M117" s="32" t="s">
        <v>3567</v>
      </c>
      <c r="N117" s="35">
        <v>938337.5931028</v>
      </c>
      <c r="O117" s="32" t="s">
        <v>3573</v>
      </c>
      <c r="P117" s="31"/>
    </row>
    <row r="118" ht="38.25" spans="1:16">
      <c r="A118" s="32" t="s">
        <v>1203</v>
      </c>
      <c r="B118" s="33" t="s">
        <v>96</v>
      </c>
      <c r="C118" s="33" t="s">
        <v>1204</v>
      </c>
      <c r="D118" s="33" t="s">
        <v>772</v>
      </c>
      <c r="E118" s="34" t="s">
        <v>84</v>
      </c>
      <c r="F118" s="32" t="s">
        <v>3574</v>
      </c>
      <c r="G118" s="32" t="s">
        <v>826</v>
      </c>
      <c r="H118" s="32" t="s">
        <v>3575</v>
      </c>
      <c r="I118" s="32" t="s">
        <v>826</v>
      </c>
      <c r="J118" s="32" t="s">
        <v>3576</v>
      </c>
      <c r="K118" s="32" t="s">
        <v>826</v>
      </c>
      <c r="L118" s="35">
        <v>1248.75</v>
      </c>
      <c r="M118" s="32" t="s">
        <v>3577</v>
      </c>
      <c r="N118" s="35">
        <v>939586.3431028</v>
      </c>
      <c r="O118" s="32" t="s">
        <v>3578</v>
      </c>
      <c r="P118" s="31"/>
    </row>
    <row r="119" ht="51" spans="1:16">
      <c r="A119" s="32" t="s">
        <v>1060</v>
      </c>
      <c r="B119" s="33" t="s">
        <v>96</v>
      </c>
      <c r="C119" s="33" t="s">
        <v>1061</v>
      </c>
      <c r="D119" s="33" t="s">
        <v>772</v>
      </c>
      <c r="E119" s="34" t="s">
        <v>84</v>
      </c>
      <c r="F119" s="32" t="s">
        <v>3579</v>
      </c>
      <c r="G119" s="32" t="s">
        <v>826</v>
      </c>
      <c r="H119" s="32" t="s">
        <v>3580</v>
      </c>
      <c r="I119" s="32" t="s">
        <v>826</v>
      </c>
      <c r="J119" s="32" t="s">
        <v>3581</v>
      </c>
      <c r="K119" s="32" t="s">
        <v>826</v>
      </c>
      <c r="L119" s="35">
        <v>1197.168345</v>
      </c>
      <c r="M119" s="32" t="s">
        <v>3577</v>
      </c>
      <c r="N119" s="35">
        <v>940783.5114478</v>
      </c>
      <c r="O119" s="32" t="s">
        <v>3582</v>
      </c>
      <c r="P119" s="31"/>
    </row>
    <row r="120" ht="25.5" spans="1:16">
      <c r="A120" s="32" t="s">
        <v>3583</v>
      </c>
      <c r="B120" s="33" t="s">
        <v>96</v>
      </c>
      <c r="C120" s="33" t="s">
        <v>3584</v>
      </c>
      <c r="D120" s="33" t="s">
        <v>3111</v>
      </c>
      <c r="E120" s="34" t="s">
        <v>751</v>
      </c>
      <c r="F120" s="32" t="s">
        <v>3585</v>
      </c>
      <c r="G120" s="32" t="s">
        <v>826</v>
      </c>
      <c r="H120" s="32" t="s">
        <v>3586</v>
      </c>
      <c r="I120" s="32" t="s">
        <v>826</v>
      </c>
      <c r="J120" s="32" t="s">
        <v>3587</v>
      </c>
      <c r="K120" s="32" t="s">
        <v>826</v>
      </c>
      <c r="L120" s="35">
        <v>1185.3308874</v>
      </c>
      <c r="M120" s="32" t="s">
        <v>3577</v>
      </c>
      <c r="N120" s="35">
        <v>941968.8423352</v>
      </c>
      <c r="O120" s="32" t="s">
        <v>3588</v>
      </c>
      <c r="P120" s="31"/>
    </row>
    <row r="121" ht="25.5" spans="1:16">
      <c r="A121" s="32" t="s">
        <v>1492</v>
      </c>
      <c r="B121" s="33" t="s">
        <v>96</v>
      </c>
      <c r="C121" s="33" t="s">
        <v>1493</v>
      </c>
      <c r="D121" s="33" t="s">
        <v>772</v>
      </c>
      <c r="E121" s="34" t="s">
        <v>116</v>
      </c>
      <c r="F121" s="32" t="s">
        <v>3589</v>
      </c>
      <c r="G121" s="32" t="s">
        <v>826</v>
      </c>
      <c r="H121" s="32" t="s">
        <v>3590</v>
      </c>
      <c r="I121" s="32" t="s">
        <v>826</v>
      </c>
      <c r="J121" s="32" t="s">
        <v>3591</v>
      </c>
      <c r="K121" s="32" t="s">
        <v>826</v>
      </c>
      <c r="L121" s="35">
        <v>1177.684</v>
      </c>
      <c r="M121" s="32" t="s">
        <v>3577</v>
      </c>
      <c r="N121" s="35">
        <v>943146.5263352</v>
      </c>
      <c r="O121" s="32" t="s">
        <v>3592</v>
      </c>
      <c r="P121" s="31"/>
    </row>
    <row r="122" spans="1:16">
      <c r="A122" s="32" t="s">
        <v>918</v>
      </c>
      <c r="B122" s="33" t="s">
        <v>159</v>
      </c>
      <c r="C122" s="33" t="s">
        <v>919</v>
      </c>
      <c r="D122" s="33" t="s">
        <v>772</v>
      </c>
      <c r="E122" s="34" t="s">
        <v>84</v>
      </c>
      <c r="F122" s="32" t="s">
        <v>3267</v>
      </c>
      <c r="G122" s="32" t="s">
        <v>826</v>
      </c>
      <c r="H122" s="32" t="s">
        <v>2804</v>
      </c>
      <c r="I122" s="32" t="s">
        <v>826</v>
      </c>
      <c r="J122" s="32" t="s">
        <v>2804</v>
      </c>
      <c r="K122" s="32" t="s">
        <v>826</v>
      </c>
      <c r="L122" s="35">
        <v>1136.43</v>
      </c>
      <c r="M122" s="32" t="s">
        <v>3593</v>
      </c>
      <c r="N122" s="35">
        <v>944282.9563352</v>
      </c>
      <c r="O122" s="32" t="s">
        <v>3594</v>
      </c>
      <c r="P122" s="31"/>
    </row>
    <row r="123" ht="25.5" spans="1:16">
      <c r="A123" s="32" t="s">
        <v>1177</v>
      </c>
      <c r="B123" s="33" t="s">
        <v>159</v>
      </c>
      <c r="C123" s="33" t="s">
        <v>1178</v>
      </c>
      <c r="D123" s="33" t="s">
        <v>772</v>
      </c>
      <c r="E123" s="34" t="s">
        <v>116</v>
      </c>
      <c r="F123" s="32" t="s">
        <v>3416</v>
      </c>
      <c r="G123" s="32" t="s">
        <v>826</v>
      </c>
      <c r="H123" s="32" t="s">
        <v>3595</v>
      </c>
      <c r="I123" s="32" t="s">
        <v>826</v>
      </c>
      <c r="J123" s="32" t="s">
        <v>3596</v>
      </c>
      <c r="K123" s="32" t="s">
        <v>826</v>
      </c>
      <c r="L123" s="35">
        <v>1133.92</v>
      </c>
      <c r="M123" s="32" t="s">
        <v>3593</v>
      </c>
      <c r="N123" s="35">
        <v>945416.8763352</v>
      </c>
      <c r="O123" s="32" t="s">
        <v>3597</v>
      </c>
      <c r="P123" s="31"/>
    </row>
    <row r="124" ht="25.5" spans="1:16">
      <c r="A124" s="32" t="s">
        <v>886</v>
      </c>
      <c r="B124" s="33" t="s">
        <v>96</v>
      </c>
      <c r="C124" s="33" t="s">
        <v>887</v>
      </c>
      <c r="D124" s="33" t="s">
        <v>772</v>
      </c>
      <c r="E124" s="34" t="s">
        <v>242</v>
      </c>
      <c r="F124" s="32" t="s">
        <v>3598</v>
      </c>
      <c r="G124" s="32" t="s">
        <v>826</v>
      </c>
      <c r="H124" s="32" t="s">
        <v>3599</v>
      </c>
      <c r="I124" s="32" t="s">
        <v>826</v>
      </c>
      <c r="J124" s="32" t="s">
        <v>3600</v>
      </c>
      <c r="K124" s="32" t="s">
        <v>826</v>
      </c>
      <c r="L124" s="35">
        <v>1128.3549912</v>
      </c>
      <c r="M124" s="32" t="s">
        <v>3593</v>
      </c>
      <c r="N124" s="35">
        <v>946545.2313264</v>
      </c>
      <c r="O124" s="32" t="s">
        <v>3601</v>
      </c>
      <c r="P124" s="31"/>
    </row>
    <row r="125" ht="25.5" spans="1:16">
      <c r="A125" s="32" t="s">
        <v>1213</v>
      </c>
      <c r="B125" s="33" t="s">
        <v>159</v>
      </c>
      <c r="C125" s="33" t="s">
        <v>1214</v>
      </c>
      <c r="D125" s="33" t="s">
        <v>772</v>
      </c>
      <c r="E125" s="34" t="s">
        <v>84</v>
      </c>
      <c r="F125" s="32" t="s">
        <v>3237</v>
      </c>
      <c r="G125" s="32" t="s">
        <v>826</v>
      </c>
      <c r="H125" s="32" t="s">
        <v>3149</v>
      </c>
      <c r="I125" s="32" t="s">
        <v>826</v>
      </c>
      <c r="J125" s="32" t="s">
        <v>3602</v>
      </c>
      <c r="K125" s="32" t="s">
        <v>826</v>
      </c>
      <c r="L125" s="35">
        <v>1124.4</v>
      </c>
      <c r="M125" s="32" t="s">
        <v>3593</v>
      </c>
      <c r="N125" s="35">
        <v>947669.6313264</v>
      </c>
      <c r="O125" s="32" t="s">
        <v>3603</v>
      </c>
      <c r="P125" s="31"/>
    </row>
    <row r="126" ht="25.5" spans="1:16">
      <c r="A126" s="32" t="s">
        <v>1455</v>
      </c>
      <c r="B126" s="33" t="s">
        <v>159</v>
      </c>
      <c r="C126" s="33" t="s">
        <v>647</v>
      </c>
      <c r="D126" s="33" t="s">
        <v>772</v>
      </c>
      <c r="E126" s="34" t="s">
        <v>84</v>
      </c>
      <c r="F126" s="32" t="s">
        <v>3251</v>
      </c>
      <c r="G126" s="32" t="s">
        <v>826</v>
      </c>
      <c r="H126" s="32" t="s">
        <v>3604</v>
      </c>
      <c r="I126" s="32" t="s">
        <v>826</v>
      </c>
      <c r="J126" s="32" t="s">
        <v>3605</v>
      </c>
      <c r="K126" s="32" t="s">
        <v>826</v>
      </c>
      <c r="L126" s="35">
        <v>1116.9</v>
      </c>
      <c r="M126" s="32" t="s">
        <v>3593</v>
      </c>
      <c r="N126" s="35">
        <v>948786.5313264</v>
      </c>
      <c r="O126" s="32" t="s">
        <v>3606</v>
      </c>
      <c r="P126" s="31"/>
    </row>
    <row r="127" ht="25.5" spans="1:16">
      <c r="A127" s="32" t="s">
        <v>1440</v>
      </c>
      <c r="B127" s="33" t="s">
        <v>159</v>
      </c>
      <c r="C127" s="33" t="s">
        <v>1441</v>
      </c>
      <c r="D127" s="33" t="s">
        <v>772</v>
      </c>
      <c r="E127" s="34" t="s">
        <v>116</v>
      </c>
      <c r="F127" s="32" t="s">
        <v>3237</v>
      </c>
      <c r="G127" s="32" t="s">
        <v>826</v>
      </c>
      <c r="H127" s="32" t="s">
        <v>3607</v>
      </c>
      <c r="I127" s="32" t="s">
        <v>826</v>
      </c>
      <c r="J127" s="32" t="s">
        <v>3608</v>
      </c>
      <c r="K127" s="32" t="s">
        <v>826</v>
      </c>
      <c r="L127" s="35">
        <v>1116.6</v>
      </c>
      <c r="M127" s="32" t="s">
        <v>3593</v>
      </c>
      <c r="N127" s="35">
        <v>949903.1313264</v>
      </c>
      <c r="O127" s="32" t="s">
        <v>3609</v>
      </c>
      <c r="P127" s="31"/>
    </row>
    <row r="128" spans="1:16">
      <c r="A128" s="32" t="s">
        <v>1503</v>
      </c>
      <c r="B128" s="33" t="s">
        <v>96</v>
      </c>
      <c r="C128" s="33" t="s">
        <v>1504</v>
      </c>
      <c r="D128" s="33" t="s">
        <v>772</v>
      </c>
      <c r="E128" s="34" t="s">
        <v>970</v>
      </c>
      <c r="F128" s="32" t="s">
        <v>3610</v>
      </c>
      <c r="G128" s="32" t="s">
        <v>826</v>
      </c>
      <c r="H128" s="32" t="s">
        <v>3611</v>
      </c>
      <c r="I128" s="32" t="s">
        <v>826</v>
      </c>
      <c r="J128" s="32" t="s">
        <v>3612</v>
      </c>
      <c r="K128" s="32" t="s">
        <v>826</v>
      </c>
      <c r="L128" s="35">
        <v>1106.534628</v>
      </c>
      <c r="M128" s="32" t="s">
        <v>3593</v>
      </c>
      <c r="N128" s="35">
        <v>951009.6659544</v>
      </c>
      <c r="O128" s="32" t="s">
        <v>3613</v>
      </c>
      <c r="P128" s="31"/>
    </row>
    <row r="129" ht="25.5" spans="1:16">
      <c r="A129" s="32" t="s">
        <v>992</v>
      </c>
      <c r="B129" s="33" t="s">
        <v>96</v>
      </c>
      <c r="C129" s="33" t="s">
        <v>993</v>
      </c>
      <c r="D129" s="33" t="s">
        <v>772</v>
      </c>
      <c r="E129" s="34" t="s">
        <v>116</v>
      </c>
      <c r="F129" s="32" t="s">
        <v>3614</v>
      </c>
      <c r="G129" s="32" t="s">
        <v>826</v>
      </c>
      <c r="H129" s="32" t="s">
        <v>3615</v>
      </c>
      <c r="I129" s="32" t="s">
        <v>826</v>
      </c>
      <c r="J129" s="32" t="s">
        <v>3616</v>
      </c>
      <c r="K129" s="32" t="s">
        <v>826</v>
      </c>
      <c r="L129" s="35">
        <v>1072.6328448</v>
      </c>
      <c r="M129" s="32" t="s">
        <v>3593</v>
      </c>
      <c r="N129" s="35">
        <v>952082.2987992</v>
      </c>
      <c r="O129" s="32" t="s">
        <v>3617</v>
      </c>
      <c r="P129" s="31"/>
    </row>
    <row r="130" ht="25.5" spans="1:16">
      <c r="A130" s="32" t="s">
        <v>1187</v>
      </c>
      <c r="B130" s="33" t="s">
        <v>159</v>
      </c>
      <c r="C130" s="33" t="s">
        <v>1188</v>
      </c>
      <c r="D130" s="33" t="s">
        <v>772</v>
      </c>
      <c r="E130" s="34" t="s">
        <v>84</v>
      </c>
      <c r="F130" s="32" t="s">
        <v>3486</v>
      </c>
      <c r="G130" s="32" t="s">
        <v>826</v>
      </c>
      <c r="H130" s="32" t="s">
        <v>3618</v>
      </c>
      <c r="I130" s="32" t="s">
        <v>826</v>
      </c>
      <c r="J130" s="32" t="s">
        <v>3619</v>
      </c>
      <c r="K130" s="32" t="s">
        <v>826</v>
      </c>
      <c r="L130" s="35">
        <v>1065.24</v>
      </c>
      <c r="M130" s="32" t="s">
        <v>3620</v>
      </c>
      <c r="N130" s="35">
        <v>953147.5387992</v>
      </c>
      <c r="O130" s="32" t="s">
        <v>3621</v>
      </c>
      <c r="P130" s="31"/>
    </row>
    <row r="131" ht="25.5" spans="1:16">
      <c r="A131" s="32" t="s">
        <v>1362</v>
      </c>
      <c r="B131" s="33" t="s">
        <v>96</v>
      </c>
      <c r="C131" s="33" t="s">
        <v>1363</v>
      </c>
      <c r="D131" s="33" t="s">
        <v>772</v>
      </c>
      <c r="E131" s="34" t="s">
        <v>84</v>
      </c>
      <c r="F131" s="32" t="s">
        <v>3622</v>
      </c>
      <c r="G131" s="32" t="s">
        <v>826</v>
      </c>
      <c r="H131" s="32" t="s">
        <v>3623</v>
      </c>
      <c r="I131" s="32" t="s">
        <v>826</v>
      </c>
      <c r="J131" s="32" t="s">
        <v>3624</v>
      </c>
      <c r="K131" s="32" t="s">
        <v>826</v>
      </c>
      <c r="L131" s="35">
        <v>1063.88</v>
      </c>
      <c r="M131" s="32" t="s">
        <v>3620</v>
      </c>
      <c r="N131" s="35">
        <v>954211.4187992</v>
      </c>
      <c r="O131" s="32" t="s">
        <v>3625</v>
      </c>
      <c r="P131" s="31"/>
    </row>
    <row r="132" ht="38.25" spans="1:16">
      <c r="A132" s="32" t="s">
        <v>1141</v>
      </c>
      <c r="B132" s="33" t="s">
        <v>96</v>
      </c>
      <c r="C132" s="33" t="s">
        <v>1142</v>
      </c>
      <c r="D132" s="33" t="s">
        <v>772</v>
      </c>
      <c r="E132" s="34" t="s">
        <v>84</v>
      </c>
      <c r="F132" s="32" t="s">
        <v>3626</v>
      </c>
      <c r="G132" s="32" t="s">
        <v>826</v>
      </c>
      <c r="H132" s="32" t="s">
        <v>3627</v>
      </c>
      <c r="I132" s="32" t="s">
        <v>826</v>
      </c>
      <c r="J132" s="32" t="s">
        <v>3628</v>
      </c>
      <c r="K132" s="32" t="s">
        <v>826</v>
      </c>
      <c r="L132" s="35">
        <v>1056.48</v>
      </c>
      <c r="M132" s="32" t="s">
        <v>3620</v>
      </c>
      <c r="N132" s="35">
        <v>955267.8987992</v>
      </c>
      <c r="O132" s="32" t="s">
        <v>3629</v>
      </c>
      <c r="P132" s="31"/>
    </row>
    <row r="133" ht="38.25" spans="1:16">
      <c r="A133" s="32" t="s">
        <v>1448</v>
      </c>
      <c r="B133" s="33" t="s">
        <v>96</v>
      </c>
      <c r="C133" s="33" t="s">
        <v>1449</v>
      </c>
      <c r="D133" s="33" t="s">
        <v>772</v>
      </c>
      <c r="E133" s="34" t="s">
        <v>84</v>
      </c>
      <c r="F133" s="32" t="s">
        <v>3630</v>
      </c>
      <c r="G133" s="32" t="s">
        <v>826</v>
      </c>
      <c r="H133" s="32" t="s">
        <v>3631</v>
      </c>
      <c r="I133" s="32" t="s">
        <v>826</v>
      </c>
      <c r="J133" s="32" t="s">
        <v>3632</v>
      </c>
      <c r="K133" s="32" t="s">
        <v>826</v>
      </c>
      <c r="L133" s="35">
        <v>1053</v>
      </c>
      <c r="M133" s="32" t="s">
        <v>3620</v>
      </c>
      <c r="N133" s="35">
        <v>956320.8987992</v>
      </c>
      <c r="O133" s="32" t="s">
        <v>3633</v>
      </c>
      <c r="P133" s="31"/>
    </row>
    <row r="134" ht="38.25" spans="1:16">
      <c r="A134" s="32" t="s">
        <v>1266</v>
      </c>
      <c r="B134" s="33" t="s">
        <v>96</v>
      </c>
      <c r="C134" s="33" t="s">
        <v>1267</v>
      </c>
      <c r="D134" s="33" t="s">
        <v>772</v>
      </c>
      <c r="E134" s="34" t="s">
        <v>84</v>
      </c>
      <c r="F134" s="32" t="s">
        <v>3374</v>
      </c>
      <c r="G134" s="32" t="s">
        <v>826</v>
      </c>
      <c r="H134" s="32" t="s">
        <v>3634</v>
      </c>
      <c r="I134" s="32" t="s">
        <v>826</v>
      </c>
      <c r="J134" s="32" t="s">
        <v>3635</v>
      </c>
      <c r="K134" s="32" t="s">
        <v>826</v>
      </c>
      <c r="L134" s="35">
        <v>1038.07</v>
      </c>
      <c r="M134" s="32" t="s">
        <v>3620</v>
      </c>
      <c r="N134" s="35">
        <v>957358.9687992</v>
      </c>
      <c r="O134" s="32" t="s">
        <v>3636</v>
      </c>
      <c r="P134" s="31"/>
    </row>
    <row r="135" ht="38.25" spans="1:16">
      <c r="A135" s="32" t="s">
        <v>817</v>
      </c>
      <c r="B135" s="33" t="s">
        <v>96</v>
      </c>
      <c r="C135" s="33" t="s">
        <v>818</v>
      </c>
      <c r="D135" s="33" t="s">
        <v>772</v>
      </c>
      <c r="E135" s="34" t="s">
        <v>70</v>
      </c>
      <c r="F135" s="32" t="s">
        <v>3173</v>
      </c>
      <c r="G135" s="32" t="s">
        <v>826</v>
      </c>
      <c r="H135" s="32" t="s">
        <v>3637</v>
      </c>
      <c r="I135" s="32" t="s">
        <v>826</v>
      </c>
      <c r="J135" s="32" t="s">
        <v>3638</v>
      </c>
      <c r="K135" s="32" t="s">
        <v>826</v>
      </c>
      <c r="L135" s="35">
        <v>1010.16</v>
      </c>
      <c r="M135" s="32" t="s">
        <v>3620</v>
      </c>
      <c r="N135" s="35">
        <v>958369.1287992</v>
      </c>
      <c r="O135" s="32" t="s">
        <v>3639</v>
      </c>
      <c r="P135" s="31"/>
    </row>
    <row r="136" ht="25.5" spans="1:16">
      <c r="A136" s="32" t="s">
        <v>3640</v>
      </c>
      <c r="B136" s="33" t="s">
        <v>96</v>
      </c>
      <c r="C136" s="33" t="s">
        <v>3641</v>
      </c>
      <c r="D136" s="33" t="s">
        <v>905</v>
      </c>
      <c r="E136" s="34" t="s">
        <v>751</v>
      </c>
      <c r="F136" s="32" t="s">
        <v>3642</v>
      </c>
      <c r="G136" s="32" t="s">
        <v>826</v>
      </c>
      <c r="H136" s="32" t="s">
        <v>3643</v>
      </c>
      <c r="I136" s="32" t="s">
        <v>826</v>
      </c>
      <c r="J136" s="32" t="s">
        <v>3644</v>
      </c>
      <c r="K136" s="32" t="s">
        <v>826</v>
      </c>
      <c r="L136" s="35">
        <v>992.880407157</v>
      </c>
      <c r="M136" s="32" t="s">
        <v>3620</v>
      </c>
      <c r="N136" s="35">
        <v>959362.0092064</v>
      </c>
      <c r="O136" s="32" t="s">
        <v>3645</v>
      </c>
      <c r="P136" s="31"/>
    </row>
    <row r="137" ht="25.5" spans="1:16">
      <c r="A137" s="32" t="s">
        <v>1240</v>
      </c>
      <c r="B137" s="33" t="s">
        <v>96</v>
      </c>
      <c r="C137" s="33" t="s">
        <v>1241</v>
      </c>
      <c r="D137" s="33" t="s">
        <v>772</v>
      </c>
      <c r="E137" s="34" t="s">
        <v>84</v>
      </c>
      <c r="F137" s="32" t="s">
        <v>3443</v>
      </c>
      <c r="G137" s="32" t="s">
        <v>826</v>
      </c>
      <c r="H137" s="32" t="s">
        <v>3646</v>
      </c>
      <c r="I137" s="32" t="s">
        <v>826</v>
      </c>
      <c r="J137" s="32" t="s">
        <v>3647</v>
      </c>
      <c r="K137" s="32" t="s">
        <v>826</v>
      </c>
      <c r="L137" s="35">
        <v>991.34</v>
      </c>
      <c r="M137" s="32" t="s">
        <v>3620</v>
      </c>
      <c r="N137" s="35">
        <v>960353.3492064</v>
      </c>
      <c r="O137" s="32" t="s">
        <v>3648</v>
      </c>
      <c r="P137" s="31"/>
    </row>
    <row r="138" ht="25.5" spans="1:16">
      <c r="A138" s="32" t="s">
        <v>1422</v>
      </c>
      <c r="B138" s="33" t="s">
        <v>159</v>
      </c>
      <c r="C138" s="33" t="s">
        <v>1423</v>
      </c>
      <c r="D138" s="33" t="s">
        <v>772</v>
      </c>
      <c r="E138" s="34" t="s">
        <v>84</v>
      </c>
      <c r="F138" s="32" t="s">
        <v>3251</v>
      </c>
      <c r="G138" s="32" t="s">
        <v>826</v>
      </c>
      <c r="H138" s="32" t="s">
        <v>3649</v>
      </c>
      <c r="I138" s="32" t="s">
        <v>826</v>
      </c>
      <c r="J138" s="32" t="s">
        <v>3650</v>
      </c>
      <c r="K138" s="32" t="s">
        <v>826</v>
      </c>
      <c r="L138" s="35">
        <v>986.2</v>
      </c>
      <c r="M138" s="32" t="s">
        <v>3620</v>
      </c>
      <c r="N138" s="35">
        <v>961339.5492064</v>
      </c>
      <c r="O138" s="32" t="s">
        <v>3651</v>
      </c>
      <c r="P138" s="31"/>
    </row>
    <row r="139" ht="38.25" spans="1:16">
      <c r="A139" s="32" t="s">
        <v>1256</v>
      </c>
      <c r="B139" s="33" t="s">
        <v>96</v>
      </c>
      <c r="C139" s="33" t="s">
        <v>1257</v>
      </c>
      <c r="D139" s="33" t="s">
        <v>772</v>
      </c>
      <c r="E139" s="34" t="s">
        <v>84</v>
      </c>
      <c r="F139" s="32" t="s">
        <v>3652</v>
      </c>
      <c r="G139" s="32" t="s">
        <v>826</v>
      </c>
      <c r="H139" s="32" t="s">
        <v>3653</v>
      </c>
      <c r="I139" s="32" t="s">
        <v>826</v>
      </c>
      <c r="J139" s="32" t="s">
        <v>3654</v>
      </c>
      <c r="K139" s="32" t="s">
        <v>826</v>
      </c>
      <c r="L139" s="35">
        <v>963.6</v>
      </c>
      <c r="M139" s="32" t="s">
        <v>3655</v>
      </c>
      <c r="N139" s="35">
        <v>962303.1492064</v>
      </c>
      <c r="O139" s="32" t="s">
        <v>3656</v>
      </c>
      <c r="P139" s="31"/>
    </row>
    <row r="140" ht="25.5" spans="1:16">
      <c r="A140" s="32" t="s">
        <v>977</v>
      </c>
      <c r="B140" s="33" t="s">
        <v>96</v>
      </c>
      <c r="C140" s="33" t="s">
        <v>978</v>
      </c>
      <c r="D140" s="33" t="s">
        <v>772</v>
      </c>
      <c r="E140" s="34" t="s">
        <v>84</v>
      </c>
      <c r="F140" s="32" t="s">
        <v>3657</v>
      </c>
      <c r="G140" s="32" t="s">
        <v>826</v>
      </c>
      <c r="H140" s="32" t="s">
        <v>3658</v>
      </c>
      <c r="I140" s="32" t="s">
        <v>826</v>
      </c>
      <c r="J140" s="32" t="s">
        <v>3659</v>
      </c>
      <c r="K140" s="32" t="s">
        <v>826</v>
      </c>
      <c r="L140" s="35">
        <v>950.991795</v>
      </c>
      <c r="M140" s="32" t="s">
        <v>3655</v>
      </c>
      <c r="N140" s="35">
        <v>963254.1410014</v>
      </c>
      <c r="O140" s="32" t="s">
        <v>3660</v>
      </c>
      <c r="P140" s="31"/>
    </row>
    <row r="141" spans="1:16">
      <c r="A141" s="32" t="s">
        <v>1454</v>
      </c>
      <c r="B141" s="33" t="s">
        <v>68</v>
      </c>
      <c r="C141" s="33" t="s">
        <v>644</v>
      </c>
      <c r="D141" s="33" t="s">
        <v>772</v>
      </c>
      <c r="E141" s="34" t="s">
        <v>156</v>
      </c>
      <c r="F141" s="32" t="s">
        <v>3257</v>
      </c>
      <c r="G141" s="32" t="s">
        <v>826</v>
      </c>
      <c r="H141" s="32" t="s">
        <v>3661</v>
      </c>
      <c r="I141" s="32" t="s">
        <v>826</v>
      </c>
      <c r="J141" s="32" t="s">
        <v>3662</v>
      </c>
      <c r="K141" s="32" t="s">
        <v>826</v>
      </c>
      <c r="L141" s="35">
        <v>931.21</v>
      </c>
      <c r="M141" s="32" t="s">
        <v>3655</v>
      </c>
      <c r="N141" s="35">
        <v>964185.3510014</v>
      </c>
      <c r="O141" s="32" t="s">
        <v>3663</v>
      </c>
      <c r="P141" s="31"/>
    </row>
    <row r="142" spans="1:16">
      <c r="A142" s="32" t="s">
        <v>1438</v>
      </c>
      <c r="B142" s="33" t="s">
        <v>159</v>
      </c>
      <c r="C142" s="33" t="s">
        <v>1439</v>
      </c>
      <c r="D142" s="33" t="s">
        <v>772</v>
      </c>
      <c r="E142" s="34" t="s">
        <v>116</v>
      </c>
      <c r="F142" s="32" t="s">
        <v>3664</v>
      </c>
      <c r="G142" s="32" t="s">
        <v>826</v>
      </c>
      <c r="H142" s="32" t="s">
        <v>3665</v>
      </c>
      <c r="I142" s="32" t="s">
        <v>826</v>
      </c>
      <c r="J142" s="32" t="s">
        <v>3666</v>
      </c>
      <c r="K142" s="32" t="s">
        <v>826</v>
      </c>
      <c r="L142" s="35">
        <v>926.64</v>
      </c>
      <c r="M142" s="32" t="s">
        <v>3655</v>
      </c>
      <c r="N142" s="35">
        <v>965111.9910014</v>
      </c>
      <c r="O142" s="32" t="s">
        <v>3667</v>
      </c>
      <c r="P142" s="31"/>
    </row>
    <row r="143" ht="38.25" spans="1:16">
      <c r="A143" s="36" t="s">
        <v>3668</v>
      </c>
      <c r="B143" s="37" t="s">
        <v>96</v>
      </c>
      <c r="C143" s="37" t="s">
        <v>3669</v>
      </c>
      <c r="D143" s="37" t="s">
        <v>3111</v>
      </c>
      <c r="E143" s="38" t="s">
        <v>751</v>
      </c>
      <c r="F143" s="36" t="s">
        <v>3482</v>
      </c>
      <c r="G143" s="36" t="s">
        <v>826</v>
      </c>
      <c r="H143" s="36" t="s">
        <v>3670</v>
      </c>
      <c r="I143" s="36" t="s">
        <v>826</v>
      </c>
      <c r="J143" s="36" t="s">
        <v>3671</v>
      </c>
      <c r="K143" s="36" t="s">
        <v>826</v>
      </c>
      <c r="L143" s="39">
        <v>892.139475843</v>
      </c>
      <c r="M143" s="36" t="s">
        <v>3655</v>
      </c>
      <c r="N143" s="39">
        <v>966004.1304772</v>
      </c>
      <c r="O143" s="36" t="s">
        <v>3672</v>
      </c>
      <c r="P143" s="31"/>
    </row>
    <row r="144" ht="25.5" spans="1:16">
      <c r="A144" s="36" t="s">
        <v>1391</v>
      </c>
      <c r="B144" s="37" t="s">
        <v>96</v>
      </c>
      <c r="C144" s="37" t="s">
        <v>1392</v>
      </c>
      <c r="D144" s="37" t="s">
        <v>772</v>
      </c>
      <c r="E144" s="38" t="s">
        <v>84</v>
      </c>
      <c r="F144" s="36" t="s">
        <v>3622</v>
      </c>
      <c r="G144" s="36" t="s">
        <v>826</v>
      </c>
      <c r="H144" s="36" t="s">
        <v>3673</v>
      </c>
      <c r="I144" s="36" t="s">
        <v>826</v>
      </c>
      <c r="J144" s="36" t="s">
        <v>3674</v>
      </c>
      <c r="K144" s="36" t="s">
        <v>826</v>
      </c>
      <c r="L144" s="39">
        <v>887.2</v>
      </c>
      <c r="M144" s="36" t="s">
        <v>3655</v>
      </c>
      <c r="N144" s="39">
        <v>966891.3304772</v>
      </c>
      <c r="O144" s="36" t="s">
        <v>3675</v>
      </c>
      <c r="P144" s="31"/>
    </row>
    <row r="145" ht="25.5" spans="1:16">
      <c r="A145" s="36" t="s">
        <v>3676</v>
      </c>
      <c r="B145" s="37" t="s">
        <v>96</v>
      </c>
      <c r="C145" s="37" t="s">
        <v>3677</v>
      </c>
      <c r="D145" s="37" t="s">
        <v>772</v>
      </c>
      <c r="E145" s="38" t="s">
        <v>970</v>
      </c>
      <c r="F145" s="36" t="s">
        <v>3678</v>
      </c>
      <c r="G145" s="36" t="s">
        <v>826</v>
      </c>
      <c r="H145" s="36" t="s">
        <v>3679</v>
      </c>
      <c r="I145" s="36" t="s">
        <v>826</v>
      </c>
      <c r="J145" s="36" t="s">
        <v>3680</v>
      </c>
      <c r="K145" s="36" t="s">
        <v>826</v>
      </c>
      <c r="L145" s="39">
        <v>866.428408575</v>
      </c>
      <c r="M145" s="36" t="s">
        <v>3655</v>
      </c>
      <c r="N145" s="39">
        <v>967757.7588858</v>
      </c>
      <c r="O145" s="36" t="s">
        <v>3681</v>
      </c>
      <c r="P145" s="31"/>
    </row>
    <row r="146" ht="38.25" spans="1:16">
      <c r="A146" s="36" t="s">
        <v>1460</v>
      </c>
      <c r="B146" s="37" t="s">
        <v>96</v>
      </c>
      <c r="C146" s="37" t="s">
        <v>1461</v>
      </c>
      <c r="D146" s="37" t="s">
        <v>772</v>
      </c>
      <c r="E146" s="38" t="s">
        <v>84</v>
      </c>
      <c r="F146" s="36" t="s">
        <v>3682</v>
      </c>
      <c r="G146" s="36" t="s">
        <v>826</v>
      </c>
      <c r="H146" s="36" t="s">
        <v>3683</v>
      </c>
      <c r="I146" s="36" t="s">
        <v>826</v>
      </c>
      <c r="J146" s="36" t="s">
        <v>3684</v>
      </c>
      <c r="K146" s="36" t="s">
        <v>826</v>
      </c>
      <c r="L146" s="39">
        <v>843.7</v>
      </c>
      <c r="M146" s="36" t="s">
        <v>3685</v>
      </c>
      <c r="N146" s="39">
        <v>968601.4588858</v>
      </c>
      <c r="O146" s="36" t="s">
        <v>3686</v>
      </c>
      <c r="P146" s="31"/>
    </row>
    <row r="147" ht="38.25" spans="1:16">
      <c r="A147" s="36" t="s">
        <v>1410</v>
      </c>
      <c r="B147" s="37" t="s">
        <v>164</v>
      </c>
      <c r="C147" s="37" t="s">
        <v>1411</v>
      </c>
      <c r="D147" s="37" t="s">
        <v>772</v>
      </c>
      <c r="E147" s="38" t="s">
        <v>84</v>
      </c>
      <c r="F147" s="36" t="s">
        <v>3687</v>
      </c>
      <c r="G147" s="36" t="s">
        <v>826</v>
      </c>
      <c r="H147" s="36" t="s">
        <v>3688</v>
      </c>
      <c r="I147" s="36" t="s">
        <v>826</v>
      </c>
      <c r="J147" s="36" t="s">
        <v>3689</v>
      </c>
      <c r="K147" s="36" t="s">
        <v>826</v>
      </c>
      <c r="L147" s="39">
        <v>841.36</v>
      </c>
      <c r="M147" s="36" t="s">
        <v>3685</v>
      </c>
      <c r="N147" s="39">
        <v>969442.8188858</v>
      </c>
      <c r="O147" s="36" t="s">
        <v>3690</v>
      </c>
      <c r="P147" s="31"/>
    </row>
    <row r="148" ht="25.5" spans="1:16">
      <c r="A148" s="36" t="s">
        <v>930</v>
      </c>
      <c r="B148" s="37" t="s">
        <v>96</v>
      </c>
      <c r="C148" s="37" t="s">
        <v>931</v>
      </c>
      <c r="D148" s="37" t="s">
        <v>772</v>
      </c>
      <c r="E148" s="38" t="s">
        <v>93</v>
      </c>
      <c r="F148" s="36" t="s">
        <v>3691</v>
      </c>
      <c r="G148" s="36" t="s">
        <v>826</v>
      </c>
      <c r="H148" s="36" t="s">
        <v>3692</v>
      </c>
      <c r="I148" s="36" t="s">
        <v>826</v>
      </c>
      <c r="J148" s="36" t="s">
        <v>3693</v>
      </c>
      <c r="K148" s="36" t="s">
        <v>826</v>
      </c>
      <c r="L148" s="39">
        <v>820.104121384</v>
      </c>
      <c r="M148" s="36" t="s">
        <v>3685</v>
      </c>
      <c r="N148" s="39">
        <v>970262.9230072</v>
      </c>
      <c r="O148" s="36" t="s">
        <v>3694</v>
      </c>
      <c r="P148" s="31"/>
    </row>
    <row r="149" ht="25.5" spans="1:16">
      <c r="A149" s="36" t="s">
        <v>1569</v>
      </c>
      <c r="B149" s="37" t="s">
        <v>96</v>
      </c>
      <c r="C149" s="37" t="s">
        <v>1570</v>
      </c>
      <c r="D149" s="37" t="s">
        <v>772</v>
      </c>
      <c r="E149" s="38" t="s">
        <v>970</v>
      </c>
      <c r="F149" s="36" t="s">
        <v>3695</v>
      </c>
      <c r="G149" s="36" t="s">
        <v>826</v>
      </c>
      <c r="H149" s="36" t="s">
        <v>3696</v>
      </c>
      <c r="I149" s="36" t="s">
        <v>826</v>
      </c>
      <c r="J149" s="36" t="s">
        <v>3697</v>
      </c>
      <c r="K149" s="36" t="s">
        <v>826</v>
      </c>
      <c r="L149" s="39">
        <v>818.97381</v>
      </c>
      <c r="M149" s="36" t="s">
        <v>3685</v>
      </c>
      <c r="N149" s="39">
        <v>971081.8968172</v>
      </c>
      <c r="O149" s="36" t="s">
        <v>3698</v>
      </c>
      <c r="P149" s="31"/>
    </row>
    <row r="150" ht="38.25" customHeight="1" spans="1:16">
      <c r="A150" s="36" t="s">
        <v>1157</v>
      </c>
      <c r="B150" s="37" t="s">
        <v>159</v>
      </c>
      <c r="C150" s="37" t="s">
        <v>1158</v>
      </c>
      <c r="D150" s="37" t="s">
        <v>772</v>
      </c>
      <c r="E150" s="38" t="s">
        <v>84</v>
      </c>
      <c r="F150" s="36" t="s">
        <v>3153</v>
      </c>
      <c r="G150" s="36" t="s">
        <v>826</v>
      </c>
      <c r="H150" s="36" t="s">
        <v>3699</v>
      </c>
      <c r="I150" s="36" t="s">
        <v>826</v>
      </c>
      <c r="J150" s="36" t="s">
        <v>3700</v>
      </c>
      <c r="K150" s="36" t="s">
        <v>826</v>
      </c>
      <c r="L150" s="39">
        <v>817.16</v>
      </c>
      <c r="M150" s="36" t="s">
        <v>3685</v>
      </c>
      <c r="N150" s="39">
        <v>971899.0568172</v>
      </c>
      <c r="O150" s="36" t="s">
        <v>3701</v>
      </c>
      <c r="P150" s="31"/>
    </row>
    <row r="151" spans="1:16">
      <c r="A151" s="36" t="s">
        <v>3702</v>
      </c>
      <c r="B151" s="37" t="s">
        <v>96</v>
      </c>
      <c r="C151" s="37" t="s">
        <v>3703</v>
      </c>
      <c r="D151" s="37" t="s">
        <v>772</v>
      </c>
      <c r="E151" s="38" t="s">
        <v>242</v>
      </c>
      <c r="F151" s="36" t="s">
        <v>3704</v>
      </c>
      <c r="G151" s="36" t="s">
        <v>826</v>
      </c>
      <c r="H151" s="36" t="s">
        <v>3705</v>
      </c>
      <c r="I151" s="36" t="s">
        <v>826</v>
      </c>
      <c r="J151" s="36" t="s">
        <v>3706</v>
      </c>
      <c r="K151" s="36" t="s">
        <v>826</v>
      </c>
      <c r="L151" s="39">
        <v>796.8825</v>
      </c>
      <c r="M151" s="36" t="s">
        <v>3685</v>
      </c>
      <c r="N151" s="39">
        <v>972695.9393172</v>
      </c>
      <c r="O151" s="36" t="s">
        <v>3707</v>
      </c>
      <c r="P151" s="31"/>
    </row>
    <row r="152" ht="51" spans="1:16">
      <c r="A152" s="36" t="s">
        <v>1000</v>
      </c>
      <c r="B152" s="37" t="s">
        <v>96</v>
      </c>
      <c r="C152" s="37" t="s">
        <v>1001</v>
      </c>
      <c r="D152" s="37" t="s">
        <v>772</v>
      </c>
      <c r="E152" s="38" t="s">
        <v>93</v>
      </c>
      <c r="F152" s="36" t="s">
        <v>3708</v>
      </c>
      <c r="G152" s="36" t="s">
        <v>826</v>
      </c>
      <c r="H152" s="36" t="s">
        <v>3709</v>
      </c>
      <c r="I152" s="36" t="s">
        <v>826</v>
      </c>
      <c r="J152" s="36" t="s">
        <v>3710</v>
      </c>
      <c r="K152" s="36" t="s">
        <v>826</v>
      </c>
      <c r="L152" s="39">
        <v>789.1224768</v>
      </c>
      <c r="M152" s="36" t="s">
        <v>3685</v>
      </c>
      <c r="N152" s="39">
        <v>973485.061794</v>
      </c>
      <c r="O152" s="36" t="s">
        <v>3711</v>
      </c>
      <c r="P152" s="31"/>
    </row>
    <row r="153" ht="25.5" spans="1:16">
      <c r="A153" s="36" t="s">
        <v>3712</v>
      </c>
      <c r="B153" s="37" t="s">
        <v>96</v>
      </c>
      <c r="C153" s="37" t="s">
        <v>3713</v>
      </c>
      <c r="D153" s="37" t="s">
        <v>3111</v>
      </c>
      <c r="E153" s="38" t="s">
        <v>751</v>
      </c>
      <c r="F153" s="36" t="s">
        <v>3112</v>
      </c>
      <c r="G153" s="36" t="s">
        <v>826</v>
      </c>
      <c r="H153" s="36" t="s">
        <v>2815</v>
      </c>
      <c r="I153" s="36" t="s">
        <v>826</v>
      </c>
      <c r="J153" s="36" t="s">
        <v>3714</v>
      </c>
      <c r="K153" s="36" t="s">
        <v>826</v>
      </c>
      <c r="L153" s="39">
        <v>773.4409078</v>
      </c>
      <c r="M153" s="36" t="s">
        <v>3685</v>
      </c>
      <c r="N153" s="39">
        <v>974258.5027018</v>
      </c>
      <c r="O153" s="36" t="s">
        <v>3715</v>
      </c>
      <c r="P153" s="31"/>
    </row>
    <row r="154" spans="1:16">
      <c r="A154" s="36" t="s">
        <v>3716</v>
      </c>
      <c r="B154" s="37" t="s">
        <v>96</v>
      </c>
      <c r="C154" s="37" t="s">
        <v>3717</v>
      </c>
      <c r="D154" s="37" t="s">
        <v>905</v>
      </c>
      <c r="E154" s="38" t="s">
        <v>751</v>
      </c>
      <c r="F154" s="36" t="s">
        <v>3718</v>
      </c>
      <c r="G154" s="36" t="s">
        <v>826</v>
      </c>
      <c r="H154" s="36" t="s">
        <v>3719</v>
      </c>
      <c r="I154" s="36" t="s">
        <v>826</v>
      </c>
      <c r="J154" s="36" t="s">
        <v>3720</v>
      </c>
      <c r="K154" s="36" t="s">
        <v>826</v>
      </c>
      <c r="L154" s="39">
        <v>773.0348208</v>
      </c>
      <c r="M154" s="36" t="s">
        <v>3685</v>
      </c>
      <c r="N154" s="39">
        <v>975031.5375226</v>
      </c>
      <c r="O154" s="36" t="s">
        <v>3721</v>
      </c>
      <c r="P154" s="31"/>
    </row>
    <row r="155" ht="25.5" spans="1:16">
      <c r="A155" s="36" t="s">
        <v>1218</v>
      </c>
      <c r="B155" s="37" t="s">
        <v>68</v>
      </c>
      <c r="C155" s="37" t="s">
        <v>1219</v>
      </c>
      <c r="D155" s="37" t="s">
        <v>772</v>
      </c>
      <c r="E155" s="38" t="s">
        <v>84</v>
      </c>
      <c r="F155" s="36" t="s">
        <v>3722</v>
      </c>
      <c r="G155" s="36" t="s">
        <v>826</v>
      </c>
      <c r="H155" s="36" t="s">
        <v>3723</v>
      </c>
      <c r="I155" s="36" t="s">
        <v>826</v>
      </c>
      <c r="J155" s="36" t="s">
        <v>3724</v>
      </c>
      <c r="K155" s="36" t="s">
        <v>826</v>
      </c>
      <c r="L155" s="39">
        <v>768.6</v>
      </c>
      <c r="M155" s="36" t="s">
        <v>3685</v>
      </c>
      <c r="N155" s="39">
        <v>975800.1375226</v>
      </c>
      <c r="O155" s="36" t="s">
        <v>3725</v>
      </c>
      <c r="P155" s="31"/>
    </row>
    <row r="156" ht="25.5" spans="1:16">
      <c r="A156" s="36" t="s">
        <v>1470</v>
      </c>
      <c r="B156" s="37" t="s">
        <v>159</v>
      </c>
      <c r="C156" s="37" t="s">
        <v>1471</v>
      </c>
      <c r="D156" s="37" t="s">
        <v>772</v>
      </c>
      <c r="E156" s="38" t="s">
        <v>84</v>
      </c>
      <c r="F156" s="36" t="s">
        <v>3726</v>
      </c>
      <c r="G156" s="36" t="s">
        <v>826</v>
      </c>
      <c r="H156" s="36" t="s">
        <v>3727</v>
      </c>
      <c r="I156" s="36" t="s">
        <v>826</v>
      </c>
      <c r="J156" s="36" t="s">
        <v>3728</v>
      </c>
      <c r="K156" s="36" t="s">
        <v>826</v>
      </c>
      <c r="L156" s="39">
        <v>759.36</v>
      </c>
      <c r="M156" s="36" t="s">
        <v>3729</v>
      </c>
      <c r="N156" s="39">
        <v>976559.4975226</v>
      </c>
      <c r="O156" s="36" t="s">
        <v>3730</v>
      </c>
      <c r="P156" s="31"/>
    </row>
    <row r="157" ht="38.25" spans="1:16">
      <c r="A157" s="36" t="s">
        <v>3731</v>
      </c>
      <c r="B157" s="37" t="s">
        <v>96</v>
      </c>
      <c r="C157" s="37" t="s">
        <v>3732</v>
      </c>
      <c r="D157" s="37" t="s">
        <v>3733</v>
      </c>
      <c r="E157" s="38" t="s">
        <v>84</v>
      </c>
      <c r="F157" s="36" t="s">
        <v>3734</v>
      </c>
      <c r="G157" s="36" t="s">
        <v>826</v>
      </c>
      <c r="H157" s="36" t="s">
        <v>3735</v>
      </c>
      <c r="I157" s="36" t="s">
        <v>826</v>
      </c>
      <c r="J157" s="36" t="s">
        <v>3736</v>
      </c>
      <c r="K157" s="36" t="s">
        <v>826</v>
      </c>
      <c r="L157" s="39">
        <v>733.881936256</v>
      </c>
      <c r="M157" s="36" t="s">
        <v>3729</v>
      </c>
      <c r="N157" s="39">
        <v>977293.3794589</v>
      </c>
      <c r="O157" s="36" t="s">
        <v>3737</v>
      </c>
      <c r="P157" s="31"/>
    </row>
    <row r="158" ht="38.25" spans="1:16">
      <c r="A158" s="36" t="s">
        <v>1040</v>
      </c>
      <c r="B158" s="37" t="s">
        <v>96</v>
      </c>
      <c r="C158" s="37" t="s">
        <v>1041</v>
      </c>
      <c r="D158" s="37" t="s">
        <v>772</v>
      </c>
      <c r="E158" s="38" t="s">
        <v>84</v>
      </c>
      <c r="F158" s="36" t="s">
        <v>3738</v>
      </c>
      <c r="G158" s="36" t="s">
        <v>826</v>
      </c>
      <c r="H158" s="36" t="s">
        <v>3739</v>
      </c>
      <c r="I158" s="36" t="s">
        <v>826</v>
      </c>
      <c r="J158" s="36" t="s">
        <v>3740</v>
      </c>
      <c r="K158" s="36" t="s">
        <v>826</v>
      </c>
      <c r="L158" s="39">
        <v>705.1086855</v>
      </c>
      <c r="M158" s="36" t="s">
        <v>3729</v>
      </c>
      <c r="N158" s="39">
        <v>977998.4881444</v>
      </c>
      <c r="O158" s="36" t="s">
        <v>3741</v>
      </c>
      <c r="P158" s="31"/>
    </row>
    <row r="159" customHeight="1" spans="1:16">
      <c r="A159" s="36" t="s">
        <v>3742</v>
      </c>
      <c r="B159" s="37" t="s">
        <v>96</v>
      </c>
      <c r="C159" s="37" t="s">
        <v>3743</v>
      </c>
      <c r="D159" s="37" t="s">
        <v>3111</v>
      </c>
      <c r="E159" s="38" t="s">
        <v>751</v>
      </c>
      <c r="F159" s="36" t="s">
        <v>3585</v>
      </c>
      <c r="G159" s="36" t="s">
        <v>826</v>
      </c>
      <c r="H159" s="36" t="s">
        <v>3744</v>
      </c>
      <c r="I159" s="36" t="s">
        <v>826</v>
      </c>
      <c r="J159" s="36" t="s">
        <v>3745</v>
      </c>
      <c r="K159" s="36" t="s">
        <v>826</v>
      </c>
      <c r="L159" s="39">
        <v>704.01470888</v>
      </c>
      <c r="M159" s="36" t="s">
        <v>3729</v>
      </c>
      <c r="N159" s="39">
        <v>978702.5028533</v>
      </c>
      <c r="O159" s="36" t="s">
        <v>3746</v>
      </c>
      <c r="P159" s="31"/>
    </row>
    <row r="160" ht="25.5" spans="1:16">
      <c r="A160" s="36" t="s">
        <v>1393</v>
      </c>
      <c r="B160" s="37" t="s">
        <v>96</v>
      </c>
      <c r="C160" s="37" t="s">
        <v>1394</v>
      </c>
      <c r="D160" s="37" t="s">
        <v>772</v>
      </c>
      <c r="E160" s="38" t="s">
        <v>84</v>
      </c>
      <c r="F160" s="36" t="s">
        <v>3173</v>
      </c>
      <c r="G160" s="36" t="s">
        <v>826</v>
      </c>
      <c r="H160" s="36" t="s">
        <v>3747</v>
      </c>
      <c r="I160" s="36" t="s">
        <v>826</v>
      </c>
      <c r="J160" s="36" t="s">
        <v>3748</v>
      </c>
      <c r="K160" s="36" t="s">
        <v>826</v>
      </c>
      <c r="L160" s="39">
        <v>687.26</v>
      </c>
      <c r="M160" s="36" t="s">
        <v>3729</v>
      </c>
      <c r="N160" s="39">
        <v>979389.7628533</v>
      </c>
      <c r="O160" s="36" t="s">
        <v>3749</v>
      </c>
      <c r="P160" s="31"/>
    </row>
    <row r="161" spans="1:16">
      <c r="A161" s="36" t="s">
        <v>766</v>
      </c>
      <c r="B161" s="37" t="s">
        <v>68</v>
      </c>
      <c r="C161" s="37" t="s">
        <v>83</v>
      </c>
      <c r="D161" s="37" t="s">
        <v>767</v>
      </c>
      <c r="E161" s="38" t="s">
        <v>84</v>
      </c>
      <c r="F161" s="36" t="s">
        <v>3173</v>
      </c>
      <c r="G161" s="36" t="s">
        <v>826</v>
      </c>
      <c r="H161" s="36" t="s">
        <v>2939</v>
      </c>
      <c r="I161" s="36" t="s">
        <v>826</v>
      </c>
      <c r="J161" s="36" t="s">
        <v>3750</v>
      </c>
      <c r="K161" s="36" t="s">
        <v>826</v>
      </c>
      <c r="L161" s="39">
        <v>685.56</v>
      </c>
      <c r="M161" s="36" t="s">
        <v>3729</v>
      </c>
      <c r="N161" s="39">
        <v>980075.3228533</v>
      </c>
      <c r="O161" s="36" t="s">
        <v>3751</v>
      </c>
      <c r="P161" s="31"/>
    </row>
    <row r="162" spans="1:16">
      <c r="A162" s="36" t="s">
        <v>3752</v>
      </c>
      <c r="B162" s="37" t="s">
        <v>164</v>
      </c>
      <c r="C162" s="37" t="s">
        <v>3753</v>
      </c>
      <c r="D162" s="37" t="s">
        <v>772</v>
      </c>
      <c r="E162" s="38" t="s">
        <v>970</v>
      </c>
      <c r="F162" s="36" t="s">
        <v>3754</v>
      </c>
      <c r="G162" s="36" t="s">
        <v>826</v>
      </c>
      <c r="H162" s="36" t="s">
        <v>3755</v>
      </c>
      <c r="I162" s="36" t="s">
        <v>826</v>
      </c>
      <c r="J162" s="36" t="s">
        <v>3756</v>
      </c>
      <c r="K162" s="36" t="s">
        <v>826</v>
      </c>
      <c r="L162" s="39">
        <v>685.142532</v>
      </c>
      <c r="M162" s="36" t="s">
        <v>3729</v>
      </c>
      <c r="N162" s="39">
        <v>980760.4653853</v>
      </c>
      <c r="O162" s="36" t="s">
        <v>3757</v>
      </c>
      <c r="P162" s="31"/>
    </row>
    <row r="163" ht="25.5" spans="1:16">
      <c r="A163" s="36" t="s">
        <v>1264</v>
      </c>
      <c r="B163" s="37" t="s">
        <v>159</v>
      </c>
      <c r="C163" s="37" t="s">
        <v>1265</v>
      </c>
      <c r="D163" s="37" t="s">
        <v>772</v>
      </c>
      <c r="E163" s="38" t="s">
        <v>84</v>
      </c>
      <c r="F163" s="36" t="s">
        <v>3758</v>
      </c>
      <c r="G163" s="36" t="s">
        <v>826</v>
      </c>
      <c r="H163" s="36" t="s">
        <v>3759</v>
      </c>
      <c r="I163" s="36" t="s">
        <v>826</v>
      </c>
      <c r="J163" s="36" t="s">
        <v>3760</v>
      </c>
      <c r="K163" s="36" t="s">
        <v>826</v>
      </c>
      <c r="L163" s="39">
        <v>676.26</v>
      </c>
      <c r="M163" s="36" t="s">
        <v>3729</v>
      </c>
      <c r="N163" s="39">
        <v>981436.7253853</v>
      </c>
      <c r="O163" s="36" t="s">
        <v>3761</v>
      </c>
      <c r="P163" s="31"/>
    </row>
    <row r="164" ht="51" spans="1:16">
      <c r="A164" s="36" t="s">
        <v>979</v>
      </c>
      <c r="B164" s="37" t="s">
        <v>96</v>
      </c>
      <c r="C164" s="37" t="s">
        <v>980</v>
      </c>
      <c r="D164" s="37" t="s">
        <v>772</v>
      </c>
      <c r="E164" s="38" t="s">
        <v>84</v>
      </c>
      <c r="F164" s="36" t="s">
        <v>3267</v>
      </c>
      <c r="G164" s="36" t="s">
        <v>826</v>
      </c>
      <c r="H164" s="36" t="s">
        <v>3762</v>
      </c>
      <c r="I164" s="36" t="s">
        <v>826</v>
      </c>
      <c r="J164" s="36" t="s">
        <v>3762</v>
      </c>
      <c r="K164" s="36" t="s">
        <v>826</v>
      </c>
      <c r="L164" s="39">
        <v>664.39</v>
      </c>
      <c r="M164" s="36" t="s">
        <v>3729</v>
      </c>
      <c r="N164" s="39">
        <v>982101.1153853</v>
      </c>
      <c r="O164" s="36" t="s">
        <v>3763</v>
      </c>
      <c r="P164" s="31"/>
    </row>
    <row r="165" ht="25.5" spans="1:16">
      <c r="A165" s="36" t="s">
        <v>1366</v>
      </c>
      <c r="B165" s="37" t="s">
        <v>96</v>
      </c>
      <c r="C165" s="37" t="s">
        <v>1367</v>
      </c>
      <c r="D165" s="37" t="s">
        <v>772</v>
      </c>
      <c r="E165" s="38" t="s">
        <v>84</v>
      </c>
      <c r="F165" s="36" t="s">
        <v>3173</v>
      </c>
      <c r="G165" s="36" t="s">
        <v>826</v>
      </c>
      <c r="H165" s="36" t="s">
        <v>3764</v>
      </c>
      <c r="I165" s="36" t="s">
        <v>826</v>
      </c>
      <c r="J165" s="36" t="s">
        <v>3765</v>
      </c>
      <c r="K165" s="36" t="s">
        <v>826</v>
      </c>
      <c r="L165" s="39">
        <v>644</v>
      </c>
      <c r="M165" s="36" t="s">
        <v>3766</v>
      </c>
      <c r="N165" s="39">
        <v>982745.1153853</v>
      </c>
      <c r="O165" s="36" t="s">
        <v>3767</v>
      </c>
      <c r="P165" s="31"/>
    </row>
    <row r="166" ht="51" spans="1:16">
      <c r="A166" s="36" t="s">
        <v>1114</v>
      </c>
      <c r="B166" s="37" t="s">
        <v>96</v>
      </c>
      <c r="C166" s="37" t="s">
        <v>1115</v>
      </c>
      <c r="D166" s="37" t="s">
        <v>772</v>
      </c>
      <c r="E166" s="38" t="s">
        <v>116</v>
      </c>
      <c r="F166" s="36" t="s">
        <v>3682</v>
      </c>
      <c r="G166" s="36" t="s">
        <v>826</v>
      </c>
      <c r="H166" s="36" t="s">
        <v>3768</v>
      </c>
      <c r="I166" s="36" t="s">
        <v>826</v>
      </c>
      <c r="J166" s="36" t="s">
        <v>3769</v>
      </c>
      <c r="K166" s="36" t="s">
        <v>826</v>
      </c>
      <c r="L166" s="39">
        <v>642.4</v>
      </c>
      <c r="M166" s="36" t="s">
        <v>3766</v>
      </c>
      <c r="N166" s="39">
        <v>983387.5153853</v>
      </c>
      <c r="O166" s="36" t="s">
        <v>3770</v>
      </c>
      <c r="P166" s="31"/>
    </row>
    <row r="167" ht="25.5" spans="1:16">
      <c r="A167" s="36" t="s">
        <v>1092</v>
      </c>
      <c r="B167" s="37" t="s">
        <v>159</v>
      </c>
      <c r="C167" s="37" t="s">
        <v>1093</v>
      </c>
      <c r="D167" s="37" t="s">
        <v>772</v>
      </c>
      <c r="E167" s="38" t="s">
        <v>669</v>
      </c>
      <c r="F167" s="36" t="s">
        <v>3771</v>
      </c>
      <c r="G167" s="36" t="s">
        <v>826</v>
      </c>
      <c r="H167" s="36" t="s">
        <v>3772</v>
      </c>
      <c r="I167" s="36" t="s">
        <v>826</v>
      </c>
      <c r="J167" s="36" t="s">
        <v>3773</v>
      </c>
      <c r="K167" s="36" t="s">
        <v>826</v>
      </c>
      <c r="L167" s="39">
        <v>636.12</v>
      </c>
      <c r="M167" s="36" t="s">
        <v>3766</v>
      </c>
      <c r="N167" s="39">
        <v>984023.6353853</v>
      </c>
      <c r="O167" s="36" t="s">
        <v>3774</v>
      </c>
      <c r="P167" s="31"/>
    </row>
    <row r="168" ht="38.25" spans="1:16">
      <c r="A168" s="36" t="s">
        <v>1487</v>
      </c>
      <c r="B168" s="37" t="s">
        <v>96</v>
      </c>
      <c r="C168" s="37" t="s">
        <v>1488</v>
      </c>
      <c r="D168" s="37" t="s">
        <v>772</v>
      </c>
      <c r="E168" s="38" t="s">
        <v>70</v>
      </c>
      <c r="F168" s="36" t="s">
        <v>3775</v>
      </c>
      <c r="G168" s="36" t="s">
        <v>826</v>
      </c>
      <c r="H168" s="36" t="s">
        <v>3776</v>
      </c>
      <c r="I168" s="36" t="s">
        <v>826</v>
      </c>
      <c r="J168" s="36" t="s">
        <v>3777</v>
      </c>
      <c r="K168" s="36" t="s">
        <v>826</v>
      </c>
      <c r="L168" s="39">
        <v>623.90497785</v>
      </c>
      <c r="M168" s="36" t="s">
        <v>3766</v>
      </c>
      <c r="N168" s="39">
        <v>984647.5403632</v>
      </c>
      <c r="O168" s="36" t="s">
        <v>3778</v>
      </c>
      <c r="P168" s="31"/>
    </row>
    <row r="169" ht="38.25" spans="1:16">
      <c r="A169" s="36" t="s">
        <v>975</v>
      </c>
      <c r="B169" s="37" t="s">
        <v>96</v>
      </c>
      <c r="C169" s="37" t="s">
        <v>976</v>
      </c>
      <c r="D169" s="37" t="s">
        <v>772</v>
      </c>
      <c r="E169" s="38" t="s">
        <v>116</v>
      </c>
      <c r="F169" s="36" t="s">
        <v>3779</v>
      </c>
      <c r="G169" s="36" t="s">
        <v>826</v>
      </c>
      <c r="H169" s="36" t="s">
        <v>3780</v>
      </c>
      <c r="I169" s="36" t="s">
        <v>826</v>
      </c>
      <c r="J169" s="36" t="s">
        <v>3781</v>
      </c>
      <c r="K169" s="36" t="s">
        <v>826</v>
      </c>
      <c r="L169" s="39">
        <v>618.85507</v>
      </c>
      <c r="M169" s="36" t="s">
        <v>3766</v>
      </c>
      <c r="N169" s="39">
        <v>985266.3954332</v>
      </c>
      <c r="O169" s="36" t="s">
        <v>3782</v>
      </c>
      <c r="P169" s="31"/>
    </row>
    <row r="170" spans="1:16">
      <c r="A170" s="36" t="s">
        <v>3783</v>
      </c>
      <c r="B170" s="37" t="s">
        <v>96</v>
      </c>
      <c r="C170" s="37" t="s">
        <v>3784</v>
      </c>
      <c r="D170" s="37" t="s">
        <v>905</v>
      </c>
      <c r="E170" s="38" t="s">
        <v>751</v>
      </c>
      <c r="F170" s="36" t="s">
        <v>3785</v>
      </c>
      <c r="G170" s="36" t="s">
        <v>826</v>
      </c>
      <c r="H170" s="36" t="s">
        <v>3786</v>
      </c>
      <c r="I170" s="36" t="s">
        <v>826</v>
      </c>
      <c r="J170" s="36" t="s">
        <v>3787</v>
      </c>
      <c r="K170" s="36" t="s">
        <v>826</v>
      </c>
      <c r="L170" s="39">
        <v>604.73120717</v>
      </c>
      <c r="M170" s="36" t="s">
        <v>3766</v>
      </c>
      <c r="N170" s="39">
        <v>985871.1266404</v>
      </c>
      <c r="O170" s="36" t="s">
        <v>3788</v>
      </c>
      <c r="P170" s="31"/>
    </row>
    <row r="171" ht="25.5" spans="1:16">
      <c r="A171" s="36" t="s">
        <v>907</v>
      </c>
      <c r="B171" s="37" t="s">
        <v>192</v>
      </c>
      <c r="C171" s="37" t="s">
        <v>908</v>
      </c>
      <c r="D171" s="37" t="s">
        <v>905</v>
      </c>
      <c r="E171" s="38" t="s">
        <v>906</v>
      </c>
      <c r="F171" s="36" t="s">
        <v>3789</v>
      </c>
      <c r="G171" s="36" t="s">
        <v>826</v>
      </c>
      <c r="H171" s="36" t="s">
        <v>3790</v>
      </c>
      <c r="I171" s="36" t="s">
        <v>826</v>
      </c>
      <c r="J171" s="36" t="s">
        <v>3791</v>
      </c>
      <c r="K171" s="36" t="s">
        <v>826</v>
      </c>
      <c r="L171" s="39">
        <v>569.745</v>
      </c>
      <c r="M171" s="36" t="s">
        <v>3766</v>
      </c>
      <c r="N171" s="39">
        <v>986440.8716404</v>
      </c>
      <c r="O171" s="36" t="s">
        <v>3792</v>
      </c>
      <c r="P171" s="31"/>
    </row>
    <row r="172" spans="1:16">
      <c r="A172" s="36" t="s">
        <v>1258</v>
      </c>
      <c r="B172" s="37" t="s">
        <v>96</v>
      </c>
      <c r="C172" s="37" t="s">
        <v>1259</v>
      </c>
      <c r="D172" s="37" t="s">
        <v>772</v>
      </c>
      <c r="E172" s="38" t="s">
        <v>116</v>
      </c>
      <c r="F172" s="36" t="s">
        <v>3793</v>
      </c>
      <c r="G172" s="36" t="s">
        <v>826</v>
      </c>
      <c r="H172" s="36" t="s">
        <v>3794</v>
      </c>
      <c r="I172" s="36" t="s">
        <v>826</v>
      </c>
      <c r="J172" s="36" t="s">
        <v>3795</v>
      </c>
      <c r="K172" s="36" t="s">
        <v>826</v>
      </c>
      <c r="L172" s="39">
        <v>568.854</v>
      </c>
      <c r="M172" s="36" t="s">
        <v>3766</v>
      </c>
      <c r="N172" s="39">
        <v>987009.7256404</v>
      </c>
      <c r="O172" s="36" t="s">
        <v>3796</v>
      </c>
      <c r="P172" s="31"/>
    </row>
    <row r="173" spans="1:16">
      <c r="A173" s="36" t="s">
        <v>1236</v>
      </c>
      <c r="B173" s="37" t="s">
        <v>96</v>
      </c>
      <c r="C173" s="37" t="s">
        <v>1237</v>
      </c>
      <c r="D173" s="37" t="s">
        <v>772</v>
      </c>
      <c r="E173" s="38" t="s">
        <v>242</v>
      </c>
      <c r="F173" s="36" t="s">
        <v>3797</v>
      </c>
      <c r="G173" s="36" t="s">
        <v>826</v>
      </c>
      <c r="H173" s="36" t="s">
        <v>3520</v>
      </c>
      <c r="I173" s="36" t="s">
        <v>826</v>
      </c>
      <c r="J173" s="36" t="s">
        <v>3798</v>
      </c>
      <c r="K173" s="36" t="s">
        <v>826</v>
      </c>
      <c r="L173" s="39">
        <v>550.782251418</v>
      </c>
      <c r="M173" s="36" t="s">
        <v>3799</v>
      </c>
      <c r="N173" s="39">
        <v>987560.5078918</v>
      </c>
      <c r="O173" s="36" t="s">
        <v>3800</v>
      </c>
      <c r="P173" s="31"/>
    </row>
    <row r="174" ht="25.5" spans="1:16">
      <c r="A174" s="36" t="s">
        <v>1117</v>
      </c>
      <c r="B174" s="37" t="s">
        <v>96</v>
      </c>
      <c r="C174" s="37" t="s">
        <v>1118</v>
      </c>
      <c r="D174" s="37" t="s">
        <v>772</v>
      </c>
      <c r="E174" s="38" t="s">
        <v>84</v>
      </c>
      <c r="F174" s="36" t="s">
        <v>3801</v>
      </c>
      <c r="G174" s="36" t="s">
        <v>826</v>
      </c>
      <c r="H174" s="36" t="s">
        <v>3802</v>
      </c>
      <c r="I174" s="36" t="s">
        <v>826</v>
      </c>
      <c r="J174" s="36" t="s">
        <v>3803</v>
      </c>
      <c r="K174" s="36" t="s">
        <v>826</v>
      </c>
      <c r="L174" s="39">
        <v>545.76912</v>
      </c>
      <c r="M174" s="36" t="s">
        <v>3799</v>
      </c>
      <c r="N174" s="39">
        <v>988106.2770118</v>
      </c>
      <c r="O174" s="36" t="s">
        <v>3804</v>
      </c>
      <c r="P174" s="31"/>
    </row>
    <row r="175" ht="25.5" spans="1:16">
      <c r="A175" s="36" t="s">
        <v>1246</v>
      </c>
      <c r="B175" s="37" t="s">
        <v>159</v>
      </c>
      <c r="C175" s="37" t="s">
        <v>1247</v>
      </c>
      <c r="D175" s="37" t="s">
        <v>772</v>
      </c>
      <c r="E175" s="38" t="s">
        <v>84</v>
      </c>
      <c r="F175" s="36" t="s">
        <v>3262</v>
      </c>
      <c r="G175" s="36" t="s">
        <v>826</v>
      </c>
      <c r="H175" s="36" t="s">
        <v>3805</v>
      </c>
      <c r="I175" s="36" t="s">
        <v>826</v>
      </c>
      <c r="J175" s="36" t="s">
        <v>3806</v>
      </c>
      <c r="K175" s="36" t="s">
        <v>826</v>
      </c>
      <c r="L175" s="39">
        <v>544.68</v>
      </c>
      <c r="M175" s="36" t="s">
        <v>3799</v>
      </c>
      <c r="N175" s="39">
        <v>988650.9570118</v>
      </c>
      <c r="O175" s="36" t="s">
        <v>3807</v>
      </c>
      <c r="P175" s="31"/>
    </row>
    <row r="176" ht="38.25" spans="1:16">
      <c r="A176" s="36" t="s">
        <v>1553</v>
      </c>
      <c r="B176" s="37" t="s">
        <v>96</v>
      </c>
      <c r="C176" s="37" t="s">
        <v>1554</v>
      </c>
      <c r="D176" s="37" t="s">
        <v>772</v>
      </c>
      <c r="E176" s="38" t="s">
        <v>116</v>
      </c>
      <c r="F176" s="36" t="s">
        <v>3808</v>
      </c>
      <c r="G176" s="36" t="s">
        <v>826</v>
      </c>
      <c r="H176" s="36" t="s">
        <v>3809</v>
      </c>
      <c r="I176" s="36" t="s">
        <v>826</v>
      </c>
      <c r="J176" s="36" t="s">
        <v>3810</v>
      </c>
      <c r="K176" s="36" t="s">
        <v>826</v>
      </c>
      <c r="L176" s="39">
        <v>539.07140709</v>
      </c>
      <c r="M176" s="36" t="s">
        <v>3799</v>
      </c>
      <c r="N176" s="39">
        <v>989190.0284189</v>
      </c>
      <c r="O176" s="36" t="s">
        <v>3811</v>
      </c>
      <c r="P176" s="31"/>
    </row>
    <row r="177" spans="1:16">
      <c r="A177" s="36" t="s">
        <v>3812</v>
      </c>
      <c r="B177" s="37" t="s">
        <v>96</v>
      </c>
      <c r="C177" s="37" t="s">
        <v>3813</v>
      </c>
      <c r="D177" s="37" t="s">
        <v>905</v>
      </c>
      <c r="E177" s="38" t="s">
        <v>751</v>
      </c>
      <c r="F177" s="36" t="s">
        <v>3814</v>
      </c>
      <c r="G177" s="36" t="s">
        <v>826</v>
      </c>
      <c r="H177" s="36" t="s">
        <v>3118</v>
      </c>
      <c r="I177" s="36" t="s">
        <v>826</v>
      </c>
      <c r="J177" s="36" t="s">
        <v>3815</v>
      </c>
      <c r="K177" s="36" t="s">
        <v>826</v>
      </c>
      <c r="L177" s="39">
        <v>537.825153442</v>
      </c>
      <c r="M177" s="36" t="s">
        <v>3799</v>
      </c>
      <c r="N177" s="39">
        <v>989727.8535723</v>
      </c>
      <c r="O177" s="36" t="s">
        <v>3816</v>
      </c>
      <c r="P177" s="31"/>
    </row>
    <row r="178" ht="25.5" spans="1:16">
      <c r="A178" s="36" t="s">
        <v>966</v>
      </c>
      <c r="B178" s="37" t="s">
        <v>96</v>
      </c>
      <c r="C178" s="37" t="s">
        <v>967</v>
      </c>
      <c r="D178" s="37" t="s">
        <v>772</v>
      </c>
      <c r="E178" s="38" t="s">
        <v>84</v>
      </c>
      <c r="F178" s="36" t="s">
        <v>3817</v>
      </c>
      <c r="G178" s="36" t="s">
        <v>826</v>
      </c>
      <c r="H178" s="36" t="s">
        <v>3818</v>
      </c>
      <c r="I178" s="36" t="s">
        <v>826</v>
      </c>
      <c r="J178" s="36" t="s">
        <v>3819</v>
      </c>
      <c r="K178" s="36" t="s">
        <v>826</v>
      </c>
      <c r="L178" s="39">
        <v>503.118</v>
      </c>
      <c r="M178" s="36" t="s">
        <v>3799</v>
      </c>
      <c r="N178" s="39">
        <v>990230.9715723</v>
      </c>
      <c r="O178" s="36" t="s">
        <v>3820</v>
      </c>
      <c r="P178" s="31"/>
    </row>
    <row r="179" ht="25.5" spans="1:16">
      <c r="A179" s="36" t="s">
        <v>1358</v>
      </c>
      <c r="B179" s="37" t="s">
        <v>159</v>
      </c>
      <c r="C179" s="37" t="s">
        <v>504</v>
      </c>
      <c r="D179" s="37" t="s">
        <v>772</v>
      </c>
      <c r="E179" s="38" t="s">
        <v>84</v>
      </c>
      <c r="F179" s="36" t="s">
        <v>3267</v>
      </c>
      <c r="G179" s="36" t="s">
        <v>826</v>
      </c>
      <c r="H179" s="36" t="s">
        <v>3821</v>
      </c>
      <c r="I179" s="36" t="s">
        <v>826</v>
      </c>
      <c r="J179" s="36" t="s">
        <v>3821</v>
      </c>
      <c r="K179" s="36" t="s">
        <v>826</v>
      </c>
      <c r="L179" s="39">
        <v>493.82</v>
      </c>
      <c r="M179" s="36" t="s">
        <v>3799</v>
      </c>
      <c r="N179" s="39">
        <v>990724.7915723</v>
      </c>
      <c r="O179" s="36" t="s">
        <v>3822</v>
      </c>
      <c r="P179" s="31"/>
    </row>
    <row r="180" ht="25.5" spans="1:16">
      <c r="A180" s="36" t="s">
        <v>1133</v>
      </c>
      <c r="B180" s="37" t="s">
        <v>96</v>
      </c>
      <c r="C180" s="37" t="s">
        <v>1134</v>
      </c>
      <c r="D180" s="37" t="s">
        <v>772</v>
      </c>
      <c r="E180" s="38" t="s">
        <v>84</v>
      </c>
      <c r="F180" s="36" t="s">
        <v>3823</v>
      </c>
      <c r="G180" s="36" t="s">
        <v>826</v>
      </c>
      <c r="H180" s="36" t="s">
        <v>3824</v>
      </c>
      <c r="I180" s="36" t="s">
        <v>826</v>
      </c>
      <c r="J180" s="36" t="s">
        <v>3825</v>
      </c>
      <c r="K180" s="36" t="s">
        <v>826</v>
      </c>
      <c r="L180" s="39">
        <v>490.87</v>
      </c>
      <c r="M180" s="36" t="s">
        <v>3799</v>
      </c>
      <c r="N180" s="39">
        <v>991215.6615723</v>
      </c>
      <c r="O180" s="36" t="s">
        <v>3826</v>
      </c>
      <c r="P180" s="31"/>
    </row>
    <row r="181" ht="25.5" spans="1:16">
      <c r="A181" s="36" t="s">
        <v>893</v>
      </c>
      <c r="B181" s="37" t="s">
        <v>159</v>
      </c>
      <c r="C181" s="37" t="s">
        <v>894</v>
      </c>
      <c r="D181" s="37" t="s">
        <v>772</v>
      </c>
      <c r="E181" s="38" t="s">
        <v>84</v>
      </c>
      <c r="F181" s="36" t="s">
        <v>3827</v>
      </c>
      <c r="G181" s="36" t="s">
        <v>826</v>
      </c>
      <c r="H181" s="36" t="s">
        <v>3828</v>
      </c>
      <c r="I181" s="36" t="s">
        <v>826</v>
      </c>
      <c r="J181" s="36" t="s">
        <v>3829</v>
      </c>
      <c r="K181" s="36" t="s">
        <v>826</v>
      </c>
      <c r="L181" s="39">
        <v>484.7875</v>
      </c>
      <c r="M181" s="36" t="s">
        <v>3799</v>
      </c>
      <c r="N181" s="39">
        <v>991700.4490723</v>
      </c>
      <c r="O181" s="36" t="s">
        <v>3830</v>
      </c>
      <c r="P181" s="31"/>
    </row>
    <row r="182" ht="38.25" spans="1:16">
      <c r="A182" s="36" t="s">
        <v>3831</v>
      </c>
      <c r="B182" s="37" t="s">
        <v>96</v>
      </c>
      <c r="C182" s="37" t="s">
        <v>3832</v>
      </c>
      <c r="D182" s="37" t="s">
        <v>3111</v>
      </c>
      <c r="E182" s="38" t="s">
        <v>751</v>
      </c>
      <c r="F182" s="36" t="s">
        <v>3525</v>
      </c>
      <c r="G182" s="36" t="s">
        <v>826</v>
      </c>
      <c r="H182" s="36" t="s">
        <v>3049</v>
      </c>
      <c r="I182" s="36" t="s">
        <v>826</v>
      </c>
      <c r="J182" s="36" t="s">
        <v>3833</v>
      </c>
      <c r="K182" s="36" t="s">
        <v>826</v>
      </c>
      <c r="L182" s="39">
        <v>481.454181</v>
      </c>
      <c r="M182" s="36" t="s">
        <v>3799</v>
      </c>
      <c r="N182" s="39">
        <v>992181.9032533</v>
      </c>
      <c r="O182" s="36" t="s">
        <v>3834</v>
      </c>
      <c r="P182" s="31"/>
    </row>
    <row r="183" ht="25.5" spans="1:16">
      <c r="A183" s="36" t="s">
        <v>1406</v>
      </c>
      <c r="B183" s="37" t="s">
        <v>159</v>
      </c>
      <c r="C183" s="37" t="s">
        <v>1407</v>
      </c>
      <c r="D183" s="37" t="s">
        <v>772</v>
      </c>
      <c r="E183" s="38" t="s">
        <v>84</v>
      </c>
      <c r="F183" s="36" t="s">
        <v>3229</v>
      </c>
      <c r="G183" s="36" t="s">
        <v>826</v>
      </c>
      <c r="H183" s="36" t="s">
        <v>3835</v>
      </c>
      <c r="I183" s="36" t="s">
        <v>826</v>
      </c>
      <c r="J183" s="36" t="s">
        <v>3836</v>
      </c>
      <c r="K183" s="36" t="s">
        <v>826</v>
      </c>
      <c r="L183" s="39">
        <v>476.46</v>
      </c>
      <c r="M183" s="36" t="s">
        <v>3799</v>
      </c>
      <c r="N183" s="39">
        <v>992658.3632533</v>
      </c>
      <c r="O183" s="36" t="s">
        <v>3837</v>
      </c>
      <c r="P183" s="31"/>
    </row>
    <row r="184" ht="25.5" spans="1:16">
      <c r="A184" s="36" t="s">
        <v>1196</v>
      </c>
      <c r="B184" s="37" t="s">
        <v>68</v>
      </c>
      <c r="C184" s="37" t="s">
        <v>1197</v>
      </c>
      <c r="D184" s="37" t="s">
        <v>772</v>
      </c>
      <c r="E184" s="38" t="s">
        <v>156</v>
      </c>
      <c r="F184" s="36" t="s">
        <v>3486</v>
      </c>
      <c r="G184" s="36" t="s">
        <v>826</v>
      </c>
      <c r="H184" s="36" t="s">
        <v>3696</v>
      </c>
      <c r="I184" s="36" t="s">
        <v>826</v>
      </c>
      <c r="J184" s="36" t="s">
        <v>3838</v>
      </c>
      <c r="K184" s="36" t="s">
        <v>826</v>
      </c>
      <c r="L184" s="39">
        <v>463.76</v>
      </c>
      <c r="M184" s="36" t="s">
        <v>3799</v>
      </c>
      <c r="N184" s="39">
        <v>993122.1232533</v>
      </c>
      <c r="O184" s="36" t="s">
        <v>3839</v>
      </c>
      <c r="P184" s="31"/>
    </row>
    <row r="185" ht="76.5" spans="1:16">
      <c r="A185" s="36" t="s">
        <v>3840</v>
      </c>
      <c r="B185" s="37" t="s">
        <v>96</v>
      </c>
      <c r="C185" s="37" t="s">
        <v>3841</v>
      </c>
      <c r="D185" s="37" t="s">
        <v>772</v>
      </c>
      <c r="E185" s="38" t="s">
        <v>84</v>
      </c>
      <c r="F185" s="36" t="s">
        <v>3267</v>
      </c>
      <c r="G185" s="36" t="s">
        <v>826</v>
      </c>
      <c r="H185" s="36" t="s">
        <v>3842</v>
      </c>
      <c r="I185" s="36" t="s">
        <v>826</v>
      </c>
      <c r="J185" s="36" t="s">
        <v>3842</v>
      </c>
      <c r="K185" s="36" t="s">
        <v>826</v>
      </c>
      <c r="L185" s="39">
        <v>456.8</v>
      </c>
      <c r="M185" s="36" t="s">
        <v>3843</v>
      </c>
      <c r="N185" s="39">
        <v>993578.9232533</v>
      </c>
      <c r="O185" s="36" t="s">
        <v>3844</v>
      </c>
      <c r="P185" s="31"/>
    </row>
    <row r="186" ht="25.5" spans="1:16">
      <c r="A186" s="36" t="s">
        <v>1155</v>
      </c>
      <c r="B186" s="37" t="s">
        <v>96</v>
      </c>
      <c r="C186" s="37" t="s">
        <v>1156</v>
      </c>
      <c r="D186" s="37" t="s">
        <v>772</v>
      </c>
      <c r="E186" s="38" t="s">
        <v>116</v>
      </c>
      <c r="F186" s="36" t="s">
        <v>3845</v>
      </c>
      <c r="G186" s="36" t="s">
        <v>826</v>
      </c>
      <c r="H186" s="36" t="s">
        <v>3846</v>
      </c>
      <c r="I186" s="36" t="s">
        <v>826</v>
      </c>
      <c r="J186" s="36" t="s">
        <v>3847</v>
      </c>
      <c r="K186" s="36" t="s">
        <v>826</v>
      </c>
      <c r="L186" s="39">
        <v>450.12</v>
      </c>
      <c r="M186" s="36" t="s">
        <v>3843</v>
      </c>
      <c r="N186" s="39">
        <v>994029.0432533</v>
      </c>
      <c r="O186" s="36" t="s">
        <v>3848</v>
      </c>
      <c r="P186" s="31"/>
    </row>
    <row r="187" spans="1:16">
      <c r="A187" s="36" t="s">
        <v>1376</v>
      </c>
      <c r="B187" s="37" t="s">
        <v>68</v>
      </c>
      <c r="C187" s="37" t="s">
        <v>522</v>
      </c>
      <c r="D187" s="37" t="s">
        <v>772</v>
      </c>
      <c r="E187" s="38" t="s">
        <v>156</v>
      </c>
      <c r="F187" s="36" t="s">
        <v>3267</v>
      </c>
      <c r="G187" s="36" t="s">
        <v>826</v>
      </c>
      <c r="H187" s="36" t="s">
        <v>3849</v>
      </c>
      <c r="I187" s="36" t="s">
        <v>826</v>
      </c>
      <c r="J187" s="36" t="s">
        <v>3849</v>
      </c>
      <c r="K187" s="36" t="s">
        <v>826</v>
      </c>
      <c r="L187" s="39">
        <v>448.34</v>
      </c>
      <c r="M187" s="36" t="s">
        <v>3843</v>
      </c>
      <c r="N187" s="39">
        <v>994477.3832533</v>
      </c>
      <c r="O187" s="36" t="s">
        <v>3850</v>
      </c>
      <c r="P187" s="31"/>
    </row>
    <row r="188" ht="25.5" spans="1:16">
      <c r="A188" s="36" t="s">
        <v>1111</v>
      </c>
      <c r="B188" s="37" t="s">
        <v>96</v>
      </c>
      <c r="C188" s="37" t="s">
        <v>1112</v>
      </c>
      <c r="D188" s="37" t="s">
        <v>772</v>
      </c>
      <c r="E188" s="38" t="s">
        <v>116</v>
      </c>
      <c r="F188" s="36" t="s">
        <v>3851</v>
      </c>
      <c r="G188" s="36" t="s">
        <v>826</v>
      </c>
      <c r="H188" s="36" t="s">
        <v>3852</v>
      </c>
      <c r="I188" s="36" t="s">
        <v>826</v>
      </c>
      <c r="J188" s="36" t="s">
        <v>3853</v>
      </c>
      <c r="K188" s="36" t="s">
        <v>826</v>
      </c>
      <c r="L188" s="39">
        <v>413.95968</v>
      </c>
      <c r="M188" s="36" t="s">
        <v>3843</v>
      </c>
      <c r="N188" s="39">
        <v>994891.3429333</v>
      </c>
      <c r="O188" s="36" t="s">
        <v>3854</v>
      </c>
      <c r="P188" s="31"/>
    </row>
    <row r="189" ht="38.25" spans="1:16">
      <c r="A189" s="36" t="s">
        <v>1385</v>
      </c>
      <c r="B189" s="37" t="s">
        <v>96</v>
      </c>
      <c r="C189" s="37" t="s">
        <v>1386</v>
      </c>
      <c r="D189" s="37" t="s">
        <v>772</v>
      </c>
      <c r="E189" s="38" t="s">
        <v>116</v>
      </c>
      <c r="F189" s="36" t="s">
        <v>3855</v>
      </c>
      <c r="G189" s="36" t="s">
        <v>826</v>
      </c>
      <c r="H189" s="36" t="s">
        <v>3856</v>
      </c>
      <c r="I189" s="36" t="s">
        <v>826</v>
      </c>
      <c r="J189" s="36" t="s">
        <v>3857</v>
      </c>
      <c r="K189" s="36" t="s">
        <v>826</v>
      </c>
      <c r="L189" s="39">
        <v>411.444</v>
      </c>
      <c r="M189" s="36" t="s">
        <v>3843</v>
      </c>
      <c r="N189" s="39">
        <v>995302.7869333</v>
      </c>
      <c r="O189" s="36" t="s">
        <v>3858</v>
      </c>
      <c r="P189" s="31"/>
    </row>
    <row r="190" spans="1:16">
      <c r="A190" s="36" t="s">
        <v>833</v>
      </c>
      <c r="B190" s="37" t="s">
        <v>192</v>
      </c>
      <c r="C190" s="37" t="s">
        <v>834</v>
      </c>
      <c r="D190" s="37" t="s">
        <v>772</v>
      </c>
      <c r="E190" s="38" t="s">
        <v>194</v>
      </c>
      <c r="F190" s="36" t="s">
        <v>3859</v>
      </c>
      <c r="G190" s="36" t="s">
        <v>826</v>
      </c>
      <c r="H190" s="36" t="s">
        <v>3860</v>
      </c>
      <c r="I190" s="36" t="s">
        <v>826</v>
      </c>
      <c r="J190" s="36" t="s">
        <v>3861</v>
      </c>
      <c r="K190" s="36" t="s">
        <v>826</v>
      </c>
      <c r="L190" s="39">
        <v>404.16</v>
      </c>
      <c r="M190" s="36" t="s">
        <v>3843</v>
      </c>
      <c r="N190" s="39">
        <v>995706.9469333</v>
      </c>
      <c r="O190" s="36" t="s">
        <v>3862</v>
      </c>
      <c r="P190" s="31"/>
    </row>
    <row r="191" ht="25.5" spans="1:16">
      <c r="A191" s="36" t="s">
        <v>1175</v>
      </c>
      <c r="B191" s="37" t="s">
        <v>159</v>
      </c>
      <c r="C191" s="37" t="s">
        <v>1176</v>
      </c>
      <c r="D191" s="37" t="s">
        <v>772</v>
      </c>
      <c r="E191" s="38" t="s">
        <v>116</v>
      </c>
      <c r="F191" s="36" t="s">
        <v>3412</v>
      </c>
      <c r="G191" s="36" t="s">
        <v>826</v>
      </c>
      <c r="H191" s="36" t="s">
        <v>3863</v>
      </c>
      <c r="I191" s="36" t="s">
        <v>826</v>
      </c>
      <c r="J191" s="36" t="s">
        <v>3864</v>
      </c>
      <c r="K191" s="36" t="s">
        <v>826</v>
      </c>
      <c r="L191" s="39">
        <v>398</v>
      </c>
      <c r="M191" s="36" t="s">
        <v>3843</v>
      </c>
      <c r="N191" s="39">
        <v>996104.9469333</v>
      </c>
      <c r="O191" s="36" t="s">
        <v>3865</v>
      </c>
      <c r="P191" s="31"/>
    </row>
    <row r="192" ht="51" spans="1:16">
      <c r="A192" s="36" t="s">
        <v>3866</v>
      </c>
      <c r="B192" s="37" t="s">
        <v>96</v>
      </c>
      <c r="C192" s="37" t="s">
        <v>3867</v>
      </c>
      <c r="D192" s="37" t="s">
        <v>772</v>
      </c>
      <c r="E192" s="38" t="s">
        <v>93</v>
      </c>
      <c r="F192" s="36" t="s">
        <v>3868</v>
      </c>
      <c r="G192" s="36" t="s">
        <v>826</v>
      </c>
      <c r="H192" s="36" t="s">
        <v>3869</v>
      </c>
      <c r="I192" s="36" t="s">
        <v>826</v>
      </c>
      <c r="J192" s="36" t="s">
        <v>3870</v>
      </c>
      <c r="K192" s="36" t="s">
        <v>826</v>
      </c>
      <c r="L192" s="39">
        <v>387.862427766</v>
      </c>
      <c r="M192" s="36" t="s">
        <v>3843</v>
      </c>
      <c r="N192" s="39">
        <v>996492.8093611</v>
      </c>
      <c r="O192" s="36" t="s">
        <v>3871</v>
      </c>
      <c r="P192" s="31"/>
    </row>
    <row r="193" ht="51" spans="1:16">
      <c r="A193" s="36" t="s">
        <v>1077</v>
      </c>
      <c r="B193" s="37" t="s">
        <v>96</v>
      </c>
      <c r="C193" s="37" t="s">
        <v>1078</v>
      </c>
      <c r="D193" s="37" t="s">
        <v>772</v>
      </c>
      <c r="E193" s="38" t="s">
        <v>116</v>
      </c>
      <c r="F193" s="36" t="s">
        <v>3872</v>
      </c>
      <c r="G193" s="36" t="s">
        <v>826</v>
      </c>
      <c r="H193" s="36" t="s">
        <v>3873</v>
      </c>
      <c r="I193" s="36" t="s">
        <v>826</v>
      </c>
      <c r="J193" s="36" t="s">
        <v>3874</v>
      </c>
      <c r="K193" s="36" t="s">
        <v>826</v>
      </c>
      <c r="L193" s="39">
        <v>386.0493</v>
      </c>
      <c r="M193" s="36" t="s">
        <v>3843</v>
      </c>
      <c r="N193" s="39">
        <v>996878.8586611</v>
      </c>
      <c r="O193" s="36" t="s">
        <v>3875</v>
      </c>
      <c r="P193" s="31"/>
    </row>
    <row r="194" ht="25.5" spans="1:16">
      <c r="A194" s="36" t="s">
        <v>1145</v>
      </c>
      <c r="B194" s="37" t="s">
        <v>96</v>
      </c>
      <c r="C194" s="37" t="s">
        <v>1146</v>
      </c>
      <c r="D194" s="37" t="s">
        <v>772</v>
      </c>
      <c r="E194" s="38" t="s">
        <v>84</v>
      </c>
      <c r="F194" s="36" t="s">
        <v>3876</v>
      </c>
      <c r="G194" s="36" t="s">
        <v>826</v>
      </c>
      <c r="H194" s="36" t="s">
        <v>3877</v>
      </c>
      <c r="I194" s="36" t="s">
        <v>826</v>
      </c>
      <c r="J194" s="36" t="s">
        <v>3878</v>
      </c>
      <c r="K194" s="36" t="s">
        <v>826</v>
      </c>
      <c r="L194" s="39">
        <v>384.4</v>
      </c>
      <c r="M194" s="36" t="s">
        <v>3843</v>
      </c>
      <c r="N194" s="39">
        <v>997263.2586611</v>
      </c>
      <c r="O194" s="36" t="s">
        <v>3879</v>
      </c>
      <c r="P194" s="31"/>
    </row>
    <row r="195" ht="38.25" spans="1:16">
      <c r="A195" s="36" t="s">
        <v>1072</v>
      </c>
      <c r="B195" s="37" t="s">
        <v>96</v>
      </c>
      <c r="C195" s="37" t="s">
        <v>1073</v>
      </c>
      <c r="D195" s="37" t="s">
        <v>772</v>
      </c>
      <c r="E195" s="38" t="s">
        <v>84</v>
      </c>
      <c r="F195" s="36" t="s">
        <v>3880</v>
      </c>
      <c r="G195" s="36" t="s">
        <v>826</v>
      </c>
      <c r="H195" s="36" t="s">
        <v>2645</v>
      </c>
      <c r="I195" s="36" t="s">
        <v>826</v>
      </c>
      <c r="J195" s="36" t="s">
        <v>3881</v>
      </c>
      <c r="K195" s="36" t="s">
        <v>826</v>
      </c>
      <c r="L195" s="39">
        <v>377.358125</v>
      </c>
      <c r="M195" s="36" t="s">
        <v>3843</v>
      </c>
      <c r="N195" s="39">
        <v>997640.6167861</v>
      </c>
      <c r="O195" s="36" t="s">
        <v>3882</v>
      </c>
      <c r="P195" s="31"/>
    </row>
    <row r="196" ht="25.5" spans="1:16">
      <c r="A196" s="36" t="s">
        <v>3883</v>
      </c>
      <c r="B196" s="37" t="s">
        <v>164</v>
      </c>
      <c r="C196" s="37" t="s">
        <v>3884</v>
      </c>
      <c r="D196" s="37" t="s">
        <v>1307</v>
      </c>
      <c r="E196" s="38" t="s">
        <v>84</v>
      </c>
      <c r="F196" s="36" t="s">
        <v>3885</v>
      </c>
      <c r="G196" s="36" t="s">
        <v>826</v>
      </c>
      <c r="H196" s="36" t="s">
        <v>3886</v>
      </c>
      <c r="I196" s="36" t="s">
        <v>826</v>
      </c>
      <c r="J196" s="36" t="s">
        <v>3887</v>
      </c>
      <c r="K196" s="36" t="s">
        <v>826</v>
      </c>
      <c r="L196" s="39">
        <v>372.00719931</v>
      </c>
      <c r="M196" s="36" t="s">
        <v>3843</v>
      </c>
      <c r="N196" s="39">
        <v>998012.6239854</v>
      </c>
      <c r="O196" s="36" t="s">
        <v>3888</v>
      </c>
      <c r="P196" s="31"/>
    </row>
    <row r="197" ht="38.25" spans="1:16">
      <c r="A197" s="36" t="s">
        <v>3889</v>
      </c>
      <c r="B197" s="37" t="s">
        <v>96</v>
      </c>
      <c r="C197" s="37" t="s">
        <v>3890</v>
      </c>
      <c r="D197" s="37" t="s">
        <v>3111</v>
      </c>
      <c r="E197" s="38" t="s">
        <v>751</v>
      </c>
      <c r="F197" s="36" t="s">
        <v>3891</v>
      </c>
      <c r="G197" s="36" t="s">
        <v>826</v>
      </c>
      <c r="H197" s="36" t="s">
        <v>3892</v>
      </c>
      <c r="I197" s="36" t="s">
        <v>826</v>
      </c>
      <c r="J197" s="36" t="s">
        <v>3893</v>
      </c>
      <c r="K197" s="36" t="s">
        <v>826</v>
      </c>
      <c r="L197" s="39">
        <v>362.601777664</v>
      </c>
      <c r="M197" s="36" t="s">
        <v>3843</v>
      </c>
      <c r="N197" s="39">
        <v>998375.2257631</v>
      </c>
      <c r="O197" s="36" t="s">
        <v>3894</v>
      </c>
      <c r="P197" s="31"/>
    </row>
    <row r="198" ht="25.5" spans="1:16">
      <c r="A198" s="36" t="s">
        <v>1226</v>
      </c>
      <c r="B198" s="37" t="s">
        <v>159</v>
      </c>
      <c r="C198" s="37" t="s">
        <v>1227</v>
      </c>
      <c r="D198" s="37" t="s">
        <v>772</v>
      </c>
      <c r="E198" s="38" t="s">
        <v>84</v>
      </c>
      <c r="F198" s="36" t="s">
        <v>3267</v>
      </c>
      <c r="G198" s="36" t="s">
        <v>826</v>
      </c>
      <c r="H198" s="36" t="s">
        <v>3895</v>
      </c>
      <c r="I198" s="36" t="s">
        <v>826</v>
      </c>
      <c r="J198" s="36" t="s">
        <v>3895</v>
      </c>
      <c r="K198" s="36" t="s">
        <v>826</v>
      </c>
      <c r="L198" s="39">
        <v>362.42</v>
      </c>
      <c r="M198" s="36" t="s">
        <v>3843</v>
      </c>
      <c r="N198" s="39">
        <v>998737.6457631</v>
      </c>
      <c r="O198" s="36" t="s">
        <v>3896</v>
      </c>
      <c r="P198" s="31"/>
    </row>
    <row r="199" ht="51" spans="1:16">
      <c r="A199" s="36" t="s">
        <v>1012</v>
      </c>
      <c r="B199" s="37" t="s">
        <v>96</v>
      </c>
      <c r="C199" s="37" t="s">
        <v>1013</v>
      </c>
      <c r="D199" s="37" t="s">
        <v>772</v>
      </c>
      <c r="E199" s="38" t="s">
        <v>70</v>
      </c>
      <c r="F199" s="36" t="s">
        <v>3897</v>
      </c>
      <c r="G199" s="36" t="s">
        <v>826</v>
      </c>
      <c r="H199" s="36" t="s">
        <v>3898</v>
      </c>
      <c r="I199" s="36" t="s">
        <v>826</v>
      </c>
      <c r="J199" s="36" t="s">
        <v>3899</v>
      </c>
      <c r="K199" s="36" t="s">
        <v>826</v>
      </c>
      <c r="L199" s="39">
        <v>360.4455</v>
      </c>
      <c r="M199" s="36" t="s">
        <v>3843</v>
      </c>
      <c r="N199" s="39">
        <v>999098.0912631</v>
      </c>
      <c r="O199" s="36" t="s">
        <v>3900</v>
      </c>
      <c r="P199" s="31"/>
    </row>
    <row r="200" spans="1:16">
      <c r="A200" s="36" t="s">
        <v>3901</v>
      </c>
      <c r="B200" s="37" t="s">
        <v>96</v>
      </c>
      <c r="C200" s="37" t="s">
        <v>3902</v>
      </c>
      <c r="D200" s="37" t="s">
        <v>905</v>
      </c>
      <c r="E200" s="38" t="s">
        <v>751</v>
      </c>
      <c r="F200" s="36" t="s">
        <v>3903</v>
      </c>
      <c r="G200" s="36" t="s">
        <v>826</v>
      </c>
      <c r="H200" s="36" t="s">
        <v>3904</v>
      </c>
      <c r="I200" s="36" t="s">
        <v>826</v>
      </c>
      <c r="J200" s="36" t="s">
        <v>3905</v>
      </c>
      <c r="K200" s="36" t="s">
        <v>826</v>
      </c>
      <c r="L200" s="39">
        <v>354.61928</v>
      </c>
      <c r="M200" s="36" t="s">
        <v>3906</v>
      </c>
      <c r="N200" s="39">
        <v>999452.7105431</v>
      </c>
      <c r="O200" s="36" t="s">
        <v>3907</v>
      </c>
      <c r="P200" s="31"/>
    </row>
    <row r="201" ht="25.5" spans="1:16">
      <c r="A201" s="36" t="s">
        <v>1528</v>
      </c>
      <c r="B201" s="37" t="s">
        <v>192</v>
      </c>
      <c r="C201" s="37" t="s">
        <v>1529</v>
      </c>
      <c r="D201" s="37" t="s">
        <v>772</v>
      </c>
      <c r="E201" s="38" t="s">
        <v>70</v>
      </c>
      <c r="F201" s="36" t="s">
        <v>3908</v>
      </c>
      <c r="G201" s="36" t="s">
        <v>826</v>
      </c>
      <c r="H201" s="36" t="s">
        <v>3909</v>
      </c>
      <c r="I201" s="36" t="s">
        <v>826</v>
      </c>
      <c r="J201" s="36" t="s">
        <v>3910</v>
      </c>
      <c r="K201" s="36" t="s">
        <v>826</v>
      </c>
      <c r="L201" s="39">
        <v>326.991</v>
      </c>
      <c r="M201" s="36" t="s">
        <v>3906</v>
      </c>
      <c r="N201" s="39">
        <v>999779.7015431</v>
      </c>
      <c r="O201" s="36" t="s">
        <v>3911</v>
      </c>
      <c r="P201" s="31"/>
    </row>
    <row r="202" ht="25.5" spans="1:16">
      <c r="A202" s="36" t="s">
        <v>1282</v>
      </c>
      <c r="B202" s="37" t="s">
        <v>96</v>
      </c>
      <c r="C202" s="37" t="s">
        <v>1283</v>
      </c>
      <c r="D202" s="37" t="s">
        <v>772</v>
      </c>
      <c r="E202" s="38" t="s">
        <v>970</v>
      </c>
      <c r="F202" s="36" t="s">
        <v>3912</v>
      </c>
      <c r="G202" s="36" t="s">
        <v>826</v>
      </c>
      <c r="H202" s="36" t="s">
        <v>3913</v>
      </c>
      <c r="I202" s="36" t="s">
        <v>826</v>
      </c>
      <c r="J202" s="36" t="s">
        <v>3914</v>
      </c>
      <c r="K202" s="36" t="s">
        <v>826</v>
      </c>
      <c r="L202" s="39">
        <v>318.52566888</v>
      </c>
      <c r="M202" s="36" t="s">
        <v>3906</v>
      </c>
      <c r="N202" s="39">
        <v>1000098.227212</v>
      </c>
      <c r="O202" s="36" t="s">
        <v>3915</v>
      </c>
      <c r="P202" s="31"/>
    </row>
    <row r="203" spans="1:16">
      <c r="A203" s="36" t="s">
        <v>1220</v>
      </c>
      <c r="B203" s="37" t="s">
        <v>159</v>
      </c>
      <c r="C203" s="37" t="s">
        <v>1221</v>
      </c>
      <c r="D203" s="37" t="s">
        <v>772</v>
      </c>
      <c r="E203" s="38" t="s">
        <v>84</v>
      </c>
      <c r="F203" s="36" t="s">
        <v>3916</v>
      </c>
      <c r="G203" s="36" t="s">
        <v>826</v>
      </c>
      <c r="H203" s="36" t="s">
        <v>3917</v>
      </c>
      <c r="I203" s="36" t="s">
        <v>826</v>
      </c>
      <c r="J203" s="36" t="s">
        <v>3918</v>
      </c>
      <c r="K203" s="36" t="s">
        <v>826</v>
      </c>
      <c r="L203" s="39">
        <v>315.42</v>
      </c>
      <c r="M203" s="36" t="s">
        <v>3906</v>
      </c>
      <c r="N203" s="39">
        <v>1000413.647212</v>
      </c>
      <c r="O203" s="36" t="s">
        <v>3919</v>
      </c>
      <c r="P203" s="31"/>
    </row>
    <row r="204" ht="38.25" spans="1:16">
      <c r="A204" s="36" t="s">
        <v>1485</v>
      </c>
      <c r="B204" s="37" t="s">
        <v>96</v>
      </c>
      <c r="C204" s="37" t="s">
        <v>1486</v>
      </c>
      <c r="D204" s="37" t="s">
        <v>772</v>
      </c>
      <c r="E204" s="38" t="s">
        <v>242</v>
      </c>
      <c r="F204" s="36" t="s">
        <v>3920</v>
      </c>
      <c r="G204" s="36" t="s">
        <v>826</v>
      </c>
      <c r="H204" s="36" t="s">
        <v>3921</v>
      </c>
      <c r="I204" s="36" t="s">
        <v>826</v>
      </c>
      <c r="J204" s="36" t="s">
        <v>3922</v>
      </c>
      <c r="K204" s="36" t="s">
        <v>826</v>
      </c>
      <c r="L204" s="39">
        <v>314.5448375</v>
      </c>
      <c r="M204" s="36" t="s">
        <v>3906</v>
      </c>
      <c r="N204" s="39">
        <v>1000728.1920495</v>
      </c>
      <c r="O204" s="36" t="s">
        <v>3923</v>
      </c>
      <c r="P204" s="31"/>
    </row>
    <row r="205" ht="38.25" spans="1:16">
      <c r="A205" s="36" t="s">
        <v>3924</v>
      </c>
      <c r="B205" s="37" t="s">
        <v>96</v>
      </c>
      <c r="C205" s="37" t="s">
        <v>3925</v>
      </c>
      <c r="D205" s="37" t="s">
        <v>3111</v>
      </c>
      <c r="E205" s="38" t="s">
        <v>751</v>
      </c>
      <c r="F205" s="36" t="s">
        <v>3926</v>
      </c>
      <c r="G205" s="36" t="s">
        <v>826</v>
      </c>
      <c r="H205" s="36" t="s">
        <v>2435</v>
      </c>
      <c r="I205" s="36" t="s">
        <v>826</v>
      </c>
      <c r="J205" s="36" t="s">
        <v>3927</v>
      </c>
      <c r="K205" s="36" t="s">
        <v>826</v>
      </c>
      <c r="L205" s="39">
        <v>314.1413586</v>
      </c>
      <c r="M205" s="36" t="s">
        <v>3906</v>
      </c>
      <c r="N205" s="39">
        <v>1001042.3334081</v>
      </c>
      <c r="O205" s="36" t="s">
        <v>3928</v>
      </c>
      <c r="P205" s="31"/>
    </row>
    <row r="206" ht="38.25" spans="1:16">
      <c r="A206" s="36" t="s">
        <v>1211</v>
      </c>
      <c r="B206" s="37" t="s">
        <v>68</v>
      </c>
      <c r="C206" s="37" t="s">
        <v>1212</v>
      </c>
      <c r="D206" s="37" t="s">
        <v>772</v>
      </c>
      <c r="E206" s="38" t="s">
        <v>156</v>
      </c>
      <c r="F206" s="36" t="s">
        <v>3476</v>
      </c>
      <c r="G206" s="36" t="s">
        <v>826</v>
      </c>
      <c r="H206" s="36" t="s">
        <v>3929</v>
      </c>
      <c r="I206" s="36" t="s">
        <v>826</v>
      </c>
      <c r="J206" s="36" t="s">
        <v>3930</v>
      </c>
      <c r="K206" s="36" t="s">
        <v>826</v>
      </c>
      <c r="L206" s="39">
        <v>310.24</v>
      </c>
      <c r="M206" s="36" t="s">
        <v>3906</v>
      </c>
      <c r="N206" s="39">
        <v>1001352.5734081</v>
      </c>
      <c r="O206" s="36" t="s">
        <v>3931</v>
      </c>
      <c r="P206" s="31"/>
    </row>
    <row r="207" ht="25.5" spans="1:16">
      <c r="A207" s="36" t="s">
        <v>1329</v>
      </c>
      <c r="B207" s="37" t="s">
        <v>68</v>
      </c>
      <c r="C207" s="37" t="s">
        <v>1330</v>
      </c>
      <c r="D207" s="37" t="s">
        <v>772</v>
      </c>
      <c r="E207" s="38" t="s">
        <v>84</v>
      </c>
      <c r="F207" s="36" t="s">
        <v>3267</v>
      </c>
      <c r="G207" s="36" t="s">
        <v>826</v>
      </c>
      <c r="H207" s="36" t="s">
        <v>3932</v>
      </c>
      <c r="I207" s="36" t="s">
        <v>826</v>
      </c>
      <c r="J207" s="36" t="s">
        <v>3932</v>
      </c>
      <c r="K207" s="36" t="s">
        <v>826</v>
      </c>
      <c r="L207" s="39">
        <v>308.99</v>
      </c>
      <c r="M207" s="36" t="s">
        <v>3906</v>
      </c>
      <c r="N207" s="39">
        <v>1001661.5634081</v>
      </c>
      <c r="O207" s="36" t="s">
        <v>3933</v>
      </c>
      <c r="P207" s="31"/>
    </row>
    <row r="208" ht="51" spans="1:16">
      <c r="A208" s="36" t="s">
        <v>1026</v>
      </c>
      <c r="B208" s="37" t="s">
        <v>96</v>
      </c>
      <c r="C208" s="37" t="s">
        <v>1027</v>
      </c>
      <c r="D208" s="37" t="s">
        <v>772</v>
      </c>
      <c r="E208" s="38" t="s">
        <v>70</v>
      </c>
      <c r="F208" s="36" t="s">
        <v>3897</v>
      </c>
      <c r="G208" s="36" t="s">
        <v>826</v>
      </c>
      <c r="H208" s="36" t="s">
        <v>3934</v>
      </c>
      <c r="I208" s="36" t="s">
        <v>826</v>
      </c>
      <c r="J208" s="36" t="s">
        <v>3935</v>
      </c>
      <c r="K208" s="36" t="s">
        <v>826</v>
      </c>
      <c r="L208" s="39">
        <v>298.2646</v>
      </c>
      <c r="M208" s="36" t="s">
        <v>3906</v>
      </c>
      <c r="N208" s="39">
        <v>1001959.8280081</v>
      </c>
      <c r="O208" s="36" t="s">
        <v>3936</v>
      </c>
      <c r="P208" s="31"/>
    </row>
    <row r="209" ht="38.25" spans="1:16">
      <c r="A209" s="36" t="s">
        <v>1168</v>
      </c>
      <c r="B209" s="37" t="s">
        <v>96</v>
      </c>
      <c r="C209" s="37" t="s">
        <v>1169</v>
      </c>
      <c r="D209" s="37" t="s">
        <v>772</v>
      </c>
      <c r="E209" s="38" t="s">
        <v>84</v>
      </c>
      <c r="F209" s="36" t="s">
        <v>3622</v>
      </c>
      <c r="G209" s="36" t="s">
        <v>826</v>
      </c>
      <c r="H209" s="36" t="s">
        <v>3937</v>
      </c>
      <c r="I209" s="36" t="s">
        <v>826</v>
      </c>
      <c r="J209" s="36" t="s">
        <v>3938</v>
      </c>
      <c r="K209" s="36" t="s">
        <v>826</v>
      </c>
      <c r="L209" s="39">
        <v>288.88</v>
      </c>
      <c r="M209" s="36" t="s">
        <v>3906</v>
      </c>
      <c r="N209" s="39">
        <v>1002248.7080081</v>
      </c>
      <c r="O209" s="36" t="s">
        <v>3939</v>
      </c>
      <c r="P209" s="31"/>
    </row>
    <row r="210" ht="38.25" spans="1:16">
      <c r="A210" s="36" t="s">
        <v>1270</v>
      </c>
      <c r="B210" s="37" t="s">
        <v>96</v>
      </c>
      <c r="C210" s="37" t="s">
        <v>1271</v>
      </c>
      <c r="D210" s="37" t="s">
        <v>772</v>
      </c>
      <c r="E210" s="38" t="s">
        <v>84</v>
      </c>
      <c r="F210" s="36" t="s">
        <v>3374</v>
      </c>
      <c r="G210" s="36" t="s">
        <v>826</v>
      </c>
      <c r="H210" s="36" t="s">
        <v>3940</v>
      </c>
      <c r="I210" s="36" t="s">
        <v>826</v>
      </c>
      <c r="J210" s="36" t="s">
        <v>3941</v>
      </c>
      <c r="K210" s="36" t="s">
        <v>826</v>
      </c>
      <c r="L210" s="39">
        <v>288.31</v>
      </c>
      <c r="M210" s="36" t="s">
        <v>3906</v>
      </c>
      <c r="N210" s="39">
        <v>1002537.0180081</v>
      </c>
      <c r="O210" s="36" t="s">
        <v>3942</v>
      </c>
      <c r="P210" s="31"/>
    </row>
    <row r="211" ht="25.5" spans="1:16">
      <c r="A211" s="36" t="s">
        <v>1462</v>
      </c>
      <c r="B211" s="37" t="s">
        <v>96</v>
      </c>
      <c r="C211" s="37" t="s">
        <v>1463</v>
      </c>
      <c r="D211" s="37" t="s">
        <v>772</v>
      </c>
      <c r="E211" s="38" t="s">
        <v>84</v>
      </c>
      <c r="F211" s="36" t="s">
        <v>3943</v>
      </c>
      <c r="G211" s="36" t="s">
        <v>826</v>
      </c>
      <c r="H211" s="36" t="s">
        <v>3944</v>
      </c>
      <c r="I211" s="36" t="s">
        <v>826</v>
      </c>
      <c r="J211" s="36" t="s">
        <v>3945</v>
      </c>
      <c r="K211" s="36" t="s">
        <v>826</v>
      </c>
      <c r="L211" s="39">
        <v>277.2</v>
      </c>
      <c r="M211" s="36" t="s">
        <v>3906</v>
      </c>
      <c r="N211" s="39">
        <v>1002814.2180081</v>
      </c>
      <c r="O211" s="36" t="s">
        <v>3946</v>
      </c>
      <c r="P211" s="31"/>
    </row>
    <row r="212" ht="25.5" spans="1:16">
      <c r="A212" s="36" t="s">
        <v>1356</v>
      </c>
      <c r="B212" s="37" t="s">
        <v>96</v>
      </c>
      <c r="C212" s="37" t="s">
        <v>1357</v>
      </c>
      <c r="D212" s="37" t="s">
        <v>772</v>
      </c>
      <c r="E212" s="38" t="s">
        <v>84</v>
      </c>
      <c r="F212" s="36" t="s">
        <v>3173</v>
      </c>
      <c r="G212" s="36" t="s">
        <v>826</v>
      </c>
      <c r="H212" s="36" t="s">
        <v>3947</v>
      </c>
      <c r="I212" s="36" t="s">
        <v>826</v>
      </c>
      <c r="J212" s="36" t="s">
        <v>3948</v>
      </c>
      <c r="K212" s="36" t="s">
        <v>826</v>
      </c>
      <c r="L212" s="39">
        <v>274.4</v>
      </c>
      <c r="M212" s="36" t="s">
        <v>3906</v>
      </c>
      <c r="N212" s="39">
        <v>1003088.6180081</v>
      </c>
      <c r="O212" s="36" t="s">
        <v>3949</v>
      </c>
      <c r="P212" s="31"/>
    </row>
    <row r="213" ht="25.5" spans="1:16">
      <c r="A213" s="36" t="s">
        <v>3950</v>
      </c>
      <c r="B213" s="37" t="s">
        <v>96</v>
      </c>
      <c r="C213" s="37" t="s">
        <v>3951</v>
      </c>
      <c r="D213" s="37" t="s">
        <v>772</v>
      </c>
      <c r="E213" s="38" t="s">
        <v>242</v>
      </c>
      <c r="F213" s="36" t="s">
        <v>3952</v>
      </c>
      <c r="G213" s="36" t="s">
        <v>826</v>
      </c>
      <c r="H213" s="36" t="s">
        <v>3953</v>
      </c>
      <c r="I213" s="36" t="s">
        <v>826</v>
      </c>
      <c r="J213" s="36" t="s">
        <v>3954</v>
      </c>
      <c r="K213" s="36" t="s">
        <v>826</v>
      </c>
      <c r="L213" s="39">
        <v>265.276313577</v>
      </c>
      <c r="M213" s="36" t="s">
        <v>3906</v>
      </c>
      <c r="N213" s="39">
        <v>1003353.8943217</v>
      </c>
      <c r="O213" s="36" t="s">
        <v>3955</v>
      </c>
      <c r="P213" s="31"/>
    </row>
    <row r="214" ht="38.25" spans="1:16">
      <c r="A214" s="36" t="s">
        <v>1397</v>
      </c>
      <c r="B214" s="37" t="s">
        <v>96</v>
      </c>
      <c r="C214" s="37" t="s">
        <v>1398</v>
      </c>
      <c r="D214" s="37" t="s">
        <v>772</v>
      </c>
      <c r="E214" s="38" t="s">
        <v>84</v>
      </c>
      <c r="F214" s="36" t="s">
        <v>3267</v>
      </c>
      <c r="G214" s="36" t="s">
        <v>826</v>
      </c>
      <c r="H214" s="36" t="s">
        <v>3956</v>
      </c>
      <c r="I214" s="36" t="s">
        <v>826</v>
      </c>
      <c r="J214" s="36" t="s">
        <v>3956</v>
      </c>
      <c r="K214" s="36" t="s">
        <v>826</v>
      </c>
      <c r="L214" s="39">
        <v>257.35</v>
      </c>
      <c r="M214" s="36" t="s">
        <v>3906</v>
      </c>
      <c r="N214" s="39">
        <v>1003611.2443217</v>
      </c>
      <c r="O214" s="36" t="s">
        <v>3957</v>
      </c>
      <c r="P214" s="31"/>
    </row>
    <row r="215" ht="51" spans="1:16">
      <c r="A215" s="36" t="s">
        <v>1205</v>
      </c>
      <c r="B215" s="37" t="s">
        <v>96</v>
      </c>
      <c r="C215" s="37" t="s">
        <v>1206</v>
      </c>
      <c r="D215" s="37" t="s">
        <v>772</v>
      </c>
      <c r="E215" s="38" t="s">
        <v>84</v>
      </c>
      <c r="F215" s="36" t="s">
        <v>3958</v>
      </c>
      <c r="G215" s="36" t="s">
        <v>826</v>
      </c>
      <c r="H215" s="36" t="s">
        <v>3959</v>
      </c>
      <c r="I215" s="36" t="s">
        <v>826</v>
      </c>
      <c r="J215" s="36" t="s">
        <v>3960</v>
      </c>
      <c r="K215" s="36" t="s">
        <v>826</v>
      </c>
      <c r="L215" s="39">
        <v>244.344375</v>
      </c>
      <c r="M215" s="36" t="s">
        <v>3961</v>
      </c>
      <c r="N215" s="39">
        <v>1003855.5886967</v>
      </c>
      <c r="O215" s="36" t="s">
        <v>3962</v>
      </c>
      <c r="P215" s="31"/>
    </row>
    <row r="216" spans="1:16">
      <c r="A216" s="36" t="s">
        <v>3963</v>
      </c>
      <c r="B216" s="37" t="s">
        <v>96</v>
      </c>
      <c r="C216" s="37" t="s">
        <v>3964</v>
      </c>
      <c r="D216" s="37" t="s">
        <v>905</v>
      </c>
      <c r="E216" s="38" t="s">
        <v>751</v>
      </c>
      <c r="F216" s="36" t="s">
        <v>3965</v>
      </c>
      <c r="G216" s="36" t="s">
        <v>826</v>
      </c>
      <c r="H216" s="36" t="s">
        <v>3966</v>
      </c>
      <c r="I216" s="36" t="s">
        <v>826</v>
      </c>
      <c r="J216" s="36" t="s">
        <v>3967</v>
      </c>
      <c r="K216" s="36" t="s">
        <v>826</v>
      </c>
      <c r="L216" s="39">
        <v>241.54622598</v>
      </c>
      <c r="M216" s="36" t="s">
        <v>3961</v>
      </c>
      <c r="N216" s="39">
        <v>1004097.1349227</v>
      </c>
      <c r="O216" s="36" t="s">
        <v>3968</v>
      </c>
      <c r="P216" s="31"/>
    </row>
    <row r="217" ht="51" spans="1:16">
      <c r="A217" s="36" t="s">
        <v>1242</v>
      </c>
      <c r="B217" s="37" t="s">
        <v>96</v>
      </c>
      <c r="C217" s="37" t="s">
        <v>1243</v>
      </c>
      <c r="D217" s="37" t="s">
        <v>772</v>
      </c>
      <c r="E217" s="38" t="s">
        <v>84</v>
      </c>
      <c r="F217" s="36" t="s">
        <v>3267</v>
      </c>
      <c r="G217" s="36" t="s">
        <v>826</v>
      </c>
      <c r="H217" s="36" t="s">
        <v>3969</v>
      </c>
      <c r="I217" s="36" t="s">
        <v>826</v>
      </c>
      <c r="J217" s="36" t="s">
        <v>3969</v>
      </c>
      <c r="K217" s="36" t="s">
        <v>826</v>
      </c>
      <c r="L217" s="39">
        <v>241.17</v>
      </c>
      <c r="M217" s="36" t="s">
        <v>3961</v>
      </c>
      <c r="N217" s="39">
        <v>1004338.3049227</v>
      </c>
      <c r="O217" s="36" t="s">
        <v>3970</v>
      </c>
      <c r="P217" s="31"/>
    </row>
    <row r="218" ht="25.5" spans="1:16">
      <c r="A218" s="36" t="s">
        <v>3971</v>
      </c>
      <c r="B218" s="37" t="s">
        <v>164</v>
      </c>
      <c r="C218" s="37" t="s">
        <v>3972</v>
      </c>
      <c r="D218" s="37" t="s">
        <v>905</v>
      </c>
      <c r="E218" s="38" t="s">
        <v>751</v>
      </c>
      <c r="F218" s="36" t="s">
        <v>3973</v>
      </c>
      <c r="G218" s="36" t="s">
        <v>826</v>
      </c>
      <c r="H218" s="36" t="s">
        <v>3974</v>
      </c>
      <c r="I218" s="36" t="s">
        <v>826</v>
      </c>
      <c r="J218" s="36" t="s">
        <v>3975</v>
      </c>
      <c r="K218" s="36" t="s">
        <v>826</v>
      </c>
      <c r="L218" s="39">
        <v>235.256504</v>
      </c>
      <c r="M218" s="36" t="s">
        <v>3961</v>
      </c>
      <c r="N218" s="39">
        <v>1004573.5614267</v>
      </c>
      <c r="O218" s="36" t="s">
        <v>3976</v>
      </c>
      <c r="P218" s="31"/>
    </row>
    <row r="219" ht="38.25" spans="1:16">
      <c r="A219" s="36" t="s">
        <v>888</v>
      </c>
      <c r="B219" s="37" t="s">
        <v>96</v>
      </c>
      <c r="C219" s="37" t="s">
        <v>889</v>
      </c>
      <c r="D219" s="37" t="s">
        <v>772</v>
      </c>
      <c r="E219" s="38" t="s">
        <v>242</v>
      </c>
      <c r="F219" s="36" t="s">
        <v>3977</v>
      </c>
      <c r="G219" s="36" t="s">
        <v>826</v>
      </c>
      <c r="H219" s="36" t="s">
        <v>3978</v>
      </c>
      <c r="I219" s="36" t="s">
        <v>826</v>
      </c>
      <c r="J219" s="36" t="s">
        <v>3979</v>
      </c>
      <c r="K219" s="36" t="s">
        <v>826</v>
      </c>
      <c r="L219" s="39">
        <v>234.21699</v>
      </c>
      <c r="M219" s="36" t="s">
        <v>3961</v>
      </c>
      <c r="N219" s="39">
        <v>1004807.7784167</v>
      </c>
      <c r="O219" s="36" t="s">
        <v>3980</v>
      </c>
      <c r="P219" s="31"/>
    </row>
    <row r="220" ht="25.5" spans="1:16">
      <c r="A220" s="36" t="s">
        <v>1354</v>
      </c>
      <c r="B220" s="37" t="s">
        <v>96</v>
      </c>
      <c r="C220" s="37" t="s">
        <v>1355</v>
      </c>
      <c r="D220" s="37" t="s">
        <v>772</v>
      </c>
      <c r="E220" s="38" t="s">
        <v>84</v>
      </c>
      <c r="F220" s="36" t="s">
        <v>3173</v>
      </c>
      <c r="G220" s="36" t="s">
        <v>826</v>
      </c>
      <c r="H220" s="36" t="s">
        <v>3981</v>
      </c>
      <c r="I220" s="36" t="s">
        <v>826</v>
      </c>
      <c r="J220" s="36" t="s">
        <v>3982</v>
      </c>
      <c r="K220" s="36" t="s">
        <v>826</v>
      </c>
      <c r="L220" s="39">
        <v>230.38</v>
      </c>
      <c r="M220" s="36" t="s">
        <v>3961</v>
      </c>
      <c r="N220" s="39">
        <v>1005038.1584167</v>
      </c>
      <c r="O220" s="36" t="s">
        <v>3983</v>
      </c>
      <c r="P220" s="31"/>
    </row>
    <row r="221" ht="25.5" spans="1:16">
      <c r="A221" s="36" t="s">
        <v>1444</v>
      </c>
      <c r="B221" s="37" t="s">
        <v>159</v>
      </c>
      <c r="C221" s="37" t="s">
        <v>1445</v>
      </c>
      <c r="D221" s="37" t="s">
        <v>772</v>
      </c>
      <c r="E221" s="38" t="s">
        <v>116</v>
      </c>
      <c r="F221" s="36" t="s">
        <v>3984</v>
      </c>
      <c r="G221" s="36" t="s">
        <v>826</v>
      </c>
      <c r="H221" s="36" t="s">
        <v>3985</v>
      </c>
      <c r="I221" s="36" t="s">
        <v>826</v>
      </c>
      <c r="J221" s="36" t="s">
        <v>3986</v>
      </c>
      <c r="K221" s="36" t="s">
        <v>826</v>
      </c>
      <c r="L221" s="39">
        <v>229.5</v>
      </c>
      <c r="M221" s="36" t="s">
        <v>3961</v>
      </c>
      <c r="N221" s="39">
        <v>1005267.6584167</v>
      </c>
      <c r="O221" s="36" t="s">
        <v>3987</v>
      </c>
      <c r="P221" s="31"/>
    </row>
    <row r="222" ht="25.5" spans="1:16">
      <c r="A222" s="36" t="s">
        <v>1222</v>
      </c>
      <c r="B222" s="37" t="s">
        <v>159</v>
      </c>
      <c r="C222" s="37" t="s">
        <v>1223</v>
      </c>
      <c r="D222" s="37" t="s">
        <v>772</v>
      </c>
      <c r="E222" s="38" t="s">
        <v>84</v>
      </c>
      <c r="F222" s="36" t="s">
        <v>3267</v>
      </c>
      <c r="G222" s="36" t="s">
        <v>826</v>
      </c>
      <c r="H222" s="36" t="s">
        <v>3988</v>
      </c>
      <c r="I222" s="36" t="s">
        <v>826</v>
      </c>
      <c r="J222" s="36" t="s">
        <v>3988</v>
      </c>
      <c r="K222" s="36" t="s">
        <v>826</v>
      </c>
      <c r="L222" s="39">
        <v>222.44</v>
      </c>
      <c r="M222" s="36" t="s">
        <v>3961</v>
      </c>
      <c r="N222" s="39">
        <v>1005490.0984167</v>
      </c>
      <c r="O222" s="36" t="s">
        <v>3989</v>
      </c>
      <c r="P222" s="31"/>
    </row>
    <row r="223" spans="1:16">
      <c r="A223" s="36" t="s">
        <v>1401</v>
      </c>
      <c r="B223" s="37" t="s">
        <v>96</v>
      </c>
      <c r="C223" s="37" t="s">
        <v>1402</v>
      </c>
      <c r="D223" s="37" t="s">
        <v>772</v>
      </c>
      <c r="E223" s="38" t="s">
        <v>84</v>
      </c>
      <c r="F223" s="36" t="s">
        <v>3267</v>
      </c>
      <c r="G223" s="36" t="s">
        <v>826</v>
      </c>
      <c r="H223" s="36" t="s">
        <v>3990</v>
      </c>
      <c r="I223" s="36" t="s">
        <v>826</v>
      </c>
      <c r="J223" s="36" t="s">
        <v>3990</v>
      </c>
      <c r="K223" s="36" t="s">
        <v>826</v>
      </c>
      <c r="L223" s="39">
        <v>222.05</v>
      </c>
      <c r="M223" s="36" t="s">
        <v>3961</v>
      </c>
      <c r="N223" s="39">
        <v>1005712.1484167</v>
      </c>
      <c r="O223" s="36" t="s">
        <v>3991</v>
      </c>
      <c r="P223" s="31"/>
    </row>
    <row r="224" spans="1:16">
      <c r="A224" s="36" t="s">
        <v>3992</v>
      </c>
      <c r="B224" s="37" t="s">
        <v>96</v>
      </c>
      <c r="C224" s="37" t="s">
        <v>3993</v>
      </c>
      <c r="D224" s="37" t="s">
        <v>905</v>
      </c>
      <c r="E224" s="38" t="s">
        <v>751</v>
      </c>
      <c r="F224" s="36" t="s">
        <v>3994</v>
      </c>
      <c r="G224" s="36" t="s">
        <v>826</v>
      </c>
      <c r="H224" s="36" t="s">
        <v>3995</v>
      </c>
      <c r="I224" s="36" t="s">
        <v>826</v>
      </c>
      <c r="J224" s="36" t="s">
        <v>3996</v>
      </c>
      <c r="K224" s="36" t="s">
        <v>826</v>
      </c>
      <c r="L224" s="39">
        <v>211.935830176</v>
      </c>
      <c r="M224" s="36" t="s">
        <v>3961</v>
      </c>
      <c r="N224" s="39">
        <v>1005924.0842469</v>
      </c>
      <c r="O224" s="36" t="s">
        <v>3997</v>
      </c>
      <c r="P224" s="31"/>
    </row>
    <row r="225" ht="38.25" spans="1:16">
      <c r="A225" s="36" t="s">
        <v>1254</v>
      </c>
      <c r="B225" s="37" t="s">
        <v>96</v>
      </c>
      <c r="C225" s="37" t="s">
        <v>1255</v>
      </c>
      <c r="D225" s="37" t="s">
        <v>772</v>
      </c>
      <c r="E225" s="38" t="s">
        <v>84</v>
      </c>
      <c r="F225" s="36" t="s">
        <v>3998</v>
      </c>
      <c r="G225" s="36" t="s">
        <v>826</v>
      </c>
      <c r="H225" s="36" t="s">
        <v>3999</v>
      </c>
      <c r="I225" s="36" t="s">
        <v>826</v>
      </c>
      <c r="J225" s="36" t="s">
        <v>4000</v>
      </c>
      <c r="K225" s="36" t="s">
        <v>826</v>
      </c>
      <c r="L225" s="39">
        <v>209.43</v>
      </c>
      <c r="M225" s="36" t="s">
        <v>3961</v>
      </c>
      <c r="N225" s="39">
        <v>1006133.5142469</v>
      </c>
      <c r="O225" s="36" t="s">
        <v>4001</v>
      </c>
      <c r="P225" s="31"/>
    </row>
    <row r="226" ht="38.25" spans="1:16">
      <c r="A226" s="36" t="s">
        <v>1045</v>
      </c>
      <c r="B226" s="37" t="s">
        <v>96</v>
      </c>
      <c r="C226" s="37" t="s">
        <v>1046</v>
      </c>
      <c r="D226" s="37" t="s">
        <v>772</v>
      </c>
      <c r="E226" s="38" t="s">
        <v>84</v>
      </c>
      <c r="F226" s="36" t="s">
        <v>4002</v>
      </c>
      <c r="G226" s="36" t="s">
        <v>826</v>
      </c>
      <c r="H226" s="36" t="s">
        <v>3670</v>
      </c>
      <c r="I226" s="36" t="s">
        <v>826</v>
      </c>
      <c r="J226" s="36" t="s">
        <v>4003</v>
      </c>
      <c r="K226" s="36" t="s">
        <v>826</v>
      </c>
      <c r="L226" s="39">
        <v>207.48019908</v>
      </c>
      <c r="M226" s="36" t="s">
        <v>3961</v>
      </c>
      <c r="N226" s="39">
        <v>1006340.994446</v>
      </c>
      <c r="O226" s="36" t="s">
        <v>4004</v>
      </c>
      <c r="P226" s="31"/>
    </row>
    <row r="227" ht="38.25" spans="1:16">
      <c r="A227" s="36" t="s">
        <v>1537</v>
      </c>
      <c r="B227" s="37" t="s">
        <v>96</v>
      </c>
      <c r="C227" s="37" t="s">
        <v>1538</v>
      </c>
      <c r="D227" s="37" t="s">
        <v>772</v>
      </c>
      <c r="E227" s="38" t="s">
        <v>242</v>
      </c>
      <c r="F227" s="36" t="s">
        <v>4005</v>
      </c>
      <c r="G227" s="36" t="s">
        <v>826</v>
      </c>
      <c r="H227" s="36" t="s">
        <v>3959</v>
      </c>
      <c r="I227" s="36" t="s">
        <v>826</v>
      </c>
      <c r="J227" s="36" t="s">
        <v>4006</v>
      </c>
      <c r="K227" s="36" t="s">
        <v>826</v>
      </c>
      <c r="L227" s="39">
        <v>207.166404456</v>
      </c>
      <c r="M227" s="36" t="s">
        <v>3961</v>
      </c>
      <c r="N227" s="39">
        <v>1006548.1608505</v>
      </c>
      <c r="O227" s="36" t="s">
        <v>4007</v>
      </c>
      <c r="P227" s="31"/>
    </row>
    <row r="228" ht="51" spans="1:16">
      <c r="A228" s="36" t="s">
        <v>1545</v>
      </c>
      <c r="B228" s="37" t="s">
        <v>96</v>
      </c>
      <c r="C228" s="37" t="s">
        <v>1546</v>
      </c>
      <c r="D228" s="37" t="s">
        <v>772</v>
      </c>
      <c r="E228" s="38" t="s">
        <v>84</v>
      </c>
      <c r="F228" s="36" t="s">
        <v>4008</v>
      </c>
      <c r="G228" s="36" t="s">
        <v>826</v>
      </c>
      <c r="H228" s="36" t="s">
        <v>4009</v>
      </c>
      <c r="I228" s="36" t="s">
        <v>826</v>
      </c>
      <c r="J228" s="36" t="s">
        <v>4010</v>
      </c>
      <c r="K228" s="36" t="s">
        <v>826</v>
      </c>
      <c r="L228" s="39">
        <v>206.009669892</v>
      </c>
      <c r="M228" s="36" t="s">
        <v>3961</v>
      </c>
      <c r="N228" s="39">
        <v>1006754.1705204</v>
      </c>
      <c r="O228" s="36" t="s">
        <v>4011</v>
      </c>
      <c r="P228" s="31"/>
    </row>
    <row r="229" spans="1:16">
      <c r="A229" s="36" t="s">
        <v>1153</v>
      </c>
      <c r="B229" s="37" t="s">
        <v>96</v>
      </c>
      <c r="C229" s="37" t="s">
        <v>1154</v>
      </c>
      <c r="D229" s="37" t="s">
        <v>772</v>
      </c>
      <c r="E229" s="38" t="s">
        <v>84</v>
      </c>
      <c r="F229" s="36" t="s">
        <v>3153</v>
      </c>
      <c r="G229" s="36" t="s">
        <v>826</v>
      </c>
      <c r="H229" s="36" t="s">
        <v>3586</v>
      </c>
      <c r="I229" s="36" t="s">
        <v>826</v>
      </c>
      <c r="J229" s="36" t="s">
        <v>4012</v>
      </c>
      <c r="K229" s="36" t="s">
        <v>826</v>
      </c>
      <c r="L229" s="39">
        <v>204.6</v>
      </c>
      <c r="M229" s="36" t="s">
        <v>3961</v>
      </c>
      <c r="N229" s="39">
        <v>1006958.7705204</v>
      </c>
      <c r="O229" s="36" t="s">
        <v>4013</v>
      </c>
      <c r="P229" s="31"/>
    </row>
    <row r="230" ht="25.5" spans="1:16">
      <c r="A230" s="36" t="s">
        <v>1143</v>
      </c>
      <c r="B230" s="37" t="s">
        <v>96</v>
      </c>
      <c r="C230" s="37" t="s">
        <v>1144</v>
      </c>
      <c r="D230" s="37" t="s">
        <v>772</v>
      </c>
      <c r="E230" s="38" t="s">
        <v>84</v>
      </c>
      <c r="F230" s="36" t="s">
        <v>3876</v>
      </c>
      <c r="G230" s="36" t="s">
        <v>826</v>
      </c>
      <c r="H230" s="36" t="s">
        <v>4014</v>
      </c>
      <c r="I230" s="36" t="s">
        <v>826</v>
      </c>
      <c r="J230" s="36" t="s">
        <v>4015</v>
      </c>
      <c r="K230" s="36" t="s">
        <v>826</v>
      </c>
      <c r="L230" s="39">
        <v>198.4</v>
      </c>
      <c r="M230" s="36" t="s">
        <v>3961</v>
      </c>
      <c r="N230" s="39">
        <v>1007157.1705204</v>
      </c>
      <c r="O230" s="36" t="s">
        <v>4016</v>
      </c>
      <c r="P230" s="31"/>
    </row>
    <row r="231" ht="25.5" spans="1:16">
      <c r="A231" s="36" t="s">
        <v>973</v>
      </c>
      <c r="B231" s="37" t="s">
        <v>96</v>
      </c>
      <c r="C231" s="37" t="s">
        <v>974</v>
      </c>
      <c r="D231" s="37" t="s">
        <v>772</v>
      </c>
      <c r="E231" s="38" t="s">
        <v>116</v>
      </c>
      <c r="F231" s="36" t="s">
        <v>4017</v>
      </c>
      <c r="G231" s="36" t="s">
        <v>826</v>
      </c>
      <c r="H231" s="36" t="s">
        <v>4018</v>
      </c>
      <c r="I231" s="36" t="s">
        <v>826</v>
      </c>
      <c r="J231" s="36" t="s">
        <v>4019</v>
      </c>
      <c r="K231" s="36" t="s">
        <v>826</v>
      </c>
      <c r="L231" s="39">
        <v>196.752019919</v>
      </c>
      <c r="M231" s="36" t="s">
        <v>3961</v>
      </c>
      <c r="N231" s="39">
        <v>1007353.9225403</v>
      </c>
      <c r="O231" s="36" t="s">
        <v>4020</v>
      </c>
      <c r="P231" s="31"/>
    </row>
    <row r="232" ht="25.5" spans="1:16">
      <c r="A232" s="36" t="s">
        <v>1543</v>
      </c>
      <c r="B232" s="37" t="s">
        <v>96</v>
      </c>
      <c r="C232" s="37" t="s">
        <v>1544</v>
      </c>
      <c r="D232" s="37" t="s">
        <v>772</v>
      </c>
      <c r="E232" s="38" t="s">
        <v>1039</v>
      </c>
      <c r="F232" s="36" t="s">
        <v>4021</v>
      </c>
      <c r="G232" s="36" t="s">
        <v>826</v>
      </c>
      <c r="H232" s="36" t="s">
        <v>4022</v>
      </c>
      <c r="I232" s="36" t="s">
        <v>826</v>
      </c>
      <c r="J232" s="36" t="s">
        <v>4023</v>
      </c>
      <c r="K232" s="36" t="s">
        <v>826</v>
      </c>
      <c r="L232" s="39">
        <v>189.04278432</v>
      </c>
      <c r="M232" s="36" t="s">
        <v>3961</v>
      </c>
      <c r="N232" s="39">
        <v>1007542.9653246</v>
      </c>
      <c r="O232" s="36" t="s">
        <v>4024</v>
      </c>
      <c r="P232" s="31"/>
    </row>
    <row r="233" spans="1:16">
      <c r="A233" s="36" t="s">
        <v>1516</v>
      </c>
      <c r="B233" s="37" t="s">
        <v>96</v>
      </c>
      <c r="C233" s="37" t="s">
        <v>1517</v>
      </c>
      <c r="D233" s="37" t="s">
        <v>772</v>
      </c>
      <c r="E233" s="38" t="s">
        <v>970</v>
      </c>
      <c r="F233" s="36" t="s">
        <v>4025</v>
      </c>
      <c r="G233" s="36" t="s">
        <v>826</v>
      </c>
      <c r="H233" s="36" t="s">
        <v>4026</v>
      </c>
      <c r="I233" s="36" t="s">
        <v>826</v>
      </c>
      <c r="J233" s="36" t="s">
        <v>4027</v>
      </c>
      <c r="K233" s="36" t="s">
        <v>826</v>
      </c>
      <c r="L233" s="39">
        <v>188.4968934</v>
      </c>
      <c r="M233" s="36" t="s">
        <v>3961</v>
      </c>
      <c r="N233" s="39">
        <v>1007731.462218</v>
      </c>
      <c r="O233" s="36" t="s">
        <v>4028</v>
      </c>
      <c r="P233" s="31"/>
    </row>
    <row r="234" ht="38.25" spans="1:16">
      <c r="A234" s="36" t="s">
        <v>4029</v>
      </c>
      <c r="B234" s="37" t="s">
        <v>96</v>
      </c>
      <c r="C234" s="37" t="s">
        <v>4030</v>
      </c>
      <c r="D234" s="37" t="s">
        <v>3111</v>
      </c>
      <c r="E234" s="38" t="s">
        <v>161</v>
      </c>
      <c r="F234" s="36" t="s">
        <v>3267</v>
      </c>
      <c r="G234" s="36" t="s">
        <v>826</v>
      </c>
      <c r="H234" s="36" t="s">
        <v>4031</v>
      </c>
      <c r="I234" s="36" t="s">
        <v>826</v>
      </c>
      <c r="J234" s="36" t="s">
        <v>4031</v>
      </c>
      <c r="K234" s="36" t="s">
        <v>826</v>
      </c>
      <c r="L234" s="39">
        <v>184.35</v>
      </c>
      <c r="M234" s="36" t="s">
        <v>3961</v>
      </c>
      <c r="N234" s="39">
        <v>1007915.812218</v>
      </c>
      <c r="O234" s="36" t="s">
        <v>4032</v>
      </c>
      <c r="P234" s="31"/>
    </row>
    <row r="235" ht="38.25" spans="1:16">
      <c r="A235" s="36" t="s">
        <v>1446</v>
      </c>
      <c r="B235" s="37" t="s">
        <v>96</v>
      </c>
      <c r="C235" s="37" t="s">
        <v>1447</v>
      </c>
      <c r="D235" s="37" t="s">
        <v>772</v>
      </c>
      <c r="E235" s="38" t="s">
        <v>84</v>
      </c>
      <c r="F235" s="36" t="s">
        <v>4033</v>
      </c>
      <c r="G235" s="36" t="s">
        <v>826</v>
      </c>
      <c r="H235" s="36" t="s">
        <v>2535</v>
      </c>
      <c r="I235" s="36" t="s">
        <v>826</v>
      </c>
      <c r="J235" s="36" t="s">
        <v>2995</v>
      </c>
      <c r="K235" s="36" t="s">
        <v>826</v>
      </c>
      <c r="L235" s="39">
        <v>177.48</v>
      </c>
      <c r="M235" s="36" t="s">
        <v>3961</v>
      </c>
      <c r="N235" s="39">
        <v>1008093.292218</v>
      </c>
      <c r="O235" s="36" t="s">
        <v>4034</v>
      </c>
      <c r="P235" s="31"/>
    </row>
    <row r="236" ht="25.5" spans="1:16">
      <c r="A236" s="36" t="s">
        <v>971</v>
      </c>
      <c r="B236" s="37" t="s">
        <v>96</v>
      </c>
      <c r="C236" s="37" t="s">
        <v>972</v>
      </c>
      <c r="D236" s="37" t="s">
        <v>772</v>
      </c>
      <c r="E236" s="38" t="s">
        <v>116</v>
      </c>
      <c r="F236" s="36" t="s">
        <v>4035</v>
      </c>
      <c r="G236" s="36" t="s">
        <v>826</v>
      </c>
      <c r="H236" s="36" t="s">
        <v>4036</v>
      </c>
      <c r="I236" s="36" t="s">
        <v>826</v>
      </c>
      <c r="J236" s="36" t="s">
        <v>4037</v>
      </c>
      <c r="K236" s="36" t="s">
        <v>826</v>
      </c>
      <c r="L236" s="39">
        <v>165.3987168</v>
      </c>
      <c r="M236" s="36" t="s">
        <v>3961</v>
      </c>
      <c r="N236" s="39">
        <v>1008258.6909348</v>
      </c>
      <c r="O236" s="36" t="s">
        <v>4038</v>
      </c>
      <c r="P236" s="31"/>
    </row>
    <row r="237" ht="25.5" spans="1:16">
      <c r="A237" s="36" t="s">
        <v>1333</v>
      </c>
      <c r="B237" s="37" t="s">
        <v>96</v>
      </c>
      <c r="C237" s="37" t="s">
        <v>1334</v>
      </c>
      <c r="D237" s="37" t="s">
        <v>772</v>
      </c>
      <c r="E237" s="38" t="s">
        <v>84</v>
      </c>
      <c r="F237" s="36" t="s">
        <v>3412</v>
      </c>
      <c r="G237" s="36" t="s">
        <v>826</v>
      </c>
      <c r="H237" s="36" t="s">
        <v>4039</v>
      </c>
      <c r="I237" s="36" t="s">
        <v>826</v>
      </c>
      <c r="J237" s="36" t="s">
        <v>4040</v>
      </c>
      <c r="K237" s="36" t="s">
        <v>826</v>
      </c>
      <c r="L237" s="39">
        <v>164</v>
      </c>
      <c r="M237" s="36" t="s">
        <v>3961</v>
      </c>
      <c r="N237" s="39">
        <v>1008422.6909348</v>
      </c>
      <c r="O237" s="36" t="s">
        <v>4041</v>
      </c>
      <c r="P237" s="31"/>
    </row>
    <row r="238" spans="1:16">
      <c r="A238" s="36" t="s">
        <v>1520</v>
      </c>
      <c r="B238" s="37" t="s">
        <v>96</v>
      </c>
      <c r="C238" s="37" t="s">
        <v>1521</v>
      </c>
      <c r="D238" s="37" t="s">
        <v>772</v>
      </c>
      <c r="E238" s="38" t="s">
        <v>970</v>
      </c>
      <c r="F238" s="36" t="s">
        <v>4042</v>
      </c>
      <c r="G238" s="36" t="s">
        <v>826</v>
      </c>
      <c r="H238" s="36" t="s">
        <v>4043</v>
      </c>
      <c r="I238" s="36" t="s">
        <v>826</v>
      </c>
      <c r="J238" s="36" t="s">
        <v>4044</v>
      </c>
      <c r="K238" s="36" t="s">
        <v>826</v>
      </c>
      <c r="L238" s="39">
        <v>161.64360576</v>
      </c>
      <c r="M238" s="36" t="s">
        <v>3961</v>
      </c>
      <c r="N238" s="39">
        <v>1008584.3345406</v>
      </c>
      <c r="O238" s="36" t="s">
        <v>4045</v>
      </c>
      <c r="P238" s="31"/>
    </row>
    <row r="239" ht="38.25" spans="1:16">
      <c r="A239" s="36" t="s">
        <v>1350</v>
      </c>
      <c r="B239" s="37" t="s">
        <v>96</v>
      </c>
      <c r="C239" s="37" t="s">
        <v>1351</v>
      </c>
      <c r="D239" s="37" t="s">
        <v>772</v>
      </c>
      <c r="E239" s="38" t="s">
        <v>84</v>
      </c>
      <c r="F239" s="36" t="s">
        <v>3267</v>
      </c>
      <c r="G239" s="36" t="s">
        <v>826</v>
      </c>
      <c r="H239" s="36" t="s">
        <v>4046</v>
      </c>
      <c r="I239" s="36" t="s">
        <v>826</v>
      </c>
      <c r="J239" s="36" t="s">
        <v>4046</v>
      </c>
      <c r="K239" s="36" t="s">
        <v>826</v>
      </c>
      <c r="L239" s="39">
        <v>161.58</v>
      </c>
      <c r="M239" s="36" t="s">
        <v>3961</v>
      </c>
      <c r="N239" s="39">
        <v>1008745.9145406</v>
      </c>
      <c r="O239" s="36" t="s">
        <v>4047</v>
      </c>
      <c r="P239" s="31"/>
    </row>
    <row r="240" ht="38.25" customHeight="1" spans="1:16">
      <c r="A240" s="36" t="s">
        <v>1571</v>
      </c>
      <c r="B240" s="37" t="s">
        <v>96</v>
      </c>
      <c r="C240" s="37" t="s">
        <v>1572</v>
      </c>
      <c r="D240" s="37" t="s">
        <v>772</v>
      </c>
      <c r="E240" s="38" t="s">
        <v>116</v>
      </c>
      <c r="F240" s="36" t="s">
        <v>3237</v>
      </c>
      <c r="G240" s="36" t="s">
        <v>826</v>
      </c>
      <c r="H240" s="36" t="s">
        <v>4048</v>
      </c>
      <c r="I240" s="36" t="s">
        <v>826</v>
      </c>
      <c r="J240" s="36" t="s">
        <v>4049</v>
      </c>
      <c r="K240" s="36" t="s">
        <v>826</v>
      </c>
      <c r="L240" s="39">
        <v>157.5</v>
      </c>
      <c r="M240" s="36" t="s">
        <v>3961</v>
      </c>
      <c r="N240" s="39">
        <v>1008903.4145406</v>
      </c>
      <c r="O240" s="36" t="s">
        <v>4050</v>
      </c>
      <c r="P240" s="31"/>
    </row>
    <row r="241" ht="25.5" spans="1:16">
      <c r="A241" s="36" t="s">
        <v>1331</v>
      </c>
      <c r="B241" s="37" t="s">
        <v>96</v>
      </c>
      <c r="C241" s="37" t="s">
        <v>1332</v>
      </c>
      <c r="D241" s="37" t="s">
        <v>772</v>
      </c>
      <c r="E241" s="38" t="s">
        <v>84</v>
      </c>
      <c r="F241" s="36" t="s">
        <v>3496</v>
      </c>
      <c r="G241" s="36" t="s">
        <v>826</v>
      </c>
      <c r="H241" s="36" t="s">
        <v>4051</v>
      </c>
      <c r="I241" s="36" t="s">
        <v>826</v>
      </c>
      <c r="J241" s="36" t="s">
        <v>4052</v>
      </c>
      <c r="K241" s="36" t="s">
        <v>826</v>
      </c>
      <c r="L241" s="39">
        <v>154.02</v>
      </c>
      <c r="M241" s="36" t="s">
        <v>3961</v>
      </c>
      <c r="N241" s="39">
        <v>1009057.4345406</v>
      </c>
      <c r="O241" s="36" t="s">
        <v>4053</v>
      </c>
      <c r="P241" s="31"/>
    </row>
    <row r="242" spans="1:16">
      <c r="A242" s="36" t="s">
        <v>4054</v>
      </c>
      <c r="B242" s="37" t="s">
        <v>96</v>
      </c>
      <c r="C242" s="37" t="s">
        <v>4055</v>
      </c>
      <c r="D242" s="37" t="s">
        <v>772</v>
      </c>
      <c r="E242" s="38" t="s">
        <v>242</v>
      </c>
      <c r="F242" s="36" t="s">
        <v>4056</v>
      </c>
      <c r="G242" s="36" t="s">
        <v>826</v>
      </c>
      <c r="H242" s="36" t="s">
        <v>4057</v>
      </c>
      <c r="I242" s="36" t="s">
        <v>826</v>
      </c>
      <c r="J242" s="36" t="s">
        <v>4058</v>
      </c>
      <c r="K242" s="36" t="s">
        <v>826</v>
      </c>
      <c r="L242" s="39">
        <v>153.277608</v>
      </c>
      <c r="M242" s="36" t="s">
        <v>3961</v>
      </c>
      <c r="N242" s="39">
        <v>1009210.7121486</v>
      </c>
      <c r="O242" s="36" t="s">
        <v>4059</v>
      </c>
      <c r="P242" s="31"/>
    </row>
    <row r="243" ht="38.25" spans="1:16">
      <c r="A243" s="36" t="s">
        <v>1412</v>
      </c>
      <c r="B243" s="37" t="s">
        <v>164</v>
      </c>
      <c r="C243" s="37" t="s">
        <v>1413</v>
      </c>
      <c r="D243" s="37" t="s">
        <v>772</v>
      </c>
      <c r="E243" s="38" t="s">
        <v>84</v>
      </c>
      <c r="F243" s="36" t="s">
        <v>4060</v>
      </c>
      <c r="G243" s="36" t="s">
        <v>826</v>
      </c>
      <c r="H243" s="36" t="s">
        <v>4061</v>
      </c>
      <c r="I243" s="36" t="s">
        <v>826</v>
      </c>
      <c r="J243" s="36" t="s">
        <v>4062</v>
      </c>
      <c r="K243" s="36" t="s">
        <v>826</v>
      </c>
      <c r="L243" s="39">
        <v>145.6</v>
      </c>
      <c r="M243" s="36" t="s">
        <v>4063</v>
      </c>
      <c r="N243" s="39">
        <v>1009356.3121486</v>
      </c>
      <c r="O243" s="36" t="s">
        <v>4064</v>
      </c>
      <c r="P243" s="31"/>
    </row>
    <row r="244" spans="1:16">
      <c r="A244" s="36" t="s">
        <v>4065</v>
      </c>
      <c r="B244" s="37" t="s">
        <v>96</v>
      </c>
      <c r="C244" s="37" t="s">
        <v>4066</v>
      </c>
      <c r="D244" s="37" t="s">
        <v>772</v>
      </c>
      <c r="E244" s="38" t="s">
        <v>970</v>
      </c>
      <c r="F244" s="36" t="s">
        <v>4067</v>
      </c>
      <c r="G244" s="36" t="s">
        <v>826</v>
      </c>
      <c r="H244" s="36" t="s">
        <v>4068</v>
      </c>
      <c r="I244" s="36" t="s">
        <v>826</v>
      </c>
      <c r="J244" s="36" t="s">
        <v>4069</v>
      </c>
      <c r="K244" s="36" t="s">
        <v>826</v>
      </c>
      <c r="L244" s="39">
        <v>142.660790784</v>
      </c>
      <c r="M244" s="36" t="s">
        <v>4063</v>
      </c>
      <c r="N244" s="39">
        <v>1009498.9729394</v>
      </c>
      <c r="O244" s="36" t="s">
        <v>4070</v>
      </c>
      <c r="P244" s="31"/>
    </row>
    <row r="245" ht="25.5" spans="1:16">
      <c r="A245" s="36" t="s">
        <v>890</v>
      </c>
      <c r="B245" s="37" t="s">
        <v>96</v>
      </c>
      <c r="C245" s="37" t="s">
        <v>891</v>
      </c>
      <c r="D245" s="37" t="s">
        <v>772</v>
      </c>
      <c r="E245" s="38" t="s">
        <v>84</v>
      </c>
      <c r="F245" s="36" t="s">
        <v>4071</v>
      </c>
      <c r="G245" s="36" t="s">
        <v>826</v>
      </c>
      <c r="H245" s="36" t="s">
        <v>3944</v>
      </c>
      <c r="I245" s="36" t="s">
        <v>826</v>
      </c>
      <c r="J245" s="36" t="s">
        <v>4072</v>
      </c>
      <c r="K245" s="36" t="s">
        <v>826</v>
      </c>
      <c r="L245" s="39">
        <v>142.4535336</v>
      </c>
      <c r="M245" s="36" t="s">
        <v>4063</v>
      </c>
      <c r="N245" s="39">
        <v>1009641.426473</v>
      </c>
      <c r="O245" s="36" t="s">
        <v>4073</v>
      </c>
      <c r="P245" s="31"/>
    </row>
    <row r="246" ht="25.5" spans="1:16">
      <c r="A246" s="36" t="s">
        <v>1127</v>
      </c>
      <c r="B246" s="37" t="s">
        <v>159</v>
      </c>
      <c r="C246" s="37" t="s">
        <v>1128</v>
      </c>
      <c r="D246" s="37" t="s">
        <v>772</v>
      </c>
      <c r="E246" s="38" t="s">
        <v>84</v>
      </c>
      <c r="F246" s="36" t="s">
        <v>3267</v>
      </c>
      <c r="G246" s="36" t="s">
        <v>826</v>
      </c>
      <c r="H246" s="36" t="s">
        <v>3070</v>
      </c>
      <c r="I246" s="36" t="s">
        <v>826</v>
      </c>
      <c r="J246" s="36" t="s">
        <v>3070</v>
      </c>
      <c r="K246" s="36" t="s">
        <v>826</v>
      </c>
      <c r="L246" s="39">
        <v>138.06</v>
      </c>
      <c r="M246" s="36" t="s">
        <v>4063</v>
      </c>
      <c r="N246" s="39">
        <v>1009779.486473</v>
      </c>
      <c r="O246" s="36" t="s">
        <v>4074</v>
      </c>
      <c r="P246" s="31"/>
    </row>
    <row r="247" ht="25.5" spans="1:16">
      <c r="A247" s="36" t="s">
        <v>4075</v>
      </c>
      <c r="B247" s="37" t="s">
        <v>96</v>
      </c>
      <c r="C247" s="37" t="s">
        <v>4076</v>
      </c>
      <c r="D247" s="37" t="s">
        <v>3111</v>
      </c>
      <c r="E247" s="38" t="s">
        <v>161</v>
      </c>
      <c r="F247" s="36" t="s">
        <v>3257</v>
      </c>
      <c r="G247" s="36" t="s">
        <v>826</v>
      </c>
      <c r="H247" s="36" t="s">
        <v>4077</v>
      </c>
      <c r="I247" s="36" t="s">
        <v>826</v>
      </c>
      <c r="J247" s="36" t="s">
        <v>4078</v>
      </c>
      <c r="K247" s="36" t="s">
        <v>826</v>
      </c>
      <c r="L247" s="39">
        <v>136.64</v>
      </c>
      <c r="M247" s="36" t="s">
        <v>4063</v>
      </c>
      <c r="N247" s="39">
        <v>1009916.126473</v>
      </c>
      <c r="O247" s="36" t="s">
        <v>4079</v>
      </c>
      <c r="P247" s="31"/>
    </row>
    <row r="248" ht="25.5" spans="1:16">
      <c r="A248" s="36" t="s">
        <v>1164</v>
      </c>
      <c r="B248" s="37" t="s">
        <v>96</v>
      </c>
      <c r="C248" s="37" t="s">
        <v>1165</v>
      </c>
      <c r="D248" s="37" t="s">
        <v>772</v>
      </c>
      <c r="E248" s="38" t="s">
        <v>84</v>
      </c>
      <c r="F248" s="36" t="s">
        <v>3173</v>
      </c>
      <c r="G248" s="36" t="s">
        <v>826</v>
      </c>
      <c r="H248" s="36" t="s">
        <v>4080</v>
      </c>
      <c r="I248" s="36" t="s">
        <v>826</v>
      </c>
      <c r="J248" s="36" t="s">
        <v>4081</v>
      </c>
      <c r="K248" s="36" t="s">
        <v>826</v>
      </c>
      <c r="L248" s="39">
        <v>135.56</v>
      </c>
      <c r="M248" s="36" t="s">
        <v>4063</v>
      </c>
      <c r="N248" s="39">
        <v>1010051.686473</v>
      </c>
      <c r="O248" s="36" t="s">
        <v>4082</v>
      </c>
      <c r="P248" s="31"/>
    </row>
    <row r="249" customHeight="1" spans="1:16">
      <c r="A249" s="36" t="s">
        <v>1383</v>
      </c>
      <c r="B249" s="37" t="s">
        <v>96</v>
      </c>
      <c r="C249" s="37" t="s">
        <v>1384</v>
      </c>
      <c r="D249" s="37" t="s">
        <v>772</v>
      </c>
      <c r="E249" s="38" t="s">
        <v>84</v>
      </c>
      <c r="F249" s="36" t="s">
        <v>3267</v>
      </c>
      <c r="G249" s="36" t="s">
        <v>826</v>
      </c>
      <c r="H249" s="36" t="s">
        <v>4083</v>
      </c>
      <c r="I249" s="36" t="s">
        <v>826</v>
      </c>
      <c r="J249" s="36" t="s">
        <v>4083</v>
      </c>
      <c r="K249" s="36" t="s">
        <v>826</v>
      </c>
      <c r="L249" s="39">
        <v>131.19</v>
      </c>
      <c r="M249" s="36" t="s">
        <v>4063</v>
      </c>
      <c r="N249" s="39">
        <v>1010182.876473</v>
      </c>
      <c r="O249" s="36" t="s">
        <v>4084</v>
      </c>
      <c r="P249" s="31"/>
    </row>
    <row r="250" ht="25.5" spans="1:16">
      <c r="A250" s="36" t="s">
        <v>1201</v>
      </c>
      <c r="B250" s="37" t="s">
        <v>96</v>
      </c>
      <c r="C250" s="37" t="s">
        <v>1202</v>
      </c>
      <c r="D250" s="37" t="s">
        <v>772</v>
      </c>
      <c r="E250" s="38" t="s">
        <v>116</v>
      </c>
      <c r="F250" s="36" t="s">
        <v>4085</v>
      </c>
      <c r="G250" s="36" t="s">
        <v>826</v>
      </c>
      <c r="H250" s="36" t="s">
        <v>2854</v>
      </c>
      <c r="I250" s="36" t="s">
        <v>826</v>
      </c>
      <c r="J250" s="36" t="s">
        <v>4086</v>
      </c>
      <c r="K250" s="36" t="s">
        <v>826</v>
      </c>
      <c r="L250" s="39">
        <v>127.741636</v>
      </c>
      <c r="M250" s="36" t="s">
        <v>4063</v>
      </c>
      <c r="N250" s="39">
        <v>1010310.618109</v>
      </c>
      <c r="O250" s="36" t="s">
        <v>4087</v>
      </c>
      <c r="P250" s="31"/>
    </row>
    <row r="251" ht="38.25" spans="1:16">
      <c r="A251" s="36" t="s">
        <v>1547</v>
      </c>
      <c r="B251" s="37" t="s">
        <v>96</v>
      </c>
      <c r="C251" s="37" t="s">
        <v>1548</v>
      </c>
      <c r="D251" s="37" t="s">
        <v>772</v>
      </c>
      <c r="E251" s="38" t="s">
        <v>84</v>
      </c>
      <c r="F251" s="36" t="s">
        <v>4088</v>
      </c>
      <c r="G251" s="36" t="s">
        <v>826</v>
      </c>
      <c r="H251" s="36" t="s">
        <v>4089</v>
      </c>
      <c r="I251" s="36" t="s">
        <v>826</v>
      </c>
      <c r="J251" s="36" t="s">
        <v>4090</v>
      </c>
      <c r="K251" s="36" t="s">
        <v>826</v>
      </c>
      <c r="L251" s="39">
        <v>126.451629533</v>
      </c>
      <c r="M251" s="36" t="s">
        <v>4063</v>
      </c>
      <c r="N251" s="39">
        <v>1010437.0697385</v>
      </c>
      <c r="O251" s="36" t="s">
        <v>4091</v>
      </c>
      <c r="P251" s="31"/>
    </row>
    <row r="252" ht="25.5" spans="1:16">
      <c r="A252" s="36" t="s">
        <v>4092</v>
      </c>
      <c r="B252" s="37" t="s">
        <v>96</v>
      </c>
      <c r="C252" s="37" t="s">
        <v>4093</v>
      </c>
      <c r="D252" s="37" t="s">
        <v>4094</v>
      </c>
      <c r="E252" s="38" t="s">
        <v>4095</v>
      </c>
      <c r="F252" s="36" t="s">
        <v>4096</v>
      </c>
      <c r="G252" s="36" t="s">
        <v>826</v>
      </c>
      <c r="H252" s="36" t="s">
        <v>4097</v>
      </c>
      <c r="I252" s="36" t="s">
        <v>826</v>
      </c>
      <c r="J252" s="36" t="s">
        <v>4098</v>
      </c>
      <c r="K252" s="36" t="s">
        <v>826</v>
      </c>
      <c r="L252" s="39">
        <v>125.704006512</v>
      </c>
      <c r="M252" s="36" t="s">
        <v>4063</v>
      </c>
      <c r="N252" s="39">
        <v>1010562.773745</v>
      </c>
      <c r="O252" s="36" t="s">
        <v>4099</v>
      </c>
      <c r="P252" s="31"/>
    </row>
    <row r="253" ht="25.5" spans="1:16">
      <c r="A253" s="36" t="s">
        <v>1107</v>
      </c>
      <c r="B253" s="37" t="s">
        <v>96</v>
      </c>
      <c r="C253" s="37" t="s">
        <v>1108</v>
      </c>
      <c r="D253" s="37" t="s">
        <v>772</v>
      </c>
      <c r="E253" s="38" t="s">
        <v>84</v>
      </c>
      <c r="F253" s="36" t="s">
        <v>4100</v>
      </c>
      <c r="G253" s="36" t="s">
        <v>826</v>
      </c>
      <c r="H253" s="36" t="s">
        <v>4101</v>
      </c>
      <c r="I253" s="36" t="s">
        <v>826</v>
      </c>
      <c r="J253" s="36" t="s">
        <v>4102</v>
      </c>
      <c r="K253" s="36" t="s">
        <v>826</v>
      </c>
      <c r="L253" s="39">
        <v>125.32</v>
      </c>
      <c r="M253" s="36" t="s">
        <v>4063</v>
      </c>
      <c r="N253" s="39">
        <v>1010688.093745</v>
      </c>
      <c r="O253" s="36" t="s">
        <v>4103</v>
      </c>
      <c r="P253" s="31"/>
    </row>
    <row r="254" ht="25.5" spans="1:16">
      <c r="A254" s="36" t="s">
        <v>1244</v>
      </c>
      <c r="B254" s="37" t="s">
        <v>159</v>
      </c>
      <c r="C254" s="37" t="s">
        <v>1245</v>
      </c>
      <c r="D254" s="37" t="s">
        <v>772</v>
      </c>
      <c r="E254" s="38" t="s">
        <v>84</v>
      </c>
      <c r="F254" s="36" t="s">
        <v>4104</v>
      </c>
      <c r="G254" s="36" t="s">
        <v>826</v>
      </c>
      <c r="H254" s="36" t="s">
        <v>4105</v>
      </c>
      <c r="I254" s="36" t="s">
        <v>826</v>
      </c>
      <c r="J254" s="36" t="s">
        <v>4106</v>
      </c>
      <c r="K254" s="36" t="s">
        <v>826</v>
      </c>
      <c r="L254" s="39">
        <v>123.12</v>
      </c>
      <c r="M254" s="36" t="s">
        <v>4063</v>
      </c>
      <c r="N254" s="39">
        <v>1010811.213745</v>
      </c>
      <c r="O254" s="36" t="s">
        <v>4107</v>
      </c>
      <c r="P254" s="31"/>
    </row>
    <row r="255" ht="25.5" customHeight="1" spans="1:16">
      <c r="A255" s="36" t="s">
        <v>841</v>
      </c>
      <c r="B255" s="37" t="s">
        <v>192</v>
      </c>
      <c r="C255" s="37" t="s">
        <v>842</v>
      </c>
      <c r="D255" s="37" t="s">
        <v>772</v>
      </c>
      <c r="E255" s="38" t="s">
        <v>156</v>
      </c>
      <c r="F255" s="36" t="s">
        <v>3267</v>
      </c>
      <c r="G255" s="36" t="s">
        <v>826</v>
      </c>
      <c r="H255" s="36" t="s">
        <v>4108</v>
      </c>
      <c r="I255" s="36" t="s">
        <v>826</v>
      </c>
      <c r="J255" s="36" t="s">
        <v>4108</v>
      </c>
      <c r="K255" s="36" t="s">
        <v>826</v>
      </c>
      <c r="L255" s="39">
        <v>119.99</v>
      </c>
      <c r="M255" s="36" t="s">
        <v>4063</v>
      </c>
      <c r="N255" s="39">
        <v>1010931.203745</v>
      </c>
      <c r="O255" s="36" t="s">
        <v>4109</v>
      </c>
      <c r="P255" s="31"/>
    </row>
    <row r="256" spans="1:16">
      <c r="A256" s="36" t="s">
        <v>1468</v>
      </c>
      <c r="B256" s="37" t="s">
        <v>159</v>
      </c>
      <c r="C256" s="37" t="s">
        <v>1469</v>
      </c>
      <c r="D256" s="37" t="s">
        <v>772</v>
      </c>
      <c r="E256" s="38" t="s">
        <v>84</v>
      </c>
      <c r="F256" s="36" t="s">
        <v>3443</v>
      </c>
      <c r="G256" s="36" t="s">
        <v>826</v>
      </c>
      <c r="H256" s="36" t="s">
        <v>4110</v>
      </c>
      <c r="I256" s="36" t="s">
        <v>826</v>
      </c>
      <c r="J256" s="36" t="s">
        <v>4111</v>
      </c>
      <c r="K256" s="36" t="s">
        <v>826</v>
      </c>
      <c r="L256" s="39">
        <v>119.56</v>
      </c>
      <c r="M256" s="36" t="s">
        <v>4063</v>
      </c>
      <c r="N256" s="39">
        <v>1011050.763745</v>
      </c>
      <c r="O256" s="36" t="s">
        <v>4112</v>
      </c>
      <c r="P256" s="31"/>
    </row>
    <row r="257" ht="38.25" spans="1:16">
      <c r="A257" s="36" t="s">
        <v>4113</v>
      </c>
      <c r="B257" s="37" t="s">
        <v>96</v>
      </c>
      <c r="C257" s="37" t="s">
        <v>4114</v>
      </c>
      <c r="D257" s="37" t="s">
        <v>3111</v>
      </c>
      <c r="E257" s="38" t="s">
        <v>161</v>
      </c>
      <c r="F257" s="36" t="s">
        <v>3229</v>
      </c>
      <c r="G257" s="36" t="s">
        <v>826</v>
      </c>
      <c r="H257" s="36" t="s">
        <v>4077</v>
      </c>
      <c r="I257" s="36" t="s">
        <v>826</v>
      </c>
      <c r="J257" s="36" t="s">
        <v>4115</v>
      </c>
      <c r="K257" s="36" t="s">
        <v>826</v>
      </c>
      <c r="L257" s="39">
        <v>117.12</v>
      </c>
      <c r="M257" s="36" t="s">
        <v>4063</v>
      </c>
      <c r="N257" s="39">
        <v>1011167.883745</v>
      </c>
      <c r="O257" s="36" t="s">
        <v>4116</v>
      </c>
      <c r="P257" s="31"/>
    </row>
    <row r="258" ht="25.5" spans="1:16">
      <c r="A258" s="36" t="s">
        <v>1535</v>
      </c>
      <c r="B258" s="37" t="s">
        <v>96</v>
      </c>
      <c r="C258" s="37" t="s">
        <v>1536</v>
      </c>
      <c r="D258" s="37" t="s">
        <v>772</v>
      </c>
      <c r="E258" s="38" t="s">
        <v>242</v>
      </c>
      <c r="F258" s="36" t="s">
        <v>4117</v>
      </c>
      <c r="G258" s="36" t="s">
        <v>826</v>
      </c>
      <c r="H258" s="36" t="s">
        <v>4118</v>
      </c>
      <c r="I258" s="36" t="s">
        <v>826</v>
      </c>
      <c r="J258" s="36" t="s">
        <v>4119</v>
      </c>
      <c r="K258" s="36" t="s">
        <v>826</v>
      </c>
      <c r="L258" s="39">
        <v>116.860997685</v>
      </c>
      <c r="M258" s="36" t="s">
        <v>4063</v>
      </c>
      <c r="N258" s="39">
        <v>1011284.7447427</v>
      </c>
      <c r="O258" s="36" t="s">
        <v>4120</v>
      </c>
      <c r="P258" s="31"/>
    </row>
    <row r="259" ht="38.25" spans="1:16">
      <c r="A259" s="36" t="s">
        <v>1555</v>
      </c>
      <c r="B259" s="37" t="s">
        <v>96</v>
      </c>
      <c r="C259" s="37" t="s">
        <v>1556</v>
      </c>
      <c r="D259" s="37" t="s">
        <v>772</v>
      </c>
      <c r="E259" s="38" t="s">
        <v>242</v>
      </c>
      <c r="F259" s="36" t="s">
        <v>4121</v>
      </c>
      <c r="G259" s="36" t="s">
        <v>826</v>
      </c>
      <c r="H259" s="36" t="s">
        <v>4122</v>
      </c>
      <c r="I259" s="36" t="s">
        <v>826</v>
      </c>
      <c r="J259" s="36" t="s">
        <v>4123</v>
      </c>
      <c r="K259" s="36" t="s">
        <v>826</v>
      </c>
      <c r="L259" s="39">
        <v>115.4085118</v>
      </c>
      <c r="M259" s="36" t="s">
        <v>4063</v>
      </c>
      <c r="N259" s="39">
        <v>1011400.1532545</v>
      </c>
      <c r="O259" s="36" t="s">
        <v>4124</v>
      </c>
      <c r="P259" s="31"/>
    </row>
    <row r="260" spans="1:16">
      <c r="A260" s="36" t="s">
        <v>1379</v>
      </c>
      <c r="B260" s="37" t="s">
        <v>96</v>
      </c>
      <c r="C260" s="37" t="s">
        <v>1380</v>
      </c>
      <c r="D260" s="37" t="s">
        <v>772</v>
      </c>
      <c r="E260" s="38" t="s">
        <v>84</v>
      </c>
      <c r="F260" s="36" t="s">
        <v>3622</v>
      </c>
      <c r="G260" s="36" t="s">
        <v>826</v>
      </c>
      <c r="H260" s="36" t="s">
        <v>4125</v>
      </c>
      <c r="I260" s="36" t="s">
        <v>826</v>
      </c>
      <c r="J260" s="36" t="s">
        <v>4126</v>
      </c>
      <c r="K260" s="36" t="s">
        <v>826</v>
      </c>
      <c r="L260" s="39">
        <v>113.72</v>
      </c>
      <c r="M260" s="36" t="s">
        <v>4063</v>
      </c>
      <c r="N260" s="39">
        <v>1011513.8732545</v>
      </c>
      <c r="O260" s="36" t="s">
        <v>4127</v>
      </c>
      <c r="P260" s="31"/>
    </row>
    <row r="261" ht="25.5" spans="1:16">
      <c r="A261" s="36" t="s">
        <v>1280</v>
      </c>
      <c r="B261" s="37" t="s">
        <v>96</v>
      </c>
      <c r="C261" s="37" t="s">
        <v>1281</v>
      </c>
      <c r="D261" s="37" t="s">
        <v>772</v>
      </c>
      <c r="E261" s="38" t="s">
        <v>84</v>
      </c>
      <c r="F261" s="36" t="s">
        <v>4128</v>
      </c>
      <c r="G261" s="36" t="s">
        <v>826</v>
      </c>
      <c r="H261" s="36" t="s">
        <v>4129</v>
      </c>
      <c r="I261" s="36" t="s">
        <v>826</v>
      </c>
      <c r="J261" s="36" t="s">
        <v>4130</v>
      </c>
      <c r="K261" s="36" t="s">
        <v>826</v>
      </c>
      <c r="L261" s="39">
        <v>110.434548</v>
      </c>
      <c r="M261" s="36" t="s">
        <v>4063</v>
      </c>
      <c r="N261" s="39">
        <v>1011624.3078025</v>
      </c>
      <c r="O261" s="36" t="s">
        <v>4131</v>
      </c>
      <c r="P261" s="31"/>
    </row>
    <row r="262" ht="38.25" spans="1:16">
      <c r="A262" s="36" t="s">
        <v>1430</v>
      </c>
      <c r="B262" s="37" t="s">
        <v>96</v>
      </c>
      <c r="C262" s="37" t="s">
        <v>1431</v>
      </c>
      <c r="D262" s="37" t="s">
        <v>772</v>
      </c>
      <c r="E262" s="38" t="s">
        <v>84</v>
      </c>
      <c r="F262" s="36" t="s">
        <v>3496</v>
      </c>
      <c r="G262" s="36" t="s">
        <v>826</v>
      </c>
      <c r="H262" s="36" t="s">
        <v>4132</v>
      </c>
      <c r="I262" s="36" t="s">
        <v>826</v>
      </c>
      <c r="J262" s="36" t="s">
        <v>4133</v>
      </c>
      <c r="K262" s="36" t="s">
        <v>826</v>
      </c>
      <c r="L262" s="39">
        <v>109.68</v>
      </c>
      <c r="M262" s="36" t="s">
        <v>4063</v>
      </c>
      <c r="N262" s="39">
        <v>1011733.9878025</v>
      </c>
      <c r="O262" s="36" t="s">
        <v>4134</v>
      </c>
      <c r="P262" s="31"/>
    </row>
    <row r="263" ht="25.5" spans="1:16">
      <c r="A263" s="36" t="s">
        <v>1497</v>
      </c>
      <c r="B263" s="37" t="s">
        <v>96</v>
      </c>
      <c r="C263" s="37" t="s">
        <v>1498</v>
      </c>
      <c r="D263" s="37" t="s">
        <v>772</v>
      </c>
      <c r="E263" s="38" t="s">
        <v>84</v>
      </c>
      <c r="F263" s="36" t="s">
        <v>4135</v>
      </c>
      <c r="G263" s="36" t="s">
        <v>826</v>
      </c>
      <c r="H263" s="36" t="s">
        <v>4136</v>
      </c>
      <c r="I263" s="36" t="s">
        <v>826</v>
      </c>
      <c r="J263" s="36" t="s">
        <v>4137</v>
      </c>
      <c r="K263" s="36" t="s">
        <v>826</v>
      </c>
      <c r="L263" s="39">
        <v>109.401197341</v>
      </c>
      <c r="M263" s="36" t="s">
        <v>4063</v>
      </c>
      <c r="N263" s="39">
        <v>1011843.3889998</v>
      </c>
      <c r="O263" s="36" t="s">
        <v>4138</v>
      </c>
      <c r="P263" s="31"/>
    </row>
    <row r="264" ht="25.5" spans="1:16">
      <c r="A264" s="36" t="s">
        <v>837</v>
      </c>
      <c r="B264" s="37" t="s">
        <v>192</v>
      </c>
      <c r="C264" s="37" t="s">
        <v>838</v>
      </c>
      <c r="D264" s="37" t="s">
        <v>772</v>
      </c>
      <c r="E264" s="38" t="s">
        <v>156</v>
      </c>
      <c r="F264" s="36" t="s">
        <v>3267</v>
      </c>
      <c r="G264" s="36" t="s">
        <v>826</v>
      </c>
      <c r="H264" s="36" t="s">
        <v>4139</v>
      </c>
      <c r="I264" s="36" t="s">
        <v>826</v>
      </c>
      <c r="J264" s="36" t="s">
        <v>4139</v>
      </c>
      <c r="K264" s="36" t="s">
        <v>826</v>
      </c>
      <c r="L264" s="39">
        <v>109.34</v>
      </c>
      <c r="M264" s="36" t="s">
        <v>4063</v>
      </c>
      <c r="N264" s="39">
        <v>1011952.7289998</v>
      </c>
      <c r="O264" s="36" t="s">
        <v>4140</v>
      </c>
      <c r="P264" s="31"/>
    </row>
    <row r="265" ht="25.5" spans="1:16">
      <c r="A265" s="36" t="s">
        <v>4141</v>
      </c>
      <c r="B265" s="37" t="s">
        <v>96</v>
      </c>
      <c r="C265" s="37" t="s">
        <v>4142</v>
      </c>
      <c r="D265" s="37" t="s">
        <v>905</v>
      </c>
      <c r="E265" s="38" t="s">
        <v>751</v>
      </c>
      <c r="F265" s="36" t="s">
        <v>4143</v>
      </c>
      <c r="G265" s="36" t="s">
        <v>826</v>
      </c>
      <c r="H265" s="36" t="s">
        <v>4144</v>
      </c>
      <c r="I265" s="36" t="s">
        <v>826</v>
      </c>
      <c r="J265" s="36" t="s">
        <v>4145</v>
      </c>
      <c r="K265" s="36" t="s">
        <v>826</v>
      </c>
      <c r="L265" s="39">
        <v>108.419999505</v>
      </c>
      <c r="M265" s="36" t="s">
        <v>4063</v>
      </c>
      <c r="N265" s="39">
        <v>1012061.1489993</v>
      </c>
      <c r="O265" s="36" t="s">
        <v>4146</v>
      </c>
      <c r="P265" s="31"/>
    </row>
    <row r="266" ht="25.5" spans="1:16">
      <c r="A266" s="36" t="s">
        <v>1360</v>
      </c>
      <c r="B266" s="37" t="s">
        <v>96</v>
      </c>
      <c r="C266" s="37" t="s">
        <v>1361</v>
      </c>
      <c r="D266" s="37" t="s">
        <v>772</v>
      </c>
      <c r="E266" s="38" t="s">
        <v>84</v>
      </c>
      <c r="F266" s="36" t="s">
        <v>3173</v>
      </c>
      <c r="G266" s="36" t="s">
        <v>826</v>
      </c>
      <c r="H266" s="36" t="s">
        <v>4147</v>
      </c>
      <c r="I266" s="36" t="s">
        <v>826</v>
      </c>
      <c r="J266" s="36" t="s">
        <v>4148</v>
      </c>
      <c r="K266" s="36" t="s">
        <v>826</v>
      </c>
      <c r="L266" s="39">
        <v>107.02</v>
      </c>
      <c r="M266" s="36" t="s">
        <v>4063</v>
      </c>
      <c r="N266" s="39">
        <v>1012168.1689993</v>
      </c>
      <c r="O266" s="36" t="s">
        <v>4149</v>
      </c>
      <c r="P266" s="31"/>
    </row>
    <row r="267" ht="38.25" spans="1:16">
      <c r="A267" s="36" t="s">
        <v>1563</v>
      </c>
      <c r="B267" s="37" t="s">
        <v>96</v>
      </c>
      <c r="C267" s="37" t="s">
        <v>1564</v>
      </c>
      <c r="D267" s="37" t="s">
        <v>772</v>
      </c>
      <c r="E267" s="38" t="s">
        <v>70</v>
      </c>
      <c r="F267" s="36" t="s">
        <v>4150</v>
      </c>
      <c r="G267" s="36" t="s">
        <v>826</v>
      </c>
      <c r="H267" s="36" t="s">
        <v>4151</v>
      </c>
      <c r="I267" s="36" t="s">
        <v>826</v>
      </c>
      <c r="J267" s="36" t="s">
        <v>4152</v>
      </c>
      <c r="K267" s="36" t="s">
        <v>826</v>
      </c>
      <c r="L267" s="39">
        <v>106.46875386</v>
      </c>
      <c r="M267" s="36" t="s">
        <v>4063</v>
      </c>
      <c r="N267" s="39">
        <v>1012274.6377532</v>
      </c>
      <c r="O267" s="36" t="s">
        <v>4153</v>
      </c>
      <c r="P267" s="31"/>
    </row>
    <row r="268" spans="1:16">
      <c r="A268" s="36" t="s">
        <v>4154</v>
      </c>
      <c r="B268" s="37" t="s">
        <v>96</v>
      </c>
      <c r="C268" s="37" t="s">
        <v>4155</v>
      </c>
      <c r="D268" s="37" t="s">
        <v>905</v>
      </c>
      <c r="E268" s="38" t="s">
        <v>751</v>
      </c>
      <c r="F268" s="36" t="s">
        <v>4156</v>
      </c>
      <c r="G268" s="36" t="s">
        <v>826</v>
      </c>
      <c r="H268" s="36" t="s">
        <v>3118</v>
      </c>
      <c r="I268" s="36" t="s">
        <v>826</v>
      </c>
      <c r="J268" s="36" t="s">
        <v>4157</v>
      </c>
      <c r="K268" s="36" t="s">
        <v>826</v>
      </c>
      <c r="L268" s="39">
        <v>105.894638864</v>
      </c>
      <c r="M268" s="36" t="s">
        <v>4063</v>
      </c>
      <c r="N268" s="39">
        <v>1012380.5323921</v>
      </c>
      <c r="O268" s="36" t="s">
        <v>4158</v>
      </c>
      <c r="P268" s="31"/>
    </row>
    <row r="269" ht="25.5" spans="1:16">
      <c r="A269" s="36" t="s">
        <v>846</v>
      </c>
      <c r="B269" s="37" t="s">
        <v>192</v>
      </c>
      <c r="C269" s="37" t="s">
        <v>847</v>
      </c>
      <c r="D269" s="37" t="s">
        <v>772</v>
      </c>
      <c r="E269" s="38" t="s">
        <v>156</v>
      </c>
      <c r="F269" s="36" t="s">
        <v>3267</v>
      </c>
      <c r="G269" s="36" t="s">
        <v>826</v>
      </c>
      <c r="H269" s="36" t="s">
        <v>4159</v>
      </c>
      <c r="I269" s="36" t="s">
        <v>826</v>
      </c>
      <c r="J269" s="36" t="s">
        <v>4159</v>
      </c>
      <c r="K269" s="36" t="s">
        <v>826</v>
      </c>
      <c r="L269" s="39">
        <v>104.32</v>
      </c>
      <c r="M269" s="36" t="s">
        <v>4063</v>
      </c>
      <c r="N269" s="39">
        <v>1012484.8523921</v>
      </c>
      <c r="O269" s="36" t="s">
        <v>4160</v>
      </c>
      <c r="P269" s="31"/>
    </row>
    <row r="270" spans="1:16">
      <c r="A270" s="36" t="s">
        <v>1436</v>
      </c>
      <c r="B270" s="37" t="s">
        <v>159</v>
      </c>
      <c r="C270" s="37" t="s">
        <v>1437</v>
      </c>
      <c r="D270" s="37" t="s">
        <v>772</v>
      </c>
      <c r="E270" s="38" t="s">
        <v>84</v>
      </c>
      <c r="F270" s="36" t="s">
        <v>3267</v>
      </c>
      <c r="G270" s="36" t="s">
        <v>826</v>
      </c>
      <c r="H270" s="36" t="s">
        <v>4161</v>
      </c>
      <c r="I270" s="36" t="s">
        <v>826</v>
      </c>
      <c r="J270" s="36" t="s">
        <v>4161</v>
      </c>
      <c r="K270" s="36" t="s">
        <v>826</v>
      </c>
      <c r="L270" s="39">
        <v>99.45</v>
      </c>
      <c r="M270" s="36" t="s">
        <v>4063</v>
      </c>
      <c r="N270" s="39">
        <v>1012584.3023921</v>
      </c>
      <c r="O270" s="36" t="s">
        <v>4162</v>
      </c>
      <c r="P270" s="31"/>
    </row>
    <row r="271" ht="25.5" spans="1:16">
      <c r="A271" s="36" t="s">
        <v>4163</v>
      </c>
      <c r="B271" s="37" t="s">
        <v>164</v>
      </c>
      <c r="C271" s="37" t="s">
        <v>4164</v>
      </c>
      <c r="D271" s="37" t="s">
        <v>1307</v>
      </c>
      <c r="E271" s="38" t="s">
        <v>84</v>
      </c>
      <c r="F271" s="36" t="s">
        <v>4165</v>
      </c>
      <c r="G271" s="36" t="s">
        <v>826</v>
      </c>
      <c r="H271" s="36" t="s">
        <v>4166</v>
      </c>
      <c r="I271" s="36" t="s">
        <v>826</v>
      </c>
      <c r="J271" s="36" t="s">
        <v>3649</v>
      </c>
      <c r="K271" s="36" t="s">
        <v>826</v>
      </c>
      <c r="L271" s="39">
        <v>98.617028454</v>
      </c>
      <c r="M271" s="36" t="s">
        <v>4063</v>
      </c>
      <c r="N271" s="39">
        <v>1012682.9194206</v>
      </c>
      <c r="O271" s="36" t="s">
        <v>4167</v>
      </c>
      <c r="P271" s="31"/>
    </row>
    <row r="272" ht="25.5" spans="1:16">
      <c r="A272" s="36" t="s">
        <v>1323</v>
      </c>
      <c r="B272" s="37" t="s">
        <v>159</v>
      </c>
      <c r="C272" s="37" t="s">
        <v>1324</v>
      </c>
      <c r="D272" s="37" t="s">
        <v>772</v>
      </c>
      <c r="E272" s="38" t="s">
        <v>84</v>
      </c>
      <c r="F272" s="36" t="s">
        <v>3267</v>
      </c>
      <c r="G272" s="36" t="s">
        <v>826</v>
      </c>
      <c r="H272" s="36" t="s">
        <v>4168</v>
      </c>
      <c r="I272" s="36" t="s">
        <v>826</v>
      </c>
      <c r="J272" s="36" t="s">
        <v>4168</v>
      </c>
      <c r="K272" s="36" t="s">
        <v>826</v>
      </c>
      <c r="L272" s="39">
        <v>96.25</v>
      </c>
      <c r="M272" s="36" t="s">
        <v>4063</v>
      </c>
      <c r="N272" s="39">
        <v>1012779.1694206</v>
      </c>
      <c r="O272" s="36" t="s">
        <v>4169</v>
      </c>
      <c r="P272" s="31"/>
    </row>
    <row r="273" ht="38.25" spans="1:16">
      <c r="A273" s="36" t="s">
        <v>4170</v>
      </c>
      <c r="B273" s="37" t="s">
        <v>96</v>
      </c>
      <c r="C273" s="37" t="s">
        <v>4171</v>
      </c>
      <c r="D273" s="37" t="s">
        <v>3111</v>
      </c>
      <c r="E273" s="38" t="s">
        <v>751</v>
      </c>
      <c r="F273" s="36" t="s">
        <v>3926</v>
      </c>
      <c r="G273" s="36" t="s">
        <v>826</v>
      </c>
      <c r="H273" s="36" t="s">
        <v>2530</v>
      </c>
      <c r="I273" s="36" t="s">
        <v>826</v>
      </c>
      <c r="J273" s="36" t="s">
        <v>2782</v>
      </c>
      <c r="K273" s="36" t="s">
        <v>826</v>
      </c>
      <c r="L273" s="39">
        <v>95.98763735</v>
      </c>
      <c r="M273" s="36" t="s">
        <v>4063</v>
      </c>
      <c r="N273" s="39">
        <v>1012875.157058</v>
      </c>
      <c r="O273" s="36" t="s">
        <v>4172</v>
      </c>
      <c r="P273" s="31"/>
    </row>
    <row r="274" ht="51" spans="1:16">
      <c r="A274" s="36" t="s">
        <v>4173</v>
      </c>
      <c r="B274" s="37" t="s">
        <v>96</v>
      </c>
      <c r="C274" s="37" t="s">
        <v>4174</v>
      </c>
      <c r="D274" s="37" t="s">
        <v>3733</v>
      </c>
      <c r="E274" s="38" t="s">
        <v>84</v>
      </c>
      <c r="F274" s="36" t="s">
        <v>4175</v>
      </c>
      <c r="G274" s="36" t="s">
        <v>826</v>
      </c>
      <c r="H274" s="36" t="s">
        <v>4176</v>
      </c>
      <c r="I274" s="36" t="s">
        <v>826</v>
      </c>
      <c r="J274" s="36" t="s">
        <v>4177</v>
      </c>
      <c r="K274" s="36" t="s">
        <v>826</v>
      </c>
      <c r="L274" s="39">
        <v>95.0863923</v>
      </c>
      <c r="M274" s="36" t="s">
        <v>4063</v>
      </c>
      <c r="N274" s="39">
        <v>1012970.2434503</v>
      </c>
      <c r="O274" s="36" t="s">
        <v>4178</v>
      </c>
      <c r="P274" s="31"/>
    </row>
    <row r="275" spans="1:16">
      <c r="A275" s="36" t="s">
        <v>1125</v>
      </c>
      <c r="B275" s="37" t="s">
        <v>159</v>
      </c>
      <c r="C275" s="37" t="s">
        <v>1126</v>
      </c>
      <c r="D275" s="37" t="s">
        <v>772</v>
      </c>
      <c r="E275" s="38" t="s">
        <v>84</v>
      </c>
      <c r="F275" s="36" t="s">
        <v>3267</v>
      </c>
      <c r="G275" s="36" t="s">
        <v>826</v>
      </c>
      <c r="H275" s="36" t="s">
        <v>4179</v>
      </c>
      <c r="I275" s="36" t="s">
        <v>826</v>
      </c>
      <c r="J275" s="36" t="s">
        <v>4179</v>
      </c>
      <c r="K275" s="36" t="s">
        <v>826</v>
      </c>
      <c r="L275" s="39">
        <v>93.06</v>
      </c>
      <c r="M275" s="36" t="s">
        <v>4063</v>
      </c>
      <c r="N275" s="39">
        <v>1013063.3034503</v>
      </c>
      <c r="O275" s="36" t="s">
        <v>4180</v>
      </c>
      <c r="P275" s="31"/>
    </row>
    <row r="276" ht="25.5" spans="1:16">
      <c r="A276" s="36" t="s">
        <v>1065</v>
      </c>
      <c r="B276" s="37" t="s">
        <v>96</v>
      </c>
      <c r="C276" s="37" t="s">
        <v>1066</v>
      </c>
      <c r="D276" s="37" t="s">
        <v>772</v>
      </c>
      <c r="E276" s="38" t="s">
        <v>1067</v>
      </c>
      <c r="F276" s="36" t="s">
        <v>4181</v>
      </c>
      <c r="G276" s="36" t="s">
        <v>826</v>
      </c>
      <c r="H276" s="36" t="s">
        <v>4182</v>
      </c>
      <c r="I276" s="36" t="s">
        <v>826</v>
      </c>
      <c r="J276" s="36" t="s">
        <v>4183</v>
      </c>
      <c r="K276" s="36" t="s">
        <v>826</v>
      </c>
      <c r="L276" s="39">
        <v>92.25210204</v>
      </c>
      <c r="M276" s="36" t="s">
        <v>4063</v>
      </c>
      <c r="N276" s="39">
        <v>1013155.5555523</v>
      </c>
      <c r="O276" s="36" t="s">
        <v>4184</v>
      </c>
      <c r="P276" s="31"/>
    </row>
    <row r="277" ht="25.5" spans="1:16">
      <c r="A277" s="36" t="s">
        <v>1022</v>
      </c>
      <c r="B277" s="37" t="s">
        <v>96</v>
      </c>
      <c r="C277" s="37" t="s">
        <v>1023</v>
      </c>
      <c r="D277" s="37" t="s">
        <v>772</v>
      </c>
      <c r="E277" s="38" t="s">
        <v>242</v>
      </c>
      <c r="F277" s="36" t="s">
        <v>4185</v>
      </c>
      <c r="G277" s="36" t="s">
        <v>826</v>
      </c>
      <c r="H277" s="36" t="s">
        <v>4186</v>
      </c>
      <c r="I277" s="36" t="s">
        <v>826</v>
      </c>
      <c r="J277" s="36" t="s">
        <v>4187</v>
      </c>
      <c r="K277" s="36" t="s">
        <v>826</v>
      </c>
      <c r="L277" s="39">
        <v>87.729139151</v>
      </c>
      <c r="M277" s="36" t="s">
        <v>4063</v>
      </c>
      <c r="N277" s="39">
        <v>1013243.2846915</v>
      </c>
      <c r="O277" s="36" t="s">
        <v>4188</v>
      </c>
      <c r="P277" s="31"/>
    </row>
    <row r="278" ht="25.5" spans="1:16">
      <c r="A278" s="36" t="s">
        <v>4189</v>
      </c>
      <c r="B278" s="37" t="s">
        <v>164</v>
      </c>
      <c r="C278" s="37" t="s">
        <v>4190</v>
      </c>
      <c r="D278" s="37" t="s">
        <v>1307</v>
      </c>
      <c r="E278" s="38" t="s">
        <v>84</v>
      </c>
      <c r="F278" s="36" t="s">
        <v>4191</v>
      </c>
      <c r="G278" s="36" t="s">
        <v>826</v>
      </c>
      <c r="H278" s="36" t="s">
        <v>4192</v>
      </c>
      <c r="I278" s="36" t="s">
        <v>826</v>
      </c>
      <c r="J278" s="36" t="s">
        <v>4193</v>
      </c>
      <c r="K278" s="36" t="s">
        <v>826</v>
      </c>
      <c r="L278" s="39">
        <v>85.536245025</v>
      </c>
      <c r="M278" s="36" t="s">
        <v>4063</v>
      </c>
      <c r="N278" s="39">
        <v>1013328.8209365</v>
      </c>
      <c r="O278" s="36" t="s">
        <v>4194</v>
      </c>
      <c r="P278" s="31"/>
    </row>
    <row r="279" ht="25.5" spans="1:16">
      <c r="A279" s="36" t="s">
        <v>4195</v>
      </c>
      <c r="B279" s="37" t="s">
        <v>96</v>
      </c>
      <c r="C279" s="37" t="s">
        <v>4196</v>
      </c>
      <c r="D279" s="37" t="s">
        <v>772</v>
      </c>
      <c r="E279" s="38" t="s">
        <v>93</v>
      </c>
      <c r="F279" s="36" t="s">
        <v>4197</v>
      </c>
      <c r="G279" s="36" t="s">
        <v>826</v>
      </c>
      <c r="H279" s="36" t="s">
        <v>4198</v>
      </c>
      <c r="I279" s="36" t="s">
        <v>826</v>
      </c>
      <c r="J279" s="36" t="s">
        <v>4199</v>
      </c>
      <c r="K279" s="36" t="s">
        <v>826</v>
      </c>
      <c r="L279" s="39">
        <v>84.060962337</v>
      </c>
      <c r="M279" s="36" t="s">
        <v>4063</v>
      </c>
      <c r="N279" s="39">
        <v>1013412.8818988</v>
      </c>
      <c r="O279" s="36" t="s">
        <v>4194</v>
      </c>
      <c r="P279" s="31"/>
    </row>
    <row r="280" ht="38.25" spans="1:16">
      <c r="A280" s="36" t="s">
        <v>1483</v>
      </c>
      <c r="B280" s="37" t="s">
        <v>96</v>
      </c>
      <c r="C280" s="37" t="s">
        <v>1484</v>
      </c>
      <c r="D280" s="37" t="s">
        <v>772</v>
      </c>
      <c r="E280" s="38" t="s">
        <v>970</v>
      </c>
      <c r="F280" s="36" t="s">
        <v>4200</v>
      </c>
      <c r="G280" s="36" t="s">
        <v>826</v>
      </c>
      <c r="H280" s="36" t="s">
        <v>2615</v>
      </c>
      <c r="I280" s="36" t="s">
        <v>826</v>
      </c>
      <c r="J280" s="36" t="s">
        <v>4201</v>
      </c>
      <c r="K280" s="36" t="s">
        <v>826</v>
      </c>
      <c r="L280" s="39">
        <v>79.3870912</v>
      </c>
      <c r="M280" s="36" t="s">
        <v>4063</v>
      </c>
      <c r="N280" s="39">
        <v>1013492.26899</v>
      </c>
      <c r="O280" s="36" t="s">
        <v>4202</v>
      </c>
      <c r="P280" s="31"/>
    </row>
    <row r="281" spans="1:16">
      <c r="A281" s="36" t="s">
        <v>4203</v>
      </c>
      <c r="B281" s="37" t="s">
        <v>96</v>
      </c>
      <c r="C281" s="37" t="s">
        <v>4204</v>
      </c>
      <c r="D281" s="37" t="s">
        <v>905</v>
      </c>
      <c r="E281" s="38" t="s">
        <v>751</v>
      </c>
      <c r="F281" s="36" t="s">
        <v>4205</v>
      </c>
      <c r="G281" s="36" t="s">
        <v>826</v>
      </c>
      <c r="H281" s="36" t="s">
        <v>4206</v>
      </c>
      <c r="I281" s="36" t="s">
        <v>826</v>
      </c>
      <c r="J281" s="36" t="s">
        <v>4207</v>
      </c>
      <c r="K281" s="36" t="s">
        <v>826</v>
      </c>
      <c r="L281" s="39">
        <v>74.388714255</v>
      </c>
      <c r="M281" s="36" t="s">
        <v>4063</v>
      </c>
      <c r="N281" s="39">
        <v>1013566.6577043</v>
      </c>
      <c r="O281" s="36" t="s">
        <v>4208</v>
      </c>
      <c r="P281" s="31"/>
    </row>
    <row r="282" ht="25.5" spans="1:16">
      <c r="A282" s="36" t="s">
        <v>1370</v>
      </c>
      <c r="B282" s="37" t="s">
        <v>96</v>
      </c>
      <c r="C282" s="37" t="s">
        <v>1371</v>
      </c>
      <c r="D282" s="37" t="s">
        <v>772</v>
      </c>
      <c r="E282" s="38" t="s">
        <v>84</v>
      </c>
      <c r="F282" s="36" t="s">
        <v>3267</v>
      </c>
      <c r="G282" s="36" t="s">
        <v>826</v>
      </c>
      <c r="H282" s="36" t="s">
        <v>4209</v>
      </c>
      <c r="I282" s="36" t="s">
        <v>826</v>
      </c>
      <c r="J282" s="36" t="s">
        <v>4209</v>
      </c>
      <c r="K282" s="36" t="s">
        <v>826</v>
      </c>
      <c r="L282" s="39">
        <v>73.24</v>
      </c>
      <c r="M282" s="36" t="s">
        <v>4063</v>
      </c>
      <c r="N282" s="39">
        <v>1013639.8977043</v>
      </c>
      <c r="O282" s="36" t="s">
        <v>4210</v>
      </c>
      <c r="P282" s="31"/>
    </row>
    <row r="283" ht="25.5" spans="1:16">
      <c r="A283" s="36" t="s">
        <v>1053</v>
      </c>
      <c r="B283" s="37" t="s">
        <v>164</v>
      </c>
      <c r="C283" s="37" t="s">
        <v>1054</v>
      </c>
      <c r="D283" s="37" t="s">
        <v>905</v>
      </c>
      <c r="E283" s="38" t="s">
        <v>751</v>
      </c>
      <c r="F283" s="36" t="s">
        <v>4211</v>
      </c>
      <c r="G283" s="36" t="s">
        <v>826</v>
      </c>
      <c r="H283" s="36" t="s">
        <v>3974</v>
      </c>
      <c r="I283" s="36" t="s">
        <v>826</v>
      </c>
      <c r="J283" s="36" t="s">
        <v>4212</v>
      </c>
      <c r="K283" s="36" t="s">
        <v>826</v>
      </c>
      <c r="L283" s="39">
        <v>72.5595</v>
      </c>
      <c r="M283" s="36" t="s">
        <v>4063</v>
      </c>
      <c r="N283" s="39">
        <v>1013712.4572043</v>
      </c>
      <c r="O283" s="36" t="s">
        <v>4210</v>
      </c>
      <c r="P283" s="31"/>
    </row>
    <row r="284" ht="51" spans="1:16">
      <c r="A284" s="36" t="s">
        <v>4213</v>
      </c>
      <c r="B284" s="37" t="s">
        <v>96</v>
      </c>
      <c r="C284" s="37" t="s">
        <v>4214</v>
      </c>
      <c r="D284" s="37" t="s">
        <v>3733</v>
      </c>
      <c r="E284" s="38" t="s">
        <v>84</v>
      </c>
      <c r="F284" s="36" t="s">
        <v>4215</v>
      </c>
      <c r="G284" s="36" t="s">
        <v>826</v>
      </c>
      <c r="H284" s="36" t="s">
        <v>4216</v>
      </c>
      <c r="I284" s="36" t="s">
        <v>826</v>
      </c>
      <c r="J284" s="36" t="s">
        <v>4217</v>
      </c>
      <c r="K284" s="36" t="s">
        <v>826</v>
      </c>
      <c r="L284" s="39">
        <v>72.091353504</v>
      </c>
      <c r="M284" s="36" t="s">
        <v>4063</v>
      </c>
      <c r="N284" s="39">
        <v>1013784.5485578</v>
      </c>
      <c r="O284" s="36" t="s">
        <v>4218</v>
      </c>
      <c r="P284" s="31"/>
    </row>
    <row r="285" ht="51" spans="1:16">
      <c r="A285" s="36" t="s">
        <v>1074</v>
      </c>
      <c r="B285" s="37" t="s">
        <v>96</v>
      </c>
      <c r="C285" s="37" t="s">
        <v>1075</v>
      </c>
      <c r="D285" s="37" t="s">
        <v>772</v>
      </c>
      <c r="E285" s="38" t="s">
        <v>116</v>
      </c>
      <c r="F285" s="36" t="s">
        <v>4219</v>
      </c>
      <c r="G285" s="36" t="s">
        <v>826</v>
      </c>
      <c r="H285" s="36" t="s">
        <v>4220</v>
      </c>
      <c r="I285" s="36" t="s">
        <v>826</v>
      </c>
      <c r="J285" s="36" t="s">
        <v>4221</v>
      </c>
      <c r="K285" s="36" t="s">
        <v>826</v>
      </c>
      <c r="L285" s="39">
        <v>70.035</v>
      </c>
      <c r="M285" s="36" t="s">
        <v>4063</v>
      </c>
      <c r="N285" s="39">
        <v>1013854.5835578</v>
      </c>
      <c r="O285" s="36" t="s">
        <v>4222</v>
      </c>
      <c r="P285" s="31"/>
    </row>
    <row r="286" ht="25.5" spans="1:16">
      <c r="A286" s="36" t="s">
        <v>895</v>
      </c>
      <c r="B286" s="37" t="s">
        <v>159</v>
      </c>
      <c r="C286" s="37" t="s">
        <v>896</v>
      </c>
      <c r="D286" s="37" t="s">
        <v>772</v>
      </c>
      <c r="E286" s="38" t="s">
        <v>84</v>
      </c>
      <c r="F286" s="36" t="s">
        <v>4223</v>
      </c>
      <c r="G286" s="36" t="s">
        <v>826</v>
      </c>
      <c r="H286" s="36" t="s">
        <v>4224</v>
      </c>
      <c r="I286" s="36" t="s">
        <v>826</v>
      </c>
      <c r="J286" s="36" t="s">
        <v>4225</v>
      </c>
      <c r="K286" s="36" t="s">
        <v>826</v>
      </c>
      <c r="L286" s="39">
        <v>69.475875</v>
      </c>
      <c r="M286" s="36" t="s">
        <v>4063</v>
      </c>
      <c r="N286" s="39">
        <v>1013924.0594328</v>
      </c>
      <c r="O286" s="36" t="s">
        <v>4222</v>
      </c>
      <c r="P286" s="31"/>
    </row>
    <row r="287" ht="25.5" spans="1:16">
      <c r="A287" s="36" t="s">
        <v>1321</v>
      </c>
      <c r="B287" s="37" t="s">
        <v>159</v>
      </c>
      <c r="C287" s="37" t="s">
        <v>1322</v>
      </c>
      <c r="D287" s="37" t="s">
        <v>772</v>
      </c>
      <c r="E287" s="38" t="s">
        <v>84</v>
      </c>
      <c r="F287" s="36" t="s">
        <v>3173</v>
      </c>
      <c r="G287" s="36" t="s">
        <v>826</v>
      </c>
      <c r="H287" s="36" t="s">
        <v>4226</v>
      </c>
      <c r="I287" s="36" t="s">
        <v>826</v>
      </c>
      <c r="J287" s="36" t="s">
        <v>4227</v>
      </c>
      <c r="K287" s="36" t="s">
        <v>826</v>
      </c>
      <c r="L287" s="39">
        <v>65.66</v>
      </c>
      <c r="M287" s="36" t="s">
        <v>4063</v>
      </c>
      <c r="N287" s="39">
        <v>1013989.7194328</v>
      </c>
      <c r="O287" s="36" t="s">
        <v>4228</v>
      </c>
      <c r="P287" s="31"/>
    </row>
    <row r="288" ht="25.5" spans="1:16">
      <c r="A288" s="36" t="s">
        <v>1079</v>
      </c>
      <c r="B288" s="37" t="s">
        <v>96</v>
      </c>
      <c r="C288" s="37" t="s">
        <v>1080</v>
      </c>
      <c r="D288" s="37" t="s">
        <v>772</v>
      </c>
      <c r="E288" s="38" t="s">
        <v>84</v>
      </c>
      <c r="F288" s="36" t="s">
        <v>4229</v>
      </c>
      <c r="G288" s="36" t="s">
        <v>826</v>
      </c>
      <c r="H288" s="36" t="s">
        <v>4230</v>
      </c>
      <c r="I288" s="36" t="s">
        <v>826</v>
      </c>
      <c r="J288" s="36" t="s">
        <v>4231</v>
      </c>
      <c r="K288" s="36" t="s">
        <v>826</v>
      </c>
      <c r="L288" s="39">
        <v>64.78848</v>
      </c>
      <c r="M288" s="36" t="s">
        <v>4063</v>
      </c>
      <c r="N288" s="39">
        <v>1014054.5079128</v>
      </c>
      <c r="O288" s="36" t="s">
        <v>4232</v>
      </c>
      <c r="P288" s="31"/>
    </row>
    <row r="289" ht="89.25" spans="1:16">
      <c r="A289" s="36" t="s">
        <v>4233</v>
      </c>
      <c r="B289" s="37" t="s">
        <v>96</v>
      </c>
      <c r="C289" s="37" t="s">
        <v>4234</v>
      </c>
      <c r="D289" s="37" t="s">
        <v>3733</v>
      </c>
      <c r="E289" s="38" t="s">
        <v>84</v>
      </c>
      <c r="F289" s="36" t="s">
        <v>4235</v>
      </c>
      <c r="G289" s="36" t="s">
        <v>826</v>
      </c>
      <c r="H289" s="36" t="s">
        <v>4236</v>
      </c>
      <c r="I289" s="36" t="s">
        <v>826</v>
      </c>
      <c r="J289" s="36" t="s">
        <v>2446</v>
      </c>
      <c r="K289" s="36" t="s">
        <v>826</v>
      </c>
      <c r="L289" s="39">
        <v>62.121000458</v>
      </c>
      <c r="M289" s="36" t="s">
        <v>4063</v>
      </c>
      <c r="N289" s="39">
        <v>1014116.6289133</v>
      </c>
      <c r="O289" s="36" t="s">
        <v>4232</v>
      </c>
      <c r="P289" s="31"/>
    </row>
    <row r="290" spans="1:16">
      <c r="A290" s="36" t="s">
        <v>1262</v>
      </c>
      <c r="B290" s="37" t="s">
        <v>192</v>
      </c>
      <c r="C290" s="37" t="s">
        <v>1263</v>
      </c>
      <c r="D290" s="37" t="s">
        <v>772</v>
      </c>
      <c r="E290" s="38" t="s">
        <v>156</v>
      </c>
      <c r="F290" s="36" t="s">
        <v>3519</v>
      </c>
      <c r="G290" s="36" t="s">
        <v>826</v>
      </c>
      <c r="H290" s="36" t="s">
        <v>2844</v>
      </c>
      <c r="I290" s="36" t="s">
        <v>826</v>
      </c>
      <c r="J290" s="36" t="s">
        <v>4237</v>
      </c>
      <c r="K290" s="36" t="s">
        <v>826</v>
      </c>
      <c r="L290" s="39">
        <v>61.88</v>
      </c>
      <c r="M290" s="36" t="s">
        <v>4063</v>
      </c>
      <c r="N290" s="39">
        <v>1014178.5089133</v>
      </c>
      <c r="O290" s="36" t="s">
        <v>4238</v>
      </c>
      <c r="P290" s="31"/>
    </row>
    <row r="291" ht="25.5" spans="1:16">
      <c r="A291" s="36" t="s">
        <v>1103</v>
      </c>
      <c r="B291" s="37" t="s">
        <v>96</v>
      </c>
      <c r="C291" s="37" t="s">
        <v>1104</v>
      </c>
      <c r="D291" s="37" t="s">
        <v>772</v>
      </c>
      <c r="E291" s="38" t="s">
        <v>84</v>
      </c>
      <c r="F291" s="36" t="s">
        <v>3267</v>
      </c>
      <c r="G291" s="36" t="s">
        <v>826</v>
      </c>
      <c r="H291" s="36" t="s">
        <v>4239</v>
      </c>
      <c r="I291" s="36" t="s">
        <v>826</v>
      </c>
      <c r="J291" s="36" t="s">
        <v>4239</v>
      </c>
      <c r="K291" s="36" t="s">
        <v>826</v>
      </c>
      <c r="L291" s="39">
        <v>60.96</v>
      </c>
      <c r="M291" s="36" t="s">
        <v>4063</v>
      </c>
      <c r="N291" s="39">
        <v>1014239.4689133</v>
      </c>
      <c r="O291" s="36" t="s">
        <v>4240</v>
      </c>
      <c r="P291" s="31"/>
    </row>
    <row r="292" ht="25.5" spans="1:16">
      <c r="A292" s="36" t="s">
        <v>1192</v>
      </c>
      <c r="B292" s="37" t="s">
        <v>96</v>
      </c>
      <c r="C292" s="37" t="s">
        <v>1193</v>
      </c>
      <c r="D292" s="37" t="s">
        <v>772</v>
      </c>
      <c r="E292" s="38" t="s">
        <v>84</v>
      </c>
      <c r="F292" s="36" t="s">
        <v>3496</v>
      </c>
      <c r="G292" s="36" t="s">
        <v>826</v>
      </c>
      <c r="H292" s="36" t="s">
        <v>4241</v>
      </c>
      <c r="I292" s="36" t="s">
        <v>826</v>
      </c>
      <c r="J292" s="36" t="s">
        <v>4242</v>
      </c>
      <c r="K292" s="36" t="s">
        <v>826</v>
      </c>
      <c r="L292" s="39">
        <v>60.15</v>
      </c>
      <c r="M292" s="36" t="s">
        <v>4063</v>
      </c>
      <c r="N292" s="39">
        <v>1014299.6189133</v>
      </c>
      <c r="O292" s="36" t="s">
        <v>4240</v>
      </c>
      <c r="P292" s="31"/>
    </row>
    <row r="293" ht="63.75" spans="1:16">
      <c r="A293" s="36" t="s">
        <v>1414</v>
      </c>
      <c r="B293" s="37" t="s">
        <v>96</v>
      </c>
      <c r="C293" s="37" t="s">
        <v>1415</v>
      </c>
      <c r="D293" s="37" t="s">
        <v>772</v>
      </c>
      <c r="E293" s="38" t="s">
        <v>84</v>
      </c>
      <c r="F293" s="36" t="s">
        <v>3267</v>
      </c>
      <c r="G293" s="36" t="s">
        <v>826</v>
      </c>
      <c r="H293" s="36" t="s">
        <v>4243</v>
      </c>
      <c r="I293" s="36" t="s">
        <v>826</v>
      </c>
      <c r="J293" s="36" t="s">
        <v>4243</v>
      </c>
      <c r="K293" s="36" t="s">
        <v>826</v>
      </c>
      <c r="L293" s="39">
        <v>58.85</v>
      </c>
      <c r="M293" s="36" t="s">
        <v>4063</v>
      </c>
      <c r="N293" s="39">
        <v>1014358.4689133</v>
      </c>
      <c r="O293" s="36" t="s">
        <v>4244</v>
      </c>
      <c r="P293" s="31"/>
    </row>
    <row r="294" ht="25.5" spans="1:16">
      <c r="A294" s="36" t="s">
        <v>835</v>
      </c>
      <c r="B294" s="37" t="s">
        <v>192</v>
      </c>
      <c r="C294" s="37" t="s">
        <v>836</v>
      </c>
      <c r="D294" s="37" t="s">
        <v>772</v>
      </c>
      <c r="E294" s="38" t="s">
        <v>156</v>
      </c>
      <c r="F294" s="36" t="s">
        <v>3267</v>
      </c>
      <c r="G294" s="36" t="s">
        <v>826</v>
      </c>
      <c r="H294" s="36" t="s">
        <v>4245</v>
      </c>
      <c r="I294" s="36" t="s">
        <v>826</v>
      </c>
      <c r="J294" s="36" t="s">
        <v>4245</v>
      </c>
      <c r="K294" s="36" t="s">
        <v>826</v>
      </c>
      <c r="L294" s="39">
        <v>56.69</v>
      </c>
      <c r="M294" s="36" t="s">
        <v>4063</v>
      </c>
      <c r="N294" s="39">
        <v>1014415.1589133</v>
      </c>
      <c r="O294" s="36" t="s">
        <v>4244</v>
      </c>
      <c r="P294" s="31"/>
    </row>
    <row r="295" ht="51" spans="1:16">
      <c r="A295" s="36" t="s">
        <v>4246</v>
      </c>
      <c r="B295" s="37" t="s">
        <v>96</v>
      </c>
      <c r="C295" s="37" t="s">
        <v>4247</v>
      </c>
      <c r="D295" s="37" t="s">
        <v>3733</v>
      </c>
      <c r="E295" s="38" t="s">
        <v>84</v>
      </c>
      <c r="F295" s="36" t="s">
        <v>4248</v>
      </c>
      <c r="G295" s="36" t="s">
        <v>826</v>
      </c>
      <c r="H295" s="36" t="s">
        <v>4249</v>
      </c>
      <c r="I295" s="36" t="s">
        <v>826</v>
      </c>
      <c r="J295" s="36" t="s">
        <v>4250</v>
      </c>
      <c r="K295" s="36" t="s">
        <v>826</v>
      </c>
      <c r="L295" s="39">
        <v>56.022790824</v>
      </c>
      <c r="M295" s="36" t="s">
        <v>4063</v>
      </c>
      <c r="N295" s="39">
        <v>1014471.1817041</v>
      </c>
      <c r="O295" s="36" t="s">
        <v>4251</v>
      </c>
      <c r="P295" s="31"/>
    </row>
    <row r="296" ht="25.5" spans="1:16">
      <c r="A296" s="36" t="s">
        <v>1420</v>
      </c>
      <c r="B296" s="37" t="s">
        <v>159</v>
      </c>
      <c r="C296" s="37" t="s">
        <v>1421</v>
      </c>
      <c r="D296" s="37" t="s">
        <v>772</v>
      </c>
      <c r="E296" s="38" t="s">
        <v>84</v>
      </c>
      <c r="F296" s="36" t="s">
        <v>4060</v>
      </c>
      <c r="G296" s="36" t="s">
        <v>826</v>
      </c>
      <c r="H296" s="36" t="s">
        <v>2425</v>
      </c>
      <c r="I296" s="36" t="s">
        <v>826</v>
      </c>
      <c r="J296" s="36" t="s">
        <v>4252</v>
      </c>
      <c r="K296" s="36" t="s">
        <v>826</v>
      </c>
      <c r="L296" s="39">
        <v>54.2</v>
      </c>
      <c r="M296" s="36" t="s">
        <v>4063</v>
      </c>
      <c r="N296" s="39">
        <v>1014525.3817041</v>
      </c>
      <c r="O296" s="36" t="s">
        <v>4251</v>
      </c>
      <c r="P296" s="31"/>
    </row>
    <row r="297" ht="38.25" spans="1:16">
      <c r="A297" s="36" t="s">
        <v>1381</v>
      </c>
      <c r="B297" s="37" t="s">
        <v>96</v>
      </c>
      <c r="C297" s="37" t="s">
        <v>1382</v>
      </c>
      <c r="D297" s="37" t="s">
        <v>772</v>
      </c>
      <c r="E297" s="38" t="s">
        <v>84</v>
      </c>
      <c r="F297" s="36" t="s">
        <v>3267</v>
      </c>
      <c r="G297" s="36" t="s">
        <v>826</v>
      </c>
      <c r="H297" s="36" t="s">
        <v>4253</v>
      </c>
      <c r="I297" s="36" t="s">
        <v>826</v>
      </c>
      <c r="J297" s="36" t="s">
        <v>4253</v>
      </c>
      <c r="K297" s="36" t="s">
        <v>826</v>
      </c>
      <c r="L297" s="39">
        <v>54</v>
      </c>
      <c r="M297" s="36" t="s">
        <v>4063</v>
      </c>
      <c r="N297" s="39">
        <v>1014579.3817041</v>
      </c>
      <c r="O297" s="36" t="s">
        <v>4254</v>
      </c>
      <c r="P297" s="31"/>
    </row>
    <row r="298" ht="38.25" spans="1:16">
      <c r="A298" s="36" t="s">
        <v>4255</v>
      </c>
      <c r="B298" s="37" t="s">
        <v>96</v>
      </c>
      <c r="C298" s="37" t="s">
        <v>4256</v>
      </c>
      <c r="D298" s="37" t="s">
        <v>3733</v>
      </c>
      <c r="E298" s="38" t="s">
        <v>84</v>
      </c>
      <c r="F298" s="36" t="s">
        <v>4257</v>
      </c>
      <c r="G298" s="36" t="s">
        <v>826</v>
      </c>
      <c r="H298" s="36" t="s">
        <v>4258</v>
      </c>
      <c r="I298" s="36" t="s">
        <v>826</v>
      </c>
      <c r="J298" s="36" t="s">
        <v>4259</v>
      </c>
      <c r="K298" s="36" t="s">
        <v>826</v>
      </c>
      <c r="L298" s="39">
        <v>53.077514112</v>
      </c>
      <c r="M298" s="36" t="s">
        <v>4063</v>
      </c>
      <c r="N298" s="39">
        <v>1014632.4592182</v>
      </c>
      <c r="O298" s="36" t="s">
        <v>4254</v>
      </c>
      <c r="P298" s="31"/>
    </row>
    <row r="299" ht="25.5" spans="1:16">
      <c r="A299" s="36" t="s">
        <v>1342</v>
      </c>
      <c r="B299" s="37" t="s">
        <v>96</v>
      </c>
      <c r="C299" s="37" t="s">
        <v>1343</v>
      </c>
      <c r="D299" s="37" t="s">
        <v>772</v>
      </c>
      <c r="E299" s="38" t="s">
        <v>84</v>
      </c>
      <c r="F299" s="36" t="s">
        <v>3496</v>
      </c>
      <c r="G299" s="36" t="s">
        <v>826</v>
      </c>
      <c r="H299" s="36" t="s">
        <v>4260</v>
      </c>
      <c r="I299" s="36" t="s">
        <v>826</v>
      </c>
      <c r="J299" s="36" t="s">
        <v>4261</v>
      </c>
      <c r="K299" s="36" t="s">
        <v>826</v>
      </c>
      <c r="L299" s="39">
        <v>52.89</v>
      </c>
      <c r="M299" s="36" t="s">
        <v>4063</v>
      </c>
      <c r="N299" s="39">
        <v>1014685.3492182</v>
      </c>
      <c r="O299" s="36" t="s">
        <v>4262</v>
      </c>
      <c r="P299" s="31"/>
    </row>
    <row r="300" ht="51" spans="1:16">
      <c r="A300" s="36" t="s">
        <v>1456</v>
      </c>
      <c r="B300" s="37" t="s">
        <v>96</v>
      </c>
      <c r="C300" s="37" t="s">
        <v>1457</v>
      </c>
      <c r="D300" s="37" t="s">
        <v>772</v>
      </c>
      <c r="E300" s="38" t="s">
        <v>84</v>
      </c>
      <c r="F300" s="36" t="s">
        <v>3496</v>
      </c>
      <c r="G300" s="36" t="s">
        <v>826</v>
      </c>
      <c r="H300" s="36" t="s">
        <v>4263</v>
      </c>
      <c r="I300" s="36" t="s">
        <v>826</v>
      </c>
      <c r="J300" s="36" t="s">
        <v>4264</v>
      </c>
      <c r="K300" s="36" t="s">
        <v>826</v>
      </c>
      <c r="L300" s="39">
        <v>52.44</v>
      </c>
      <c r="M300" s="36" t="s">
        <v>4063</v>
      </c>
      <c r="N300" s="39">
        <v>1014737.7892182</v>
      </c>
      <c r="O300" s="36" t="s">
        <v>4262</v>
      </c>
      <c r="P300" s="31"/>
    </row>
    <row r="301" ht="25.5" spans="1:16">
      <c r="A301" s="36" t="s">
        <v>843</v>
      </c>
      <c r="B301" s="37" t="s">
        <v>192</v>
      </c>
      <c r="C301" s="37" t="s">
        <v>844</v>
      </c>
      <c r="D301" s="37" t="s">
        <v>772</v>
      </c>
      <c r="E301" s="38" t="s">
        <v>845</v>
      </c>
      <c r="F301" s="36" t="s">
        <v>3173</v>
      </c>
      <c r="G301" s="36" t="s">
        <v>826</v>
      </c>
      <c r="H301" s="36" t="s">
        <v>4265</v>
      </c>
      <c r="I301" s="36" t="s">
        <v>826</v>
      </c>
      <c r="J301" s="36" t="s">
        <v>4266</v>
      </c>
      <c r="K301" s="36" t="s">
        <v>826</v>
      </c>
      <c r="L301" s="39">
        <v>51.24</v>
      </c>
      <c r="M301" s="36" t="s">
        <v>4063</v>
      </c>
      <c r="N301" s="39">
        <v>1014789.0292182</v>
      </c>
      <c r="O301" s="36" t="s">
        <v>4267</v>
      </c>
      <c r="P301" s="31"/>
    </row>
    <row r="302" ht="25.5" spans="1:16">
      <c r="A302" s="36" t="s">
        <v>4268</v>
      </c>
      <c r="B302" s="37" t="s">
        <v>164</v>
      </c>
      <c r="C302" s="37" t="s">
        <v>4269</v>
      </c>
      <c r="D302" s="37" t="s">
        <v>772</v>
      </c>
      <c r="E302" s="38" t="s">
        <v>970</v>
      </c>
      <c r="F302" s="36" t="s">
        <v>4270</v>
      </c>
      <c r="G302" s="36" t="s">
        <v>826</v>
      </c>
      <c r="H302" s="36" t="s">
        <v>4271</v>
      </c>
      <c r="I302" s="36" t="s">
        <v>826</v>
      </c>
      <c r="J302" s="36" t="s">
        <v>4272</v>
      </c>
      <c r="K302" s="36" t="s">
        <v>826</v>
      </c>
      <c r="L302" s="39">
        <v>50.48258748</v>
      </c>
      <c r="M302" s="36" t="s">
        <v>4273</v>
      </c>
      <c r="N302" s="39">
        <v>1014839.5118057</v>
      </c>
      <c r="O302" s="36" t="s">
        <v>4267</v>
      </c>
      <c r="P302" s="31"/>
    </row>
    <row r="303" spans="1:16">
      <c r="A303" s="36" t="s">
        <v>4274</v>
      </c>
      <c r="B303" s="37" t="s">
        <v>96</v>
      </c>
      <c r="C303" s="37" t="s">
        <v>4275</v>
      </c>
      <c r="D303" s="37" t="s">
        <v>905</v>
      </c>
      <c r="E303" s="38" t="s">
        <v>751</v>
      </c>
      <c r="F303" s="36" t="s">
        <v>4276</v>
      </c>
      <c r="G303" s="36" t="s">
        <v>826</v>
      </c>
      <c r="H303" s="36" t="s">
        <v>4277</v>
      </c>
      <c r="I303" s="36" t="s">
        <v>826</v>
      </c>
      <c r="J303" s="36" t="s">
        <v>4278</v>
      </c>
      <c r="K303" s="36" t="s">
        <v>826</v>
      </c>
      <c r="L303" s="39">
        <v>50.371621403</v>
      </c>
      <c r="M303" s="36" t="s">
        <v>4273</v>
      </c>
      <c r="N303" s="39">
        <v>1014889.8834271</v>
      </c>
      <c r="O303" s="36" t="s">
        <v>4279</v>
      </c>
      <c r="P303" s="31"/>
    </row>
    <row r="304" spans="1:16">
      <c r="A304" s="36" t="s">
        <v>4280</v>
      </c>
      <c r="B304" s="37" t="s">
        <v>96</v>
      </c>
      <c r="C304" s="37" t="s">
        <v>4281</v>
      </c>
      <c r="D304" s="37" t="s">
        <v>905</v>
      </c>
      <c r="E304" s="38" t="s">
        <v>751</v>
      </c>
      <c r="F304" s="36" t="s">
        <v>4282</v>
      </c>
      <c r="G304" s="36" t="s">
        <v>826</v>
      </c>
      <c r="H304" s="36" t="s">
        <v>4283</v>
      </c>
      <c r="I304" s="36" t="s">
        <v>826</v>
      </c>
      <c r="J304" s="36" t="s">
        <v>4284</v>
      </c>
      <c r="K304" s="36" t="s">
        <v>826</v>
      </c>
      <c r="L304" s="39">
        <v>50.187963537</v>
      </c>
      <c r="M304" s="36" t="s">
        <v>4273</v>
      </c>
      <c r="N304" s="39">
        <v>1014940.0713906</v>
      </c>
      <c r="O304" s="36" t="s">
        <v>4279</v>
      </c>
      <c r="P304" s="31"/>
    </row>
    <row r="305" ht="25.5" spans="1:16">
      <c r="A305" s="36" t="s">
        <v>1368</v>
      </c>
      <c r="B305" s="37" t="s">
        <v>96</v>
      </c>
      <c r="C305" s="37" t="s">
        <v>1369</v>
      </c>
      <c r="D305" s="37" t="s">
        <v>772</v>
      </c>
      <c r="E305" s="38" t="s">
        <v>84</v>
      </c>
      <c r="F305" s="36" t="s">
        <v>3173</v>
      </c>
      <c r="G305" s="36" t="s">
        <v>826</v>
      </c>
      <c r="H305" s="36" t="s">
        <v>4285</v>
      </c>
      <c r="I305" s="36" t="s">
        <v>826</v>
      </c>
      <c r="J305" s="36" t="s">
        <v>4286</v>
      </c>
      <c r="K305" s="36" t="s">
        <v>826</v>
      </c>
      <c r="L305" s="39">
        <v>49.32</v>
      </c>
      <c r="M305" s="36" t="s">
        <v>4273</v>
      </c>
      <c r="N305" s="39">
        <v>1014989.3913906</v>
      </c>
      <c r="O305" s="36" t="s">
        <v>4287</v>
      </c>
      <c r="P305" s="31"/>
    </row>
    <row r="306" spans="1:16">
      <c r="A306" s="36" t="s">
        <v>1086</v>
      </c>
      <c r="B306" s="37" t="s">
        <v>159</v>
      </c>
      <c r="C306" s="37" t="s">
        <v>1087</v>
      </c>
      <c r="D306" s="37" t="s">
        <v>772</v>
      </c>
      <c r="E306" s="38" t="s">
        <v>242</v>
      </c>
      <c r="F306" s="36" t="s">
        <v>4288</v>
      </c>
      <c r="G306" s="36" t="s">
        <v>826</v>
      </c>
      <c r="H306" s="36" t="s">
        <v>3213</v>
      </c>
      <c r="I306" s="36" t="s">
        <v>826</v>
      </c>
      <c r="J306" s="36" t="s">
        <v>4289</v>
      </c>
      <c r="K306" s="36" t="s">
        <v>826</v>
      </c>
      <c r="L306" s="39">
        <v>48.07692</v>
      </c>
      <c r="M306" s="36" t="s">
        <v>4273</v>
      </c>
      <c r="N306" s="39">
        <v>1015037.4683106</v>
      </c>
      <c r="O306" s="36" t="s">
        <v>4287</v>
      </c>
      <c r="P306" s="31"/>
    </row>
    <row r="307" ht="25.5" spans="1:16">
      <c r="A307" s="36" t="s">
        <v>1325</v>
      </c>
      <c r="B307" s="37" t="s">
        <v>159</v>
      </c>
      <c r="C307" s="37" t="s">
        <v>1326</v>
      </c>
      <c r="D307" s="37" t="s">
        <v>772</v>
      </c>
      <c r="E307" s="38" t="s">
        <v>84</v>
      </c>
      <c r="F307" s="36" t="s">
        <v>3173</v>
      </c>
      <c r="G307" s="36" t="s">
        <v>826</v>
      </c>
      <c r="H307" s="36" t="s">
        <v>4290</v>
      </c>
      <c r="I307" s="36" t="s">
        <v>826</v>
      </c>
      <c r="J307" s="36" t="s">
        <v>4291</v>
      </c>
      <c r="K307" s="36" t="s">
        <v>826</v>
      </c>
      <c r="L307" s="39">
        <v>47.72</v>
      </c>
      <c r="M307" s="36" t="s">
        <v>4273</v>
      </c>
      <c r="N307" s="39">
        <v>1015085.1883106</v>
      </c>
      <c r="O307" s="36" t="s">
        <v>4292</v>
      </c>
      <c r="P307" s="31"/>
    </row>
    <row r="308" ht="25.5" spans="1:16">
      <c r="A308" s="36" t="s">
        <v>1403</v>
      </c>
      <c r="B308" s="37" t="s">
        <v>96</v>
      </c>
      <c r="C308" s="37" t="s">
        <v>1404</v>
      </c>
      <c r="D308" s="37" t="s">
        <v>772</v>
      </c>
      <c r="E308" s="38" t="s">
        <v>84</v>
      </c>
      <c r="F308" s="36" t="s">
        <v>3267</v>
      </c>
      <c r="G308" s="36" t="s">
        <v>826</v>
      </c>
      <c r="H308" s="36" t="s">
        <v>4293</v>
      </c>
      <c r="I308" s="36" t="s">
        <v>826</v>
      </c>
      <c r="J308" s="36" t="s">
        <v>4293</v>
      </c>
      <c r="K308" s="36" t="s">
        <v>826</v>
      </c>
      <c r="L308" s="39">
        <v>46.26</v>
      </c>
      <c r="M308" s="36" t="s">
        <v>4273</v>
      </c>
      <c r="N308" s="39">
        <v>1015131.4483106</v>
      </c>
      <c r="O308" s="36" t="s">
        <v>4292</v>
      </c>
      <c r="P308" s="31"/>
    </row>
    <row r="309" ht="38.25" spans="1:16">
      <c r="A309" s="36" t="s">
        <v>4294</v>
      </c>
      <c r="B309" s="37" t="s">
        <v>96</v>
      </c>
      <c r="C309" s="37" t="s">
        <v>4295</v>
      </c>
      <c r="D309" s="37" t="s">
        <v>772</v>
      </c>
      <c r="E309" s="38" t="s">
        <v>970</v>
      </c>
      <c r="F309" s="36" t="s">
        <v>4296</v>
      </c>
      <c r="G309" s="36" t="s">
        <v>826</v>
      </c>
      <c r="H309" s="36" t="s">
        <v>4297</v>
      </c>
      <c r="I309" s="36" t="s">
        <v>826</v>
      </c>
      <c r="J309" s="36" t="s">
        <v>4298</v>
      </c>
      <c r="K309" s="36" t="s">
        <v>826</v>
      </c>
      <c r="L309" s="39">
        <v>46.00969776</v>
      </c>
      <c r="M309" s="36" t="s">
        <v>4273</v>
      </c>
      <c r="N309" s="39">
        <v>1015177.4580084</v>
      </c>
      <c r="O309" s="36" t="s">
        <v>4299</v>
      </c>
      <c r="P309" s="31"/>
    </row>
    <row r="310" ht="25.5" spans="1:16">
      <c r="A310" s="36" t="s">
        <v>1352</v>
      </c>
      <c r="B310" s="37" t="s">
        <v>96</v>
      </c>
      <c r="C310" s="37" t="s">
        <v>1353</v>
      </c>
      <c r="D310" s="37" t="s">
        <v>772</v>
      </c>
      <c r="E310" s="38" t="s">
        <v>84</v>
      </c>
      <c r="F310" s="36" t="s">
        <v>3496</v>
      </c>
      <c r="G310" s="36" t="s">
        <v>826</v>
      </c>
      <c r="H310" s="36" t="s">
        <v>4300</v>
      </c>
      <c r="I310" s="36" t="s">
        <v>826</v>
      </c>
      <c r="J310" s="36" t="s">
        <v>4301</v>
      </c>
      <c r="K310" s="36" t="s">
        <v>826</v>
      </c>
      <c r="L310" s="39">
        <v>45.63</v>
      </c>
      <c r="M310" s="36" t="s">
        <v>4273</v>
      </c>
      <c r="N310" s="39">
        <v>1015223.0880084</v>
      </c>
      <c r="O310" s="36" t="s">
        <v>4299</v>
      </c>
      <c r="P310" s="31"/>
    </row>
    <row r="311" ht="25.5" spans="1:16">
      <c r="A311" s="36" t="s">
        <v>1100</v>
      </c>
      <c r="B311" s="37" t="s">
        <v>96</v>
      </c>
      <c r="C311" s="37" t="s">
        <v>1101</v>
      </c>
      <c r="D311" s="37" t="s">
        <v>772</v>
      </c>
      <c r="E311" s="38" t="s">
        <v>84</v>
      </c>
      <c r="F311" s="36" t="s">
        <v>3229</v>
      </c>
      <c r="G311" s="36" t="s">
        <v>826</v>
      </c>
      <c r="H311" s="36" t="s">
        <v>4302</v>
      </c>
      <c r="I311" s="36" t="s">
        <v>826</v>
      </c>
      <c r="J311" s="36" t="s">
        <v>4303</v>
      </c>
      <c r="K311" s="36" t="s">
        <v>826</v>
      </c>
      <c r="L311" s="39">
        <v>45.36</v>
      </c>
      <c r="M311" s="36" t="s">
        <v>4273</v>
      </c>
      <c r="N311" s="39">
        <v>1015268.4480084</v>
      </c>
      <c r="O311" s="36" t="s">
        <v>4304</v>
      </c>
      <c r="P311" s="31"/>
    </row>
    <row r="312" spans="1:16">
      <c r="A312" s="36" t="s">
        <v>4305</v>
      </c>
      <c r="B312" s="37" t="s">
        <v>164</v>
      </c>
      <c r="C312" s="37" t="s">
        <v>4306</v>
      </c>
      <c r="D312" s="37" t="s">
        <v>772</v>
      </c>
      <c r="E312" s="38" t="s">
        <v>84</v>
      </c>
      <c r="F312" s="36" t="s">
        <v>4307</v>
      </c>
      <c r="G312" s="36" t="s">
        <v>826</v>
      </c>
      <c r="H312" s="36" t="s">
        <v>4308</v>
      </c>
      <c r="I312" s="36" t="s">
        <v>826</v>
      </c>
      <c r="J312" s="36" t="s">
        <v>4309</v>
      </c>
      <c r="K312" s="36" t="s">
        <v>826</v>
      </c>
      <c r="L312" s="39">
        <v>45.200411532</v>
      </c>
      <c r="M312" s="36" t="s">
        <v>4273</v>
      </c>
      <c r="N312" s="39">
        <v>1015313.6484199</v>
      </c>
      <c r="O312" s="36" t="s">
        <v>4304</v>
      </c>
      <c r="P312" s="31"/>
    </row>
    <row r="313" ht="25.5" spans="1:16">
      <c r="A313" s="36" t="s">
        <v>4310</v>
      </c>
      <c r="B313" s="37" t="s">
        <v>96</v>
      </c>
      <c r="C313" s="37" t="s">
        <v>4311</v>
      </c>
      <c r="D313" s="37" t="s">
        <v>772</v>
      </c>
      <c r="E313" s="38" t="s">
        <v>93</v>
      </c>
      <c r="F313" s="36" t="s">
        <v>4312</v>
      </c>
      <c r="G313" s="36" t="s">
        <v>826</v>
      </c>
      <c r="H313" s="36" t="s">
        <v>4313</v>
      </c>
      <c r="I313" s="36" t="s">
        <v>826</v>
      </c>
      <c r="J313" s="36" t="s">
        <v>4314</v>
      </c>
      <c r="K313" s="36" t="s">
        <v>826</v>
      </c>
      <c r="L313" s="39">
        <v>45.179535906</v>
      </c>
      <c r="M313" s="36" t="s">
        <v>4273</v>
      </c>
      <c r="N313" s="39">
        <v>1015358.8279558</v>
      </c>
      <c r="O313" s="36" t="s">
        <v>4315</v>
      </c>
      <c r="P313" s="31"/>
    </row>
    <row r="314" ht="25.5" spans="1:16">
      <c r="A314" s="36" t="s">
        <v>1309</v>
      </c>
      <c r="B314" s="37" t="s">
        <v>159</v>
      </c>
      <c r="C314" s="37" t="s">
        <v>1310</v>
      </c>
      <c r="D314" s="37" t="s">
        <v>772</v>
      </c>
      <c r="E314" s="38" t="s">
        <v>84</v>
      </c>
      <c r="F314" s="36" t="s">
        <v>3267</v>
      </c>
      <c r="G314" s="36" t="s">
        <v>826</v>
      </c>
      <c r="H314" s="36" t="s">
        <v>4022</v>
      </c>
      <c r="I314" s="36" t="s">
        <v>826</v>
      </c>
      <c r="J314" s="36" t="s">
        <v>4022</v>
      </c>
      <c r="K314" s="36" t="s">
        <v>826</v>
      </c>
      <c r="L314" s="39">
        <v>43.04</v>
      </c>
      <c r="M314" s="36" t="s">
        <v>4273</v>
      </c>
      <c r="N314" s="39">
        <v>1015401.8679558</v>
      </c>
      <c r="O314" s="36" t="s">
        <v>4315</v>
      </c>
      <c r="P314" s="31"/>
    </row>
    <row r="315" ht="38.25" spans="1:16">
      <c r="A315" s="36" t="s">
        <v>901</v>
      </c>
      <c r="B315" s="37" t="s">
        <v>192</v>
      </c>
      <c r="C315" s="37" t="s">
        <v>902</v>
      </c>
      <c r="D315" s="37" t="s">
        <v>772</v>
      </c>
      <c r="E315" s="38" t="s">
        <v>194</v>
      </c>
      <c r="F315" s="36" t="s">
        <v>3622</v>
      </c>
      <c r="G315" s="36" t="s">
        <v>826</v>
      </c>
      <c r="H315" s="36" t="s">
        <v>4316</v>
      </c>
      <c r="I315" s="36" t="s">
        <v>826</v>
      </c>
      <c r="J315" s="36" t="s">
        <v>4317</v>
      </c>
      <c r="K315" s="36" t="s">
        <v>826</v>
      </c>
      <c r="L315" s="39">
        <v>41.28</v>
      </c>
      <c r="M315" s="36" t="s">
        <v>4273</v>
      </c>
      <c r="N315" s="39">
        <v>1015443.1479558</v>
      </c>
      <c r="O315" s="36" t="s">
        <v>4315</v>
      </c>
      <c r="P315" s="31"/>
    </row>
    <row r="316" ht="51" spans="1:16">
      <c r="A316" s="36" t="s">
        <v>4318</v>
      </c>
      <c r="B316" s="37" t="s">
        <v>96</v>
      </c>
      <c r="C316" s="37" t="s">
        <v>4319</v>
      </c>
      <c r="D316" s="37" t="s">
        <v>772</v>
      </c>
      <c r="E316" s="38" t="s">
        <v>70</v>
      </c>
      <c r="F316" s="36" t="s">
        <v>4320</v>
      </c>
      <c r="G316" s="36" t="s">
        <v>826</v>
      </c>
      <c r="H316" s="36" t="s">
        <v>4321</v>
      </c>
      <c r="I316" s="36" t="s">
        <v>826</v>
      </c>
      <c r="J316" s="36" t="s">
        <v>4322</v>
      </c>
      <c r="K316" s="36" t="s">
        <v>826</v>
      </c>
      <c r="L316" s="39">
        <v>40.394841415</v>
      </c>
      <c r="M316" s="36" t="s">
        <v>4273</v>
      </c>
      <c r="N316" s="39">
        <v>1015483.5427972</v>
      </c>
      <c r="O316" s="36" t="s">
        <v>4323</v>
      </c>
      <c r="P316" s="31"/>
    </row>
    <row r="317" ht="38.25" spans="1:16">
      <c r="A317" s="36" t="s">
        <v>1020</v>
      </c>
      <c r="B317" s="37" t="s">
        <v>96</v>
      </c>
      <c r="C317" s="37" t="s">
        <v>1021</v>
      </c>
      <c r="D317" s="37" t="s">
        <v>772</v>
      </c>
      <c r="E317" s="38" t="s">
        <v>84</v>
      </c>
      <c r="F317" s="36" t="s">
        <v>4324</v>
      </c>
      <c r="G317" s="36" t="s">
        <v>826</v>
      </c>
      <c r="H317" s="36" t="s">
        <v>2634</v>
      </c>
      <c r="I317" s="36" t="s">
        <v>826</v>
      </c>
      <c r="J317" s="36" t="s">
        <v>4325</v>
      </c>
      <c r="K317" s="36" t="s">
        <v>826</v>
      </c>
      <c r="L317" s="39">
        <v>39.333917223</v>
      </c>
      <c r="M317" s="36" t="s">
        <v>4273</v>
      </c>
      <c r="N317" s="39">
        <v>1015522.8767144</v>
      </c>
      <c r="O317" s="36" t="s">
        <v>4323</v>
      </c>
      <c r="P317" s="31"/>
    </row>
    <row r="318" spans="1:16">
      <c r="A318" s="36" t="s">
        <v>1062</v>
      </c>
      <c r="B318" s="37" t="s">
        <v>96</v>
      </c>
      <c r="C318" s="37" t="s">
        <v>1063</v>
      </c>
      <c r="D318" s="37" t="s">
        <v>772</v>
      </c>
      <c r="E318" s="38" t="s">
        <v>84</v>
      </c>
      <c r="F318" s="36" t="s">
        <v>4326</v>
      </c>
      <c r="G318" s="36" t="s">
        <v>826</v>
      </c>
      <c r="H318" s="36" t="s">
        <v>4327</v>
      </c>
      <c r="I318" s="36" t="s">
        <v>826</v>
      </c>
      <c r="J318" s="36" t="s">
        <v>4328</v>
      </c>
      <c r="K318" s="36" t="s">
        <v>826</v>
      </c>
      <c r="L318" s="39">
        <v>37.047035152</v>
      </c>
      <c r="M318" s="36" t="s">
        <v>4273</v>
      </c>
      <c r="N318" s="39">
        <v>1015559.9237496</v>
      </c>
      <c r="O318" s="36" t="s">
        <v>4329</v>
      </c>
      <c r="P318" s="31"/>
    </row>
    <row r="319" ht="25.5" spans="1:16">
      <c r="A319" s="36" t="s">
        <v>850</v>
      </c>
      <c r="B319" s="37" t="s">
        <v>192</v>
      </c>
      <c r="C319" s="37" t="s">
        <v>851</v>
      </c>
      <c r="D319" s="37" t="s">
        <v>772</v>
      </c>
      <c r="E319" s="38" t="s">
        <v>156</v>
      </c>
      <c r="F319" s="36" t="s">
        <v>3622</v>
      </c>
      <c r="G319" s="36" t="s">
        <v>826</v>
      </c>
      <c r="H319" s="36" t="s">
        <v>4330</v>
      </c>
      <c r="I319" s="36" t="s">
        <v>826</v>
      </c>
      <c r="J319" s="36" t="s">
        <v>4331</v>
      </c>
      <c r="K319" s="36" t="s">
        <v>826</v>
      </c>
      <c r="L319" s="39">
        <v>36.68</v>
      </c>
      <c r="M319" s="36" t="s">
        <v>4273</v>
      </c>
      <c r="N319" s="39">
        <v>1015596.6037496</v>
      </c>
      <c r="O319" s="36" t="s">
        <v>4329</v>
      </c>
      <c r="P319" s="31"/>
    </row>
    <row r="320" ht="25.5" spans="1:16">
      <c r="A320" s="36" t="s">
        <v>1098</v>
      </c>
      <c r="B320" s="37" t="s">
        <v>96</v>
      </c>
      <c r="C320" s="37" t="s">
        <v>1099</v>
      </c>
      <c r="D320" s="37" t="s">
        <v>772</v>
      </c>
      <c r="E320" s="38" t="s">
        <v>84</v>
      </c>
      <c r="F320" s="36" t="s">
        <v>3412</v>
      </c>
      <c r="G320" s="36" t="s">
        <v>826</v>
      </c>
      <c r="H320" s="36" t="s">
        <v>4332</v>
      </c>
      <c r="I320" s="36" t="s">
        <v>826</v>
      </c>
      <c r="J320" s="36" t="s">
        <v>4333</v>
      </c>
      <c r="K320" s="36" t="s">
        <v>826</v>
      </c>
      <c r="L320" s="39">
        <v>35.44</v>
      </c>
      <c r="M320" s="36" t="s">
        <v>4273</v>
      </c>
      <c r="N320" s="39">
        <v>1015632.0437496</v>
      </c>
      <c r="O320" s="36" t="s">
        <v>4329</v>
      </c>
      <c r="P320" s="31"/>
    </row>
    <row r="321" ht="25.5" spans="1:16">
      <c r="A321" s="36" t="s">
        <v>815</v>
      </c>
      <c r="B321" s="37" t="s">
        <v>96</v>
      </c>
      <c r="C321" s="37" t="s">
        <v>816</v>
      </c>
      <c r="D321" s="37" t="s">
        <v>772</v>
      </c>
      <c r="E321" s="38" t="s">
        <v>116</v>
      </c>
      <c r="F321" s="36" t="s">
        <v>4334</v>
      </c>
      <c r="G321" s="36" t="s">
        <v>826</v>
      </c>
      <c r="H321" s="36" t="s">
        <v>4335</v>
      </c>
      <c r="I321" s="36" t="s">
        <v>826</v>
      </c>
      <c r="J321" s="36" t="s">
        <v>4336</v>
      </c>
      <c r="K321" s="36" t="s">
        <v>826</v>
      </c>
      <c r="L321" s="39">
        <v>35.162968</v>
      </c>
      <c r="M321" s="36" t="s">
        <v>4273</v>
      </c>
      <c r="N321" s="39">
        <v>1015667.2067176</v>
      </c>
      <c r="O321" s="36" t="s">
        <v>4337</v>
      </c>
      <c r="P321" s="31"/>
    </row>
    <row r="322" spans="1:16">
      <c r="A322" s="36" t="s">
        <v>4338</v>
      </c>
      <c r="B322" s="37" t="s">
        <v>96</v>
      </c>
      <c r="C322" s="37" t="s">
        <v>4339</v>
      </c>
      <c r="D322" s="37" t="s">
        <v>905</v>
      </c>
      <c r="E322" s="38" t="s">
        <v>751</v>
      </c>
      <c r="F322" s="36" t="s">
        <v>4340</v>
      </c>
      <c r="G322" s="36" t="s">
        <v>826</v>
      </c>
      <c r="H322" s="36" t="s">
        <v>4341</v>
      </c>
      <c r="I322" s="36" t="s">
        <v>826</v>
      </c>
      <c r="J322" s="36" t="s">
        <v>4342</v>
      </c>
      <c r="K322" s="36" t="s">
        <v>826</v>
      </c>
      <c r="L322" s="39">
        <v>32.628647142</v>
      </c>
      <c r="M322" s="36" t="s">
        <v>4273</v>
      </c>
      <c r="N322" s="39">
        <v>1015699.8353647</v>
      </c>
      <c r="O322" s="36" t="s">
        <v>4337</v>
      </c>
      <c r="P322" s="31"/>
    </row>
    <row r="323" ht="51" spans="1:16">
      <c r="A323" s="36" t="s">
        <v>4343</v>
      </c>
      <c r="B323" s="37" t="s">
        <v>96</v>
      </c>
      <c r="C323" s="37" t="s">
        <v>4344</v>
      </c>
      <c r="D323" s="37" t="s">
        <v>3733</v>
      </c>
      <c r="E323" s="38" t="s">
        <v>84</v>
      </c>
      <c r="F323" s="36" t="s">
        <v>4345</v>
      </c>
      <c r="G323" s="36" t="s">
        <v>826</v>
      </c>
      <c r="H323" s="36" t="s">
        <v>4346</v>
      </c>
      <c r="I323" s="36" t="s">
        <v>826</v>
      </c>
      <c r="J323" s="36" t="s">
        <v>4347</v>
      </c>
      <c r="K323" s="36" t="s">
        <v>826</v>
      </c>
      <c r="L323" s="39">
        <v>30.573992102</v>
      </c>
      <c r="M323" s="36" t="s">
        <v>4273</v>
      </c>
      <c r="N323" s="39">
        <v>1015730.4093568</v>
      </c>
      <c r="O323" s="36" t="s">
        <v>4337</v>
      </c>
      <c r="P323" s="31"/>
    </row>
    <row r="324" ht="25.5" spans="1:16">
      <c r="A324" s="36" t="s">
        <v>1389</v>
      </c>
      <c r="B324" s="37" t="s">
        <v>96</v>
      </c>
      <c r="C324" s="37" t="s">
        <v>1390</v>
      </c>
      <c r="D324" s="37" t="s">
        <v>772</v>
      </c>
      <c r="E324" s="38" t="s">
        <v>116</v>
      </c>
      <c r="F324" s="36" t="s">
        <v>4348</v>
      </c>
      <c r="G324" s="36" t="s">
        <v>826</v>
      </c>
      <c r="H324" s="36" t="s">
        <v>3560</v>
      </c>
      <c r="I324" s="36" t="s">
        <v>826</v>
      </c>
      <c r="J324" s="36" t="s">
        <v>4349</v>
      </c>
      <c r="K324" s="36" t="s">
        <v>826</v>
      </c>
      <c r="L324" s="39">
        <v>30.471672</v>
      </c>
      <c r="M324" s="36" t="s">
        <v>4273</v>
      </c>
      <c r="N324" s="39">
        <v>1015760.8810288</v>
      </c>
      <c r="O324" s="36" t="s">
        <v>4350</v>
      </c>
      <c r="P324" s="31"/>
    </row>
    <row r="325" ht="25.5" spans="1:16">
      <c r="A325" s="36" t="s">
        <v>1234</v>
      </c>
      <c r="B325" s="37" t="s">
        <v>96</v>
      </c>
      <c r="C325" s="37" t="s">
        <v>1235</v>
      </c>
      <c r="D325" s="37" t="s">
        <v>772</v>
      </c>
      <c r="E325" s="38" t="s">
        <v>84</v>
      </c>
      <c r="F325" s="36" t="s">
        <v>4351</v>
      </c>
      <c r="G325" s="36" t="s">
        <v>826</v>
      </c>
      <c r="H325" s="36" t="s">
        <v>4352</v>
      </c>
      <c r="I325" s="36" t="s">
        <v>826</v>
      </c>
      <c r="J325" s="36" t="s">
        <v>4353</v>
      </c>
      <c r="K325" s="36" t="s">
        <v>826</v>
      </c>
      <c r="L325" s="39">
        <v>29.848</v>
      </c>
      <c r="M325" s="36" t="s">
        <v>4273</v>
      </c>
      <c r="N325" s="39">
        <v>1015790.7290288</v>
      </c>
      <c r="O325" s="36" t="s">
        <v>4350</v>
      </c>
      <c r="P325" s="31"/>
    </row>
    <row r="326" spans="1:16">
      <c r="A326" s="36" t="s">
        <v>1209</v>
      </c>
      <c r="B326" s="37" t="s">
        <v>68</v>
      </c>
      <c r="C326" s="37" t="s">
        <v>1210</v>
      </c>
      <c r="D326" s="37" t="s">
        <v>772</v>
      </c>
      <c r="E326" s="38" t="s">
        <v>156</v>
      </c>
      <c r="F326" s="36" t="s">
        <v>4354</v>
      </c>
      <c r="G326" s="36" t="s">
        <v>826</v>
      </c>
      <c r="H326" s="36" t="s">
        <v>4355</v>
      </c>
      <c r="I326" s="36" t="s">
        <v>826</v>
      </c>
      <c r="J326" s="36" t="s">
        <v>4356</v>
      </c>
      <c r="K326" s="36" t="s">
        <v>826</v>
      </c>
      <c r="L326" s="39">
        <v>28.79232048</v>
      </c>
      <c r="M326" s="36" t="s">
        <v>4273</v>
      </c>
      <c r="N326" s="39">
        <v>1015819.5213493</v>
      </c>
      <c r="O326" s="36" t="s">
        <v>4350</v>
      </c>
      <c r="P326" s="31"/>
    </row>
    <row r="327" ht="38.25" spans="1:16">
      <c r="A327" s="36" t="s">
        <v>1035</v>
      </c>
      <c r="B327" s="37" t="s">
        <v>96</v>
      </c>
      <c r="C327" s="37" t="s">
        <v>1036</v>
      </c>
      <c r="D327" s="37" t="s">
        <v>772</v>
      </c>
      <c r="E327" s="38" t="s">
        <v>116</v>
      </c>
      <c r="F327" s="36" t="s">
        <v>4357</v>
      </c>
      <c r="G327" s="36" t="s">
        <v>826</v>
      </c>
      <c r="H327" s="36" t="s">
        <v>4358</v>
      </c>
      <c r="I327" s="36" t="s">
        <v>826</v>
      </c>
      <c r="J327" s="36" t="s">
        <v>4359</v>
      </c>
      <c r="K327" s="36" t="s">
        <v>826</v>
      </c>
      <c r="L327" s="39">
        <v>28.21392</v>
      </c>
      <c r="M327" s="36" t="s">
        <v>4273</v>
      </c>
      <c r="N327" s="39">
        <v>1015847.7352693</v>
      </c>
      <c r="O327" s="36" t="s">
        <v>4350</v>
      </c>
      <c r="P327" s="31"/>
    </row>
    <row r="328" ht="25.5" spans="1:16">
      <c r="A328" s="36" t="s">
        <v>1319</v>
      </c>
      <c r="B328" s="37" t="s">
        <v>159</v>
      </c>
      <c r="C328" s="37" t="s">
        <v>1320</v>
      </c>
      <c r="D328" s="37" t="s">
        <v>772</v>
      </c>
      <c r="E328" s="38" t="s">
        <v>84</v>
      </c>
      <c r="F328" s="36" t="s">
        <v>3267</v>
      </c>
      <c r="G328" s="36" t="s">
        <v>826</v>
      </c>
      <c r="H328" s="36" t="s">
        <v>4360</v>
      </c>
      <c r="I328" s="36" t="s">
        <v>826</v>
      </c>
      <c r="J328" s="36" t="s">
        <v>4360</v>
      </c>
      <c r="K328" s="36" t="s">
        <v>826</v>
      </c>
      <c r="L328" s="39">
        <v>27.82</v>
      </c>
      <c r="M328" s="36" t="s">
        <v>4273</v>
      </c>
      <c r="N328" s="39">
        <v>1015875.5552693</v>
      </c>
      <c r="O328" s="36" t="s">
        <v>4361</v>
      </c>
      <c r="P328" s="31"/>
    </row>
    <row r="329" ht="25.5" spans="1:16">
      <c r="A329" s="36" t="s">
        <v>1043</v>
      </c>
      <c r="B329" s="37" t="s">
        <v>96</v>
      </c>
      <c r="C329" s="37" t="s">
        <v>1044</v>
      </c>
      <c r="D329" s="37" t="s">
        <v>772</v>
      </c>
      <c r="E329" s="38" t="s">
        <v>242</v>
      </c>
      <c r="F329" s="36" t="s">
        <v>4362</v>
      </c>
      <c r="G329" s="36" t="s">
        <v>826</v>
      </c>
      <c r="H329" s="36" t="s">
        <v>4363</v>
      </c>
      <c r="I329" s="36" t="s">
        <v>826</v>
      </c>
      <c r="J329" s="36" t="s">
        <v>4364</v>
      </c>
      <c r="K329" s="36" t="s">
        <v>826</v>
      </c>
      <c r="L329" s="39">
        <v>25.19712</v>
      </c>
      <c r="M329" s="36" t="s">
        <v>4273</v>
      </c>
      <c r="N329" s="39">
        <v>1015900.7523893</v>
      </c>
      <c r="O329" s="36" t="s">
        <v>4361</v>
      </c>
      <c r="P329" s="31"/>
    </row>
    <row r="330" ht="25.5" spans="1:16">
      <c r="A330" s="36" t="s">
        <v>1024</v>
      </c>
      <c r="B330" s="37" t="s">
        <v>96</v>
      </c>
      <c r="C330" s="37" t="s">
        <v>1025</v>
      </c>
      <c r="D330" s="37" t="s">
        <v>772</v>
      </c>
      <c r="E330" s="38" t="s">
        <v>242</v>
      </c>
      <c r="F330" s="36" t="s">
        <v>4365</v>
      </c>
      <c r="G330" s="36" t="s">
        <v>826</v>
      </c>
      <c r="H330" s="36" t="s">
        <v>4285</v>
      </c>
      <c r="I330" s="36" t="s">
        <v>826</v>
      </c>
      <c r="J330" s="36" t="s">
        <v>4366</v>
      </c>
      <c r="K330" s="36" t="s">
        <v>826</v>
      </c>
      <c r="L330" s="39">
        <v>24.415787088</v>
      </c>
      <c r="M330" s="36" t="s">
        <v>4273</v>
      </c>
      <c r="N330" s="39">
        <v>1015925.1681764</v>
      </c>
      <c r="O330" s="36" t="s">
        <v>4361</v>
      </c>
      <c r="P330" s="31"/>
    </row>
    <row r="331" ht="25.5" spans="1:16">
      <c r="A331" s="36" t="s">
        <v>1129</v>
      </c>
      <c r="B331" s="37" t="s">
        <v>159</v>
      </c>
      <c r="C331" s="37" t="s">
        <v>1130</v>
      </c>
      <c r="D331" s="37" t="s">
        <v>772</v>
      </c>
      <c r="E331" s="38" t="s">
        <v>84</v>
      </c>
      <c r="F331" s="36" t="s">
        <v>3267</v>
      </c>
      <c r="G331" s="36" t="s">
        <v>826</v>
      </c>
      <c r="H331" s="36" t="s">
        <v>4367</v>
      </c>
      <c r="I331" s="36" t="s">
        <v>826</v>
      </c>
      <c r="J331" s="36" t="s">
        <v>4367</v>
      </c>
      <c r="K331" s="36" t="s">
        <v>826</v>
      </c>
      <c r="L331" s="39">
        <v>23.97</v>
      </c>
      <c r="M331" s="36" t="s">
        <v>4273</v>
      </c>
      <c r="N331" s="39">
        <v>1015949.1381764</v>
      </c>
      <c r="O331" s="36" t="s">
        <v>4361</v>
      </c>
      <c r="P331" s="31"/>
    </row>
    <row r="332" ht="38.25" spans="1:16">
      <c r="A332" s="36" t="s">
        <v>1105</v>
      </c>
      <c r="B332" s="37" t="s">
        <v>96</v>
      </c>
      <c r="C332" s="37" t="s">
        <v>1106</v>
      </c>
      <c r="D332" s="37" t="s">
        <v>772</v>
      </c>
      <c r="E332" s="38" t="s">
        <v>84</v>
      </c>
      <c r="F332" s="36" t="s">
        <v>4100</v>
      </c>
      <c r="G332" s="36" t="s">
        <v>826</v>
      </c>
      <c r="H332" s="36" t="s">
        <v>4368</v>
      </c>
      <c r="I332" s="36" t="s">
        <v>826</v>
      </c>
      <c r="J332" s="36" t="s">
        <v>4369</v>
      </c>
      <c r="K332" s="36" t="s">
        <v>826</v>
      </c>
      <c r="L332" s="39">
        <v>23.79</v>
      </c>
      <c r="M332" s="36" t="s">
        <v>4273</v>
      </c>
      <c r="N332" s="39">
        <v>1015972.9281764</v>
      </c>
      <c r="O332" s="36" t="s">
        <v>4370</v>
      </c>
      <c r="P332" s="31"/>
    </row>
    <row r="333" ht="25.5" spans="1:16">
      <c r="A333" s="36" t="s">
        <v>4371</v>
      </c>
      <c r="B333" s="37" t="s">
        <v>96</v>
      </c>
      <c r="C333" s="37" t="s">
        <v>4372</v>
      </c>
      <c r="D333" s="37" t="s">
        <v>772</v>
      </c>
      <c r="E333" s="38" t="s">
        <v>93</v>
      </c>
      <c r="F333" s="36" t="s">
        <v>4373</v>
      </c>
      <c r="G333" s="36" t="s">
        <v>826</v>
      </c>
      <c r="H333" s="36" t="s">
        <v>4374</v>
      </c>
      <c r="I333" s="36" t="s">
        <v>826</v>
      </c>
      <c r="J333" s="36" t="s">
        <v>4375</v>
      </c>
      <c r="K333" s="36" t="s">
        <v>826</v>
      </c>
      <c r="L333" s="39">
        <v>20.913453824</v>
      </c>
      <c r="M333" s="36" t="s">
        <v>4273</v>
      </c>
      <c r="N333" s="39">
        <v>1015993.8416302</v>
      </c>
      <c r="O333" s="36" t="s">
        <v>4370</v>
      </c>
      <c r="P333" s="31"/>
    </row>
    <row r="334" ht="38.25" spans="1:16">
      <c r="A334" s="36" t="s">
        <v>1047</v>
      </c>
      <c r="B334" s="37" t="s">
        <v>96</v>
      </c>
      <c r="C334" s="37" t="s">
        <v>1048</v>
      </c>
      <c r="D334" s="37" t="s">
        <v>772</v>
      </c>
      <c r="E334" s="38" t="s">
        <v>242</v>
      </c>
      <c r="F334" s="36" t="s">
        <v>4376</v>
      </c>
      <c r="G334" s="36" t="s">
        <v>826</v>
      </c>
      <c r="H334" s="36" t="s">
        <v>4377</v>
      </c>
      <c r="I334" s="36" t="s">
        <v>826</v>
      </c>
      <c r="J334" s="36" t="s">
        <v>4378</v>
      </c>
      <c r="K334" s="36" t="s">
        <v>826</v>
      </c>
      <c r="L334" s="39">
        <v>20.7909</v>
      </c>
      <c r="M334" s="36" t="s">
        <v>4273</v>
      </c>
      <c r="N334" s="39">
        <v>1016014.6325302</v>
      </c>
      <c r="O334" s="36" t="s">
        <v>4370</v>
      </c>
      <c r="P334" s="31"/>
    </row>
    <row r="335" spans="1:16">
      <c r="A335" s="36" t="s">
        <v>1123</v>
      </c>
      <c r="B335" s="37" t="s">
        <v>159</v>
      </c>
      <c r="C335" s="37" t="s">
        <v>1124</v>
      </c>
      <c r="D335" s="37" t="s">
        <v>772</v>
      </c>
      <c r="E335" s="38" t="s">
        <v>116</v>
      </c>
      <c r="F335" s="36" t="s">
        <v>4379</v>
      </c>
      <c r="G335" s="36" t="s">
        <v>826</v>
      </c>
      <c r="H335" s="36" t="s">
        <v>4380</v>
      </c>
      <c r="I335" s="36" t="s">
        <v>826</v>
      </c>
      <c r="J335" s="36" t="s">
        <v>4381</v>
      </c>
      <c r="K335" s="36" t="s">
        <v>826</v>
      </c>
      <c r="L335" s="39">
        <v>19.591</v>
      </c>
      <c r="M335" s="36" t="s">
        <v>4273</v>
      </c>
      <c r="N335" s="39">
        <v>1016034.2235302</v>
      </c>
      <c r="O335" s="36" t="s">
        <v>4370</v>
      </c>
      <c r="P335" s="31"/>
    </row>
    <row r="336" spans="1:16">
      <c r="A336" s="36" t="s">
        <v>1224</v>
      </c>
      <c r="B336" s="37" t="s">
        <v>159</v>
      </c>
      <c r="C336" s="37" t="s">
        <v>1225</v>
      </c>
      <c r="D336" s="37" t="s">
        <v>772</v>
      </c>
      <c r="E336" s="38" t="s">
        <v>116</v>
      </c>
      <c r="F336" s="36" t="s">
        <v>4382</v>
      </c>
      <c r="G336" s="36" t="s">
        <v>826</v>
      </c>
      <c r="H336" s="36" t="s">
        <v>4383</v>
      </c>
      <c r="I336" s="36" t="s">
        <v>826</v>
      </c>
      <c r="J336" s="36" t="s">
        <v>4384</v>
      </c>
      <c r="K336" s="36" t="s">
        <v>826</v>
      </c>
      <c r="L336" s="39">
        <v>19.32</v>
      </c>
      <c r="M336" s="36" t="s">
        <v>4273</v>
      </c>
      <c r="N336" s="39">
        <v>1016053.5435302</v>
      </c>
      <c r="O336" s="36" t="s">
        <v>4370</v>
      </c>
      <c r="P336" s="31"/>
    </row>
    <row r="337" spans="1:16">
      <c r="A337" s="36" t="s">
        <v>1541</v>
      </c>
      <c r="B337" s="37" t="s">
        <v>96</v>
      </c>
      <c r="C337" s="37" t="s">
        <v>1542</v>
      </c>
      <c r="D337" s="37" t="s">
        <v>772</v>
      </c>
      <c r="E337" s="38" t="s">
        <v>242</v>
      </c>
      <c r="F337" s="36" t="s">
        <v>4385</v>
      </c>
      <c r="G337" s="36" t="s">
        <v>826</v>
      </c>
      <c r="H337" s="36" t="s">
        <v>4386</v>
      </c>
      <c r="I337" s="36" t="s">
        <v>826</v>
      </c>
      <c r="J337" s="36" t="s">
        <v>4387</v>
      </c>
      <c r="K337" s="36" t="s">
        <v>826</v>
      </c>
      <c r="L337" s="39">
        <v>18.810105951</v>
      </c>
      <c r="M337" s="36" t="s">
        <v>4273</v>
      </c>
      <c r="N337" s="39">
        <v>1016072.3536362</v>
      </c>
      <c r="O337" s="36" t="s">
        <v>4388</v>
      </c>
      <c r="P337" s="31"/>
    </row>
    <row r="338" ht="25.5" spans="1:16">
      <c r="A338" s="36" t="s">
        <v>1037</v>
      </c>
      <c r="B338" s="37" t="s">
        <v>96</v>
      </c>
      <c r="C338" s="37" t="s">
        <v>1038</v>
      </c>
      <c r="D338" s="37" t="s">
        <v>772</v>
      </c>
      <c r="E338" s="38" t="s">
        <v>1039</v>
      </c>
      <c r="F338" s="36" t="s">
        <v>4389</v>
      </c>
      <c r="G338" s="36" t="s">
        <v>826</v>
      </c>
      <c r="H338" s="36" t="s">
        <v>4390</v>
      </c>
      <c r="I338" s="36" t="s">
        <v>826</v>
      </c>
      <c r="J338" s="36" t="s">
        <v>4391</v>
      </c>
      <c r="K338" s="36" t="s">
        <v>826</v>
      </c>
      <c r="L338" s="39">
        <v>18.784089</v>
      </c>
      <c r="M338" s="36" t="s">
        <v>4273</v>
      </c>
      <c r="N338" s="39">
        <v>1016091.1377252</v>
      </c>
      <c r="O338" s="36" t="s">
        <v>4388</v>
      </c>
      <c r="P338" s="31"/>
    </row>
    <row r="339" spans="1:16">
      <c r="A339" s="36" t="s">
        <v>1514</v>
      </c>
      <c r="B339" s="37" t="s">
        <v>96</v>
      </c>
      <c r="C339" s="37" t="s">
        <v>1515</v>
      </c>
      <c r="D339" s="37" t="s">
        <v>772</v>
      </c>
      <c r="E339" s="38" t="s">
        <v>970</v>
      </c>
      <c r="F339" s="36" t="s">
        <v>4392</v>
      </c>
      <c r="G339" s="36" t="s">
        <v>826</v>
      </c>
      <c r="H339" s="36" t="s">
        <v>4393</v>
      </c>
      <c r="I339" s="36" t="s">
        <v>826</v>
      </c>
      <c r="J339" s="36" t="s">
        <v>4394</v>
      </c>
      <c r="K339" s="36" t="s">
        <v>826</v>
      </c>
      <c r="L339" s="39">
        <v>18.3845909</v>
      </c>
      <c r="M339" s="36" t="s">
        <v>4273</v>
      </c>
      <c r="N339" s="39">
        <v>1016109.5223161</v>
      </c>
      <c r="O339" s="36" t="s">
        <v>4388</v>
      </c>
      <c r="P339" s="31"/>
    </row>
    <row r="340" ht="51" spans="1:16">
      <c r="A340" s="36" t="s">
        <v>1464</v>
      </c>
      <c r="B340" s="37" t="s">
        <v>96</v>
      </c>
      <c r="C340" s="37" t="s">
        <v>1465</v>
      </c>
      <c r="D340" s="37" t="s">
        <v>772</v>
      </c>
      <c r="E340" s="38" t="s">
        <v>84</v>
      </c>
      <c r="F340" s="36" t="s">
        <v>3496</v>
      </c>
      <c r="G340" s="36" t="s">
        <v>826</v>
      </c>
      <c r="H340" s="36" t="s">
        <v>4395</v>
      </c>
      <c r="I340" s="36" t="s">
        <v>826</v>
      </c>
      <c r="J340" s="36" t="s">
        <v>4396</v>
      </c>
      <c r="K340" s="36" t="s">
        <v>826</v>
      </c>
      <c r="L340" s="39">
        <v>16.92</v>
      </c>
      <c r="M340" s="36" t="s">
        <v>4273</v>
      </c>
      <c r="N340" s="39">
        <v>1016126.4423161</v>
      </c>
      <c r="O340" s="36" t="s">
        <v>4388</v>
      </c>
      <c r="P340" s="31"/>
    </row>
    <row r="341" ht="25.5" spans="1:16">
      <c r="A341" s="36" t="s">
        <v>1135</v>
      </c>
      <c r="B341" s="37" t="s">
        <v>96</v>
      </c>
      <c r="C341" s="37" t="s">
        <v>1136</v>
      </c>
      <c r="D341" s="37" t="s">
        <v>772</v>
      </c>
      <c r="E341" s="38" t="s">
        <v>84</v>
      </c>
      <c r="F341" s="36" t="s">
        <v>3622</v>
      </c>
      <c r="G341" s="36" t="s">
        <v>826</v>
      </c>
      <c r="H341" s="36" t="s">
        <v>4397</v>
      </c>
      <c r="I341" s="36" t="s">
        <v>826</v>
      </c>
      <c r="J341" s="36" t="s">
        <v>4398</v>
      </c>
      <c r="K341" s="36" t="s">
        <v>826</v>
      </c>
      <c r="L341" s="39">
        <v>16.6</v>
      </c>
      <c r="M341" s="36" t="s">
        <v>4273</v>
      </c>
      <c r="N341" s="39">
        <v>1016143.0423161</v>
      </c>
      <c r="O341" s="36" t="s">
        <v>4388</v>
      </c>
      <c r="P341" s="31"/>
    </row>
    <row r="342" spans="1:16">
      <c r="A342" s="36" t="s">
        <v>4399</v>
      </c>
      <c r="B342" s="37" t="s">
        <v>96</v>
      </c>
      <c r="C342" s="37" t="s">
        <v>4400</v>
      </c>
      <c r="D342" s="37" t="s">
        <v>772</v>
      </c>
      <c r="E342" s="38" t="s">
        <v>970</v>
      </c>
      <c r="F342" s="36" t="s">
        <v>4401</v>
      </c>
      <c r="G342" s="36" t="s">
        <v>826</v>
      </c>
      <c r="H342" s="36" t="s">
        <v>4402</v>
      </c>
      <c r="I342" s="36" t="s">
        <v>826</v>
      </c>
      <c r="J342" s="36" t="s">
        <v>4403</v>
      </c>
      <c r="K342" s="36" t="s">
        <v>826</v>
      </c>
      <c r="L342" s="39">
        <v>15.56846</v>
      </c>
      <c r="M342" s="36" t="s">
        <v>4273</v>
      </c>
      <c r="N342" s="39">
        <v>1016158.6107761</v>
      </c>
      <c r="O342" s="36" t="s">
        <v>4388</v>
      </c>
      <c r="P342" s="31"/>
    </row>
    <row r="343" ht="38.25" spans="1:16">
      <c r="A343" s="36" t="s">
        <v>1296</v>
      </c>
      <c r="B343" s="37" t="s">
        <v>96</v>
      </c>
      <c r="C343" s="37" t="s">
        <v>1297</v>
      </c>
      <c r="D343" s="37" t="s">
        <v>772</v>
      </c>
      <c r="E343" s="38" t="s">
        <v>84</v>
      </c>
      <c r="F343" s="36" t="s">
        <v>3267</v>
      </c>
      <c r="G343" s="36" t="s">
        <v>826</v>
      </c>
      <c r="H343" s="36" t="s">
        <v>4404</v>
      </c>
      <c r="I343" s="36" t="s">
        <v>826</v>
      </c>
      <c r="J343" s="36" t="s">
        <v>4404</v>
      </c>
      <c r="K343" s="36" t="s">
        <v>826</v>
      </c>
      <c r="L343" s="39">
        <v>14.91</v>
      </c>
      <c r="M343" s="36" t="s">
        <v>4273</v>
      </c>
      <c r="N343" s="39">
        <v>1016173.5207761</v>
      </c>
      <c r="O343" s="36" t="s">
        <v>4405</v>
      </c>
      <c r="P343" s="31"/>
    </row>
    <row r="344" spans="1:16">
      <c r="A344" s="36" t="s">
        <v>4406</v>
      </c>
      <c r="B344" s="37" t="s">
        <v>192</v>
      </c>
      <c r="C344" s="37" t="s">
        <v>4407</v>
      </c>
      <c r="D344" s="37" t="s">
        <v>772</v>
      </c>
      <c r="E344" s="38" t="s">
        <v>4408</v>
      </c>
      <c r="F344" s="36" t="s">
        <v>4409</v>
      </c>
      <c r="G344" s="36" t="s">
        <v>826</v>
      </c>
      <c r="H344" s="36" t="s">
        <v>2511</v>
      </c>
      <c r="I344" s="36" t="s">
        <v>826</v>
      </c>
      <c r="J344" s="36" t="s">
        <v>4410</v>
      </c>
      <c r="K344" s="36" t="s">
        <v>826</v>
      </c>
      <c r="L344" s="39">
        <v>14.6336</v>
      </c>
      <c r="M344" s="36" t="s">
        <v>4273</v>
      </c>
      <c r="N344" s="39">
        <v>1016188.1543761</v>
      </c>
      <c r="O344" s="36" t="s">
        <v>4405</v>
      </c>
      <c r="P344" s="31"/>
    </row>
    <row r="345" ht="51" spans="1:16">
      <c r="A345" s="36" t="s">
        <v>4411</v>
      </c>
      <c r="B345" s="37" t="s">
        <v>96</v>
      </c>
      <c r="C345" s="37" t="s">
        <v>4412</v>
      </c>
      <c r="D345" s="37" t="s">
        <v>3733</v>
      </c>
      <c r="E345" s="38" t="s">
        <v>84</v>
      </c>
      <c r="F345" s="36" t="s">
        <v>4413</v>
      </c>
      <c r="G345" s="36" t="s">
        <v>826</v>
      </c>
      <c r="H345" s="36" t="s">
        <v>4414</v>
      </c>
      <c r="I345" s="36" t="s">
        <v>826</v>
      </c>
      <c r="J345" s="36" t="s">
        <v>4415</v>
      </c>
      <c r="K345" s="36" t="s">
        <v>826</v>
      </c>
      <c r="L345" s="39">
        <v>14.262284194</v>
      </c>
      <c r="M345" s="36" t="s">
        <v>4273</v>
      </c>
      <c r="N345" s="39">
        <v>1016202.4166603</v>
      </c>
      <c r="O345" s="36" t="s">
        <v>4405</v>
      </c>
      <c r="P345" s="31"/>
    </row>
    <row r="346" spans="1:16">
      <c r="A346" s="36" t="s">
        <v>1088</v>
      </c>
      <c r="B346" s="37" t="s">
        <v>159</v>
      </c>
      <c r="C346" s="37" t="s">
        <v>1089</v>
      </c>
      <c r="D346" s="37" t="s">
        <v>772</v>
      </c>
      <c r="E346" s="38" t="s">
        <v>93</v>
      </c>
      <c r="F346" s="36" t="s">
        <v>4416</v>
      </c>
      <c r="G346" s="36" t="s">
        <v>826</v>
      </c>
      <c r="H346" s="36" t="s">
        <v>4417</v>
      </c>
      <c r="I346" s="36" t="s">
        <v>826</v>
      </c>
      <c r="J346" s="36" t="s">
        <v>4418</v>
      </c>
      <c r="K346" s="36" t="s">
        <v>826</v>
      </c>
      <c r="L346" s="39">
        <v>13.9748</v>
      </c>
      <c r="M346" s="36" t="s">
        <v>4273</v>
      </c>
      <c r="N346" s="39">
        <v>1016216.3914603</v>
      </c>
      <c r="O346" s="36" t="s">
        <v>4405</v>
      </c>
      <c r="P346" s="31"/>
    </row>
    <row r="347" spans="1:16">
      <c r="A347" s="36" t="s">
        <v>1315</v>
      </c>
      <c r="B347" s="37" t="s">
        <v>159</v>
      </c>
      <c r="C347" s="37" t="s">
        <v>1316</v>
      </c>
      <c r="D347" s="37" t="s">
        <v>772</v>
      </c>
      <c r="E347" s="38" t="s">
        <v>84</v>
      </c>
      <c r="F347" s="36" t="s">
        <v>3267</v>
      </c>
      <c r="G347" s="36" t="s">
        <v>826</v>
      </c>
      <c r="H347" s="36" t="s">
        <v>4418</v>
      </c>
      <c r="I347" s="36" t="s">
        <v>826</v>
      </c>
      <c r="J347" s="36" t="s">
        <v>4418</v>
      </c>
      <c r="K347" s="36" t="s">
        <v>826</v>
      </c>
      <c r="L347" s="39">
        <v>13.97</v>
      </c>
      <c r="M347" s="36" t="s">
        <v>4273</v>
      </c>
      <c r="N347" s="39">
        <v>1016230.3614603</v>
      </c>
      <c r="O347" s="36" t="s">
        <v>4405</v>
      </c>
      <c r="P347" s="31"/>
    </row>
    <row r="348" ht="25.5" spans="1:16">
      <c r="A348" s="36" t="s">
        <v>839</v>
      </c>
      <c r="B348" s="37" t="s">
        <v>192</v>
      </c>
      <c r="C348" s="37" t="s">
        <v>840</v>
      </c>
      <c r="D348" s="37" t="s">
        <v>772</v>
      </c>
      <c r="E348" s="38" t="s">
        <v>156</v>
      </c>
      <c r="F348" s="36" t="s">
        <v>3496</v>
      </c>
      <c r="G348" s="36" t="s">
        <v>826</v>
      </c>
      <c r="H348" s="36" t="s">
        <v>4419</v>
      </c>
      <c r="I348" s="36" t="s">
        <v>826</v>
      </c>
      <c r="J348" s="36" t="s">
        <v>4420</v>
      </c>
      <c r="K348" s="36" t="s">
        <v>826</v>
      </c>
      <c r="L348" s="39">
        <v>13.5</v>
      </c>
      <c r="M348" s="36" t="s">
        <v>4273</v>
      </c>
      <c r="N348" s="39">
        <v>1016243.8614603</v>
      </c>
      <c r="O348" s="36" t="s">
        <v>4405</v>
      </c>
      <c r="P348" s="31"/>
    </row>
    <row r="349" ht="25.5" spans="1:16">
      <c r="A349" s="36" t="s">
        <v>1474</v>
      </c>
      <c r="B349" s="37" t="s">
        <v>159</v>
      </c>
      <c r="C349" s="37" t="s">
        <v>1475</v>
      </c>
      <c r="D349" s="37" t="s">
        <v>772</v>
      </c>
      <c r="E349" s="38" t="s">
        <v>669</v>
      </c>
      <c r="F349" s="36" t="s">
        <v>3173</v>
      </c>
      <c r="G349" s="36" t="s">
        <v>826</v>
      </c>
      <c r="H349" s="36" t="s">
        <v>2533</v>
      </c>
      <c r="I349" s="36" t="s">
        <v>826</v>
      </c>
      <c r="J349" s="36" t="s">
        <v>4421</v>
      </c>
      <c r="K349" s="36" t="s">
        <v>826</v>
      </c>
      <c r="L349" s="39">
        <v>13.34</v>
      </c>
      <c r="M349" s="36" t="s">
        <v>4273</v>
      </c>
      <c r="N349" s="39">
        <v>1016257.2014603</v>
      </c>
      <c r="O349" s="36" t="s">
        <v>4405</v>
      </c>
      <c r="P349" s="31"/>
    </row>
    <row r="350" ht="25.5" spans="1:16">
      <c r="A350" s="36" t="s">
        <v>994</v>
      </c>
      <c r="B350" s="37" t="s">
        <v>96</v>
      </c>
      <c r="C350" s="37" t="s">
        <v>995</v>
      </c>
      <c r="D350" s="37" t="s">
        <v>772</v>
      </c>
      <c r="E350" s="38" t="s">
        <v>242</v>
      </c>
      <c r="F350" s="36" t="s">
        <v>4422</v>
      </c>
      <c r="G350" s="36" t="s">
        <v>826</v>
      </c>
      <c r="H350" s="36" t="s">
        <v>4423</v>
      </c>
      <c r="I350" s="36" t="s">
        <v>826</v>
      </c>
      <c r="J350" s="36" t="s">
        <v>4421</v>
      </c>
      <c r="K350" s="36" t="s">
        <v>826</v>
      </c>
      <c r="L350" s="39">
        <v>13.3351552</v>
      </c>
      <c r="M350" s="36" t="s">
        <v>4273</v>
      </c>
      <c r="N350" s="39">
        <v>1016270.5366155</v>
      </c>
      <c r="O350" s="36" t="s">
        <v>4424</v>
      </c>
      <c r="P350" s="31"/>
    </row>
    <row r="351" spans="1:16">
      <c r="A351" s="36" t="s">
        <v>4425</v>
      </c>
      <c r="B351" s="37" t="s">
        <v>164</v>
      </c>
      <c r="C351" s="37" t="s">
        <v>4426</v>
      </c>
      <c r="D351" s="37" t="s">
        <v>772</v>
      </c>
      <c r="E351" s="38" t="s">
        <v>84</v>
      </c>
      <c r="F351" s="36" t="s">
        <v>4427</v>
      </c>
      <c r="G351" s="36" t="s">
        <v>826</v>
      </c>
      <c r="H351" s="36" t="s">
        <v>4428</v>
      </c>
      <c r="I351" s="36" t="s">
        <v>826</v>
      </c>
      <c r="J351" s="36" t="s">
        <v>4429</v>
      </c>
      <c r="K351" s="36" t="s">
        <v>826</v>
      </c>
      <c r="L351" s="39">
        <v>12.495739378</v>
      </c>
      <c r="M351" s="36" t="s">
        <v>4273</v>
      </c>
      <c r="N351" s="39">
        <v>1016283.0323549</v>
      </c>
      <c r="O351" s="36" t="s">
        <v>4424</v>
      </c>
      <c r="P351" s="31"/>
    </row>
    <row r="352" spans="1:16">
      <c r="A352" s="36" t="s">
        <v>1327</v>
      </c>
      <c r="B352" s="37" t="s">
        <v>159</v>
      </c>
      <c r="C352" s="37" t="s">
        <v>1328</v>
      </c>
      <c r="D352" s="37" t="s">
        <v>772</v>
      </c>
      <c r="E352" s="38" t="s">
        <v>84</v>
      </c>
      <c r="F352" s="36" t="s">
        <v>3267</v>
      </c>
      <c r="G352" s="36" t="s">
        <v>826</v>
      </c>
      <c r="H352" s="36" t="s">
        <v>4430</v>
      </c>
      <c r="I352" s="36" t="s">
        <v>826</v>
      </c>
      <c r="J352" s="36" t="s">
        <v>4430</v>
      </c>
      <c r="K352" s="36" t="s">
        <v>826</v>
      </c>
      <c r="L352" s="39">
        <v>12.18</v>
      </c>
      <c r="M352" s="36" t="s">
        <v>4273</v>
      </c>
      <c r="N352" s="39">
        <v>1016295.2123549</v>
      </c>
      <c r="O352" s="36" t="s">
        <v>4424</v>
      </c>
      <c r="P352" s="31"/>
    </row>
    <row r="353" ht="38.25" spans="1:16">
      <c r="A353" s="36" t="s">
        <v>4431</v>
      </c>
      <c r="B353" s="37" t="s">
        <v>96</v>
      </c>
      <c r="C353" s="37" t="s">
        <v>4432</v>
      </c>
      <c r="D353" s="37" t="s">
        <v>3111</v>
      </c>
      <c r="E353" s="38" t="s">
        <v>751</v>
      </c>
      <c r="F353" s="36" t="s">
        <v>4433</v>
      </c>
      <c r="G353" s="36" t="s">
        <v>826</v>
      </c>
      <c r="H353" s="36" t="s">
        <v>4434</v>
      </c>
      <c r="I353" s="36" t="s">
        <v>826</v>
      </c>
      <c r="J353" s="36" t="s">
        <v>4435</v>
      </c>
      <c r="K353" s="36" t="s">
        <v>826</v>
      </c>
      <c r="L353" s="39">
        <v>12.17205276</v>
      </c>
      <c r="M353" s="36" t="s">
        <v>4273</v>
      </c>
      <c r="N353" s="39">
        <v>1016307.3844077</v>
      </c>
      <c r="O353" s="36" t="s">
        <v>4424</v>
      </c>
      <c r="P353" s="31"/>
    </row>
    <row r="354" spans="1:16">
      <c r="A354" s="36" t="s">
        <v>1311</v>
      </c>
      <c r="B354" s="37" t="s">
        <v>159</v>
      </c>
      <c r="C354" s="37" t="s">
        <v>1312</v>
      </c>
      <c r="D354" s="37" t="s">
        <v>772</v>
      </c>
      <c r="E354" s="38" t="s">
        <v>116</v>
      </c>
      <c r="F354" s="36" t="s">
        <v>3267</v>
      </c>
      <c r="G354" s="36" t="s">
        <v>826</v>
      </c>
      <c r="H354" s="36" t="s">
        <v>4436</v>
      </c>
      <c r="I354" s="36" t="s">
        <v>826</v>
      </c>
      <c r="J354" s="36" t="s">
        <v>4436</v>
      </c>
      <c r="K354" s="36" t="s">
        <v>826</v>
      </c>
      <c r="L354" s="39">
        <v>10.87</v>
      </c>
      <c r="M354" s="36" t="s">
        <v>4273</v>
      </c>
      <c r="N354" s="39">
        <v>1016318.2544077</v>
      </c>
      <c r="O354" s="36" t="s">
        <v>4424</v>
      </c>
      <c r="P354" s="31"/>
    </row>
    <row r="355" ht="25.5" spans="1:16">
      <c r="A355" s="36" t="s">
        <v>4437</v>
      </c>
      <c r="B355" s="37" t="s">
        <v>164</v>
      </c>
      <c r="C355" s="37" t="s">
        <v>4438</v>
      </c>
      <c r="D355" s="37" t="s">
        <v>772</v>
      </c>
      <c r="E355" s="38" t="s">
        <v>242</v>
      </c>
      <c r="F355" s="36" t="s">
        <v>4439</v>
      </c>
      <c r="G355" s="36" t="s">
        <v>826</v>
      </c>
      <c r="H355" s="36" t="s">
        <v>4440</v>
      </c>
      <c r="I355" s="36" t="s">
        <v>826</v>
      </c>
      <c r="J355" s="36" t="s">
        <v>4441</v>
      </c>
      <c r="K355" s="36" t="s">
        <v>826</v>
      </c>
      <c r="L355" s="39">
        <v>10.850420526</v>
      </c>
      <c r="M355" s="36" t="s">
        <v>4273</v>
      </c>
      <c r="N355" s="39">
        <v>1016329.1048282</v>
      </c>
      <c r="O355" s="36" t="s">
        <v>4424</v>
      </c>
      <c r="P355" s="31"/>
    </row>
    <row r="356" spans="1:16">
      <c r="A356" s="36" t="s">
        <v>1472</v>
      </c>
      <c r="B356" s="37" t="s">
        <v>159</v>
      </c>
      <c r="C356" s="37" t="s">
        <v>1473</v>
      </c>
      <c r="D356" s="37" t="s">
        <v>772</v>
      </c>
      <c r="E356" s="38" t="s">
        <v>84</v>
      </c>
      <c r="F356" s="36" t="s">
        <v>3229</v>
      </c>
      <c r="G356" s="36" t="s">
        <v>826</v>
      </c>
      <c r="H356" s="36" t="s">
        <v>4442</v>
      </c>
      <c r="I356" s="36" t="s">
        <v>826</v>
      </c>
      <c r="J356" s="36" t="s">
        <v>4443</v>
      </c>
      <c r="K356" s="36" t="s">
        <v>826</v>
      </c>
      <c r="L356" s="39">
        <v>10.44</v>
      </c>
      <c r="M356" s="36" t="s">
        <v>4273</v>
      </c>
      <c r="N356" s="39">
        <v>1016339.5448282</v>
      </c>
      <c r="O356" s="36" t="s">
        <v>4424</v>
      </c>
      <c r="P356" s="31"/>
    </row>
    <row r="357" spans="1:16">
      <c r="A357" s="36" t="s">
        <v>1317</v>
      </c>
      <c r="B357" s="37" t="s">
        <v>159</v>
      </c>
      <c r="C357" s="37" t="s">
        <v>1318</v>
      </c>
      <c r="D357" s="37" t="s">
        <v>772</v>
      </c>
      <c r="E357" s="38" t="s">
        <v>84</v>
      </c>
      <c r="F357" s="36" t="s">
        <v>3173</v>
      </c>
      <c r="G357" s="36" t="s">
        <v>826</v>
      </c>
      <c r="H357" s="36" t="s">
        <v>2376</v>
      </c>
      <c r="I357" s="36" t="s">
        <v>826</v>
      </c>
      <c r="J357" s="36" t="s">
        <v>4444</v>
      </c>
      <c r="K357" s="36" t="s">
        <v>826</v>
      </c>
      <c r="L357" s="39">
        <v>9.18</v>
      </c>
      <c r="M357" s="36" t="s">
        <v>4273</v>
      </c>
      <c r="N357" s="39">
        <v>1016348.7248282</v>
      </c>
      <c r="O357" s="36" t="s">
        <v>4424</v>
      </c>
      <c r="P357" s="31"/>
    </row>
    <row r="358" spans="1:16">
      <c r="A358" s="36" t="s">
        <v>854</v>
      </c>
      <c r="B358" s="37" t="s">
        <v>192</v>
      </c>
      <c r="C358" s="37" t="s">
        <v>855</v>
      </c>
      <c r="D358" s="37" t="s">
        <v>772</v>
      </c>
      <c r="E358" s="38" t="s">
        <v>156</v>
      </c>
      <c r="F358" s="36" t="s">
        <v>3267</v>
      </c>
      <c r="G358" s="36" t="s">
        <v>826</v>
      </c>
      <c r="H358" s="36" t="s">
        <v>4445</v>
      </c>
      <c r="I358" s="36" t="s">
        <v>826</v>
      </c>
      <c r="J358" s="36" t="s">
        <v>4445</v>
      </c>
      <c r="K358" s="36" t="s">
        <v>826</v>
      </c>
      <c r="L358" s="39">
        <v>8.97</v>
      </c>
      <c r="M358" s="36" t="s">
        <v>4273</v>
      </c>
      <c r="N358" s="39">
        <v>1016357.6948282</v>
      </c>
      <c r="O358" s="36" t="s">
        <v>4424</v>
      </c>
      <c r="P358" s="31"/>
    </row>
    <row r="359" spans="1:16">
      <c r="A359" s="36" t="s">
        <v>1525</v>
      </c>
      <c r="B359" s="37" t="s">
        <v>96</v>
      </c>
      <c r="C359" s="37" t="s">
        <v>1526</v>
      </c>
      <c r="D359" s="37" t="s">
        <v>772</v>
      </c>
      <c r="E359" s="38" t="s">
        <v>970</v>
      </c>
      <c r="F359" s="36" t="s">
        <v>4446</v>
      </c>
      <c r="G359" s="36" t="s">
        <v>826</v>
      </c>
      <c r="H359" s="36" t="s">
        <v>4447</v>
      </c>
      <c r="I359" s="36" t="s">
        <v>826</v>
      </c>
      <c r="J359" s="36" t="s">
        <v>4448</v>
      </c>
      <c r="K359" s="36" t="s">
        <v>826</v>
      </c>
      <c r="L359" s="39">
        <v>8.8830676</v>
      </c>
      <c r="M359" s="36" t="s">
        <v>4273</v>
      </c>
      <c r="N359" s="39">
        <v>1016366.5778958</v>
      </c>
      <c r="O359" s="36" t="s">
        <v>4449</v>
      </c>
      <c r="P359" s="31"/>
    </row>
    <row r="360" spans="1:16">
      <c r="A360" s="36" t="s">
        <v>831</v>
      </c>
      <c r="B360" s="37" t="s">
        <v>192</v>
      </c>
      <c r="C360" s="37" t="s">
        <v>832</v>
      </c>
      <c r="D360" s="37" t="s">
        <v>772</v>
      </c>
      <c r="E360" s="38" t="s">
        <v>156</v>
      </c>
      <c r="F360" s="36" t="s">
        <v>3496</v>
      </c>
      <c r="G360" s="36" t="s">
        <v>826</v>
      </c>
      <c r="H360" s="36" t="s">
        <v>2420</v>
      </c>
      <c r="I360" s="36" t="s">
        <v>826</v>
      </c>
      <c r="J360" s="36" t="s">
        <v>4450</v>
      </c>
      <c r="K360" s="36" t="s">
        <v>826</v>
      </c>
      <c r="L360" s="39">
        <v>8.76</v>
      </c>
      <c r="M360" s="36" t="s">
        <v>4273</v>
      </c>
      <c r="N360" s="39">
        <v>1016375.3378958</v>
      </c>
      <c r="O360" s="36" t="s">
        <v>4449</v>
      </c>
      <c r="P360" s="31"/>
    </row>
    <row r="361" ht="38.25" spans="1:16">
      <c r="A361" s="36" t="s">
        <v>1530</v>
      </c>
      <c r="B361" s="37" t="s">
        <v>96</v>
      </c>
      <c r="C361" s="37" t="s">
        <v>1531</v>
      </c>
      <c r="D361" s="37" t="s">
        <v>772</v>
      </c>
      <c r="E361" s="38" t="s">
        <v>970</v>
      </c>
      <c r="F361" s="36" t="s">
        <v>4451</v>
      </c>
      <c r="G361" s="36" t="s">
        <v>826</v>
      </c>
      <c r="H361" s="36" t="s">
        <v>4452</v>
      </c>
      <c r="I361" s="36" t="s">
        <v>826</v>
      </c>
      <c r="J361" s="36" t="s">
        <v>4453</v>
      </c>
      <c r="K361" s="36" t="s">
        <v>826</v>
      </c>
      <c r="L361" s="39">
        <v>8.71884</v>
      </c>
      <c r="M361" s="36" t="s">
        <v>4273</v>
      </c>
      <c r="N361" s="39">
        <v>1016384.0567358</v>
      </c>
      <c r="O361" s="36" t="s">
        <v>4449</v>
      </c>
      <c r="P361" s="31"/>
    </row>
    <row r="362" ht="38.25" spans="1:16">
      <c r="A362" s="36" t="s">
        <v>1166</v>
      </c>
      <c r="B362" s="37" t="s">
        <v>96</v>
      </c>
      <c r="C362" s="37" t="s">
        <v>1167</v>
      </c>
      <c r="D362" s="37" t="s">
        <v>772</v>
      </c>
      <c r="E362" s="38" t="s">
        <v>84</v>
      </c>
      <c r="F362" s="36" t="s">
        <v>3622</v>
      </c>
      <c r="G362" s="36" t="s">
        <v>826</v>
      </c>
      <c r="H362" s="36" t="s">
        <v>4454</v>
      </c>
      <c r="I362" s="36" t="s">
        <v>826</v>
      </c>
      <c r="J362" s="36" t="s">
        <v>4455</v>
      </c>
      <c r="K362" s="36" t="s">
        <v>826</v>
      </c>
      <c r="L362" s="39">
        <v>8.68</v>
      </c>
      <c r="M362" s="36" t="s">
        <v>4273</v>
      </c>
      <c r="N362" s="39">
        <v>1016392.7367358</v>
      </c>
      <c r="O362" s="36" t="s">
        <v>4449</v>
      </c>
      <c r="P362" s="31"/>
    </row>
    <row r="363" ht="63.75" spans="1:16">
      <c r="A363" s="36" t="s">
        <v>4456</v>
      </c>
      <c r="B363" s="37" t="s">
        <v>96</v>
      </c>
      <c r="C363" s="37" t="s">
        <v>4457</v>
      </c>
      <c r="D363" s="37" t="s">
        <v>3733</v>
      </c>
      <c r="E363" s="38" t="s">
        <v>84</v>
      </c>
      <c r="F363" s="36" t="s">
        <v>4458</v>
      </c>
      <c r="G363" s="36" t="s">
        <v>826</v>
      </c>
      <c r="H363" s="36" t="s">
        <v>4459</v>
      </c>
      <c r="I363" s="36" t="s">
        <v>826</v>
      </c>
      <c r="J363" s="36" t="s">
        <v>4460</v>
      </c>
      <c r="K363" s="36" t="s">
        <v>826</v>
      </c>
      <c r="L363" s="39">
        <v>8.508545735</v>
      </c>
      <c r="M363" s="36" t="s">
        <v>4273</v>
      </c>
      <c r="N363" s="39">
        <v>1016401.2452815</v>
      </c>
      <c r="O363" s="36" t="s">
        <v>4449</v>
      </c>
      <c r="P363" s="31"/>
    </row>
    <row r="364" ht="38.25" spans="1:16">
      <c r="A364" s="36" t="s">
        <v>1162</v>
      </c>
      <c r="B364" s="37" t="s">
        <v>96</v>
      </c>
      <c r="C364" s="37" t="s">
        <v>1163</v>
      </c>
      <c r="D364" s="37" t="s">
        <v>772</v>
      </c>
      <c r="E364" s="38" t="s">
        <v>84</v>
      </c>
      <c r="F364" s="36" t="s">
        <v>3496</v>
      </c>
      <c r="G364" s="36" t="s">
        <v>826</v>
      </c>
      <c r="H364" s="36" t="s">
        <v>4461</v>
      </c>
      <c r="I364" s="36" t="s">
        <v>826</v>
      </c>
      <c r="J364" s="36" t="s">
        <v>4462</v>
      </c>
      <c r="K364" s="36" t="s">
        <v>826</v>
      </c>
      <c r="L364" s="39">
        <v>8.37</v>
      </c>
      <c r="M364" s="36" t="s">
        <v>4273</v>
      </c>
      <c r="N364" s="39">
        <v>1016409.6152815</v>
      </c>
      <c r="O364" s="36" t="s">
        <v>4449</v>
      </c>
      <c r="P364" s="31"/>
    </row>
    <row r="365" spans="1:16">
      <c r="A365" s="36" t="s">
        <v>4463</v>
      </c>
      <c r="B365" s="37" t="s">
        <v>96</v>
      </c>
      <c r="C365" s="37" t="s">
        <v>4464</v>
      </c>
      <c r="D365" s="37" t="s">
        <v>772</v>
      </c>
      <c r="E365" s="38" t="s">
        <v>84</v>
      </c>
      <c r="F365" s="36" t="s">
        <v>3267</v>
      </c>
      <c r="G365" s="36" t="s">
        <v>826</v>
      </c>
      <c r="H365" s="36" t="s">
        <v>4465</v>
      </c>
      <c r="I365" s="36" t="s">
        <v>826</v>
      </c>
      <c r="J365" s="36" t="s">
        <v>4465</v>
      </c>
      <c r="K365" s="36" t="s">
        <v>826</v>
      </c>
      <c r="L365" s="39">
        <v>8.14</v>
      </c>
      <c r="M365" s="36" t="s">
        <v>4273</v>
      </c>
      <c r="N365" s="39">
        <v>1016417.7552815</v>
      </c>
      <c r="O365" s="36" t="s">
        <v>4449</v>
      </c>
      <c r="P365" s="31"/>
    </row>
    <row r="366" spans="1:16">
      <c r="A366" s="36" t="s">
        <v>1090</v>
      </c>
      <c r="B366" s="37" t="s">
        <v>159</v>
      </c>
      <c r="C366" s="37" t="s">
        <v>1091</v>
      </c>
      <c r="D366" s="37" t="s">
        <v>772</v>
      </c>
      <c r="E366" s="38" t="s">
        <v>84</v>
      </c>
      <c r="F366" s="36" t="s">
        <v>3496</v>
      </c>
      <c r="G366" s="36" t="s">
        <v>826</v>
      </c>
      <c r="H366" s="36" t="s">
        <v>2425</v>
      </c>
      <c r="I366" s="36" t="s">
        <v>826</v>
      </c>
      <c r="J366" s="36" t="s">
        <v>4466</v>
      </c>
      <c r="K366" s="36" t="s">
        <v>826</v>
      </c>
      <c r="L366" s="39">
        <v>8.13</v>
      </c>
      <c r="M366" s="36" t="s">
        <v>4273</v>
      </c>
      <c r="N366" s="39">
        <v>1016425.8852815</v>
      </c>
      <c r="O366" s="36" t="s">
        <v>4449</v>
      </c>
      <c r="P366" s="31"/>
    </row>
    <row r="367" ht="25.5" spans="1:16">
      <c r="A367" s="36" t="s">
        <v>4467</v>
      </c>
      <c r="B367" s="37" t="s">
        <v>164</v>
      </c>
      <c r="C367" s="37" t="s">
        <v>4468</v>
      </c>
      <c r="D367" s="37" t="s">
        <v>772</v>
      </c>
      <c r="E367" s="38" t="s">
        <v>242</v>
      </c>
      <c r="F367" s="36" t="s">
        <v>4469</v>
      </c>
      <c r="G367" s="36" t="s">
        <v>826</v>
      </c>
      <c r="H367" s="36" t="s">
        <v>4470</v>
      </c>
      <c r="I367" s="36" t="s">
        <v>826</v>
      </c>
      <c r="J367" s="36" t="s">
        <v>3688</v>
      </c>
      <c r="K367" s="36" t="s">
        <v>826</v>
      </c>
      <c r="L367" s="39">
        <v>8.088984</v>
      </c>
      <c r="M367" s="36" t="s">
        <v>4273</v>
      </c>
      <c r="N367" s="39">
        <v>1016433.9742655</v>
      </c>
      <c r="O367" s="36" t="s">
        <v>4449</v>
      </c>
      <c r="P367" s="31"/>
    </row>
    <row r="368" ht="25.5" spans="1:16">
      <c r="A368" s="36" t="s">
        <v>1466</v>
      </c>
      <c r="B368" s="37" t="s">
        <v>96</v>
      </c>
      <c r="C368" s="37" t="s">
        <v>1467</v>
      </c>
      <c r="D368" s="37" t="s">
        <v>772</v>
      </c>
      <c r="E368" s="38" t="s">
        <v>84</v>
      </c>
      <c r="F368" s="36" t="s">
        <v>3229</v>
      </c>
      <c r="G368" s="36" t="s">
        <v>826</v>
      </c>
      <c r="H368" s="36" t="s">
        <v>3944</v>
      </c>
      <c r="I368" s="36" t="s">
        <v>826</v>
      </c>
      <c r="J368" s="36" t="s">
        <v>4302</v>
      </c>
      <c r="K368" s="36" t="s">
        <v>826</v>
      </c>
      <c r="L368" s="39">
        <v>7.56</v>
      </c>
      <c r="M368" s="36" t="s">
        <v>4273</v>
      </c>
      <c r="N368" s="39">
        <v>1016441.5342655</v>
      </c>
      <c r="O368" s="36" t="s">
        <v>4449</v>
      </c>
      <c r="P368" s="31"/>
    </row>
    <row r="369" ht="38.25" spans="1:16">
      <c r="A369" s="36" t="s">
        <v>1458</v>
      </c>
      <c r="B369" s="37" t="s">
        <v>96</v>
      </c>
      <c r="C369" s="37" t="s">
        <v>1459</v>
      </c>
      <c r="D369" s="37" t="s">
        <v>772</v>
      </c>
      <c r="E369" s="38" t="s">
        <v>84</v>
      </c>
      <c r="F369" s="36" t="s">
        <v>3229</v>
      </c>
      <c r="G369" s="36" t="s">
        <v>826</v>
      </c>
      <c r="H369" s="36" t="s">
        <v>3944</v>
      </c>
      <c r="I369" s="36" t="s">
        <v>826</v>
      </c>
      <c r="J369" s="36" t="s">
        <v>4302</v>
      </c>
      <c r="K369" s="36" t="s">
        <v>826</v>
      </c>
      <c r="L369" s="39">
        <v>7.56</v>
      </c>
      <c r="M369" s="36" t="s">
        <v>4273</v>
      </c>
      <c r="N369" s="39">
        <v>1016449.0942655</v>
      </c>
      <c r="O369" s="36" t="s">
        <v>4449</v>
      </c>
      <c r="P369" s="31"/>
    </row>
    <row r="370" ht="38.25" spans="1:16">
      <c r="A370" s="36" t="s">
        <v>909</v>
      </c>
      <c r="B370" s="37" t="s">
        <v>192</v>
      </c>
      <c r="C370" s="37" t="s">
        <v>910</v>
      </c>
      <c r="D370" s="37" t="s">
        <v>911</v>
      </c>
      <c r="E370" s="38" t="s">
        <v>912</v>
      </c>
      <c r="F370" s="36" t="s">
        <v>4471</v>
      </c>
      <c r="G370" s="36" t="s">
        <v>826</v>
      </c>
      <c r="H370" s="36" t="s">
        <v>2930</v>
      </c>
      <c r="I370" s="36" t="s">
        <v>826</v>
      </c>
      <c r="J370" s="36" t="s">
        <v>4472</v>
      </c>
      <c r="K370" s="36" t="s">
        <v>826</v>
      </c>
      <c r="L370" s="39">
        <v>7.5</v>
      </c>
      <c r="M370" s="36" t="s">
        <v>4273</v>
      </c>
      <c r="N370" s="39">
        <v>1016456.5942655</v>
      </c>
      <c r="O370" s="36" t="s">
        <v>4449</v>
      </c>
      <c r="P370" s="31"/>
    </row>
    <row r="371" spans="1:16">
      <c r="A371" s="36" t="s">
        <v>4473</v>
      </c>
      <c r="B371" s="37" t="s">
        <v>192</v>
      </c>
      <c r="C371" s="37" t="s">
        <v>4474</v>
      </c>
      <c r="D371" s="37" t="s">
        <v>772</v>
      </c>
      <c r="E371" s="38" t="s">
        <v>93</v>
      </c>
      <c r="F371" s="36" t="s">
        <v>4475</v>
      </c>
      <c r="G371" s="36" t="s">
        <v>826</v>
      </c>
      <c r="H371" s="36" t="s">
        <v>4476</v>
      </c>
      <c r="I371" s="36" t="s">
        <v>826</v>
      </c>
      <c r="J371" s="36" t="s">
        <v>4477</v>
      </c>
      <c r="K371" s="36" t="s">
        <v>826</v>
      </c>
      <c r="L371" s="39">
        <v>7.4413728</v>
      </c>
      <c r="M371" s="36" t="s">
        <v>4273</v>
      </c>
      <c r="N371" s="39">
        <v>1016464.0356383</v>
      </c>
      <c r="O371" s="36" t="s">
        <v>4449</v>
      </c>
      <c r="P371" s="31"/>
    </row>
    <row r="372" ht="25.5" spans="1:16">
      <c r="A372" s="36" t="s">
        <v>4478</v>
      </c>
      <c r="B372" s="37" t="s">
        <v>96</v>
      </c>
      <c r="C372" s="37" t="s">
        <v>4479</v>
      </c>
      <c r="D372" s="37" t="s">
        <v>772</v>
      </c>
      <c r="E372" s="38" t="s">
        <v>84</v>
      </c>
      <c r="F372" s="36" t="s">
        <v>3267</v>
      </c>
      <c r="G372" s="36" t="s">
        <v>826</v>
      </c>
      <c r="H372" s="36" t="s">
        <v>4480</v>
      </c>
      <c r="I372" s="36" t="s">
        <v>826</v>
      </c>
      <c r="J372" s="36" t="s">
        <v>4480</v>
      </c>
      <c r="K372" s="36" t="s">
        <v>826</v>
      </c>
      <c r="L372" s="39">
        <v>7.15</v>
      </c>
      <c r="M372" s="36" t="s">
        <v>4273</v>
      </c>
      <c r="N372" s="39">
        <v>1016471.1856383</v>
      </c>
      <c r="O372" s="36" t="s">
        <v>4481</v>
      </c>
      <c r="P372" s="31"/>
    </row>
    <row r="373" ht="38.25" spans="1:16">
      <c r="A373" s="36" t="s">
        <v>1170</v>
      </c>
      <c r="B373" s="37" t="s">
        <v>96</v>
      </c>
      <c r="C373" s="37" t="s">
        <v>1171</v>
      </c>
      <c r="D373" s="37" t="s">
        <v>772</v>
      </c>
      <c r="E373" s="38" t="s">
        <v>84</v>
      </c>
      <c r="F373" s="36" t="s">
        <v>3496</v>
      </c>
      <c r="G373" s="36" t="s">
        <v>826</v>
      </c>
      <c r="H373" s="36" t="s">
        <v>4482</v>
      </c>
      <c r="I373" s="36" t="s">
        <v>826</v>
      </c>
      <c r="J373" s="36" t="s">
        <v>4483</v>
      </c>
      <c r="K373" s="36" t="s">
        <v>826</v>
      </c>
      <c r="L373" s="39">
        <v>7.02</v>
      </c>
      <c r="M373" s="36" t="s">
        <v>4273</v>
      </c>
      <c r="N373" s="39">
        <v>1016478.2056383</v>
      </c>
      <c r="O373" s="36" t="s">
        <v>4481</v>
      </c>
      <c r="P373" s="31"/>
    </row>
    <row r="374" ht="38.25" spans="1:16">
      <c r="A374" s="36" t="s">
        <v>4484</v>
      </c>
      <c r="B374" s="37" t="s">
        <v>96</v>
      </c>
      <c r="C374" s="37" t="s">
        <v>4485</v>
      </c>
      <c r="D374" s="37" t="s">
        <v>3733</v>
      </c>
      <c r="E374" s="38" t="s">
        <v>84</v>
      </c>
      <c r="F374" s="36" t="s">
        <v>4486</v>
      </c>
      <c r="G374" s="36" t="s">
        <v>826</v>
      </c>
      <c r="H374" s="36" t="s">
        <v>4487</v>
      </c>
      <c r="I374" s="36" t="s">
        <v>826</v>
      </c>
      <c r="J374" s="36" t="s">
        <v>4488</v>
      </c>
      <c r="K374" s="36" t="s">
        <v>826</v>
      </c>
      <c r="L374" s="39">
        <v>6.75282678</v>
      </c>
      <c r="M374" s="36" t="s">
        <v>4273</v>
      </c>
      <c r="N374" s="39">
        <v>1016484.9584651</v>
      </c>
      <c r="O374" s="36" t="s">
        <v>4481</v>
      </c>
      <c r="P374" s="31"/>
    </row>
    <row r="375" spans="1:16">
      <c r="A375" s="36" t="s">
        <v>848</v>
      </c>
      <c r="B375" s="37" t="s">
        <v>192</v>
      </c>
      <c r="C375" s="37" t="s">
        <v>849</v>
      </c>
      <c r="D375" s="37" t="s">
        <v>772</v>
      </c>
      <c r="E375" s="38" t="s">
        <v>156</v>
      </c>
      <c r="F375" s="36" t="s">
        <v>3267</v>
      </c>
      <c r="G375" s="36" t="s">
        <v>826</v>
      </c>
      <c r="H375" s="36" t="s">
        <v>4489</v>
      </c>
      <c r="I375" s="36" t="s">
        <v>826</v>
      </c>
      <c r="J375" s="36" t="s">
        <v>4489</v>
      </c>
      <c r="K375" s="36" t="s">
        <v>826</v>
      </c>
      <c r="L375" s="39">
        <v>6.51</v>
      </c>
      <c r="M375" s="36" t="s">
        <v>4273</v>
      </c>
      <c r="N375" s="39">
        <v>1016491.4684651</v>
      </c>
      <c r="O375" s="36" t="s">
        <v>4481</v>
      </c>
      <c r="P375" s="31"/>
    </row>
    <row r="376" spans="1:16">
      <c r="A376" s="36" t="s">
        <v>899</v>
      </c>
      <c r="B376" s="37" t="s">
        <v>192</v>
      </c>
      <c r="C376" s="37" t="s">
        <v>900</v>
      </c>
      <c r="D376" s="37" t="s">
        <v>772</v>
      </c>
      <c r="E376" s="38" t="s">
        <v>194</v>
      </c>
      <c r="F376" s="36" t="s">
        <v>3395</v>
      </c>
      <c r="G376" s="36" t="s">
        <v>826</v>
      </c>
      <c r="H376" s="36" t="s">
        <v>2761</v>
      </c>
      <c r="I376" s="36" t="s">
        <v>826</v>
      </c>
      <c r="J376" s="36" t="s">
        <v>4490</v>
      </c>
      <c r="K376" s="36" t="s">
        <v>826</v>
      </c>
      <c r="L376" s="39">
        <v>6.5</v>
      </c>
      <c r="M376" s="36" t="s">
        <v>4273</v>
      </c>
      <c r="N376" s="39">
        <v>1016497.9684651</v>
      </c>
      <c r="O376" s="36" t="s">
        <v>4481</v>
      </c>
      <c r="P376" s="31"/>
    </row>
    <row r="377" spans="1:16">
      <c r="A377" s="36" t="s">
        <v>1377</v>
      </c>
      <c r="B377" s="37" t="s">
        <v>192</v>
      </c>
      <c r="C377" s="37" t="s">
        <v>1378</v>
      </c>
      <c r="D377" s="37" t="s">
        <v>772</v>
      </c>
      <c r="E377" s="38" t="s">
        <v>156</v>
      </c>
      <c r="F377" s="36" t="s">
        <v>3267</v>
      </c>
      <c r="G377" s="36" t="s">
        <v>826</v>
      </c>
      <c r="H377" s="36" t="s">
        <v>4491</v>
      </c>
      <c r="I377" s="36" t="s">
        <v>826</v>
      </c>
      <c r="J377" s="36" t="s">
        <v>4491</v>
      </c>
      <c r="K377" s="36" t="s">
        <v>826</v>
      </c>
      <c r="L377" s="39">
        <v>6.32</v>
      </c>
      <c r="M377" s="36" t="s">
        <v>4273</v>
      </c>
      <c r="N377" s="39">
        <v>1016504.2884651</v>
      </c>
      <c r="O377" s="36" t="s">
        <v>4481</v>
      </c>
      <c r="P377" s="31"/>
    </row>
    <row r="378" spans="1:16">
      <c r="A378" s="36" t="s">
        <v>827</v>
      </c>
      <c r="B378" s="37" t="s">
        <v>192</v>
      </c>
      <c r="C378" s="37" t="s">
        <v>828</v>
      </c>
      <c r="D378" s="37" t="s">
        <v>772</v>
      </c>
      <c r="E378" s="38" t="s">
        <v>156</v>
      </c>
      <c r="F378" s="36" t="s">
        <v>3496</v>
      </c>
      <c r="G378" s="36" t="s">
        <v>826</v>
      </c>
      <c r="H378" s="36" t="s">
        <v>4492</v>
      </c>
      <c r="I378" s="36" t="s">
        <v>826</v>
      </c>
      <c r="J378" s="36" t="s">
        <v>4493</v>
      </c>
      <c r="K378" s="36" t="s">
        <v>826</v>
      </c>
      <c r="L378" s="39">
        <v>6.24</v>
      </c>
      <c r="M378" s="36" t="s">
        <v>4273</v>
      </c>
      <c r="N378" s="39">
        <v>1016510.5284651</v>
      </c>
      <c r="O378" s="36" t="s">
        <v>4481</v>
      </c>
      <c r="P378" s="31"/>
    </row>
    <row r="379" ht="25.5" spans="1:16">
      <c r="A379" s="36" t="s">
        <v>4494</v>
      </c>
      <c r="B379" s="37" t="s">
        <v>96</v>
      </c>
      <c r="C379" s="37" t="s">
        <v>4495</v>
      </c>
      <c r="D379" s="37" t="s">
        <v>772</v>
      </c>
      <c r="E379" s="38" t="s">
        <v>84</v>
      </c>
      <c r="F379" s="36" t="s">
        <v>3173</v>
      </c>
      <c r="G379" s="36" t="s">
        <v>826</v>
      </c>
      <c r="H379" s="36" t="s">
        <v>4496</v>
      </c>
      <c r="I379" s="36" t="s">
        <v>826</v>
      </c>
      <c r="J379" s="36" t="s">
        <v>4497</v>
      </c>
      <c r="K379" s="36" t="s">
        <v>826</v>
      </c>
      <c r="L379" s="39">
        <v>6.06</v>
      </c>
      <c r="M379" s="36" t="s">
        <v>4273</v>
      </c>
      <c r="N379" s="39">
        <v>1016516.5884651</v>
      </c>
      <c r="O379" s="36" t="s">
        <v>4481</v>
      </c>
      <c r="P379" s="31"/>
    </row>
    <row r="380" ht="25.5" spans="1:16">
      <c r="A380" s="36" t="s">
        <v>1300</v>
      </c>
      <c r="B380" s="37" t="s">
        <v>96</v>
      </c>
      <c r="C380" s="37" t="s">
        <v>1301</v>
      </c>
      <c r="D380" s="37" t="s">
        <v>772</v>
      </c>
      <c r="E380" s="38" t="s">
        <v>84</v>
      </c>
      <c r="F380" s="36" t="s">
        <v>4498</v>
      </c>
      <c r="G380" s="36" t="s">
        <v>826</v>
      </c>
      <c r="H380" s="36" t="s">
        <v>4499</v>
      </c>
      <c r="I380" s="36" t="s">
        <v>826</v>
      </c>
      <c r="J380" s="36" t="s">
        <v>4500</v>
      </c>
      <c r="K380" s="36" t="s">
        <v>826</v>
      </c>
      <c r="L380" s="39">
        <v>5.92914</v>
      </c>
      <c r="M380" s="36" t="s">
        <v>4273</v>
      </c>
      <c r="N380" s="39">
        <v>1016522.5176051</v>
      </c>
      <c r="O380" s="36" t="s">
        <v>4481</v>
      </c>
      <c r="P380" s="31"/>
    </row>
    <row r="381" spans="1:16">
      <c r="A381" s="36" t="s">
        <v>1313</v>
      </c>
      <c r="B381" s="37" t="s">
        <v>159</v>
      </c>
      <c r="C381" s="37" t="s">
        <v>1314</v>
      </c>
      <c r="D381" s="37" t="s">
        <v>772</v>
      </c>
      <c r="E381" s="38" t="s">
        <v>84</v>
      </c>
      <c r="F381" s="36" t="s">
        <v>3267</v>
      </c>
      <c r="G381" s="36" t="s">
        <v>826</v>
      </c>
      <c r="H381" s="36" t="s">
        <v>4501</v>
      </c>
      <c r="I381" s="36" t="s">
        <v>826</v>
      </c>
      <c r="J381" s="36" t="s">
        <v>4501</v>
      </c>
      <c r="K381" s="36" t="s">
        <v>826</v>
      </c>
      <c r="L381" s="39">
        <v>5.72</v>
      </c>
      <c r="M381" s="36" t="s">
        <v>4273</v>
      </c>
      <c r="N381" s="39">
        <v>1016528.2376051</v>
      </c>
      <c r="O381" s="36" t="s">
        <v>4481</v>
      </c>
      <c r="P381" s="31"/>
    </row>
    <row r="382" ht="38.25" spans="1:16">
      <c r="A382" s="36" t="s">
        <v>1058</v>
      </c>
      <c r="B382" s="37" t="s">
        <v>96</v>
      </c>
      <c r="C382" s="37" t="s">
        <v>1059</v>
      </c>
      <c r="D382" s="37" t="s">
        <v>772</v>
      </c>
      <c r="E382" s="38" t="s">
        <v>84</v>
      </c>
      <c r="F382" s="36" t="s">
        <v>4502</v>
      </c>
      <c r="G382" s="36" t="s">
        <v>826</v>
      </c>
      <c r="H382" s="36" t="s">
        <v>4503</v>
      </c>
      <c r="I382" s="36" t="s">
        <v>826</v>
      </c>
      <c r="J382" s="36" t="s">
        <v>4504</v>
      </c>
      <c r="K382" s="36" t="s">
        <v>826</v>
      </c>
      <c r="L382" s="39">
        <v>5.307</v>
      </c>
      <c r="M382" s="36" t="s">
        <v>4273</v>
      </c>
      <c r="N382" s="39">
        <v>1016533.5446051</v>
      </c>
      <c r="O382" s="36" t="s">
        <v>4481</v>
      </c>
      <c r="P382" s="31"/>
    </row>
    <row r="383" spans="1:16">
      <c r="A383" s="36" t="s">
        <v>4505</v>
      </c>
      <c r="B383" s="37" t="s">
        <v>192</v>
      </c>
      <c r="C383" s="37" t="s">
        <v>4506</v>
      </c>
      <c r="D383" s="37" t="s">
        <v>772</v>
      </c>
      <c r="E383" s="38" t="s">
        <v>93</v>
      </c>
      <c r="F383" s="36" t="s">
        <v>4507</v>
      </c>
      <c r="G383" s="36" t="s">
        <v>826</v>
      </c>
      <c r="H383" s="36" t="s">
        <v>4508</v>
      </c>
      <c r="I383" s="36" t="s">
        <v>826</v>
      </c>
      <c r="J383" s="36" t="s">
        <v>4509</v>
      </c>
      <c r="K383" s="36" t="s">
        <v>826</v>
      </c>
      <c r="L383" s="39">
        <v>5.2382184</v>
      </c>
      <c r="M383" s="36" t="s">
        <v>4273</v>
      </c>
      <c r="N383" s="39">
        <v>1016538.7828235</v>
      </c>
      <c r="O383" s="36" t="s">
        <v>4481</v>
      </c>
      <c r="P383" s="31"/>
    </row>
    <row r="384" spans="1:16">
      <c r="A384" s="36" t="s">
        <v>4510</v>
      </c>
      <c r="B384" s="37" t="s">
        <v>192</v>
      </c>
      <c r="C384" s="37" t="s">
        <v>4511</v>
      </c>
      <c r="D384" s="37" t="s">
        <v>772</v>
      </c>
      <c r="E384" s="38" t="s">
        <v>93</v>
      </c>
      <c r="F384" s="36" t="s">
        <v>4507</v>
      </c>
      <c r="G384" s="36" t="s">
        <v>826</v>
      </c>
      <c r="H384" s="36" t="s">
        <v>4512</v>
      </c>
      <c r="I384" s="36" t="s">
        <v>826</v>
      </c>
      <c r="J384" s="36" t="s">
        <v>4513</v>
      </c>
      <c r="K384" s="36" t="s">
        <v>826</v>
      </c>
      <c r="L384" s="39">
        <v>5.1806832</v>
      </c>
      <c r="M384" s="36" t="s">
        <v>4273</v>
      </c>
      <c r="N384" s="39">
        <v>1016543.9635067</v>
      </c>
      <c r="O384" s="36" t="s">
        <v>4481</v>
      </c>
      <c r="P384" s="31"/>
    </row>
    <row r="385" spans="1:16">
      <c r="A385" s="36" t="s">
        <v>4514</v>
      </c>
      <c r="B385" s="37" t="s">
        <v>96</v>
      </c>
      <c r="C385" s="37" t="s">
        <v>4515</v>
      </c>
      <c r="D385" s="37" t="s">
        <v>772</v>
      </c>
      <c r="E385" s="38" t="s">
        <v>242</v>
      </c>
      <c r="F385" s="36" t="s">
        <v>4516</v>
      </c>
      <c r="G385" s="36" t="s">
        <v>826</v>
      </c>
      <c r="H385" s="36" t="s">
        <v>4517</v>
      </c>
      <c r="I385" s="36" t="s">
        <v>826</v>
      </c>
      <c r="J385" s="36" t="s">
        <v>4518</v>
      </c>
      <c r="K385" s="36" t="s">
        <v>826</v>
      </c>
      <c r="L385" s="39">
        <v>4.524867752</v>
      </c>
      <c r="M385" s="36" t="s">
        <v>4273</v>
      </c>
      <c r="N385" s="39">
        <v>1016548.4883745</v>
      </c>
      <c r="O385" s="36" t="s">
        <v>4481</v>
      </c>
      <c r="P385" s="31"/>
    </row>
    <row r="386" spans="1:16">
      <c r="A386" s="36" t="s">
        <v>1230</v>
      </c>
      <c r="B386" s="37" t="s">
        <v>159</v>
      </c>
      <c r="C386" s="37" t="s">
        <v>1231</v>
      </c>
      <c r="D386" s="37" t="s">
        <v>772</v>
      </c>
      <c r="E386" s="38" t="s">
        <v>93</v>
      </c>
      <c r="F386" s="36" t="s">
        <v>4519</v>
      </c>
      <c r="G386" s="36" t="s">
        <v>826</v>
      </c>
      <c r="H386" s="36" t="s">
        <v>4520</v>
      </c>
      <c r="I386" s="36" t="s">
        <v>826</v>
      </c>
      <c r="J386" s="36" t="s">
        <v>4521</v>
      </c>
      <c r="K386" s="36" t="s">
        <v>826</v>
      </c>
      <c r="L386" s="39">
        <v>4.39408</v>
      </c>
      <c r="M386" s="36" t="s">
        <v>4273</v>
      </c>
      <c r="N386" s="39">
        <v>1016552.8824545</v>
      </c>
      <c r="O386" s="36" t="s">
        <v>4481</v>
      </c>
      <c r="P386" s="31"/>
    </row>
    <row r="387" spans="1:16">
      <c r="A387" s="36" t="s">
        <v>1228</v>
      </c>
      <c r="B387" s="37" t="s">
        <v>159</v>
      </c>
      <c r="C387" s="37" t="s">
        <v>1229</v>
      </c>
      <c r="D387" s="37" t="s">
        <v>772</v>
      </c>
      <c r="E387" s="38" t="s">
        <v>93</v>
      </c>
      <c r="F387" s="36" t="s">
        <v>4519</v>
      </c>
      <c r="G387" s="36" t="s">
        <v>826</v>
      </c>
      <c r="H387" s="36" t="s">
        <v>4522</v>
      </c>
      <c r="I387" s="36" t="s">
        <v>826</v>
      </c>
      <c r="J387" s="36" t="s">
        <v>4523</v>
      </c>
      <c r="K387" s="36" t="s">
        <v>826</v>
      </c>
      <c r="L387" s="39">
        <v>4.37088</v>
      </c>
      <c r="M387" s="36" t="s">
        <v>4273</v>
      </c>
      <c r="N387" s="39">
        <v>1016557.2533345</v>
      </c>
      <c r="O387" s="36" t="s">
        <v>4481</v>
      </c>
      <c r="P387" s="31"/>
    </row>
    <row r="388" spans="1:16">
      <c r="A388" s="36" t="s">
        <v>1418</v>
      </c>
      <c r="B388" s="37" t="s">
        <v>159</v>
      </c>
      <c r="C388" s="37" t="s">
        <v>1419</v>
      </c>
      <c r="D388" s="37" t="s">
        <v>772</v>
      </c>
      <c r="E388" s="38" t="s">
        <v>116</v>
      </c>
      <c r="F388" s="36" t="s">
        <v>4524</v>
      </c>
      <c r="G388" s="36" t="s">
        <v>826</v>
      </c>
      <c r="H388" s="36" t="s">
        <v>2600</v>
      </c>
      <c r="I388" s="36" t="s">
        <v>826</v>
      </c>
      <c r="J388" s="36" t="s">
        <v>4525</v>
      </c>
      <c r="K388" s="36" t="s">
        <v>826</v>
      </c>
      <c r="L388" s="39">
        <v>4.33024</v>
      </c>
      <c r="M388" s="36" t="s">
        <v>4273</v>
      </c>
      <c r="N388" s="39">
        <v>1016561.5835745</v>
      </c>
      <c r="O388" s="36" t="s">
        <v>4481</v>
      </c>
      <c r="P388" s="31"/>
    </row>
    <row r="389" ht="25.5" spans="1:16">
      <c r="A389" s="36" t="s">
        <v>1232</v>
      </c>
      <c r="B389" s="37" t="s">
        <v>159</v>
      </c>
      <c r="C389" s="37" t="s">
        <v>1233</v>
      </c>
      <c r="D389" s="37" t="s">
        <v>772</v>
      </c>
      <c r="E389" s="38" t="s">
        <v>242</v>
      </c>
      <c r="F389" s="36" t="s">
        <v>4526</v>
      </c>
      <c r="G389" s="36" t="s">
        <v>826</v>
      </c>
      <c r="H389" s="36" t="s">
        <v>4527</v>
      </c>
      <c r="I389" s="36" t="s">
        <v>826</v>
      </c>
      <c r="J389" s="36" t="s">
        <v>4528</v>
      </c>
      <c r="K389" s="36" t="s">
        <v>826</v>
      </c>
      <c r="L389" s="39">
        <v>4.2504</v>
      </c>
      <c r="M389" s="36" t="s">
        <v>4273</v>
      </c>
      <c r="N389" s="39">
        <v>1016565.8339745</v>
      </c>
      <c r="O389" s="36" t="s">
        <v>4481</v>
      </c>
      <c r="P389" s="31"/>
    </row>
    <row r="390" ht="25.5" spans="1:16">
      <c r="A390" s="36" t="s">
        <v>1298</v>
      </c>
      <c r="B390" s="37" t="s">
        <v>96</v>
      </c>
      <c r="C390" s="37" t="s">
        <v>1299</v>
      </c>
      <c r="D390" s="37" t="s">
        <v>772</v>
      </c>
      <c r="E390" s="38" t="s">
        <v>84</v>
      </c>
      <c r="F390" s="36" t="s">
        <v>4529</v>
      </c>
      <c r="G390" s="36" t="s">
        <v>826</v>
      </c>
      <c r="H390" s="36" t="s">
        <v>4530</v>
      </c>
      <c r="I390" s="36" t="s">
        <v>826</v>
      </c>
      <c r="J390" s="36" t="s">
        <v>4531</v>
      </c>
      <c r="K390" s="36" t="s">
        <v>826</v>
      </c>
      <c r="L390" s="39">
        <v>4.103907</v>
      </c>
      <c r="M390" s="36" t="s">
        <v>4273</v>
      </c>
      <c r="N390" s="39">
        <v>1016569.9378815</v>
      </c>
      <c r="O390" s="36" t="s">
        <v>4532</v>
      </c>
      <c r="P390" s="31"/>
    </row>
    <row r="391" ht="25.5" spans="1:16">
      <c r="A391" s="36" t="s">
        <v>1346</v>
      </c>
      <c r="B391" s="37" t="s">
        <v>96</v>
      </c>
      <c r="C391" s="37" t="s">
        <v>1347</v>
      </c>
      <c r="D391" s="37" t="s">
        <v>772</v>
      </c>
      <c r="E391" s="38" t="s">
        <v>84</v>
      </c>
      <c r="F391" s="36" t="s">
        <v>3622</v>
      </c>
      <c r="G391" s="36" t="s">
        <v>826</v>
      </c>
      <c r="H391" s="36" t="s">
        <v>4533</v>
      </c>
      <c r="I391" s="36" t="s">
        <v>826</v>
      </c>
      <c r="J391" s="36" t="s">
        <v>4534</v>
      </c>
      <c r="K391" s="36" t="s">
        <v>826</v>
      </c>
      <c r="L391" s="39">
        <v>4.04</v>
      </c>
      <c r="M391" s="36" t="s">
        <v>4273</v>
      </c>
      <c r="N391" s="39">
        <v>1016573.9778815</v>
      </c>
      <c r="O391" s="36" t="s">
        <v>4532</v>
      </c>
      <c r="P391" s="31"/>
    </row>
    <row r="392" ht="25.5" spans="1:16">
      <c r="A392" s="36" t="s">
        <v>4535</v>
      </c>
      <c r="B392" s="37" t="s">
        <v>164</v>
      </c>
      <c r="C392" s="37" t="s">
        <v>4536</v>
      </c>
      <c r="D392" s="37" t="s">
        <v>772</v>
      </c>
      <c r="E392" s="38" t="s">
        <v>93</v>
      </c>
      <c r="F392" s="36" t="s">
        <v>4537</v>
      </c>
      <c r="G392" s="36" t="s">
        <v>826</v>
      </c>
      <c r="H392" s="36" t="s">
        <v>4538</v>
      </c>
      <c r="I392" s="36" t="s">
        <v>826</v>
      </c>
      <c r="J392" s="36" t="s">
        <v>4539</v>
      </c>
      <c r="K392" s="36" t="s">
        <v>826</v>
      </c>
      <c r="L392" s="39">
        <v>4.00479795</v>
      </c>
      <c r="M392" s="36" t="s">
        <v>4273</v>
      </c>
      <c r="N392" s="39">
        <v>1016577.9826795</v>
      </c>
      <c r="O392" s="36" t="s">
        <v>4532</v>
      </c>
      <c r="P392" s="31"/>
    </row>
    <row r="393" ht="25.5" spans="1:16">
      <c r="A393" s="36" t="s">
        <v>821</v>
      </c>
      <c r="B393" s="37" t="s">
        <v>96</v>
      </c>
      <c r="C393" s="37" t="s">
        <v>822</v>
      </c>
      <c r="D393" s="37" t="s">
        <v>772</v>
      </c>
      <c r="E393" s="38" t="s">
        <v>242</v>
      </c>
      <c r="F393" s="36" t="s">
        <v>4540</v>
      </c>
      <c r="G393" s="36" t="s">
        <v>826</v>
      </c>
      <c r="H393" s="36" t="s">
        <v>4541</v>
      </c>
      <c r="I393" s="36" t="s">
        <v>826</v>
      </c>
      <c r="J393" s="36" t="s">
        <v>4542</v>
      </c>
      <c r="K393" s="36" t="s">
        <v>826</v>
      </c>
      <c r="L393" s="39">
        <v>3.967092</v>
      </c>
      <c r="M393" s="36" t="s">
        <v>4273</v>
      </c>
      <c r="N393" s="39">
        <v>1016581.9497715</v>
      </c>
      <c r="O393" s="36" t="s">
        <v>4532</v>
      </c>
      <c r="P393" s="31"/>
    </row>
    <row r="394" ht="25.5" spans="1:16">
      <c r="A394" s="36" t="s">
        <v>1338</v>
      </c>
      <c r="B394" s="37" t="s">
        <v>96</v>
      </c>
      <c r="C394" s="37" t="s">
        <v>1339</v>
      </c>
      <c r="D394" s="37" t="s">
        <v>772</v>
      </c>
      <c r="E394" s="38" t="s">
        <v>84</v>
      </c>
      <c r="F394" s="36" t="s">
        <v>4543</v>
      </c>
      <c r="G394" s="36" t="s">
        <v>826</v>
      </c>
      <c r="H394" s="36" t="s">
        <v>4544</v>
      </c>
      <c r="I394" s="36" t="s">
        <v>826</v>
      </c>
      <c r="J394" s="36" t="s">
        <v>4545</v>
      </c>
      <c r="K394" s="36" t="s">
        <v>826</v>
      </c>
      <c r="L394" s="39">
        <v>3.9</v>
      </c>
      <c r="M394" s="36" t="s">
        <v>4273</v>
      </c>
      <c r="N394" s="39">
        <v>1016585.8497715</v>
      </c>
      <c r="O394" s="36" t="s">
        <v>4532</v>
      </c>
      <c r="P394" s="31"/>
    </row>
    <row r="395" ht="25.5" spans="1:16">
      <c r="A395" s="36" t="s">
        <v>4546</v>
      </c>
      <c r="B395" s="37" t="s">
        <v>96</v>
      </c>
      <c r="C395" s="37" t="s">
        <v>4547</v>
      </c>
      <c r="D395" s="37" t="s">
        <v>772</v>
      </c>
      <c r="E395" s="38" t="s">
        <v>242</v>
      </c>
      <c r="F395" s="36" t="s">
        <v>4548</v>
      </c>
      <c r="G395" s="36" t="s">
        <v>826</v>
      </c>
      <c r="H395" s="36" t="s">
        <v>4549</v>
      </c>
      <c r="I395" s="36" t="s">
        <v>826</v>
      </c>
      <c r="J395" s="36" t="s">
        <v>4550</v>
      </c>
      <c r="K395" s="36" t="s">
        <v>826</v>
      </c>
      <c r="L395" s="39">
        <v>3.40554639</v>
      </c>
      <c r="M395" s="36" t="s">
        <v>4273</v>
      </c>
      <c r="N395" s="39">
        <v>1016589.2553179</v>
      </c>
      <c r="O395" s="36" t="s">
        <v>4532</v>
      </c>
      <c r="P395" s="31"/>
    </row>
    <row r="396" ht="38.25" spans="1:16">
      <c r="A396" s="36" t="s">
        <v>4551</v>
      </c>
      <c r="B396" s="37" t="s">
        <v>96</v>
      </c>
      <c r="C396" s="37" t="s">
        <v>4552</v>
      </c>
      <c r="D396" s="37" t="s">
        <v>3111</v>
      </c>
      <c r="E396" s="38" t="s">
        <v>751</v>
      </c>
      <c r="F396" s="36" t="s">
        <v>3891</v>
      </c>
      <c r="G396" s="36" t="s">
        <v>826</v>
      </c>
      <c r="H396" s="36" t="s">
        <v>3007</v>
      </c>
      <c r="I396" s="36" t="s">
        <v>826</v>
      </c>
      <c r="J396" s="36" t="s">
        <v>4553</v>
      </c>
      <c r="K396" s="36" t="s">
        <v>826</v>
      </c>
      <c r="L396" s="39">
        <v>3.237515872</v>
      </c>
      <c r="M396" s="36" t="s">
        <v>4273</v>
      </c>
      <c r="N396" s="39">
        <v>1016592.4928338</v>
      </c>
      <c r="O396" s="36" t="s">
        <v>4532</v>
      </c>
      <c r="P396" s="31"/>
    </row>
    <row r="397" ht="51" spans="1:16">
      <c r="A397" s="36" t="s">
        <v>4554</v>
      </c>
      <c r="B397" s="37" t="s">
        <v>96</v>
      </c>
      <c r="C397" s="37" t="s">
        <v>4555</v>
      </c>
      <c r="D397" s="37" t="s">
        <v>772</v>
      </c>
      <c r="E397" s="38" t="s">
        <v>84</v>
      </c>
      <c r="F397" s="36" t="s">
        <v>3173</v>
      </c>
      <c r="G397" s="36" t="s">
        <v>826</v>
      </c>
      <c r="H397" s="36" t="s">
        <v>4556</v>
      </c>
      <c r="I397" s="36" t="s">
        <v>826</v>
      </c>
      <c r="J397" s="36" t="s">
        <v>4557</v>
      </c>
      <c r="K397" s="36" t="s">
        <v>826</v>
      </c>
      <c r="L397" s="39">
        <v>3.12</v>
      </c>
      <c r="M397" s="36" t="s">
        <v>4273</v>
      </c>
      <c r="N397" s="39">
        <v>1016595.6128338</v>
      </c>
      <c r="O397" s="36" t="s">
        <v>4532</v>
      </c>
      <c r="P397" s="31"/>
    </row>
    <row r="398" ht="38.25" spans="1:16">
      <c r="A398" s="36" t="s">
        <v>4558</v>
      </c>
      <c r="B398" s="37" t="s">
        <v>96</v>
      </c>
      <c r="C398" s="37" t="s">
        <v>4559</v>
      </c>
      <c r="D398" s="37" t="s">
        <v>3111</v>
      </c>
      <c r="E398" s="38" t="s">
        <v>161</v>
      </c>
      <c r="F398" s="36" t="s">
        <v>3267</v>
      </c>
      <c r="G398" s="36" t="s">
        <v>826</v>
      </c>
      <c r="H398" s="36" t="s">
        <v>4560</v>
      </c>
      <c r="I398" s="36" t="s">
        <v>826</v>
      </c>
      <c r="J398" s="36" t="s">
        <v>4560</v>
      </c>
      <c r="K398" s="36" t="s">
        <v>826</v>
      </c>
      <c r="L398" s="39">
        <v>2.96</v>
      </c>
      <c r="M398" s="36" t="s">
        <v>4273</v>
      </c>
      <c r="N398" s="39">
        <v>1016598.5728338</v>
      </c>
      <c r="O398" s="36" t="s">
        <v>4532</v>
      </c>
      <c r="P398" s="31"/>
    </row>
    <row r="399" ht="25.5" spans="1:16">
      <c r="A399" s="36" t="s">
        <v>988</v>
      </c>
      <c r="B399" s="37" t="s">
        <v>96</v>
      </c>
      <c r="C399" s="37" t="s">
        <v>989</v>
      </c>
      <c r="D399" s="37" t="s">
        <v>772</v>
      </c>
      <c r="E399" s="38" t="s">
        <v>242</v>
      </c>
      <c r="F399" s="36" t="s">
        <v>4561</v>
      </c>
      <c r="G399" s="36" t="s">
        <v>826</v>
      </c>
      <c r="H399" s="36" t="s">
        <v>4541</v>
      </c>
      <c r="I399" s="36" t="s">
        <v>826</v>
      </c>
      <c r="J399" s="36" t="s">
        <v>4562</v>
      </c>
      <c r="K399" s="36" t="s">
        <v>826</v>
      </c>
      <c r="L399" s="39">
        <v>2.6427168</v>
      </c>
      <c r="M399" s="36" t="s">
        <v>4273</v>
      </c>
      <c r="N399" s="39">
        <v>1016601.2155506</v>
      </c>
      <c r="O399" s="36" t="s">
        <v>4532</v>
      </c>
      <c r="P399" s="31"/>
    </row>
    <row r="400" ht="38.25" spans="1:16">
      <c r="A400" s="36" t="s">
        <v>4563</v>
      </c>
      <c r="B400" s="37" t="s">
        <v>96</v>
      </c>
      <c r="C400" s="37" t="s">
        <v>4564</v>
      </c>
      <c r="D400" s="37" t="s">
        <v>3733</v>
      </c>
      <c r="E400" s="38" t="s">
        <v>84</v>
      </c>
      <c r="F400" s="36" t="s">
        <v>4565</v>
      </c>
      <c r="G400" s="36" t="s">
        <v>826</v>
      </c>
      <c r="H400" s="36" t="s">
        <v>4566</v>
      </c>
      <c r="I400" s="36" t="s">
        <v>826</v>
      </c>
      <c r="J400" s="36" t="s">
        <v>4492</v>
      </c>
      <c r="K400" s="36" t="s">
        <v>826</v>
      </c>
      <c r="L400" s="39">
        <v>2.0811674</v>
      </c>
      <c r="M400" s="36" t="s">
        <v>4273</v>
      </c>
      <c r="N400" s="39">
        <v>1016603.296718</v>
      </c>
      <c r="O400" s="36" t="s">
        <v>4532</v>
      </c>
      <c r="P400" s="31"/>
    </row>
    <row r="401" spans="1:16">
      <c r="A401" s="36" t="s">
        <v>1131</v>
      </c>
      <c r="B401" s="37" t="s">
        <v>159</v>
      </c>
      <c r="C401" s="37" t="s">
        <v>1132</v>
      </c>
      <c r="D401" s="37" t="s">
        <v>772</v>
      </c>
      <c r="E401" s="38" t="s">
        <v>116</v>
      </c>
      <c r="F401" s="36" t="s">
        <v>4567</v>
      </c>
      <c r="G401" s="36" t="s">
        <v>826</v>
      </c>
      <c r="H401" s="36" t="s">
        <v>2415</v>
      </c>
      <c r="I401" s="36" t="s">
        <v>826</v>
      </c>
      <c r="J401" s="36" t="s">
        <v>3877</v>
      </c>
      <c r="K401" s="36" t="s">
        <v>826</v>
      </c>
      <c r="L401" s="39">
        <v>1.54875</v>
      </c>
      <c r="M401" s="36" t="s">
        <v>4273</v>
      </c>
      <c r="N401" s="39">
        <v>1016604.845468</v>
      </c>
      <c r="O401" s="36" t="s">
        <v>4532</v>
      </c>
      <c r="P401" s="31"/>
    </row>
    <row r="402" ht="25.5" spans="1:16">
      <c r="A402" s="36" t="s">
        <v>829</v>
      </c>
      <c r="B402" s="37" t="s">
        <v>192</v>
      </c>
      <c r="C402" s="37" t="s">
        <v>830</v>
      </c>
      <c r="D402" s="37" t="s">
        <v>772</v>
      </c>
      <c r="E402" s="38" t="s">
        <v>156</v>
      </c>
      <c r="F402" s="36" t="s">
        <v>3267</v>
      </c>
      <c r="G402" s="36" t="s">
        <v>826</v>
      </c>
      <c r="H402" s="36" t="s">
        <v>2858</v>
      </c>
      <c r="I402" s="36" t="s">
        <v>826</v>
      </c>
      <c r="J402" s="36" t="s">
        <v>2858</v>
      </c>
      <c r="K402" s="36" t="s">
        <v>826</v>
      </c>
      <c r="L402" s="39">
        <v>1.21</v>
      </c>
      <c r="M402" s="36" t="s">
        <v>4273</v>
      </c>
      <c r="N402" s="39">
        <v>1016606.055468</v>
      </c>
      <c r="O402" s="36" t="s">
        <v>4532</v>
      </c>
      <c r="P402" s="31"/>
    </row>
    <row r="403" spans="1:16">
      <c r="A403" s="36" t="s">
        <v>1340</v>
      </c>
      <c r="B403" s="37" t="s">
        <v>96</v>
      </c>
      <c r="C403" s="37" t="s">
        <v>1341</v>
      </c>
      <c r="D403" s="37" t="s">
        <v>772</v>
      </c>
      <c r="E403" s="38" t="s">
        <v>84</v>
      </c>
      <c r="F403" s="36" t="s">
        <v>4568</v>
      </c>
      <c r="G403" s="36" t="s">
        <v>826</v>
      </c>
      <c r="H403" s="36" t="s">
        <v>4569</v>
      </c>
      <c r="I403" s="36" t="s">
        <v>826</v>
      </c>
      <c r="J403" s="36" t="s">
        <v>4570</v>
      </c>
      <c r="K403" s="36" t="s">
        <v>826</v>
      </c>
      <c r="L403" s="39">
        <v>1.085744</v>
      </c>
      <c r="M403" s="36" t="s">
        <v>4273</v>
      </c>
      <c r="N403" s="39">
        <v>1016607.141212</v>
      </c>
      <c r="O403" s="36" t="s">
        <v>4532</v>
      </c>
      <c r="P403" s="31"/>
    </row>
    <row r="404" ht="25.5" spans="1:16">
      <c r="A404" s="36" t="s">
        <v>819</v>
      </c>
      <c r="B404" s="37" t="s">
        <v>96</v>
      </c>
      <c r="C404" s="37" t="s">
        <v>820</v>
      </c>
      <c r="D404" s="37" t="s">
        <v>772</v>
      </c>
      <c r="E404" s="38" t="s">
        <v>242</v>
      </c>
      <c r="F404" s="36" t="s">
        <v>4571</v>
      </c>
      <c r="G404" s="36" t="s">
        <v>826</v>
      </c>
      <c r="H404" s="36" t="s">
        <v>4572</v>
      </c>
      <c r="I404" s="36" t="s">
        <v>826</v>
      </c>
      <c r="J404" s="36" t="s">
        <v>4573</v>
      </c>
      <c r="K404" s="36" t="s">
        <v>826</v>
      </c>
      <c r="L404" s="39">
        <v>1.05994</v>
      </c>
      <c r="M404" s="36" t="s">
        <v>4273</v>
      </c>
      <c r="N404" s="39">
        <v>1016608.201152</v>
      </c>
      <c r="O404" s="36" t="s">
        <v>4532</v>
      </c>
      <c r="P404" s="31"/>
    </row>
    <row r="405" ht="38.25" spans="1:16">
      <c r="A405" s="36" t="s">
        <v>1532</v>
      </c>
      <c r="B405" s="37" t="s">
        <v>96</v>
      </c>
      <c r="C405" s="37" t="s">
        <v>1533</v>
      </c>
      <c r="D405" s="37" t="s">
        <v>772</v>
      </c>
      <c r="E405" s="38" t="s">
        <v>116</v>
      </c>
      <c r="F405" s="36" t="s">
        <v>3267</v>
      </c>
      <c r="G405" s="36" t="s">
        <v>826</v>
      </c>
      <c r="H405" s="36" t="s">
        <v>4434</v>
      </c>
      <c r="I405" s="36" t="s">
        <v>826</v>
      </c>
      <c r="J405" s="36" t="s">
        <v>4434</v>
      </c>
      <c r="K405" s="36" t="s">
        <v>826</v>
      </c>
      <c r="L405" s="39">
        <v>0.97</v>
      </c>
      <c r="M405" s="36" t="s">
        <v>4273</v>
      </c>
      <c r="N405" s="39">
        <v>1016609.171152</v>
      </c>
      <c r="O405" s="36" t="s">
        <v>4532</v>
      </c>
      <c r="P405" s="31"/>
    </row>
    <row r="406" ht="25.5" spans="1:16">
      <c r="A406" s="36" t="s">
        <v>1566</v>
      </c>
      <c r="B406" s="37" t="s">
        <v>96</v>
      </c>
      <c r="C406" s="37" t="s">
        <v>1567</v>
      </c>
      <c r="D406" s="37" t="s">
        <v>772</v>
      </c>
      <c r="E406" s="38" t="s">
        <v>93</v>
      </c>
      <c r="F406" s="36" t="s">
        <v>4574</v>
      </c>
      <c r="G406" s="36" t="s">
        <v>826</v>
      </c>
      <c r="H406" s="36" t="s">
        <v>3944</v>
      </c>
      <c r="I406" s="36" t="s">
        <v>826</v>
      </c>
      <c r="J406" s="36" t="s">
        <v>3213</v>
      </c>
      <c r="K406" s="36" t="s">
        <v>826</v>
      </c>
      <c r="L406" s="39">
        <v>0.8314488</v>
      </c>
      <c r="M406" s="36" t="s">
        <v>4273</v>
      </c>
      <c r="N406" s="39">
        <v>1016610.0026008</v>
      </c>
      <c r="O406" s="36" t="s">
        <v>4532</v>
      </c>
      <c r="P406" s="31"/>
    </row>
    <row r="407" ht="38.25" spans="1:16">
      <c r="A407" s="36" t="s">
        <v>968</v>
      </c>
      <c r="B407" s="37" t="s">
        <v>96</v>
      </c>
      <c r="C407" s="37" t="s">
        <v>969</v>
      </c>
      <c r="D407" s="37" t="s">
        <v>772</v>
      </c>
      <c r="E407" s="38" t="s">
        <v>970</v>
      </c>
      <c r="F407" s="36" t="s">
        <v>4575</v>
      </c>
      <c r="G407" s="36" t="s">
        <v>826</v>
      </c>
      <c r="H407" s="36" t="s">
        <v>4576</v>
      </c>
      <c r="I407" s="36" t="s">
        <v>826</v>
      </c>
      <c r="J407" s="36" t="s">
        <v>4014</v>
      </c>
      <c r="K407" s="36" t="s">
        <v>826</v>
      </c>
      <c r="L407" s="39">
        <v>0.795889264</v>
      </c>
      <c r="M407" s="36" t="s">
        <v>4273</v>
      </c>
      <c r="N407" s="39">
        <v>1016610.7984901</v>
      </c>
      <c r="O407" s="36" t="s">
        <v>4532</v>
      </c>
      <c r="P407" s="31"/>
    </row>
    <row r="408" ht="25.5" spans="1:16">
      <c r="A408" s="36" t="s">
        <v>4577</v>
      </c>
      <c r="B408" s="37" t="s">
        <v>192</v>
      </c>
      <c r="C408" s="37" t="s">
        <v>4578</v>
      </c>
      <c r="D408" s="37" t="s">
        <v>4094</v>
      </c>
      <c r="E408" s="38" t="s">
        <v>4408</v>
      </c>
      <c r="F408" s="36" t="s">
        <v>4579</v>
      </c>
      <c r="G408" s="36" t="s">
        <v>826</v>
      </c>
      <c r="H408" s="36" t="s">
        <v>2511</v>
      </c>
      <c r="I408" s="36" t="s">
        <v>826</v>
      </c>
      <c r="J408" s="36" t="s">
        <v>4470</v>
      </c>
      <c r="K408" s="36" t="s">
        <v>826</v>
      </c>
      <c r="L408" s="39">
        <v>0.73168</v>
      </c>
      <c r="M408" s="36" t="s">
        <v>4273</v>
      </c>
      <c r="N408" s="39">
        <v>1016611.5301701</v>
      </c>
      <c r="O408" s="36" t="s">
        <v>4532</v>
      </c>
      <c r="P408" s="31"/>
    </row>
    <row r="409" ht="38.25" spans="1:16">
      <c r="A409" s="36" t="s">
        <v>4580</v>
      </c>
      <c r="B409" s="37" t="s">
        <v>96</v>
      </c>
      <c r="C409" s="37" t="s">
        <v>4581</v>
      </c>
      <c r="D409" s="37" t="s">
        <v>3733</v>
      </c>
      <c r="E409" s="38" t="s">
        <v>84</v>
      </c>
      <c r="F409" s="36" t="s">
        <v>4582</v>
      </c>
      <c r="G409" s="36" t="s">
        <v>826</v>
      </c>
      <c r="H409" s="36" t="s">
        <v>4583</v>
      </c>
      <c r="I409" s="36" t="s">
        <v>826</v>
      </c>
      <c r="J409" s="36" t="s">
        <v>2521</v>
      </c>
      <c r="K409" s="36" t="s">
        <v>826</v>
      </c>
      <c r="L409" s="39">
        <v>0.6494544</v>
      </c>
      <c r="M409" s="36" t="s">
        <v>4273</v>
      </c>
      <c r="N409" s="39">
        <v>1016612.1796245</v>
      </c>
      <c r="O409" s="36" t="s">
        <v>4532</v>
      </c>
      <c r="P409" s="31"/>
    </row>
    <row r="410" spans="1:16">
      <c r="A410" s="36" t="s">
        <v>1518</v>
      </c>
      <c r="B410" s="37" t="s">
        <v>96</v>
      </c>
      <c r="C410" s="37" t="s">
        <v>1519</v>
      </c>
      <c r="D410" s="37" t="s">
        <v>772</v>
      </c>
      <c r="E410" s="38" t="s">
        <v>84</v>
      </c>
      <c r="F410" s="36" t="s">
        <v>4584</v>
      </c>
      <c r="G410" s="36" t="s">
        <v>826</v>
      </c>
      <c r="H410" s="36" t="s">
        <v>4585</v>
      </c>
      <c r="I410" s="36" t="s">
        <v>826</v>
      </c>
      <c r="J410" s="36" t="s">
        <v>4586</v>
      </c>
      <c r="K410" s="36" t="s">
        <v>826</v>
      </c>
      <c r="L410" s="39">
        <v>0.614727</v>
      </c>
      <c r="M410" s="36" t="s">
        <v>4273</v>
      </c>
      <c r="N410" s="39">
        <v>1016612.7943515</v>
      </c>
      <c r="O410" s="36" t="s">
        <v>4532</v>
      </c>
      <c r="P410" s="31"/>
    </row>
    <row r="411" ht="25.5" spans="1:16">
      <c r="A411" s="36" t="s">
        <v>1416</v>
      </c>
      <c r="B411" s="37" t="s">
        <v>159</v>
      </c>
      <c r="C411" s="37" t="s">
        <v>1417</v>
      </c>
      <c r="D411" s="37" t="s">
        <v>772</v>
      </c>
      <c r="E411" s="38" t="s">
        <v>116</v>
      </c>
      <c r="F411" s="36" t="s">
        <v>4587</v>
      </c>
      <c r="G411" s="36" t="s">
        <v>826</v>
      </c>
      <c r="H411" s="36" t="s">
        <v>4588</v>
      </c>
      <c r="I411" s="36" t="s">
        <v>826</v>
      </c>
      <c r="J411" s="36" t="s">
        <v>4589</v>
      </c>
      <c r="K411" s="36" t="s">
        <v>826</v>
      </c>
      <c r="L411" s="39">
        <v>0.525</v>
      </c>
      <c r="M411" s="36" t="s">
        <v>4273</v>
      </c>
      <c r="N411" s="39">
        <v>1016613.3193515</v>
      </c>
      <c r="O411" s="36" t="s">
        <v>4532</v>
      </c>
      <c r="P411" s="31"/>
    </row>
    <row r="412" customHeight="1" spans="1:16">
      <c r="A412" s="36" t="s">
        <v>4590</v>
      </c>
      <c r="B412" s="37" t="s">
        <v>96</v>
      </c>
      <c r="C412" s="37" t="s">
        <v>4591</v>
      </c>
      <c r="D412" s="37" t="s">
        <v>3733</v>
      </c>
      <c r="E412" s="38" t="s">
        <v>84</v>
      </c>
      <c r="F412" s="36" t="s">
        <v>4592</v>
      </c>
      <c r="G412" s="36" t="s">
        <v>826</v>
      </c>
      <c r="H412" s="36" t="s">
        <v>4593</v>
      </c>
      <c r="I412" s="36" t="s">
        <v>826</v>
      </c>
      <c r="J412" s="36" t="s">
        <v>3049</v>
      </c>
      <c r="K412" s="36" t="s">
        <v>826</v>
      </c>
      <c r="L412" s="39">
        <v>0.394235703</v>
      </c>
      <c r="M412" s="36" t="s">
        <v>4273</v>
      </c>
      <c r="N412" s="39">
        <v>1016613.7135872</v>
      </c>
      <c r="O412" s="36" t="s">
        <v>4532</v>
      </c>
      <c r="P412" s="31"/>
    </row>
    <row r="413" ht="25.5" spans="1:16">
      <c r="A413" s="36" t="s">
        <v>4594</v>
      </c>
      <c r="B413" s="37" t="s">
        <v>192</v>
      </c>
      <c r="C413" s="37" t="s">
        <v>4595</v>
      </c>
      <c r="D413" s="37" t="s">
        <v>4094</v>
      </c>
      <c r="E413" s="38" t="s">
        <v>93</v>
      </c>
      <c r="F413" s="36" t="s">
        <v>4596</v>
      </c>
      <c r="G413" s="36" t="s">
        <v>826</v>
      </c>
      <c r="H413" s="36" t="s">
        <v>4476</v>
      </c>
      <c r="I413" s="36" t="s">
        <v>826</v>
      </c>
      <c r="J413" s="36" t="s">
        <v>4089</v>
      </c>
      <c r="K413" s="36" t="s">
        <v>826</v>
      </c>
      <c r="L413" s="39">
        <v>0.37206864</v>
      </c>
      <c r="M413" s="36" t="s">
        <v>4273</v>
      </c>
      <c r="N413" s="39">
        <v>1016614.0856558</v>
      </c>
      <c r="O413" s="36" t="s">
        <v>4532</v>
      </c>
      <c r="P413" s="31"/>
    </row>
    <row r="414" ht="38.25" customHeight="1" spans="1:16">
      <c r="A414" s="36" t="s">
        <v>990</v>
      </c>
      <c r="B414" s="37" t="s">
        <v>96</v>
      </c>
      <c r="C414" s="37" t="s">
        <v>991</v>
      </c>
      <c r="D414" s="37" t="s">
        <v>772</v>
      </c>
      <c r="E414" s="38" t="s">
        <v>242</v>
      </c>
      <c r="F414" s="36" t="s">
        <v>4597</v>
      </c>
      <c r="G414" s="36" t="s">
        <v>826</v>
      </c>
      <c r="H414" s="36" t="s">
        <v>4598</v>
      </c>
      <c r="I414" s="36" t="s">
        <v>826</v>
      </c>
      <c r="J414" s="36" t="s">
        <v>2582</v>
      </c>
      <c r="K414" s="36" t="s">
        <v>826</v>
      </c>
      <c r="L414" s="39">
        <v>0.3579552</v>
      </c>
      <c r="M414" s="36" t="s">
        <v>4273</v>
      </c>
      <c r="N414" s="39">
        <v>1016614.443611</v>
      </c>
      <c r="O414" s="36" t="s">
        <v>4532</v>
      </c>
      <c r="P414" s="31"/>
    </row>
    <row r="415" ht="25.5" spans="1:16">
      <c r="A415" s="36" t="s">
        <v>4599</v>
      </c>
      <c r="B415" s="37" t="s">
        <v>192</v>
      </c>
      <c r="C415" s="37" t="s">
        <v>4600</v>
      </c>
      <c r="D415" s="37" t="s">
        <v>4094</v>
      </c>
      <c r="E415" s="38" t="s">
        <v>93</v>
      </c>
      <c r="F415" s="36" t="s">
        <v>4601</v>
      </c>
      <c r="G415" s="36" t="s">
        <v>826</v>
      </c>
      <c r="H415" s="36" t="s">
        <v>4508</v>
      </c>
      <c r="I415" s="36" t="s">
        <v>826</v>
      </c>
      <c r="J415" s="36" t="s">
        <v>4602</v>
      </c>
      <c r="K415" s="36" t="s">
        <v>826</v>
      </c>
      <c r="L415" s="39">
        <v>0.26191092</v>
      </c>
      <c r="M415" s="36" t="s">
        <v>4273</v>
      </c>
      <c r="N415" s="39">
        <v>1016614.7055219</v>
      </c>
      <c r="O415" s="36" t="s">
        <v>4532</v>
      </c>
      <c r="P415" s="31"/>
    </row>
    <row r="416" ht="25.5" spans="1:16">
      <c r="A416" s="36" t="s">
        <v>4603</v>
      </c>
      <c r="B416" s="37" t="s">
        <v>192</v>
      </c>
      <c r="C416" s="37" t="s">
        <v>4604</v>
      </c>
      <c r="D416" s="37" t="s">
        <v>4094</v>
      </c>
      <c r="E416" s="38" t="s">
        <v>93</v>
      </c>
      <c r="F416" s="36" t="s">
        <v>4601</v>
      </c>
      <c r="G416" s="36" t="s">
        <v>826</v>
      </c>
      <c r="H416" s="36" t="s">
        <v>4512</v>
      </c>
      <c r="I416" s="36" t="s">
        <v>826</v>
      </c>
      <c r="J416" s="36" t="s">
        <v>4602</v>
      </c>
      <c r="K416" s="36" t="s">
        <v>826</v>
      </c>
      <c r="L416" s="39">
        <v>0.25903416</v>
      </c>
      <c r="M416" s="36" t="s">
        <v>4273</v>
      </c>
      <c r="N416" s="39">
        <v>1016614.9645561</v>
      </c>
      <c r="O416" s="36" t="s">
        <v>4532</v>
      </c>
      <c r="P416" s="31"/>
    </row>
    <row r="417" ht="38.25" spans="1:16">
      <c r="A417" s="36" t="s">
        <v>4605</v>
      </c>
      <c r="B417" s="37" t="s">
        <v>96</v>
      </c>
      <c r="C417" s="37" t="s">
        <v>4606</v>
      </c>
      <c r="D417" s="37" t="s">
        <v>3111</v>
      </c>
      <c r="E417" s="38" t="s">
        <v>751</v>
      </c>
      <c r="F417" s="36" t="s">
        <v>4433</v>
      </c>
      <c r="G417" s="36" t="s">
        <v>826</v>
      </c>
      <c r="H417" s="36" t="s">
        <v>3007</v>
      </c>
      <c r="I417" s="36" t="s">
        <v>826</v>
      </c>
      <c r="J417" s="36" t="s">
        <v>2761</v>
      </c>
      <c r="K417" s="36" t="s">
        <v>826</v>
      </c>
      <c r="L417" s="39">
        <v>0.12548508</v>
      </c>
      <c r="M417" s="36" t="s">
        <v>4273</v>
      </c>
      <c r="N417" s="39">
        <v>1016615.0900412</v>
      </c>
      <c r="O417" s="36" t="s">
        <v>4532</v>
      </c>
      <c r="P417" s="31"/>
    </row>
    <row r="418" ht="25.5" spans="1:16">
      <c r="A418" s="36" t="s">
        <v>1348</v>
      </c>
      <c r="B418" s="37" t="s">
        <v>96</v>
      </c>
      <c r="C418" s="37" t="s">
        <v>1349</v>
      </c>
      <c r="D418" s="37" t="s">
        <v>772</v>
      </c>
      <c r="E418" s="38" t="s">
        <v>84</v>
      </c>
      <c r="F418" s="36" t="s">
        <v>4607</v>
      </c>
      <c r="G418" s="36" t="s">
        <v>826</v>
      </c>
      <c r="H418" s="36" t="s">
        <v>4608</v>
      </c>
      <c r="I418" s="36" t="s">
        <v>826</v>
      </c>
      <c r="J418" s="36" t="s">
        <v>2865</v>
      </c>
      <c r="K418" s="36" t="s">
        <v>826</v>
      </c>
      <c r="L418" s="39">
        <v>0.05376</v>
      </c>
      <c r="M418" s="36" t="s">
        <v>4273</v>
      </c>
      <c r="N418" s="39">
        <v>1016615.1438012</v>
      </c>
      <c r="O418" s="36" t="s">
        <v>4532</v>
      </c>
      <c r="P418" s="31"/>
    </row>
    <row r="419" customHeight="1" spans="1:16">
      <c r="A419" s="36" t="s">
        <v>4609</v>
      </c>
      <c r="B419" s="37" t="s">
        <v>96</v>
      </c>
      <c r="C419" s="37" t="s">
        <v>4610</v>
      </c>
      <c r="D419" s="37" t="s">
        <v>772</v>
      </c>
      <c r="E419" s="38" t="s">
        <v>84</v>
      </c>
      <c r="F419" s="36" t="s">
        <v>4611</v>
      </c>
      <c r="G419" s="36" t="s">
        <v>826</v>
      </c>
      <c r="H419" s="36" t="s">
        <v>3944</v>
      </c>
      <c r="I419" s="36" t="s">
        <v>826</v>
      </c>
      <c r="J419" s="36" t="s">
        <v>3066</v>
      </c>
      <c r="K419" s="36" t="s">
        <v>826</v>
      </c>
      <c r="L419" s="39">
        <v>0.002103444</v>
      </c>
      <c r="M419" s="36" t="s">
        <v>4273</v>
      </c>
      <c r="N419" s="39">
        <v>1016615.1459046</v>
      </c>
      <c r="O419" s="36" t="s">
        <v>4532</v>
      </c>
      <c r="P419" s="31"/>
    </row>
    <row r="420" ht="25.5" spans="1:16">
      <c r="A420" s="36" t="s">
        <v>4612</v>
      </c>
      <c r="B420" s="37" t="s">
        <v>96</v>
      </c>
      <c r="C420" s="37" t="s">
        <v>4613</v>
      </c>
      <c r="D420" s="37" t="s">
        <v>772</v>
      </c>
      <c r="E420" s="38" t="s">
        <v>84</v>
      </c>
      <c r="F420" s="36" t="s">
        <v>4614</v>
      </c>
      <c r="G420" s="36" t="s">
        <v>826</v>
      </c>
      <c r="H420" s="36" t="s">
        <v>3944</v>
      </c>
      <c r="I420" s="36" t="s">
        <v>826</v>
      </c>
      <c r="J420" s="36" t="s">
        <v>3066</v>
      </c>
      <c r="K420" s="36" t="s">
        <v>826</v>
      </c>
      <c r="L420" s="39">
        <v>5.1156e-5</v>
      </c>
      <c r="M420" s="36" t="s">
        <v>4273</v>
      </c>
      <c r="N420" s="39">
        <v>1016615.1459558</v>
      </c>
      <c r="O420" s="36" t="s">
        <v>4532</v>
      </c>
      <c r="P420" s="31"/>
    </row>
    <row r="421" ht="25.5" customHeight="1" spans="1:16">
      <c r="A421" s="36" t="s">
        <v>4615</v>
      </c>
      <c r="B421" s="37" t="s">
        <v>96</v>
      </c>
      <c r="C421" s="37" t="s">
        <v>4616</v>
      </c>
      <c r="D421" s="37" t="s">
        <v>772</v>
      </c>
      <c r="E421" s="38" t="s">
        <v>84</v>
      </c>
      <c r="F421" s="36" t="s">
        <v>4617</v>
      </c>
      <c r="G421" s="36" t="s">
        <v>826</v>
      </c>
      <c r="H421" s="36" t="s">
        <v>3944</v>
      </c>
      <c r="I421" s="36" t="s">
        <v>826</v>
      </c>
      <c r="J421" s="36" t="s">
        <v>3066</v>
      </c>
      <c r="K421" s="36" t="s">
        <v>826</v>
      </c>
      <c r="L421" s="39">
        <v>4.725e-5</v>
      </c>
      <c r="M421" s="36" t="s">
        <v>4273</v>
      </c>
      <c r="N421" s="39">
        <v>1016615.1460031</v>
      </c>
      <c r="O421" s="36" t="s">
        <v>4532</v>
      </c>
      <c r="P421" s="31"/>
    </row>
    <row r="422" spans="1:16">
      <c r="A422" s="40"/>
      <c r="B422" s="40"/>
      <c r="C422" s="40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31"/>
    </row>
    <row r="423" customHeight="1" spans="1:16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 t="s">
        <v>4618</v>
      </c>
      <c r="M423" s="41"/>
      <c r="N423" s="41"/>
      <c r="P423" s="31"/>
    </row>
    <row r="424" ht="38.25" spans="1:16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 t="s">
        <v>1307</v>
      </c>
      <c r="M424" s="41"/>
      <c r="N424" s="41"/>
      <c r="O424" s="41" t="s">
        <v>4619</v>
      </c>
      <c r="P424" s="31"/>
    </row>
    <row r="425" ht="25.5" spans="1:16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 t="s">
        <v>3733</v>
      </c>
      <c r="M425" s="41"/>
      <c r="N425" s="41"/>
      <c r="O425" s="41" t="s">
        <v>4620</v>
      </c>
      <c r="P425" s="31"/>
    </row>
    <row r="426" customHeight="1" spans="1:16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 t="s">
        <v>905</v>
      </c>
      <c r="M426" s="41"/>
      <c r="N426" s="41"/>
      <c r="O426" s="41" t="s">
        <v>4621</v>
      </c>
      <c r="P426" s="31"/>
    </row>
    <row r="427" customHeight="1" spans="1:16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 t="s">
        <v>772</v>
      </c>
      <c r="M427" s="41"/>
      <c r="N427" s="41"/>
      <c r="O427" s="41" t="s">
        <v>4622</v>
      </c>
      <c r="P427" s="31"/>
    </row>
    <row r="428" customHeight="1" spans="1:16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 t="s">
        <v>4623</v>
      </c>
      <c r="M428" s="41"/>
      <c r="N428" s="41"/>
      <c r="O428" s="41" t="s">
        <v>4624</v>
      </c>
      <c r="P428" s="31"/>
    </row>
    <row r="429" ht="25.5" spans="1:16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 t="s">
        <v>767</v>
      </c>
      <c r="M429" s="41"/>
      <c r="N429" s="41"/>
      <c r="O429" s="41" t="s">
        <v>4625</v>
      </c>
      <c r="P429" s="31"/>
    </row>
    <row r="430" customHeight="1" spans="1:16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 t="s">
        <v>4626</v>
      </c>
      <c r="M430" s="41"/>
      <c r="N430" s="41"/>
      <c r="O430" s="41" t="s">
        <v>4624</v>
      </c>
      <c r="P430" s="31"/>
    </row>
    <row r="431" customHeight="1" spans="1:16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 t="s">
        <v>4627</v>
      </c>
      <c r="M431" s="41"/>
      <c r="N431" s="41"/>
      <c r="O431" s="41" t="s">
        <v>4624</v>
      </c>
      <c r="P431" s="31"/>
    </row>
    <row r="432" spans="1:16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 t="s">
        <v>4628</v>
      </c>
      <c r="M432" s="41"/>
      <c r="N432" s="41"/>
      <c r="O432" s="41" t="s">
        <v>4624</v>
      </c>
    </row>
    <row r="433" spans="1:15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 t="s">
        <v>4629</v>
      </c>
      <c r="M433" s="41"/>
      <c r="N433" s="41"/>
      <c r="O433" s="41" t="s">
        <v>4624</v>
      </c>
    </row>
    <row r="434" ht="38.25" spans="1:15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 t="s">
        <v>3111</v>
      </c>
      <c r="M434" s="41"/>
      <c r="N434" s="41"/>
      <c r="O434" s="41" t="s">
        <v>4630</v>
      </c>
    </row>
    <row r="435" ht="25.5" spans="1:15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 t="s">
        <v>4094</v>
      </c>
      <c r="M435" s="41"/>
      <c r="N435" s="41"/>
      <c r="O435" s="41" t="s">
        <v>4631</v>
      </c>
    </row>
    <row r="436" spans="1:15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 t="s">
        <v>911</v>
      </c>
      <c r="M436" s="41"/>
      <c r="N436" s="41"/>
      <c r="O436" s="41" t="s">
        <v>4632</v>
      </c>
    </row>
    <row r="437" spans="1:15">
      <c r="A437" s="40"/>
      <c r="B437" s="40"/>
      <c r="C437" s="40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</row>
    <row r="438" spans="1:15">
      <c r="A438" s="42"/>
      <c r="B438" s="42"/>
      <c r="C438" s="42"/>
      <c r="D438" s="43"/>
      <c r="E438" s="42"/>
      <c r="F438" s="42"/>
      <c r="G438" s="42"/>
      <c r="H438" s="42"/>
      <c r="I438" s="42"/>
      <c r="J438" s="42"/>
      <c r="K438" s="44" t="s">
        <v>51</v>
      </c>
      <c r="L438" s="42"/>
      <c r="M438" s="45">
        <v>805360.96</v>
      </c>
      <c r="N438" s="42"/>
      <c r="O438" s="42"/>
    </row>
    <row r="439" spans="1:15">
      <c r="A439" s="42"/>
      <c r="B439" s="42"/>
      <c r="C439" s="42"/>
      <c r="D439" s="43"/>
      <c r="E439" s="42"/>
      <c r="F439" s="42"/>
      <c r="G439" s="42"/>
      <c r="H439" s="42"/>
      <c r="I439" s="42"/>
      <c r="J439" s="42"/>
      <c r="K439" s="44" t="s">
        <v>52</v>
      </c>
      <c r="L439" s="42"/>
      <c r="M439" s="45">
        <v>211463.09</v>
      </c>
      <c r="N439" s="42"/>
      <c r="O439" s="42"/>
    </row>
    <row r="440" spans="1:15">
      <c r="A440" s="42"/>
      <c r="B440" s="42"/>
      <c r="C440" s="42"/>
      <c r="D440" s="43"/>
      <c r="E440" s="42"/>
      <c r="F440" s="42"/>
      <c r="G440" s="42"/>
      <c r="H440" s="42"/>
      <c r="I440" s="42"/>
      <c r="J440" s="42"/>
      <c r="K440" s="44" t="s">
        <v>53</v>
      </c>
      <c r="L440" s="42"/>
      <c r="M440" s="45">
        <v>1016824.05</v>
      </c>
      <c r="N440" s="42"/>
      <c r="O440" s="42"/>
    </row>
    <row r="441" spans="1:15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</row>
    <row r="442" spans="1:15">
      <c r="A442" s="40" t="s">
        <v>54</v>
      </c>
    </row>
    <row r="443" spans="1:15">
      <c r="F443" s="47" t="s">
        <v>2288</v>
      </c>
    </row>
  </sheetData>
  <mergeCells count="41">
    <mergeCell ref="A11:I11"/>
    <mergeCell ref="A12:D12"/>
    <mergeCell ref="E12:I12"/>
    <mergeCell ref="A13:D13"/>
    <mergeCell ref="E13:I13"/>
    <mergeCell ref="A14:D14"/>
    <mergeCell ref="A15:D15"/>
    <mergeCell ref="A16:J16"/>
    <mergeCell ref="L423:O423"/>
    <mergeCell ref="L424:N424"/>
    <mergeCell ref="L425:N425"/>
    <mergeCell ref="L426:N426"/>
    <mergeCell ref="L427:N427"/>
    <mergeCell ref="L428:N428"/>
    <mergeCell ref="L429:N429"/>
    <mergeCell ref="L430:N430"/>
    <mergeCell ref="L431:N431"/>
    <mergeCell ref="L432:N432"/>
    <mergeCell ref="L433:N433"/>
    <mergeCell ref="L434:N434"/>
    <mergeCell ref="L435:N435"/>
    <mergeCell ref="L436:N436"/>
    <mergeCell ref="A438:C438"/>
    <mergeCell ref="K438:L438"/>
    <mergeCell ref="M438:O438"/>
    <mergeCell ref="A439:C439"/>
    <mergeCell ref="K439:L439"/>
    <mergeCell ref="M439:O439"/>
    <mergeCell ref="A440:C440"/>
    <mergeCell ref="K440:L440"/>
    <mergeCell ref="M440:O440"/>
    <mergeCell ref="A442:O442"/>
    <mergeCell ref="A17:A18"/>
    <mergeCell ref="B17:B18"/>
    <mergeCell ref="C17:C18"/>
    <mergeCell ref="D17:D18"/>
    <mergeCell ref="E17:E18"/>
    <mergeCell ref="M17:M18"/>
    <mergeCell ref="N17:N18"/>
    <mergeCell ref="O17:O18"/>
    <mergeCell ref="A1:I10"/>
  </mergeCells>
  <pageMargins left="0.7" right="0.7" top="0.75" bottom="0.75" header="0" footer="0"/>
  <pageSetup paperSize="1" scale="52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Resumo</vt:lpstr>
      <vt:lpstr>Planilha</vt:lpstr>
      <vt:lpstr>Composição</vt:lpstr>
      <vt:lpstr>Mem. Cálculo</vt:lpstr>
      <vt:lpstr>BDI</vt:lpstr>
      <vt:lpstr>BDI Equip.</vt:lpstr>
      <vt:lpstr>Enc. Sociais</vt:lpstr>
      <vt:lpstr>CRONOGRAMA</vt:lpstr>
      <vt:lpstr>Mapa Cotação</vt:lpstr>
      <vt:lpstr>ABC SERVIÇOS</vt:lpstr>
      <vt:lpstr>ABC  INSUMO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Juliana Borsoi</cp:lastModifiedBy>
  <dcterms:created xsi:type="dcterms:W3CDTF">2018-08-15T15:35:00Z</dcterms:created>
  <dcterms:modified xsi:type="dcterms:W3CDTF">2026-05-13T16:13:45Z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1336FFA79E2C4AAC97D1753FD2D48FA8_12</vt:lpwstr>
  </property>
  <property fmtid="{D5CDD505-2E9C-101B-9397-08002B2CF9AE}" pid="3" name="KSOProductBuildVer">
    <vt:lpwstr>1046-12.1.0.26372</vt:lpwstr>
  </property>
  <property fmtid="{D5CDD505-2E9C-101B-9397-08002B2CF9AE}" pid="4" name="CalculationRule">
    <vt:i4>0</vt:i4>
  </property>
</Properties>
</file>