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720"/>
  </bookViews>
  <sheets>
    <sheet name="Anexo III" sheetId="1" r:id="rId1"/>
    <sheet name="Intervalos" sheetId="2" r:id="rId2"/>
  </sheets>
  <definedNames>
    <definedName name="_xlnm._FilterDatabase" localSheetId="0" hidden="1">'Anexo III'!#REF!</definedName>
    <definedName name="_xlnm.Print_Area" localSheetId="0">'Anexo III'!$A$1:$O$91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K11" i="1"/>
  <c r="K12" i="1"/>
  <c r="K13" i="1"/>
  <c r="K18" i="1"/>
  <c r="K23" i="1"/>
  <c r="K24" i="1"/>
  <c r="K25" i="1"/>
  <c r="K26" i="1"/>
  <c r="K27" i="1"/>
  <c r="K28" i="1"/>
  <c r="K29" i="1"/>
  <c r="K30" i="1"/>
  <c r="K32" i="1"/>
  <c r="K35" i="1"/>
  <c r="K38" i="1"/>
  <c r="K40" i="1"/>
  <c r="K41" i="1"/>
  <c r="K42" i="1"/>
  <c r="K44" i="1"/>
  <c r="K47" i="1"/>
  <c r="K48" i="1"/>
  <c r="K49" i="1"/>
  <c r="K50" i="1"/>
  <c r="K51" i="1"/>
  <c r="K52" i="1"/>
  <c r="K53" i="1"/>
  <c r="K54" i="1"/>
  <c r="K56" i="1"/>
  <c r="K59" i="1"/>
  <c r="K60" i="1"/>
  <c r="K61" i="1"/>
  <c r="K62" i="1"/>
  <c r="K63" i="1"/>
  <c r="K64" i="1"/>
  <c r="K65" i="1"/>
  <c r="K66" i="1"/>
  <c r="K68" i="1"/>
  <c r="K71" i="1"/>
  <c r="K72" i="1"/>
  <c r="K73" i="1"/>
  <c r="K75" i="1"/>
  <c r="K76" i="1"/>
  <c r="K77" i="1"/>
  <c r="K78" i="1"/>
  <c r="K80" i="1"/>
  <c r="K83" i="1"/>
  <c r="K84" i="1"/>
  <c r="K85" i="1"/>
  <c r="K86" i="1"/>
  <c r="K87" i="1"/>
  <c r="K88" i="1"/>
  <c r="K89" i="1"/>
  <c r="I7" i="1"/>
  <c r="K7" i="1" s="1"/>
  <c r="I8" i="1"/>
  <c r="I9" i="1"/>
  <c r="K9" i="1" s="1"/>
  <c r="I10" i="1"/>
  <c r="K10" i="1" s="1"/>
  <c r="I11" i="1"/>
  <c r="I12" i="1"/>
  <c r="I13" i="1"/>
  <c r="I14" i="1"/>
  <c r="K14" i="1" s="1"/>
  <c r="I15" i="1"/>
  <c r="K15" i="1" s="1"/>
  <c r="I16" i="1"/>
  <c r="K16" i="1" s="1"/>
  <c r="I17" i="1"/>
  <c r="K17" i="1" s="1"/>
  <c r="I18" i="1"/>
  <c r="I19" i="1"/>
  <c r="K19" i="1" s="1"/>
  <c r="I20" i="1"/>
  <c r="K20" i="1" s="1"/>
  <c r="I21" i="1"/>
  <c r="K21" i="1" s="1"/>
  <c r="I22" i="1"/>
  <c r="K22" i="1" s="1"/>
  <c r="I23" i="1"/>
  <c r="I24" i="1"/>
  <c r="I25" i="1"/>
  <c r="I26" i="1"/>
  <c r="I27" i="1"/>
  <c r="I28" i="1"/>
  <c r="I29" i="1"/>
  <c r="I30" i="1"/>
  <c r="I31" i="1"/>
  <c r="K31" i="1" s="1"/>
  <c r="I32" i="1"/>
  <c r="I33" i="1"/>
  <c r="K33" i="1" s="1"/>
  <c r="I34" i="1"/>
  <c r="K34" i="1" s="1"/>
  <c r="I35" i="1"/>
  <c r="I36" i="1"/>
  <c r="K36" i="1" s="1"/>
  <c r="I37" i="1"/>
  <c r="K37" i="1" s="1"/>
  <c r="I38" i="1"/>
  <c r="I39" i="1"/>
  <c r="K39" i="1" s="1"/>
  <c r="I40" i="1"/>
  <c r="I41" i="1"/>
  <c r="I42" i="1"/>
  <c r="I43" i="1"/>
  <c r="K43" i="1" s="1"/>
  <c r="I44" i="1"/>
  <c r="I45" i="1"/>
  <c r="K45" i="1" s="1"/>
  <c r="I46" i="1"/>
  <c r="K46" i="1" s="1"/>
  <c r="I47" i="1"/>
  <c r="I48" i="1"/>
  <c r="I49" i="1"/>
  <c r="I50" i="1"/>
  <c r="I51" i="1"/>
  <c r="I52" i="1"/>
  <c r="I53" i="1"/>
  <c r="I54" i="1"/>
  <c r="I55" i="1"/>
  <c r="K55" i="1" s="1"/>
  <c r="I56" i="1"/>
  <c r="I57" i="1"/>
  <c r="K57" i="1" s="1"/>
  <c r="I58" i="1"/>
  <c r="K58" i="1" s="1"/>
  <c r="I59" i="1"/>
  <c r="I60" i="1"/>
  <c r="I61" i="1"/>
  <c r="I62" i="1"/>
  <c r="I63" i="1"/>
  <c r="I64" i="1"/>
  <c r="I65" i="1"/>
  <c r="I66" i="1"/>
  <c r="I67" i="1"/>
  <c r="K67" i="1" s="1"/>
  <c r="I68" i="1"/>
  <c r="I69" i="1"/>
  <c r="K69" i="1" s="1"/>
  <c r="I70" i="1"/>
  <c r="K70" i="1" s="1"/>
  <c r="I71" i="1"/>
  <c r="I72" i="1"/>
  <c r="I73" i="1"/>
  <c r="I74" i="1"/>
  <c r="K74" i="1" s="1"/>
  <c r="I75" i="1"/>
  <c r="I76" i="1"/>
  <c r="I77" i="1"/>
  <c r="I78" i="1"/>
  <c r="I79" i="1"/>
  <c r="K79" i="1" s="1"/>
  <c r="I80" i="1"/>
  <c r="I81" i="1"/>
  <c r="K81" i="1" s="1"/>
  <c r="I82" i="1"/>
  <c r="K82" i="1" s="1"/>
  <c r="I83" i="1"/>
  <c r="I84" i="1"/>
  <c r="I85" i="1"/>
  <c r="I86" i="1"/>
  <c r="I87" i="1"/>
  <c r="I88" i="1"/>
  <c r="I89" i="1"/>
  <c r="I6" i="1"/>
  <c r="K6" i="1" s="1"/>
  <c r="J82" i="1"/>
  <c r="G82" i="1"/>
  <c r="J36" i="1"/>
  <c r="G36" i="1"/>
  <c r="J32" i="1"/>
  <c r="G32" i="1"/>
  <c r="J31" i="1"/>
  <c r="G31" i="1"/>
  <c r="L61" i="1" l="1"/>
  <c r="L46" i="1" l="1"/>
  <c r="L15" i="1"/>
  <c r="L69" i="1"/>
  <c r="L58" i="1"/>
  <c r="L17" i="1"/>
  <c r="L39" i="1"/>
  <c r="L25" i="1"/>
  <c r="L53" i="1"/>
  <c r="L84" i="1"/>
  <c r="L72" i="1"/>
  <c r="L64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6" i="1" l="1"/>
  <c r="K90" i="1" l="1"/>
</calcChain>
</file>

<file path=xl/sharedStrings.xml><?xml version="1.0" encoding="utf-8"?>
<sst xmlns="http://schemas.openxmlformats.org/spreadsheetml/2006/main" count="514" uniqueCount="130">
  <si>
    <t>PRÓ-REITORIA DE ADMINISTRAÇÃO</t>
  </si>
  <si>
    <t>UNIDADE DE MEDIDA</t>
  </si>
  <si>
    <t>COORDENAÇÃO DE MATERIAIS</t>
  </si>
  <si>
    <t>DESCRIÇÃO/ ESPECIFICAÇÃO</t>
  </si>
  <si>
    <t>Aberto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</si>
  <si>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</si>
  <si>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</si>
  <si>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</si>
  <si>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</si>
  <si>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</si>
  <si>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</si>
  <si>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</si>
  <si>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</si>
  <si>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</si>
  <si>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</si>
  <si>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</si>
  <si>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ITEM LICITAÇÃO</t>
  </si>
  <si>
    <t>VALOR UNITÁRIO</t>
  </si>
  <si>
    <t>MODO DE DISPUTA</t>
  </si>
  <si>
    <t>INTERVALO LANCES</t>
  </si>
  <si>
    <t>EXCLUSIVO ME/EPP</t>
  </si>
  <si>
    <t>INFORMAÇÕES ADICIONAIS</t>
  </si>
  <si>
    <t>GRUPO</t>
  </si>
  <si>
    <t>ANEXO III - PLANILHA ESTIMATIVA DE DESCRIÇÃO E PREÇOS</t>
  </si>
  <si>
    <t>VALOR TOTAL DO GRUPO</t>
  </si>
  <si>
    <t>Arduino Nano - Placa de desenvolvimento com microcontrolador - Especificações mínimas: microcontrolador similar ou superior ao ATmega328, clock 16MHz, tensão de alimentação 7 a 12V, tensão de operação 5V, 8 pinos analógicos de entrada/saída, 14 pinos digitais de entrada/saída (6 pinos podendo ser usados como PWM), dimensões aproximadas da placa 18 x 45 mm. Fornecimento da placa de desenvolvimento juntamente com cabo de dados USB 2.0 mini para conexão da placa com a entrada USB de computador. Pinos de entrada e saída (I/O) devem estar soldados na placa. Modelo de referência: Arduino Nano.</t>
  </si>
  <si>
    <t>Und.</t>
  </si>
  <si>
    <t>Barra Redonda De Alumínio Maciço Liga 6351-T6. Dimensional: Ø 1/2" = Ø 12,7 mm Comprimento: 125 cm = 1250 mm = 1,25 metro</t>
  </si>
  <si>
    <t>Bedame 1/2 x 1/8 x 6 ". Composição: aço rápido, podendo possuir uma porcentagem específica de Cobalto em sua estrutura, variando entre 10,12 ou 50% por exemplo. Fabricado conforme norma DIN 4964; - Bits h14 - Bedame h12; - Temperado e revenido com 64/66 HRC; - Fabricado com aço rápido importado com Cobalto, proporcionando maior resistência a altas temperaturas e ao desgaste sem perder o corte. MEDIDAS DO BEDAME PARA TORNO - Altura (pol): 1/2; - Largura (pol): 1/8; - Comprimento (pol): 6.</t>
  </si>
  <si>
    <t>unidade</t>
  </si>
  <si>
    <t>Bits Quadrado 1/2" x 4".  ITENS INCLUSOS - Bits Quadrado 1/2 X 4 50% De Cobalto. MEDIDA DO BITS - Altura (pol): 1/2; -Largura (pol): 1/2; -Comprimento (pol): 4. DESCRIÇÃO DO BITS - Porcentagem de Cobalto: 50%; - Norma: DIN4964; - Formato do Bits: Quadrado; - Temperado e Revenido com 64/66 HRC; - Fabricado com aço rápido importado com Cobalto, proporcionando maior resistência a altas temperaturas e ao desgaste sem perder o corte; - Permitem a usinagem em aços de alto, médio, baixo carbono, aço inox e ferro fundido.</t>
  </si>
  <si>
    <t>Bits Quadrado Aço Rápido Hss 1/4 X 4 Pol 50% Características: Bitola: 1/4x1/4" Comprimento: 4" Fabricado em Aço Rápido Com Cobalto</t>
  </si>
  <si>
    <t>Bornes B19 para pino banana 4mm</t>
  </si>
  <si>
    <t>Broca de Centro em Aço Rápido 3,15 x 8mm. Diâmetro da ponta da broca: 3,15mm ;Diâmetro do corpo da broca de centro: 8mm; Comprimento total da broca: 50mm. Norma DIN: 333A</t>
  </si>
  <si>
    <t>Cabo conexão múltipla banana/jacaré. Material: cobre estanhado, seção nominal 4mm², tipo de conexão: banana, isolação, jacaré pequeno. Revestimento: PVC média flex, tensão de isolamento: 1000V, corrente nominal: 16A, comprimento do cabo: 100cm. Características adicionais: abertura do jacaré: 6mm.</t>
  </si>
  <si>
    <t xml:space="preserve">CABO DE CONEXÃO BNC/JACARÉ. Ponta de Prova BNC-Jacaré _x000D_
- Padrão de Conexão: BNC - Jacaré Pequeno._x000D_
- Cabo Injetado de Média Flexibilidade._x000D_
- Impedância: 50 Ohms ± 2.5 Ohms // 115pF._x000D_
- Atenuação: 0.1dB/m (30MHz). 0.264dB/m (200MHz)._x000D_
- Isolação: 10000 kOhms * km._x000D_
- Diâmetro Externo do Condutor: 5.0mm ± 0.15mm._x000D_
- Abertura do Jacaré: 6mm._x000D_
- Comprimento do Cabo: 1m.  </t>
  </si>
  <si>
    <t>Cabo de conexão múltipla empilhável com plugue duplo banana/banana. O conector empilhável é para plugue banana de 4 mm com tampão e fio de cobre com comprimento total de 100cm. Corrente: 25A, Cor: Preto ou Vermelho.</t>
  </si>
  <si>
    <t>Cabo de conexão múltipla empilhável com plugue duplo banana/banana. O conector empilhável é para plugue banana de 4 mm com tampão e fio de cobre com comprimento total de 50cm. Corrente: 25A, Cor: Preto ou Vermelho.</t>
  </si>
  <si>
    <t>Cabo de conexão tipo banana/banana 1020 mm (Cor Preta) Descrição: Cabo de Conexão de Pino tipo banana/banana, empilhável, sem isolamento nas pontas, tensão de isolamento 1000V AC/DC, seção nominal de 2,5 mm² e corrente máxima nominal de 12 A, revestido em PVC que possibilita uma média flexibilidade com, aproximadamente, 1020 mm de comprimento, na cor preta.</t>
  </si>
  <si>
    <t>Cápsula Cilíndrica de Alumínio com Tampa - 50mL -  Fabricada em chapa de alumínio; Acabamento escovado; Formato cilíndrico; Tampa de encaixe externoFundo reto</t>
  </si>
  <si>
    <t>quilograma</t>
  </si>
  <si>
    <t>Circuito integrado amplificador operacional 741 / LM741 / UA741, encapsulamento DIP, 8 terminais, tipo de montagem PTH.</t>
  </si>
  <si>
    <t>Disco de corte abrasivo para metais ferrosos, dureza &lt; 25 HRC._x000D_
Diâmetro externo 300 mm, diâmetro do furo 32 mm, espessura 2,0 mm</t>
  </si>
  <si>
    <t>Disco de corte abrasivo para metais ferrosos, dureza acima de 45 HRC._x000D_
Diâmetro externo 300 mm, diâmetro do furo 32 mm, espessura 2,0 mm.</t>
  </si>
  <si>
    <t>Disco de corte abrasivo para metais ferrosos, dureza de 25 a 35 HRC. _x000D_
Diâmetro externo 300 mm, diâmetro do furo 32 mm, espessura 2,0 mm.</t>
  </si>
  <si>
    <t>Disco de corte abrasivo para metais ferrosos, dureza de 35 a 45 HRC. _x000D_
Diâmetro externo 300 mm, diâmetro do furo 32 mm, espessura 2,0 mm.</t>
  </si>
  <si>
    <t>Disco de corte diamantado 152,4mm x 1,2mm x 12,7mm. Aplicação: corte de precisão de amostras metalográficas.</t>
  </si>
  <si>
    <t>Disco de desbaste 115 x 6.5 x 22.2 mm. Tipo de disco: De desbaste - Superfícies aptas: Metal - Diâmetro do disco de corte: 115 mm ou 4.1/2 Polegadas - Espessura: 6.5 mm ou 1/4 de polegada - Diâmetro central: 22.2 mm / 7/8"</t>
  </si>
  <si>
    <t>Forma prismatica p/ argamassa 4x4x16cm tripla, com base para adaptar em mesa de choque Solotest com acabamento interno que proporciona baixa rugosidade,conforme EN-196 e NBR 13279.</t>
  </si>
  <si>
    <t>Fresa metal duro 4 corte 14 mm,  modelo S944 (quatro canais), cobertura de nitreto de titânio alumínio (TiAlN).</t>
  </si>
  <si>
    <t>Funil para viscosidade Marsh com suporte. (Calda de Cimento). Conforme NBR 7682.</t>
  </si>
  <si>
    <t>GARRA JACARÉ - GARRA JACARÉ COR PRETA COM ENTRADAS PARA CABOS TIPO BANANA MANTENDO CONTATO ENTRE PONTOS ELÉTRICOS. CORRENTE NOMINAL 100A, COMPRIMENTO 14,4CM</t>
  </si>
  <si>
    <t>Inserto para fresamento R390 11T308M-PM. INFORMAÇÕES --- Classe especial para aços endurecidos e temperados --- - Aplicação: Inserto para fresamento de cantos e canais rasos - Ângulo lateral: 90 graus - Largura: 6,8mm (A) - Comprimento efetivo da ponta de corte: 11mm (B) - Espessura: 3,5mm (C) - Raio de canto: 0,8mm (R) - Comprimento da aresta: 1,2mm (D) - Tipo de fixação: Por parafuso - Possui quebra cavaco para operações médias: PM - Aresta de corte altamente afiada e precisa DADOS TÉCNICOS - Cobertura DC-BLUE - Substrato de micro-grão com conteúdo modificado de cobalto para aumentar a resistência - Revestimento PVD, com maior resistência ao desgaste e resistência à oxidação de alta temperatura - Classe BLUE, indicado para aços endurecidos e materiais temperados - Indicada para operações de acabamento e desbaste - Médias a altas velocidades de corte - Corte continuo e interrompido</t>
  </si>
  <si>
    <t>Inserto para torneamento TNMG 160408. INFORMAÇÕES Aqui tem pastilha TNMG 160408-GM NC3120 - A linha de insertos da marca Korloy, fornecido pela World Tools, é uma solução completa em processos de torneamento - Inserto TNMG 16 com raio de 0,8mm - Quebra cavaco.: GM - Classe.: NC3120 - Ideal para aço inox, e indicado para aços em geral, proporcionando um excelente acabamento DADOS TÉCNICOS - Para utilização em processos de torneamento, principalmente para Aço Inox, mas com excelente desempenho nos demais tipos de aços</t>
  </si>
  <si>
    <t>Inserto para torneamento TNMG 160408EL-SI T8330. INFORMAÇÕES - Inserto TNMG 16 esquerda com raio de 0,8mm - Quebra cavaco.: EL - Classe.: T8330 DADOS TÉCNICOS &gt; Quebra cavaco SI - acabamento fino e semi-desbaste - principal área de aplicação – Materiais dos grupos P, M e S - aplicação condicional – Materiais dos grupos K e N - Indicado para cortes continuos - Substrato sub micron com conteúdo relativamente alto de cobalto - Cobertura nano estruturada pelo método PVD com transição gradiente - Cobertura de baixas tensões internas com alta dureza - Baixo desgaste de flanco no fio de corte principal - Médias velocidades de corte - Indicada para usinagem de materiais dos grupos M,P e K; potencialmente também N,S e H - Boa estabilidade operacional - Condições desfavoráveis de máquina &gt; Dados de Corte: - Raio.: 0,8 - Avanço por rot.: f min 0,20 / f max 0,48 - Profundidade de corte.: ap min 0,8 / ap max 5,0 TABELA DE MEDIDAS - l.: 16,5 - d.: 9,525 - s.: 4,76 - d1.: 3,81</t>
  </si>
  <si>
    <t>Inserto para torneamento TNMG 160408ER-SI T9325. INFORMAÇÕES - Inserto TNMG 16 direita com raio de 0,8mm - Quebra cavaco.: ER - Classe.: T9325 DADOS TÉCNICOS - Quebra cavaco SI - acabamento fino e semi-desbaste - principal área de aplicação – Materiais dos grupos P, M e S - aplicação condicional – Materiais dos grupos K e N - Indicado para cortes continuos - Classe UP!GRADE T9325 - Substrato gradiente funcional com fina estrutura - Médio teor de cobalto - Espessa camada MT-CVD com camada dominante de Al2O3 - Classe altamente versátil com relação balanceada entre resistência a abrasão e estabilidade operacional - Tratamento especial da superfície para cobertura - Indicada primariamente para usinagem de materiais dos grupos P,M ; Secundariamente K e S - Médias a altas velocidades de corte - Corte contínuo a interrompido - Dados de Corte: - Raio.: 0,8 - Avanço por rot.: f min 0,25 / f max 0,48 - Profundidade de corte.: ap min 2,0 / ap max 5,0 TABELA DE MEDIDAS - l.: 16,5 - d.: 9,525 - s.: 4,76 - d1.: 3,81</t>
  </si>
  <si>
    <t>Inserto para torneamento TNMG 160408ER-SI T9325. INFORMAÇÕES - Inserto TNMG 16 esquerda com raio de 0,8mm - Quebra cavaco.: EL - Classe.: T9325 DADOS TÉCNICOS &gt; Quebra cavaco SI - acabamento fino e semi-desbaste - principal área de aplicação – Materiais dos grupos P, M e S - aplicação condicional – Materiais dos grupos K e N - Indicado para cortes continuos &gt; Classe UP!GRADE T8330 - Substrato sub micron com conteúdo relativamente alto de cobalto - Cobertura nano estruturada pelo método PVD com transição gradiente - Cobertura de baixas tensões internas com alta dureza - Baixo desgaste de flanco no fio de corte principal - Médias velocidades de corte - Indicada para usinagem de materiais dos grupos M,P e K; potencialmente também N,S e H - Condições desfavoráveis de máquina &gt; Dados de Corte: - Raio.: 0,8 - Avanço por rot.: f min 0,20 / f max 0,48 - Profundidade de corte.: ap min 0,8 / ap max 5,0 TABELA DE MEDIDAS - l.: 16,5 - d.: 9,525 - s.: 4,76 - d1.: 3,81</t>
  </si>
  <si>
    <t>Kit de capacitores eletrolíticos, tensão de operação nominal 25V a 50V, tipo de montagem PTH, contendo 370 capacitores. Especificação dos capacitores (Quantidade de peças x Capacitância em microfarads x Tensão de operação): 30 unidades x 1uF x  50V, 30 unidades x 2.2uF x  50V, 30 unidades x 3.3uF x  50V, 30 unidades x 4.7uF x  50V, 30 unidades x 10uF x  50V, 30 unidades x 22uF x  50V, 30 unidades x 33uF x  50V, 30 unidades x 47uF x  50V, 30 unidades x 100uF x  25V, 30 unidades x 220uF x  25V, 20 unidades x 330uF x  25V, 20 unidades x 470uF x  25V, 10 unidades x 680uF x  25V, 10 unidades x 1000uF x  25V, 5 unidades x 2200uF x  25V e 5 unidades x 4700uF x  25V.</t>
  </si>
  <si>
    <t>kit de moldes de gesso para ceramistas contendo: 1 molde de caneca reta 9,5cm x 9,2cm (diâmetro x altura) 1 molde de caneca triangular 8,5cm x 10cm (diâmetro x altura) 1 molde de caneca oval 10,5cm x 8,5cm (diâmetro x altura) 1 molde de caneca redonda 10,5cm x 6,5cm (diâmetro x altura) 1 molde de caneca clássica 10cm x 7,5cm ( diâmetro x altura) Projetados para uso de Barbotina ( argila líquida )</t>
  </si>
  <si>
    <t>Lixa Metalográfica - sem adesivo-Ø 200 mm- Pcte 10 unidades - Grana 1200 (Carbeto de Silício) Marca de referência: Klingspor</t>
  </si>
  <si>
    <t>Lixa Metalográfica de carbeto de silício-sem adesivo-Ø 200 mm, grana 220</t>
  </si>
  <si>
    <t>Lixa Metalográfica de carbeto de silício-sem adesivo-Ø 200 mm, grana 320</t>
  </si>
  <si>
    <t>Lixa Metalográfica de carbeto de silício-sem adesivo-Ø 200 mm, grana 600</t>
  </si>
  <si>
    <t>Lixa Metalográfica de carbeto de silício-sem adesivo-Ø 200 mm, grana 800</t>
  </si>
  <si>
    <t>Lixa Metalográfica-sem adesivo-Ø 200 mm - Pcte 10 unidades - Grana 1000 (Carbeto de Silício). Marca de referência:  Klingspor</t>
  </si>
  <si>
    <t>Lixa Metalográfica-sem adesivo-Ø 200 mm - Pcte 10 unidades - Grana 1500 (Carbeto de Silício). Marca de referência:  Klingspor</t>
  </si>
  <si>
    <t>Lubrificante para polimento metalográfico com pasta de diamante (materiais ferrosos), frasco com 1L.</t>
  </si>
  <si>
    <t>Molas de tração de aço. kit com 10 peças. Medidas: 100mm (diâmetro de 5,0 mm e fio -arame em aço inoxidável com espessura 0,4 mm e com olhal em ambas extremidades).</t>
  </si>
  <si>
    <t>Molas de tração de aço. kit com 10 peças. Medidas: 100mm (diâmetro de 9,0 mm e fio -arame em aço inoxidável com espessura 0,6 mm e com olhal em ambas extremidades).</t>
  </si>
  <si>
    <t>Molas de tração de aço. kit com 10 peças. Medidas: 150mm (diâmetro de 5,0 mm e fio -arame em aço inoxidável com espessura 0,4 mm e com olhal em ambas extremidades).</t>
  </si>
  <si>
    <t>Molas de tração de aço. kit com 10 peças. Medidas: 150mm (diâmetro de 9,0 mm e fio -arame em aço inoxidável com espessura 0,6 mm e com olhal em ambas extremidades).</t>
  </si>
  <si>
    <t>Molde De Gesso na forma de Bowl tamanho 18,5x 8cm (diâmetro x altura) utilizado para colagem de Barbotina.</t>
  </si>
  <si>
    <t>pacote</t>
  </si>
  <si>
    <t>Pano para polimento metalográfico em alumina com granulometria de 0,05µm, diâmetro de 200mm, pacote com 5 unidades.</t>
  </si>
  <si>
    <t>Pano para polimento metalográfico em alumina com granulometria de 0,3µm, diâmetro de 200mm, pacote com 5 unidades.</t>
  </si>
  <si>
    <t>Pano para polimento metalográfico em diamante com granulometria de 1µm, diâmetro de 200mm, pacote com 5 unidades.</t>
  </si>
  <si>
    <t>Pano para polimento metalográfico em diamante com granulometria de 3µm, diâmetro de 200mm, pacote com 5 unidades.</t>
  </si>
  <si>
    <t>Pano para polimento metalográfico em diamante com granulometria de 6µm, diâmetro de 200mm, pacote com 5 unidades.</t>
  </si>
  <si>
    <t>Pasta de diamante para polimento metalográfico, com granulometria de 0,25µm, seringa com aproximadamente 6g.</t>
  </si>
  <si>
    <t>Pasta de diamante para polimento metalográfico, com granulometria de 1µm, seringa com aproximadamente 6g.</t>
  </si>
  <si>
    <t>Pasta de diamante para polimento metalográfico, com granulometria de 3µm, seringa com aproximadamente 6g.</t>
  </si>
  <si>
    <t>Pasta de diamante para polimento metalográfico, com granulometria de 6µm, seringa com aproximadamente 6g.</t>
  </si>
  <si>
    <t>Peneira Granulométrica, Material: Aço Niquelado, Diâmetro: 8 Pol., Altura:2 Pol., Abertura Malhas:2,38 Mm, Características Adicionais: Redonda, 8 Aberturas Certificação INMETRO/ABNT.  Material Aro: Latão</t>
  </si>
  <si>
    <t>Peneira Redonda em Aço Inox : Abertura -  ASTM35 - Mesh Tyler32 - Abertura 0,5mm. Diâmetro  interno do aro 8" (203,2 mm). Altura  entre a tela e extremidade interior 2" (50,8 mm)</t>
  </si>
  <si>
    <t>Peneira Redonda em Aço Inox : Abertura -  ASTM45 - Mesh Tyler42 - Abertura 0,355mm. Diâmetro  interno do aro 8" (203,2 mm). Altura  entre a tela e extremidade interior 2" (50,8 mm)</t>
  </si>
  <si>
    <t>Peneira Redonda em Aço Inox : Abertura -  ASTM60 - Mesh Tyler60 - Abertura 0,250mm . Diâmetro interno do aro 8" (203,2 mm). Altura entre a tela e extremidade interior 2" (50,8 mm)</t>
  </si>
  <si>
    <t>Placa de fenolite tipo ilha, dimensões 15 x 15cm, diâmetro do furo 1mm, distância entre furos 2.54mm.</t>
  </si>
  <si>
    <t>Placa de fenolite tipo ilha, dimensões 20 x 10cm, diâmetro do furo 1mm, distância entre furos 2.54mm.</t>
  </si>
  <si>
    <t>PONTA DE PROVA PARA OSCILOSCÓPIO BANDA DE FREQUÊNCIA 1:1 DC~15MHZ (±3DB) BANDA DE FREQUÊNCIA 10:1  DC~60MHZ (±3DB) IMPED NCIA DE ENTRADA 1:1 1MΩ//46PF IMPED NCIA DE ENTRADA 10:1  10MΩ//15PF TENSÃO DE ENTRADA MÁXIMA 600V (DC OU PICO AC) PARA 10:1 CATEGORIA DE SEGURANÇA CAT II 600V COMPRIMENTO 1,2M</t>
  </si>
  <si>
    <t>PONTEIRA DE CORRENTE, PONTA DE CORRENTE POR EFEITO HALL AC/DC PARA OSCILOSCÓPIOS E MULTÍMETROS FREQUÊNCIA DE TRABALHO DE 100KHZ; MEDIDAS DE 50 MA A 100 A PICO; SINAL DE SAÍDA SELECIONÁVEL DE 10 MV/A OU 100 MV/A; TENSÃO MÁXIMA DE TRABALHO DE 600 V CATIII;</t>
  </si>
  <si>
    <t>Porta bedame 1/2" reto, em aço de alta qualidade e durabilidade.</t>
  </si>
  <si>
    <t>Porta bits 1/4". Suporte para Bits ou Porta Bits, geralmente utilizado em tornos e plainas, com ponta chanfrada e parafuso de fixação em aço temperado.  ESPECIFICAÇÕES TÉCNICAS: - Referência: PB-801 - Reto - Capacidade: 1/4 - Altura: 3</t>
  </si>
  <si>
    <t>Protoboard 830 furos, capacidade para conexão de fios bitola 0,41 a 0,81mm (20 a 29AWG), tensão máxima 300Vrms, corrente máxima 3A, corpo em material plástico e contatos elétricos em material metálico condutor, dimensões 165(A) x 54(L) x 10(P)mm</t>
  </si>
  <si>
    <t>Resina Epóxi para laminação com catalisador  - Resina para laminação com catalisador A+ B fornecida em frascos separados. Componente A com 1kg e componente B com 0,8 Kg.  - Fornecimanto em conjunto com 1,80 Kg</t>
  </si>
  <si>
    <t>Conjunto</t>
  </si>
  <si>
    <t>Resina epóxi transparente de baixa viscosidade com endurecedor (massa total: 1Kg).  Aparência da resina: líquido incolor viscoso. Aparência do endurecedor: Líquido levemente amarelado. Viscosidade, 20°C, cPs: 600 a 900 (resina) e 200 máx. (endurecedor). Peso Específico, 20°C, g/cm³ 1,12 +/- 0,01 (resina) e 1,005 +/- 0,015 (endurecedor).</t>
  </si>
  <si>
    <t>Kg</t>
  </si>
  <si>
    <t>Resina Fotossensível para impressora 3D (1000 mL) Características: Resina + fotoiniciador. Resina compatível com a impressora Anycubic Photon. Resina trabalha com máquinas de LCD com comprimento de onda de 225 a 440nm</t>
  </si>
  <si>
    <t>SOLDA PARA ELETRÔNICA, COMPOSIÇÃO: SOLDA 60% ESTANHO E 40% CHUMBO, FLUXO RA (T2), ESPESSURA: 1,00 MM, BOBINA COM 250 GRAMAS.</t>
  </si>
  <si>
    <t>Strain gage KC80-120-A1-11 embalagem com 10 unidades.</t>
  </si>
  <si>
    <t>Embalagem</t>
  </si>
  <si>
    <t>Strain gage KFG-5-120-C1 embalagem com 10 unidades.</t>
  </si>
  <si>
    <t>Strain gage KFG-5-120-C1-11L1M2R -embalagem com 10 unidades.</t>
  </si>
  <si>
    <t>Termopar tipo K, faixa de temperatura -50ºC a 1200ºC, comprimento da sonda (aço inoxidável): 50cm, cabo de 60cm de comprimento.</t>
  </si>
  <si>
    <t>Transformador 12V+12V 500mA. Descrição: Transformador com tap central, tensão do enrolamento primário 127V e 220V, tensão do enrolamento secundário 12V+12V, corrente nominal 500mA.</t>
  </si>
  <si>
    <t xml:space="preserve"> 602174 </t>
  </si>
  <si>
    <t xml:space="preserve">472742 </t>
  </si>
  <si>
    <t xml:space="preserve"> 256480 </t>
  </si>
  <si>
    <t>SIM</t>
  </si>
  <si>
    <t xml:space="preserve"> -</t>
  </si>
  <si>
    <t xml:space="preserve">Pano para polimento metalográfico com alumina de granulometria de 1µm, diâmetro de 200mm.  Pacote com 5 unidades. </t>
  </si>
  <si>
    <t>Unidade</t>
  </si>
  <si>
    <t>Eletrodo Solda Elétrica E6013 3,25mm. Especificações: - Proporciona segurança com baixo nível de respingos; - Forma cordões com excelente acabamento em todos os tipos de juntas; - Utilizado em diversos tipos de materiais como aços carbonos, aço inox, ferros fundidos, cobre, níquel e alumínio. Fornecimento em pacote/embalagem de 5kg.</t>
  </si>
  <si>
    <t>Quilograma</t>
  </si>
  <si>
    <t>Fita de Magnésio 0,15 - 0,30 mm - largura 3mm. Fornecimento em rolo de 25g.</t>
  </si>
  <si>
    <t>Grama</t>
  </si>
  <si>
    <t>FUSÍVEL DE VIDRO 6.35X30MM/Ø6.35X31.75MM AVALIAÇÃO MÁXIMA C.A. DE 10A 250V FORÇA DIELÉTRICA C.A. 1500V 1 MINUTO RESISTÊNCIA DE ISOLAÇÃO C.C. 500V 100MΩ MIN. RESISTÊNCIA DE CONTATO 50MΩ MÁXIMO P/N R3-13. Fornecimento em caixa com 100 unidades.</t>
  </si>
  <si>
    <t>Unidade (kit)</t>
  </si>
  <si>
    <t>Resistor de 500 ohms, potência nominal 100 Watts. Fornecimento em pacote com 05 unidades.</t>
  </si>
  <si>
    <t>Terminal Garra/Jacaré com isolação, tamanho total da garra: 44mm, abertura da garra: 14mm. Kit com 10 pares preto e vermelho.</t>
  </si>
  <si>
    <t>Borracha de silicone com catalisador. Características: Borracha de silicone vulcanizável a temperatura ambiente após a adição de catalisador. A borracha resultante é elástica e resistente</t>
  </si>
  <si>
    <t>Cabo de conexão tipo banana/banana 1020 mm. Descrição: Cabo de Conexão de Pino tipo banana/banana, empilhável, sem isolamento nas pontas, tensão de isolamento 1000V AC/DC, seção nominal de 2,5 mm² e corrente máxima nominal de 12 A, revestido em PVC que possibilita uma média flexibilidade com, aproximadamente, 1020 mm de comprimento, na cor azul.</t>
  </si>
  <si>
    <t>Cabo de conexão tipo banana/banana 1020 mm. Descrição: Cabo de Conexão de Pino tipo banana/banana, empilhável, sem isolamento nas pontas, tensão de isolamento 1000V AC/DC, seção nominal de 2,5 mm² e corrente máxima nominal de 12 A, revestido em PVC que possibilita uma média flexibilidade com, aproximadamente, 1020 mm de comprimento, na cor amarela.</t>
  </si>
  <si>
    <t>Cabo de conexão tipo banana/banana 1020 mm. Descrição: Cabo de Conexão de Pino tipo banana/banana, empilhável, sem isolamento nas pontas, tensão de isolamento 1000V AC/DC, seção nominal de 2,5 mm² e corrente máxima nominal de 12 A, revestido em PVC que possibilita uma média flexibilidade com, aproximadamente, 1020 mm de comprimento, na cor verde.</t>
  </si>
  <si>
    <t>Conjunto Brocas, aço rápido 1mm - 13mm - 25 pç: Jogo de brocas com tratamento a vapor (revenida) em polegadas (A104) é composto por 25 peças fabricadas em material de qualidade, oferecendo resistência e durabilidade. As peças são de diferentes medidas, proporcionando praticidade de uso. As brocas são armazenadas em um estojo para facilitar o acondicionamento e transporte. Fornecido em estojo Plástico - Composto por 25 peças, de medidas (mm): ::1,0 - 1,5 - 2,0 - 2,5 - 3,0 - 3,5 - 4,0 - 4,5 - 5,0 - 5,5 - 6,0 - 6,5 - 7,0 - 7,5 - 8,0 - 8,5 - 9,0 - 9,5 - 10,0 - 10,5 - 11,0 - 11,5 - 12,0 - 12,5 - 13,0</t>
  </si>
  <si>
    <t>Margem de preferência normal: 10%</t>
  </si>
  <si>
    <t xml:space="preserve"> CATMAT</t>
  </si>
  <si>
    <t>QUANTIDADE UFF</t>
  </si>
  <si>
    <t>QUANTIDADE TOTAL</t>
  </si>
  <si>
    <t>QUANTIDADE UASG 158484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</si>
</sst>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0" xfId="0" applyFont="1"/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44" fontId="9" fillId="5" borderId="1" xfId="1" applyFont="1" applyFill="1" applyBorder="1" applyAlignment="1">
      <alignment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44" fontId="9" fillId="5" borderId="2" xfId="1" applyFont="1" applyFill="1" applyBorder="1" applyAlignment="1">
      <alignment horizontal="center" vertical="center" wrapText="1"/>
    </xf>
    <xf numFmtId="44" fontId="9" fillId="5" borderId="3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44" fontId="9" fillId="5" borderId="4" xfId="1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0"/>
  <sheetViews>
    <sheetView tabSelected="1" view="pageLayout" topLeftCell="A66" zoomScaleNormal="100" zoomScaleSheetLayoutView="80" workbookViewId="0">
      <selection activeCell="C77" sqref="C77"/>
    </sheetView>
  </sheetViews>
  <sheetFormatPr defaultColWidth="9.140625" defaultRowHeight="12.75" x14ac:dyDescent="0.2"/>
  <cols>
    <col min="1" max="1" width="5.5703125" style="2" customWidth="1"/>
    <col min="2" max="2" width="8.140625" style="2" customWidth="1"/>
    <col min="3" max="3" width="61.7109375" style="2" customWidth="1"/>
    <col min="4" max="4" width="14.28515625" style="2" bestFit="1" customWidth="1"/>
    <col min="5" max="5" width="9" style="2" customWidth="1"/>
    <col min="6" max="6" width="26.7109375" style="3" customWidth="1"/>
    <col min="7" max="9" width="10.42578125" style="4" customWidth="1"/>
    <col min="10" max="10" width="9.28515625" style="4" bestFit="1" customWidth="1"/>
    <col min="11" max="11" width="11.28515625" style="4" bestFit="1" customWidth="1"/>
    <col min="12" max="12" width="10.28515625" style="4" customWidth="1"/>
    <col min="13" max="13" width="8.140625" style="4" customWidth="1"/>
    <col min="14" max="14" width="9.28515625" style="7" customWidth="1"/>
    <col min="15" max="15" width="8.5703125" style="4" customWidth="1"/>
    <col min="16" max="16" width="16.28515625" style="1" customWidth="1"/>
    <col min="17" max="18" width="9.140625" style="1"/>
    <col min="19" max="19" width="21.85546875" style="1" customWidth="1"/>
    <col min="20" max="20" width="20.28515625" style="1" customWidth="1"/>
    <col min="21" max="16384" width="9.140625" style="1"/>
  </cols>
  <sheetData>
    <row r="1" spans="1:15" ht="12.75" customHeight="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12.75" customHeight="1" x14ac:dyDescent="0.2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ht="12.75" customHeight="1" x14ac:dyDescent="0.2">
      <c r="A3" s="22" t="s">
        <v>23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5" spans="1:15" ht="22.5" x14ac:dyDescent="0.2">
      <c r="A5" s="5" t="s">
        <v>22</v>
      </c>
      <c r="B5" s="5" t="s">
        <v>16</v>
      </c>
      <c r="C5" s="6" t="s">
        <v>3</v>
      </c>
      <c r="D5" s="6" t="s">
        <v>1</v>
      </c>
      <c r="E5" s="6" t="s">
        <v>126</v>
      </c>
      <c r="F5" s="6" t="s">
        <v>21</v>
      </c>
      <c r="G5" s="6" t="s">
        <v>127</v>
      </c>
      <c r="H5" s="6" t="s">
        <v>129</v>
      </c>
      <c r="I5" s="6" t="s">
        <v>128</v>
      </c>
      <c r="J5" s="6" t="s">
        <v>17</v>
      </c>
      <c r="K5" s="6" t="s">
        <v>5</v>
      </c>
      <c r="L5" s="6" t="s">
        <v>24</v>
      </c>
      <c r="M5" s="6" t="s">
        <v>20</v>
      </c>
      <c r="N5" s="6" t="s">
        <v>18</v>
      </c>
      <c r="O5" s="6" t="s">
        <v>19</v>
      </c>
    </row>
    <row r="6" spans="1:15" s="16" customFormat="1" ht="81" customHeight="1" x14ac:dyDescent="0.2">
      <c r="A6" s="17" t="s">
        <v>109</v>
      </c>
      <c r="B6" s="17">
        <v>1</v>
      </c>
      <c r="C6" s="18" t="s">
        <v>25</v>
      </c>
      <c r="D6" s="18" t="s">
        <v>26</v>
      </c>
      <c r="E6" s="19">
        <v>414000</v>
      </c>
      <c r="F6" s="18" t="s">
        <v>109</v>
      </c>
      <c r="G6" s="18">
        <v>39</v>
      </c>
      <c r="H6" s="18">
        <v>10</v>
      </c>
      <c r="I6" s="18">
        <f>G6+H6</f>
        <v>49</v>
      </c>
      <c r="J6" s="20">
        <v>279.60000000000002</v>
      </c>
      <c r="K6" s="20">
        <f>I6*ROUND(J6,2)</f>
        <v>13700.400000000001</v>
      </c>
      <c r="L6" s="17" t="s">
        <v>109</v>
      </c>
      <c r="M6" s="20" t="s">
        <v>108</v>
      </c>
      <c r="N6" s="8" t="s">
        <v>4</v>
      </c>
      <c r="O6" s="21" t="str">
        <f>VLOOKUP(J6, Intervalos!$B$3:$C$8,2,TRUE)</f>
        <v>0,10%</v>
      </c>
    </row>
    <row r="7" spans="1:15" s="16" customFormat="1" ht="25.9" customHeight="1" x14ac:dyDescent="0.2">
      <c r="A7" s="17" t="s">
        <v>109</v>
      </c>
      <c r="B7" s="17">
        <v>2</v>
      </c>
      <c r="C7" s="18" t="s">
        <v>27</v>
      </c>
      <c r="D7" s="18" t="s">
        <v>111</v>
      </c>
      <c r="E7" s="19">
        <v>436808</v>
      </c>
      <c r="F7" s="18" t="s">
        <v>109</v>
      </c>
      <c r="G7" s="18">
        <v>5</v>
      </c>
      <c r="H7" s="18">
        <v>0</v>
      </c>
      <c r="I7" s="18">
        <f t="shared" ref="I7:I70" si="0">G7+H7</f>
        <v>5</v>
      </c>
      <c r="J7" s="20">
        <v>49.42</v>
      </c>
      <c r="K7" s="20">
        <f t="shared" ref="K7:K70" si="1">I7*ROUND(J7,2)</f>
        <v>247.10000000000002</v>
      </c>
      <c r="L7" s="17" t="s">
        <v>109</v>
      </c>
      <c r="M7" s="20" t="s">
        <v>108</v>
      </c>
      <c r="N7" s="8" t="s">
        <v>4</v>
      </c>
      <c r="O7" s="21">
        <f>VLOOKUP(J7, Intervalos!$B$3:$C$8,2,TRUE)</f>
        <v>0.05</v>
      </c>
    </row>
    <row r="8" spans="1:15" s="16" customFormat="1" ht="70.900000000000006" customHeight="1" x14ac:dyDescent="0.2">
      <c r="A8" s="17" t="s">
        <v>109</v>
      </c>
      <c r="B8" s="17">
        <v>3</v>
      </c>
      <c r="C8" s="18" t="s">
        <v>28</v>
      </c>
      <c r="D8" s="18" t="s">
        <v>29</v>
      </c>
      <c r="E8" s="19" t="s">
        <v>105</v>
      </c>
      <c r="F8" s="18" t="s">
        <v>109</v>
      </c>
      <c r="G8" s="18">
        <v>5</v>
      </c>
      <c r="H8" s="18">
        <v>0</v>
      </c>
      <c r="I8" s="18">
        <f t="shared" si="0"/>
        <v>5</v>
      </c>
      <c r="J8" s="20">
        <v>58.95</v>
      </c>
      <c r="K8" s="20">
        <f t="shared" si="1"/>
        <v>294.75</v>
      </c>
      <c r="L8" s="17" t="s">
        <v>109</v>
      </c>
      <c r="M8" s="20" t="s">
        <v>108</v>
      </c>
      <c r="N8" s="8" t="s">
        <v>4</v>
      </c>
      <c r="O8" s="21">
        <f>VLOOKUP(J8, Intervalos!$B$3:$C$8,2,TRUE)</f>
        <v>0.1</v>
      </c>
    </row>
    <row r="9" spans="1:15" s="16" customFormat="1" ht="64.900000000000006" customHeight="1" x14ac:dyDescent="0.2">
      <c r="A9" s="17" t="s">
        <v>109</v>
      </c>
      <c r="B9" s="17">
        <v>4</v>
      </c>
      <c r="C9" s="18" t="s">
        <v>30</v>
      </c>
      <c r="D9" s="18" t="s">
        <v>29</v>
      </c>
      <c r="E9" s="19">
        <v>433107</v>
      </c>
      <c r="F9" s="18" t="s">
        <v>125</v>
      </c>
      <c r="G9" s="18">
        <v>5</v>
      </c>
      <c r="H9" s="18">
        <v>0</v>
      </c>
      <c r="I9" s="18">
        <f t="shared" si="0"/>
        <v>5</v>
      </c>
      <c r="J9" s="20">
        <v>88.17</v>
      </c>
      <c r="K9" s="20">
        <f t="shared" si="1"/>
        <v>440.85</v>
      </c>
      <c r="L9" s="17" t="s">
        <v>109</v>
      </c>
      <c r="M9" s="20" t="s">
        <v>108</v>
      </c>
      <c r="N9" s="8" t="s">
        <v>4</v>
      </c>
      <c r="O9" s="21">
        <f>VLOOKUP(J9, Intervalos!$B$3:$C$8,2,TRUE)</f>
        <v>0.1</v>
      </c>
    </row>
    <row r="10" spans="1:15" s="16" customFormat="1" ht="24" customHeight="1" x14ac:dyDescent="0.2">
      <c r="A10" s="17" t="s">
        <v>109</v>
      </c>
      <c r="B10" s="17">
        <v>5</v>
      </c>
      <c r="C10" s="18" t="s">
        <v>31</v>
      </c>
      <c r="D10" s="18" t="s">
        <v>29</v>
      </c>
      <c r="E10" s="19">
        <v>433108</v>
      </c>
      <c r="F10" s="18" t="s">
        <v>125</v>
      </c>
      <c r="G10" s="18">
        <v>19</v>
      </c>
      <c r="H10" s="18">
        <v>0</v>
      </c>
      <c r="I10" s="18">
        <f t="shared" si="0"/>
        <v>19</v>
      </c>
      <c r="J10" s="20">
        <v>33.380000000000003</v>
      </c>
      <c r="K10" s="20">
        <f t="shared" si="1"/>
        <v>634.22</v>
      </c>
      <c r="L10" s="17" t="s">
        <v>109</v>
      </c>
      <c r="M10" s="20" t="s">
        <v>108</v>
      </c>
      <c r="N10" s="8" t="s">
        <v>4</v>
      </c>
      <c r="O10" s="21">
        <f>VLOOKUP(J10, Intervalos!$B$3:$C$8,2,TRUE)</f>
        <v>0.05</v>
      </c>
    </row>
    <row r="11" spans="1:15" s="16" customFormat="1" ht="18.600000000000001" customHeight="1" x14ac:dyDescent="0.2">
      <c r="A11" s="17" t="s">
        <v>109</v>
      </c>
      <c r="B11" s="17">
        <v>6</v>
      </c>
      <c r="C11" s="18" t="s">
        <v>32</v>
      </c>
      <c r="D11" s="18" t="s">
        <v>111</v>
      </c>
      <c r="E11" s="19">
        <v>625059</v>
      </c>
      <c r="F11" s="18" t="s">
        <v>109</v>
      </c>
      <c r="G11" s="18">
        <v>125</v>
      </c>
      <c r="H11" s="18">
        <v>0</v>
      </c>
      <c r="I11" s="18">
        <f t="shared" si="0"/>
        <v>125</v>
      </c>
      <c r="J11" s="20">
        <v>13.28</v>
      </c>
      <c r="K11" s="20">
        <f t="shared" si="1"/>
        <v>1660</v>
      </c>
      <c r="L11" s="17" t="s">
        <v>109</v>
      </c>
      <c r="M11" s="20" t="s">
        <v>108</v>
      </c>
      <c r="N11" s="8" t="s">
        <v>4</v>
      </c>
      <c r="O11" s="21">
        <f>VLOOKUP(J11, Intervalos!$B$3:$C$8,2,TRUE)</f>
        <v>0.03</v>
      </c>
    </row>
    <row r="12" spans="1:15" s="16" customFormat="1" ht="28.15" customHeight="1" x14ac:dyDescent="0.2">
      <c r="A12" s="17" t="s">
        <v>109</v>
      </c>
      <c r="B12" s="17">
        <v>7</v>
      </c>
      <c r="C12" s="18" t="s">
        <v>33</v>
      </c>
      <c r="D12" s="18" t="s">
        <v>29</v>
      </c>
      <c r="E12" s="19">
        <v>449549</v>
      </c>
      <c r="F12" s="18" t="s">
        <v>109</v>
      </c>
      <c r="G12" s="18">
        <v>13</v>
      </c>
      <c r="H12" s="18">
        <v>0</v>
      </c>
      <c r="I12" s="18">
        <f t="shared" si="0"/>
        <v>13</v>
      </c>
      <c r="J12" s="20">
        <v>37.9</v>
      </c>
      <c r="K12" s="20">
        <f t="shared" si="1"/>
        <v>492.7</v>
      </c>
      <c r="L12" s="17" t="s">
        <v>109</v>
      </c>
      <c r="M12" s="20" t="s">
        <v>108</v>
      </c>
      <c r="N12" s="8" t="s">
        <v>4</v>
      </c>
      <c r="O12" s="21">
        <f>VLOOKUP(J12, Intervalos!$B$3:$C$8,2,TRUE)</f>
        <v>0.05</v>
      </c>
    </row>
    <row r="13" spans="1:15" s="16" customFormat="1" ht="54.6" customHeight="1" x14ac:dyDescent="0.2">
      <c r="A13" s="17" t="s">
        <v>109</v>
      </c>
      <c r="B13" s="17">
        <v>8</v>
      </c>
      <c r="C13" s="18" t="s">
        <v>34</v>
      </c>
      <c r="D13" s="18" t="s">
        <v>29</v>
      </c>
      <c r="E13" s="19">
        <v>323937</v>
      </c>
      <c r="F13" s="18" t="s">
        <v>109</v>
      </c>
      <c r="G13" s="18">
        <v>13</v>
      </c>
      <c r="H13" s="18">
        <v>100</v>
      </c>
      <c r="I13" s="18">
        <f t="shared" si="0"/>
        <v>113</v>
      </c>
      <c r="J13" s="20">
        <v>26.96</v>
      </c>
      <c r="K13" s="20">
        <f t="shared" si="1"/>
        <v>3046.48</v>
      </c>
      <c r="L13" s="17" t="s">
        <v>109</v>
      </c>
      <c r="M13" s="20" t="s">
        <v>108</v>
      </c>
      <c r="N13" s="8" t="s">
        <v>4</v>
      </c>
      <c r="O13" s="21">
        <f>VLOOKUP(J13, Intervalos!$B$3:$C$8,2,TRUE)</f>
        <v>0.05</v>
      </c>
    </row>
    <row r="14" spans="1:15" s="16" customFormat="1" ht="96.6" customHeight="1" x14ac:dyDescent="0.2">
      <c r="A14" s="17" t="s">
        <v>109</v>
      </c>
      <c r="B14" s="17">
        <v>9</v>
      </c>
      <c r="C14" s="18" t="s">
        <v>35</v>
      </c>
      <c r="D14" s="18" t="s">
        <v>29</v>
      </c>
      <c r="E14" s="19">
        <v>393979</v>
      </c>
      <c r="F14" s="18" t="s">
        <v>109</v>
      </c>
      <c r="G14" s="18">
        <v>8</v>
      </c>
      <c r="H14" s="18">
        <v>20</v>
      </c>
      <c r="I14" s="18">
        <f t="shared" si="0"/>
        <v>28</v>
      </c>
      <c r="J14" s="20">
        <v>42.99</v>
      </c>
      <c r="K14" s="20">
        <f t="shared" si="1"/>
        <v>1203.72</v>
      </c>
      <c r="L14" s="17" t="s">
        <v>109</v>
      </c>
      <c r="M14" s="20" t="s">
        <v>108</v>
      </c>
      <c r="N14" s="8" t="s">
        <v>4</v>
      </c>
      <c r="O14" s="21">
        <f>VLOOKUP(J14, Intervalos!$B$3:$C$8,2,TRUE)</f>
        <v>0.05</v>
      </c>
    </row>
    <row r="15" spans="1:15" s="16" customFormat="1" ht="36.6" customHeight="1" x14ac:dyDescent="0.2">
      <c r="A15" s="23">
        <v>1</v>
      </c>
      <c r="B15" s="17">
        <v>10</v>
      </c>
      <c r="C15" s="18" t="s">
        <v>36</v>
      </c>
      <c r="D15" s="18" t="s">
        <v>29</v>
      </c>
      <c r="E15" s="19">
        <v>323937</v>
      </c>
      <c r="F15" s="18" t="s">
        <v>109</v>
      </c>
      <c r="G15" s="18">
        <v>50</v>
      </c>
      <c r="H15" s="18">
        <v>150</v>
      </c>
      <c r="I15" s="18">
        <f t="shared" si="0"/>
        <v>200</v>
      </c>
      <c r="J15" s="20">
        <v>50.2</v>
      </c>
      <c r="K15" s="20">
        <f t="shared" si="1"/>
        <v>10040</v>
      </c>
      <c r="L15" s="25">
        <f>SUM(K15:K16)</f>
        <v>22110.71</v>
      </c>
      <c r="M15" s="25" t="s">
        <v>108</v>
      </c>
      <c r="N15" s="8" t="s">
        <v>4</v>
      </c>
      <c r="O15" s="21">
        <f>VLOOKUP(J15, Intervalos!$B$3:$C$8,2,TRUE)</f>
        <v>0.1</v>
      </c>
    </row>
    <row r="16" spans="1:15" s="16" customFormat="1" ht="38.450000000000003" customHeight="1" x14ac:dyDescent="0.2">
      <c r="A16" s="24"/>
      <c r="B16" s="17">
        <v>11</v>
      </c>
      <c r="C16" s="18" t="s">
        <v>37</v>
      </c>
      <c r="D16" s="18" t="s">
        <v>29</v>
      </c>
      <c r="E16" s="19">
        <v>323937</v>
      </c>
      <c r="F16" s="18" t="s">
        <v>109</v>
      </c>
      <c r="G16" s="18">
        <v>63</v>
      </c>
      <c r="H16" s="18">
        <v>150</v>
      </c>
      <c r="I16" s="18">
        <f t="shared" si="0"/>
        <v>213</v>
      </c>
      <c r="J16" s="20">
        <v>56.67</v>
      </c>
      <c r="K16" s="20">
        <f t="shared" si="1"/>
        <v>12070.710000000001</v>
      </c>
      <c r="L16" s="26"/>
      <c r="M16" s="26"/>
      <c r="N16" s="8" t="s">
        <v>4</v>
      </c>
      <c r="O16" s="21">
        <f>VLOOKUP(J16, Intervalos!$B$3:$C$8,2,TRUE)</f>
        <v>0.1</v>
      </c>
    </row>
    <row r="17" spans="1:15" s="16" customFormat="1" ht="58.9" customHeight="1" x14ac:dyDescent="0.2">
      <c r="A17" s="23">
        <v>2</v>
      </c>
      <c r="B17" s="17">
        <v>12</v>
      </c>
      <c r="C17" s="18" t="s">
        <v>38</v>
      </c>
      <c r="D17" s="18" t="s">
        <v>29</v>
      </c>
      <c r="E17" s="19">
        <v>323937</v>
      </c>
      <c r="F17" s="18" t="s">
        <v>109</v>
      </c>
      <c r="G17" s="18">
        <v>63</v>
      </c>
      <c r="H17" s="18">
        <v>100</v>
      </c>
      <c r="I17" s="18">
        <f t="shared" si="0"/>
        <v>163</v>
      </c>
      <c r="J17" s="20">
        <v>31.53</v>
      </c>
      <c r="K17" s="20">
        <f t="shared" si="1"/>
        <v>5139.3900000000003</v>
      </c>
      <c r="L17" s="25">
        <f>SUM(K17:K20)</f>
        <v>19023.57</v>
      </c>
      <c r="M17" s="25" t="s">
        <v>108</v>
      </c>
      <c r="N17" s="8" t="s">
        <v>4</v>
      </c>
      <c r="O17" s="21">
        <f>VLOOKUP(J17, Intervalos!$B$3:$C$8,2,TRUE)</f>
        <v>0.05</v>
      </c>
    </row>
    <row r="18" spans="1:15" s="16" customFormat="1" ht="60.6" customHeight="1" x14ac:dyDescent="0.2">
      <c r="A18" s="27"/>
      <c r="B18" s="17">
        <v>13</v>
      </c>
      <c r="C18" s="18" t="s">
        <v>121</v>
      </c>
      <c r="D18" s="18" t="s">
        <v>29</v>
      </c>
      <c r="E18" s="19">
        <v>323937</v>
      </c>
      <c r="F18" s="18" t="s">
        <v>109</v>
      </c>
      <c r="G18" s="18">
        <v>38</v>
      </c>
      <c r="H18" s="18">
        <v>100</v>
      </c>
      <c r="I18" s="18">
        <f t="shared" si="0"/>
        <v>138</v>
      </c>
      <c r="J18" s="20">
        <v>37.549999999999997</v>
      </c>
      <c r="K18" s="20">
        <f t="shared" si="1"/>
        <v>5181.8999999999996</v>
      </c>
      <c r="L18" s="28"/>
      <c r="M18" s="28"/>
      <c r="N18" s="8" t="s">
        <v>4</v>
      </c>
      <c r="O18" s="21">
        <f>VLOOKUP(J18, Intervalos!$B$3:$C$8,2,TRUE)</f>
        <v>0.05</v>
      </c>
    </row>
    <row r="19" spans="1:15" s="16" customFormat="1" ht="57.6" customHeight="1" x14ac:dyDescent="0.2">
      <c r="A19" s="27"/>
      <c r="B19" s="17">
        <v>14</v>
      </c>
      <c r="C19" s="18" t="s">
        <v>122</v>
      </c>
      <c r="D19" s="18" t="s">
        <v>29</v>
      </c>
      <c r="E19" s="19">
        <v>323937</v>
      </c>
      <c r="F19" s="18" t="s">
        <v>109</v>
      </c>
      <c r="G19" s="18">
        <v>38</v>
      </c>
      <c r="H19" s="18">
        <v>100</v>
      </c>
      <c r="I19" s="18">
        <f t="shared" si="0"/>
        <v>138</v>
      </c>
      <c r="J19" s="20">
        <v>31.53</v>
      </c>
      <c r="K19" s="20">
        <f t="shared" si="1"/>
        <v>4351.1400000000003</v>
      </c>
      <c r="L19" s="28"/>
      <c r="M19" s="28"/>
      <c r="N19" s="8" t="s">
        <v>4</v>
      </c>
      <c r="O19" s="21">
        <f>VLOOKUP(J19, Intervalos!$B$3:$C$8,2,TRUE)</f>
        <v>0.05</v>
      </c>
    </row>
    <row r="20" spans="1:15" s="16" customFormat="1" ht="60" customHeight="1" x14ac:dyDescent="0.2">
      <c r="A20" s="24"/>
      <c r="B20" s="17">
        <v>15</v>
      </c>
      <c r="C20" s="18" t="s">
        <v>123</v>
      </c>
      <c r="D20" s="18" t="s">
        <v>29</v>
      </c>
      <c r="E20" s="19">
        <v>323937</v>
      </c>
      <c r="F20" s="18" t="s">
        <v>109</v>
      </c>
      <c r="G20" s="18">
        <v>38</v>
      </c>
      <c r="H20" s="18">
        <v>100</v>
      </c>
      <c r="I20" s="18">
        <f t="shared" si="0"/>
        <v>138</v>
      </c>
      <c r="J20" s="20">
        <v>31.53</v>
      </c>
      <c r="K20" s="20">
        <f t="shared" si="1"/>
        <v>4351.1400000000003</v>
      </c>
      <c r="L20" s="26"/>
      <c r="M20" s="26"/>
      <c r="N20" s="8" t="s">
        <v>4</v>
      </c>
      <c r="O20" s="21">
        <f>VLOOKUP(J20, Intervalos!$B$3:$C$8,2,TRUE)</f>
        <v>0.05</v>
      </c>
    </row>
    <row r="21" spans="1:15" s="16" customFormat="1" ht="26.45" customHeight="1" x14ac:dyDescent="0.2">
      <c r="A21" s="17" t="s">
        <v>109</v>
      </c>
      <c r="B21" s="17">
        <v>16</v>
      </c>
      <c r="C21" s="18" t="s">
        <v>39</v>
      </c>
      <c r="D21" s="18" t="s">
        <v>26</v>
      </c>
      <c r="E21" s="19">
        <v>453186</v>
      </c>
      <c r="F21" s="18" t="s">
        <v>109</v>
      </c>
      <c r="G21" s="18">
        <v>25</v>
      </c>
      <c r="H21" s="18">
        <v>0</v>
      </c>
      <c r="I21" s="18">
        <f t="shared" si="0"/>
        <v>25</v>
      </c>
      <c r="J21" s="20">
        <v>20.12</v>
      </c>
      <c r="K21" s="20">
        <f t="shared" si="1"/>
        <v>503</v>
      </c>
      <c r="L21" s="17" t="s">
        <v>109</v>
      </c>
      <c r="M21" s="20" t="s">
        <v>108</v>
      </c>
      <c r="N21" s="8" t="s">
        <v>4</v>
      </c>
      <c r="O21" s="21">
        <f>VLOOKUP(J21, Intervalos!$B$3:$C$8,2,TRUE)</f>
        <v>0.05</v>
      </c>
    </row>
    <row r="22" spans="1:15" s="16" customFormat="1" ht="39.6" customHeight="1" x14ac:dyDescent="0.2">
      <c r="A22" s="17" t="s">
        <v>109</v>
      </c>
      <c r="B22" s="17">
        <v>17</v>
      </c>
      <c r="C22" s="18" t="s">
        <v>120</v>
      </c>
      <c r="D22" s="18" t="s">
        <v>40</v>
      </c>
      <c r="E22" s="19">
        <v>601074</v>
      </c>
      <c r="F22" s="18" t="s">
        <v>109</v>
      </c>
      <c r="G22" s="18">
        <v>4</v>
      </c>
      <c r="H22" s="18">
        <v>0</v>
      </c>
      <c r="I22" s="18">
        <f t="shared" si="0"/>
        <v>4</v>
      </c>
      <c r="J22" s="20">
        <v>74.13</v>
      </c>
      <c r="K22" s="20">
        <f t="shared" si="1"/>
        <v>296.52</v>
      </c>
      <c r="L22" s="17" t="s">
        <v>109</v>
      </c>
      <c r="M22" s="20" t="s">
        <v>108</v>
      </c>
      <c r="N22" s="8" t="s">
        <v>4</v>
      </c>
      <c r="O22" s="21">
        <f>VLOOKUP(J22, Intervalos!$B$3:$C$8,2,TRUE)</f>
        <v>0.1</v>
      </c>
    </row>
    <row r="23" spans="1:15" s="16" customFormat="1" ht="33" customHeight="1" x14ac:dyDescent="0.2">
      <c r="A23" s="17" t="s">
        <v>109</v>
      </c>
      <c r="B23" s="17">
        <v>18</v>
      </c>
      <c r="C23" s="18" t="s">
        <v>41</v>
      </c>
      <c r="D23" s="18" t="s">
        <v>26</v>
      </c>
      <c r="E23" s="19">
        <v>349252</v>
      </c>
      <c r="F23" s="18" t="s">
        <v>109</v>
      </c>
      <c r="G23" s="18">
        <v>125</v>
      </c>
      <c r="H23" s="18">
        <v>0</v>
      </c>
      <c r="I23" s="18">
        <f t="shared" si="0"/>
        <v>125</v>
      </c>
      <c r="J23" s="20">
        <v>1.6</v>
      </c>
      <c r="K23" s="20">
        <f t="shared" si="1"/>
        <v>200</v>
      </c>
      <c r="L23" s="17" t="s">
        <v>109</v>
      </c>
      <c r="M23" s="20" t="s">
        <v>108</v>
      </c>
      <c r="N23" s="8" t="s">
        <v>4</v>
      </c>
      <c r="O23" s="21">
        <f>VLOOKUP(J23, Intervalos!$B$3:$C$8,2,TRUE)</f>
        <v>0.01</v>
      </c>
    </row>
    <row r="24" spans="1:15" s="16" customFormat="1" ht="81" customHeight="1" x14ac:dyDescent="0.2">
      <c r="A24" s="17" t="s">
        <v>109</v>
      </c>
      <c r="B24" s="17">
        <v>19</v>
      </c>
      <c r="C24" s="18" t="s">
        <v>124</v>
      </c>
      <c r="D24" s="18" t="s">
        <v>111</v>
      </c>
      <c r="E24" s="19">
        <v>422013</v>
      </c>
      <c r="F24" s="18" t="s">
        <v>109</v>
      </c>
      <c r="G24" s="18">
        <v>3</v>
      </c>
      <c r="H24" s="18">
        <v>0</v>
      </c>
      <c r="I24" s="18">
        <f t="shared" si="0"/>
        <v>3</v>
      </c>
      <c r="J24" s="20">
        <v>259.77</v>
      </c>
      <c r="K24" s="20">
        <f t="shared" si="1"/>
        <v>779.31</v>
      </c>
      <c r="L24" s="17" t="s">
        <v>109</v>
      </c>
      <c r="M24" s="20" t="s">
        <v>108</v>
      </c>
      <c r="N24" s="8" t="s">
        <v>4</v>
      </c>
      <c r="O24" s="21" t="str">
        <f>VLOOKUP(J24, Intervalos!$B$3:$C$8,2,TRUE)</f>
        <v>0,10%</v>
      </c>
    </row>
    <row r="25" spans="1:15" s="16" customFormat="1" ht="23.45" customHeight="1" x14ac:dyDescent="0.2">
      <c r="A25" s="23">
        <v>3</v>
      </c>
      <c r="B25" s="17">
        <v>20</v>
      </c>
      <c r="C25" s="18" t="s">
        <v>42</v>
      </c>
      <c r="D25" s="18" t="s">
        <v>29</v>
      </c>
      <c r="E25" s="19">
        <v>444766</v>
      </c>
      <c r="F25" s="18" t="s">
        <v>109</v>
      </c>
      <c r="G25" s="18">
        <v>7</v>
      </c>
      <c r="H25" s="18">
        <v>0</v>
      </c>
      <c r="I25" s="18">
        <f t="shared" si="0"/>
        <v>7</v>
      </c>
      <c r="J25" s="20">
        <v>44.19</v>
      </c>
      <c r="K25" s="20">
        <f t="shared" si="1"/>
        <v>309.33</v>
      </c>
      <c r="L25" s="25">
        <f>SUM(K25:K28)</f>
        <v>1240.6099999999999</v>
      </c>
      <c r="M25" s="25" t="s">
        <v>108</v>
      </c>
      <c r="N25" s="8" t="s">
        <v>4</v>
      </c>
      <c r="O25" s="21">
        <f>VLOOKUP(J25, Intervalos!$B$3:$C$8,2,TRUE)</f>
        <v>0.05</v>
      </c>
    </row>
    <row r="26" spans="1:15" s="16" customFormat="1" ht="27.6" customHeight="1" x14ac:dyDescent="0.2">
      <c r="A26" s="27"/>
      <c r="B26" s="17">
        <v>21</v>
      </c>
      <c r="C26" s="18" t="s">
        <v>43</v>
      </c>
      <c r="D26" s="18" t="s">
        <v>29</v>
      </c>
      <c r="E26" s="19">
        <v>444766</v>
      </c>
      <c r="F26" s="18" t="s">
        <v>109</v>
      </c>
      <c r="G26" s="18">
        <v>7</v>
      </c>
      <c r="H26" s="18">
        <v>0</v>
      </c>
      <c r="I26" s="18">
        <f t="shared" si="0"/>
        <v>7</v>
      </c>
      <c r="J26" s="20">
        <v>43.73</v>
      </c>
      <c r="K26" s="20">
        <f t="shared" si="1"/>
        <v>306.10999999999996</v>
      </c>
      <c r="L26" s="28"/>
      <c r="M26" s="28"/>
      <c r="N26" s="8" t="s">
        <v>4</v>
      </c>
      <c r="O26" s="21">
        <f>VLOOKUP(J26, Intervalos!$B$3:$C$8,2,TRUE)</f>
        <v>0.05</v>
      </c>
    </row>
    <row r="27" spans="1:15" s="16" customFormat="1" ht="23.45" customHeight="1" x14ac:dyDescent="0.2">
      <c r="A27" s="27"/>
      <c r="B27" s="17">
        <v>22</v>
      </c>
      <c r="C27" s="18" t="s">
        <v>44</v>
      </c>
      <c r="D27" s="18" t="s">
        <v>29</v>
      </c>
      <c r="E27" s="19">
        <v>444766</v>
      </c>
      <c r="F27" s="18" t="s">
        <v>109</v>
      </c>
      <c r="G27" s="18">
        <v>7</v>
      </c>
      <c r="H27" s="18">
        <v>0</v>
      </c>
      <c r="I27" s="18">
        <f t="shared" si="0"/>
        <v>7</v>
      </c>
      <c r="J27" s="20">
        <v>44.33</v>
      </c>
      <c r="K27" s="20">
        <f t="shared" si="1"/>
        <v>310.31</v>
      </c>
      <c r="L27" s="28"/>
      <c r="M27" s="28"/>
      <c r="N27" s="8" t="s">
        <v>4</v>
      </c>
      <c r="O27" s="21">
        <f>VLOOKUP(J27, Intervalos!$B$3:$C$8,2,TRUE)</f>
        <v>0.05</v>
      </c>
    </row>
    <row r="28" spans="1:15" s="16" customFormat="1" ht="28.15" customHeight="1" x14ac:dyDescent="0.2">
      <c r="A28" s="24"/>
      <c r="B28" s="17">
        <v>23</v>
      </c>
      <c r="C28" s="18" t="s">
        <v>45</v>
      </c>
      <c r="D28" s="18" t="s">
        <v>29</v>
      </c>
      <c r="E28" s="19">
        <v>444766</v>
      </c>
      <c r="F28" s="18" t="s">
        <v>109</v>
      </c>
      <c r="G28" s="18">
        <v>7</v>
      </c>
      <c r="H28" s="18">
        <v>0</v>
      </c>
      <c r="I28" s="18">
        <f t="shared" si="0"/>
        <v>7</v>
      </c>
      <c r="J28" s="20">
        <v>44.98</v>
      </c>
      <c r="K28" s="20">
        <f t="shared" si="1"/>
        <v>314.85999999999996</v>
      </c>
      <c r="L28" s="26"/>
      <c r="M28" s="26"/>
      <c r="N28" s="8" t="s">
        <v>4</v>
      </c>
      <c r="O28" s="21">
        <f>VLOOKUP(J28, Intervalos!$B$3:$C$8,2,TRUE)</f>
        <v>0.05</v>
      </c>
    </row>
    <row r="29" spans="1:15" s="16" customFormat="1" ht="25.9" customHeight="1" x14ac:dyDescent="0.2">
      <c r="A29" s="17" t="s">
        <v>109</v>
      </c>
      <c r="B29" s="17">
        <v>24</v>
      </c>
      <c r="C29" s="18" t="s">
        <v>46</v>
      </c>
      <c r="D29" s="18" t="s">
        <v>26</v>
      </c>
      <c r="E29" s="19">
        <v>626113</v>
      </c>
      <c r="F29" s="18" t="s">
        <v>109</v>
      </c>
      <c r="G29" s="18">
        <v>3</v>
      </c>
      <c r="H29" s="18">
        <v>0</v>
      </c>
      <c r="I29" s="18">
        <f t="shared" si="0"/>
        <v>3</v>
      </c>
      <c r="J29" s="20">
        <v>3600</v>
      </c>
      <c r="K29" s="20">
        <f t="shared" si="1"/>
        <v>10800</v>
      </c>
      <c r="L29" s="17" t="s">
        <v>109</v>
      </c>
      <c r="M29" s="20" t="s">
        <v>108</v>
      </c>
      <c r="N29" s="8" t="s">
        <v>4</v>
      </c>
      <c r="O29" s="21" t="str">
        <f>VLOOKUP(J29, Intervalos!$B$3:$C$8,2,TRUE)</f>
        <v>0,10%</v>
      </c>
    </row>
    <row r="30" spans="1:15" s="16" customFormat="1" ht="40.15" customHeight="1" x14ac:dyDescent="0.2">
      <c r="A30" s="17" t="s">
        <v>109</v>
      </c>
      <c r="B30" s="17">
        <v>25</v>
      </c>
      <c r="C30" s="18" t="s">
        <v>47</v>
      </c>
      <c r="D30" s="18" t="s">
        <v>29</v>
      </c>
      <c r="E30" s="19">
        <v>318895</v>
      </c>
      <c r="F30" s="18" t="s">
        <v>109</v>
      </c>
      <c r="G30" s="18">
        <v>13</v>
      </c>
      <c r="H30" s="18">
        <v>0</v>
      </c>
      <c r="I30" s="18">
        <f t="shared" si="0"/>
        <v>13</v>
      </c>
      <c r="J30" s="20">
        <v>17.5</v>
      </c>
      <c r="K30" s="20">
        <f t="shared" si="1"/>
        <v>227.5</v>
      </c>
      <c r="L30" s="17" t="s">
        <v>109</v>
      </c>
      <c r="M30" s="20" t="s">
        <v>108</v>
      </c>
      <c r="N30" s="8" t="s">
        <v>4</v>
      </c>
      <c r="O30" s="21">
        <f>VLOOKUP(J30, Intervalos!$B$3:$C$8,2,TRUE)</f>
        <v>0.03</v>
      </c>
    </row>
    <row r="31" spans="1:15" s="16" customFormat="1" ht="47.45" customHeight="1" x14ac:dyDescent="0.2">
      <c r="A31" s="17" t="s">
        <v>109</v>
      </c>
      <c r="B31" s="17">
        <v>26</v>
      </c>
      <c r="C31" s="18" t="s">
        <v>112</v>
      </c>
      <c r="D31" s="18" t="s">
        <v>113</v>
      </c>
      <c r="E31" s="19">
        <v>371905</v>
      </c>
      <c r="F31" s="18" t="s">
        <v>109</v>
      </c>
      <c r="G31" s="18">
        <f>3*5</f>
        <v>15</v>
      </c>
      <c r="H31" s="18">
        <v>0</v>
      </c>
      <c r="I31" s="18">
        <f t="shared" si="0"/>
        <v>15</v>
      </c>
      <c r="J31" s="20">
        <f>149.9/5</f>
        <v>29.98</v>
      </c>
      <c r="K31" s="20">
        <f t="shared" si="1"/>
        <v>449.7</v>
      </c>
      <c r="L31" s="17" t="s">
        <v>109</v>
      </c>
      <c r="M31" s="20" t="s">
        <v>108</v>
      </c>
      <c r="N31" s="8" t="s">
        <v>4</v>
      </c>
      <c r="O31" s="21">
        <f>VLOOKUP(J31, Intervalos!$B$3:$C$8,2,TRUE)</f>
        <v>0.05</v>
      </c>
    </row>
    <row r="32" spans="1:15" s="16" customFormat="1" ht="13.15" customHeight="1" x14ac:dyDescent="0.2">
      <c r="A32" s="17" t="s">
        <v>109</v>
      </c>
      <c r="B32" s="17">
        <v>27</v>
      </c>
      <c r="C32" s="18" t="s">
        <v>114</v>
      </c>
      <c r="D32" s="18" t="s">
        <v>115</v>
      </c>
      <c r="E32" s="19">
        <v>398904</v>
      </c>
      <c r="F32" s="18" t="s">
        <v>109</v>
      </c>
      <c r="G32" s="18">
        <f>4*25</f>
        <v>100</v>
      </c>
      <c r="H32" s="18">
        <v>0</v>
      </c>
      <c r="I32" s="18">
        <f t="shared" si="0"/>
        <v>100</v>
      </c>
      <c r="J32" s="20">
        <f>329/25</f>
        <v>13.16</v>
      </c>
      <c r="K32" s="20">
        <f t="shared" si="1"/>
        <v>1316</v>
      </c>
      <c r="L32" s="17" t="s">
        <v>109</v>
      </c>
      <c r="M32" s="20" t="s">
        <v>108</v>
      </c>
      <c r="N32" s="8" t="s">
        <v>4</v>
      </c>
      <c r="O32" s="21">
        <f>VLOOKUP(J32, Intervalos!$B$3:$C$8,2,TRUE)</f>
        <v>0.03</v>
      </c>
    </row>
    <row r="33" spans="1:15" s="16" customFormat="1" ht="38.450000000000003" customHeight="1" x14ac:dyDescent="0.2">
      <c r="A33" s="17" t="s">
        <v>109</v>
      </c>
      <c r="B33" s="17">
        <v>28</v>
      </c>
      <c r="C33" s="18" t="s">
        <v>48</v>
      </c>
      <c r="D33" s="18" t="s">
        <v>29</v>
      </c>
      <c r="E33" s="19">
        <v>621371</v>
      </c>
      <c r="F33" s="18" t="s">
        <v>109</v>
      </c>
      <c r="G33" s="18">
        <v>8</v>
      </c>
      <c r="H33" s="18">
        <v>0</v>
      </c>
      <c r="I33" s="18">
        <f t="shared" si="0"/>
        <v>8</v>
      </c>
      <c r="J33" s="20">
        <v>862.91</v>
      </c>
      <c r="K33" s="20">
        <f t="shared" si="1"/>
        <v>6903.28</v>
      </c>
      <c r="L33" s="17" t="s">
        <v>109</v>
      </c>
      <c r="M33" s="20" t="s">
        <v>108</v>
      </c>
      <c r="N33" s="8" t="s">
        <v>4</v>
      </c>
      <c r="O33" s="21" t="str">
        <f>VLOOKUP(J33, Intervalos!$B$3:$C$8,2,TRUE)</f>
        <v>0,10%</v>
      </c>
    </row>
    <row r="34" spans="1:15" s="16" customFormat="1" ht="27" customHeight="1" x14ac:dyDescent="0.2">
      <c r="A34" s="17" t="s">
        <v>109</v>
      </c>
      <c r="B34" s="17">
        <v>29</v>
      </c>
      <c r="C34" s="18" t="s">
        <v>49</v>
      </c>
      <c r="D34" s="18" t="s">
        <v>29</v>
      </c>
      <c r="E34" s="19">
        <v>623179</v>
      </c>
      <c r="F34" s="18" t="s">
        <v>109</v>
      </c>
      <c r="G34" s="18">
        <v>5</v>
      </c>
      <c r="H34" s="18">
        <v>0</v>
      </c>
      <c r="I34" s="18">
        <f t="shared" si="0"/>
        <v>5</v>
      </c>
      <c r="J34" s="20">
        <v>589.37</v>
      </c>
      <c r="K34" s="20">
        <f t="shared" si="1"/>
        <v>2946.85</v>
      </c>
      <c r="L34" s="17" t="s">
        <v>109</v>
      </c>
      <c r="M34" s="20" t="s">
        <v>108</v>
      </c>
      <c r="N34" s="8" t="s">
        <v>4</v>
      </c>
      <c r="O34" s="21" t="str">
        <f>VLOOKUP(J34, Intervalos!$B$3:$C$8,2,TRUE)</f>
        <v>0,10%</v>
      </c>
    </row>
    <row r="35" spans="1:15" s="16" customFormat="1" ht="15.6" customHeight="1" x14ac:dyDescent="0.2">
      <c r="A35" s="17" t="s">
        <v>109</v>
      </c>
      <c r="B35" s="17">
        <v>30</v>
      </c>
      <c r="C35" s="18" t="s">
        <v>50</v>
      </c>
      <c r="D35" s="18" t="s">
        <v>26</v>
      </c>
      <c r="E35" s="19">
        <v>481564</v>
      </c>
      <c r="F35" s="18" t="s">
        <v>109</v>
      </c>
      <c r="G35" s="18">
        <v>2</v>
      </c>
      <c r="H35" s="18">
        <v>0</v>
      </c>
      <c r="I35" s="18">
        <f t="shared" si="0"/>
        <v>2</v>
      </c>
      <c r="J35" s="20">
        <v>721.73</v>
      </c>
      <c r="K35" s="20">
        <f t="shared" si="1"/>
        <v>1443.46</v>
      </c>
      <c r="L35" s="17" t="s">
        <v>109</v>
      </c>
      <c r="M35" s="20" t="s">
        <v>108</v>
      </c>
      <c r="N35" s="8" t="s">
        <v>4</v>
      </c>
      <c r="O35" s="21" t="str">
        <f>VLOOKUP(J35, Intervalos!$B$3:$C$8,2,TRUE)</f>
        <v>0,10%</v>
      </c>
    </row>
    <row r="36" spans="1:15" s="16" customFormat="1" ht="42" customHeight="1" x14ac:dyDescent="0.2">
      <c r="A36" s="17" t="s">
        <v>109</v>
      </c>
      <c r="B36" s="17">
        <v>31</v>
      </c>
      <c r="C36" s="18" t="s">
        <v>116</v>
      </c>
      <c r="D36" s="18" t="s">
        <v>111</v>
      </c>
      <c r="E36" s="19">
        <v>291428</v>
      </c>
      <c r="F36" s="18" t="s">
        <v>109</v>
      </c>
      <c r="G36" s="18">
        <f>13*100</f>
        <v>1300</v>
      </c>
      <c r="H36" s="18">
        <v>100</v>
      </c>
      <c r="I36" s="18">
        <f t="shared" si="0"/>
        <v>1400</v>
      </c>
      <c r="J36" s="20">
        <f>35.1/100</f>
        <v>0.35100000000000003</v>
      </c>
      <c r="K36" s="20">
        <f t="shared" si="1"/>
        <v>489.99999999999994</v>
      </c>
      <c r="L36" s="17" t="s">
        <v>109</v>
      </c>
      <c r="M36" s="20" t="s">
        <v>108</v>
      </c>
      <c r="N36" s="8" t="s">
        <v>4</v>
      </c>
      <c r="O36" s="21">
        <f>VLOOKUP(J36, Intervalos!$B$3:$C$8,2,TRUE)</f>
        <v>0.01</v>
      </c>
    </row>
    <row r="37" spans="1:15" s="16" customFormat="1" ht="37.15" customHeight="1" x14ac:dyDescent="0.2">
      <c r="A37" s="17" t="s">
        <v>109</v>
      </c>
      <c r="B37" s="17">
        <v>32</v>
      </c>
      <c r="C37" s="18" t="s">
        <v>51</v>
      </c>
      <c r="D37" s="18" t="s">
        <v>29</v>
      </c>
      <c r="E37" s="19">
        <v>378879</v>
      </c>
      <c r="F37" s="18" t="s">
        <v>109</v>
      </c>
      <c r="G37" s="18">
        <v>38</v>
      </c>
      <c r="H37" s="18">
        <v>50</v>
      </c>
      <c r="I37" s="18">
        <f t="shared" si="0"/>
        <v>88</v>
      </c>
      <c r="J37" s="20">
        <v>9.5</v>
      </c>
      <c r="K37" s="20">
        <f t="shared" si="1"/>
        <v>836</v>
      </c>
      <c r="L37" s="17" t="s">
        <v>109</v>
      </c>
      <c r="M37" s="20" t="s">
        <v>108</v>
      </c>
      <c r="N37" s="8" t="s">
        <v>4</v>
      </c>
      <c r="O37" s="21">
        <f>VLOOKUP(J37, Intervalos!$B$3:$C$8,2,TRUE)</f>
        <v>0.02</v>
      </c>
    </row>
    <row r="38" spans="1:15" s="16" customFormat="1" ht="122.45" customHeight="1" x14ac:dyDescent="0.2">
      <c r="A38" s="17" t="s">
        <v>109</v>
      </c>
      <c r="B38" s="17">
        <v>33</v>
      </c>
      <c r="C38" s="18" t="s">
        <v>52</v>
      </c>
      <c r="D38" s="18" t="s">
        <v>29</v>
      </c>
      <c r="E38" s="19">
        <v>472742</v>
      </c>
      <c r="F38" s="18" t="s">
        <v>109</v>
      </c>
      <c r="G38" s="18">
        <v>13</v>
      </c>
      <c r="H38" s="18">
        <v>0</v>
      </c>
      <c r="I38" s="18">
        <f t="shared" si="0"/>
        <v>13</v>
      </c>
      <c r="J38" s="20">
        <v>26.6</v>
      </c>
      <c r="K38" s="20">
        <f t="shared" si="1"/>
        <v>345.8</v>
      </c>
      <c r="L38" s="17" t="s">
        <v>109</v>
      </c>
      <c r="M38" s="20" t="s">
        <v>108</v>
      </c>
      <c r="N38" s="8" t="s">
        <v>4</v>
      </c>
      <c r="O38" s="21">
        <f>VLOOKUP(J38, Intervalos!$B$3:$C$8,2,TRUE)</f>
        <v>0.05</v>
      </c>
    </row>
    <row r="39" spans="1:15" s="16" customFormat="1" ht="85.15" customHeight="1" x14ac:dyDescent="0.2">
      <c r="A39" s="23">
        <v>4</v>
      </c>
      <c r="B39" s="17">
        <v>34</v>
      </c>
      <c r="C39" s="18" t="s">
        <v>53</v>
      </c>
      <c r="D39" s="18" t="s">
        <v>29</v>
      </c>
      <c r="E39" s="19">
        <v>472742</v>
      </c>
      <c r="F39" s="18" t="s">
        <v>109</v>
      </c>
      <c r="G39" s="18">
        <v>13</v>
      </c>
      <c r="H39" s="18">
        <v>0</v>
      </c>
      <c r="I39" s="18">
        <f t="shared" si="0"/>
        <v>13</v>
      </c>
      <c r="J39" s="20">
        <v>40.630000000000003</v>
      </c>
      <c r="K39" s="20">
        <f t="shared" si="1"/>
        <v>528.19000000000005</v>
      </c>
      <c r="L39" s="25">
        <f>SUM(K39:K42)</f>
        <v>2308.4100000000003</v>
      </c>
      <c r="M39" s="25" t="s">
        <v>108</v>
      </c>
      <c r="N39" s="8" t="s">
        <v>4</v>
      </c>
      <c r="O39" s="21">
        <f>VLOOKUP(J39, Intervalos!$B$3:$C$8,2,TRUE)</f>
        <v>0.05</v>
      </c>
    </row>
    <row r="40" spans="1:15" s="16" customFormat="1" ht="126.6" customHeight="1" x14ac:dyDescent="0.2">
      <c r="A40" s="27"/>
      <c r="B40" s="17">
        <v>35</v>
      </c>
      <c r="C40" s="18" t="s">
        <v>54</v>
      </c>
      <c r="D40" s="18" t="s">
        <v>29</v>
      </c>
      <c r="E40" s="19" t="s">
        <v>106</v>
      </c>
      <c r="F40" s="18" t="s">
        <v>109</v>
      </c>
      <c r="G40" s="18">
        <v>13</v>
      </c>
      <c r="H40" s="18">
        <v>0</v>
      </c>
      <c r="I40" s="18">
        <f t="shared" si="0"/>
        <v>13</v>
      </c>
      <c r="J40" s="20">
        <v>40.94</v>
      </c>
      <c r="K40" s="20">
        <f t="shared" si="1"/>
        <v>532.22</v>
      </c>
      <c r="L40" s="28"/>
      <c r="M40" s="28"/>
      <c r="N40" s="8" t="s">
        <v>4</v>
      </c>
      <c r="O40" s="21">
        <f>VLOOKUP(J40, Intervalos!$B$3:$C$8,2,TRUE)</f>
        <v>0.05</v>
      </c>
    </row>
    <row r="41" spans="1:15" s="16" customFormat="1" ht="135" customHeight="1" x14ac:dyDescent="0.2">
      <c r="A41" s="27"/>
      <c r="B41" s="17">
        <v>36</v>
      </c>
      <c r="C41" s="18" t="s">
        <v>55</v>
      </c>
      <c r="D41" s="18" t="s">
        <v>29</v>
      </c>
      <c r="E41" s="19" t="s">
        <v>106</v>
      </c>
      <c r="F41" s="18" t="s">
        <v>109</v>
      </c>
      <c r="G41" s="18">
        <v>13</v>
      </c>
      <c r="H41" s="18">
        <v>0</v>
      </c>
      <c r="I41" s="18">
        <f t="shared" si="0"/>
        <v>13</v>
      </c>
      <c r="J41" s="20">
        <v>46.07</v>
      </c>
      <c r="K41" s="20">
        <f t="shared" si="1"/>
        <v>598.91</v>
      </c>
      <c r="L41" s="28"/>
      <c r="M41" s="28"/>
      <c r="N41" s="8" t="s">
        <v>4</v>
      </c>
      <c r="O41" s="21">
        <f>VLOOKUP(J41, Intervalos!$B$3:$C$8,2,TRUE)</f>
        <v>0.05</v>
      </c>
    </row>
    <row r="42" spans="1:15" s="16" customFormat="1" ht="126.6" customHeight="1" x14ac:dyDescent="0.2">
      <c r="A42" s="24"/>
      <c r="B42" s="17">
        <v>37</v>
      </c>
      <c r="C42" s="18" t="s">
        <v>56</v>
      </c>
      <c r="D42" s="18" t="s">
        <v>29</v>
      </c>
      <c r="E42" s="19" t="s">
        <v>106</v>
      </c>
      <c r="F42" s="18" t="s">
        <v>109</v>
      </c>
      <c r="G42" s="18">
        <v>13</v>
      </c>
      <c r="H42" s="18">
        <v>0</v>
      </c>
      <c r="I42" s="18">
        <f t="shared" si="0"/>
        <v>13</v>
      </c>
      <c r="J42" s="20">
        <v>49.93</v>
      </c>
      <c r="K42" s="20">
        <f t="shared" si="1"/>
        <v>649.09</v>
      </c>
      <c r="L42" s="26"/>
      <c r="M42" s="26"/>
      <c r="N42" s="8" t="s">
        <v>4</v>
      </c>
      <c r="O42" s="21">
        <f>VLOOKUP(J42, Intervalos!$B$3:$C$8,2,TRUE)</f>
        <v>0.05</v>
      </c>
    </row>
    <row r="43" spans="1:15" s="16" customFormat="1" ht="96" customHeight="1" x14ac:dyDescent="0.2">
      <c r="A43" s="17" t="s">
        <v>109</v>
      </c>
      <c r="B43" s="17">
        <v>38</v>
      </c>
      <c r="C43" s="18" t="s">
        <v>57</v>
      </c>
      <c r="D43" s="18" t="s">
        <v>117</v>
      </c>
      <c r="E43" s="19">
        <v>387637</v>
      </c>
      <c r="F43" s="18" t="s">
        <v>109</v>
      </c>
      <c r="G43" s="18">
        <v>2</v>
      </c>
      <c r="H43" s="18">
        <v>0</v>
      </c>
      <c r="I43" s="18">
        <f t="shared" si="0"/>
        <v>2</v>
      </c>
      <c r="J43" s="20">
        <v>169.27</v>
      </c>
      <c r="K43" s="20">
        <f t="shared" si="1"/>
        <v>338.54</v>
      </c>
      <c r="L43" s="20" t="s">
        <v>109</v>
      </c>
      <c r="M43" s="20" t="s">
        <v>108</v>
      </c>
      <c r="N43" s="8" t="s">
        <v>4</v>
      </c>
      <c r="O43" s="21" t="str">
        <f>VLOOKUP(J43, Intervalos!$B$3:$C$8,2,TRUE)</f>
        <v>0,10%</v>
      </c>
    </row>
    <row r="44" spans="1:15" s="16" customFormat="1" ht="57.6" customHeight="1" x14ac:dyDescent="0.2">
      <c r="A44" s="17" t="s">
        <v>109</v>
      </c>
      <c r="B44" s="17">
        <v>39</v>
      </c>
      <c r="C44" s="18" t="s">
        <v>58</v>
      </c>
      <c r="D44" s="18" t="s">
        <v>29</v>
      </c>
      <c r="E44" s="19">
        <v>445042</v>
      </c>
      <c r="F44" s="18" t="s">
        <v>109</v>
      </c>
      <c r="G44" s="18">
        <v>2</v>
      </c>
      <c r="H44" s="18">
        <v>0</v>
      </c>
      <c r="I44" s="18">
        <f t="shared" si="0"/>
        <v>2</v>
      </c>
      <c r="J44" s="20">
        <v>365.54</v>
      </c>
      <c r="K44" s="20">
        <f t="shared" si="1"/>
        <v>731.08</v>
      </c>
      <c r="L44" s="20" t="s">
        <v>109</v>
      </c>
      <c r="M44" s="20" t="s">
        <v>108</v>
      </c>
      <c r="N44" s="8" t="s">
        <v>4</v>
      </c>
      <c r="O44" s="21" t="str">
        <f>VLOOKUP(J44, Intervalos!$B$3:$C$8,2,TRUE)</f>
        <v>0,10%</v>
      </c>
    </row>
    <row r="45" spans="1:15" s="16" customFormat="1" ht="30" customHeight="1" x14ac:dyDescent="0.2">
      <c r="A45" s="17" t="s">
        <v>109</v>
      </c>
      <c r="B45" s="17">
        <v>40</v>
      </c>
      <c r="C45" s="18" t="s">
        <v>59</v>
      </c>
      <c r="D45" s="18" t="s">
        <v>26</v>
      </c>
      <c r="E45" s="19">
        <v>326383</v>
      </c>
      <c r="F45" s="18" t="s">
        <v>109</v>
      </c>
      <c r="G45" s="18">
        <v>19</v>
      </c>
      <c r="H45" s="18">
        <v>0</v>
      </c>
      <c r="I45" s="18">
        <f t="shared" si="0"/>
        <v>19</v>
      </c>
      <c r="J45" s="20">
        <v>66</v>
      </c>
      <c r="K45" s="20">
        <f t="shared" si="1"/>
        <v>1254</v>
      </c>
      <c r="L45" s="20" t="s">
        <v>109</v>
      </c>
      <c r="M45" s="20" t="s">
        <v>108</v>
      </c>
      <c r="N45" s="8" t="s">
        <v>4</v>
      </c>
      <c r="O45" s="21">
        <f>VLOOKUP(J45, Intervalos!$B$3:$C$8,2,TRUE)</f>
        <v>0.1</v>
      </c>
    </row>
    <row r="46" spans="1:15" s="16" customFormat="1" ht="16.899999999999999" customHeight="1" x14ac:dyDescent="0.2">
      <c r="A46" s="23">
        <v>5</v>
      </c>
      <c r="B46" s="17">
        <v>41</v>
      </c>
      <c r="C46" s="18" t="s">
        <v>60</v>
      </c>
      <c r="D46" s="18" t="s">
        <v>26</v>
      </c>
      <c r="E46" s="19">
        <v>621664</v>
      </c>
      <c r="F46" s="18" t="s">
        <v>109</v>
      </c>
      <c r="G46" s="18">
        <v>125</v>
      </c>
      <c r="H46" s="18">
        <v>0</v>
      </c>
      <c r="I46" s="18">
        <f t="shared" si="0"/>
        <v>125</v>
      </c>
      <c r="J46" s="20">
        <v>5.5</v>
      </c>
      <c r="K46" s="20">
        <f t="shared" si="1"/>
        <v>687.5</v>
      </c>
      <c r="L46" s="25">
        <f>SUM(K46:K49)</f>
        <v>3184.46</v>
      </c>
      <c r="M46" s="25" t="s">
        <v>108</v>
      </c>
      <c r="N46" s="8" t="s">
        <v>4</v>
      </c>
      <c r="O46" s="21">
        <f>VLOOKUP(J46, Intervalos!$B$3:$C$8,2,TRUE)</f>
        <v>0.02</v>
      </c>
    </row>
    <row r="47" spans="1:15" s="16" customFormat="1" ht="15" customHeight="1" x14ac:dyDescent="0.2">
      <c r="A47" s="27"/>
      <c r="B47" s="17">
        <v>42</v>
      </c>
      <c r="C47" s="18" t="s">
        <v>61</v>
      </c>
      <c r="D47" s="18" t="s">
        <v>26</v>
      </c>
      <c r="E47" s="19">
        <v>621665</v>
      </c>
      <c r="F47" s="18" t="s">
        <v>109</v>
      </c>
      <c r="G47" s="18">
        <v>144</v>
      </c>
      <c r="H47" s="18">
        <v>0</v>
      </c>
      <c r="I47" s="18">
        <f t="shared" si="0"/>
        <v>144</v>
      </c>
      <c r="J47" s="20">
        <v>5.5</v>
      </c>
      <c r="K47" s="20">
        <f t="shared" si="1"/>
        <v>792</v>
      </c>
      <c r="L47" s="28"/>
      <c r="M47" s="28"/>
      <c r="N47" s="8" t="s">
        <v>4</v>
      </c>
      <c r="O47" s="21">
        <f>VLOOKUP(J47, Intervalos!$B$3:$C$8,2,TRUE)</f>
        <v>0.02</v>
      </c>
    </row>
    <row r="48" spans="1:15" s="16" customFormat="1" ht="15.6" customHeight="1" x14ac:dyDescent="0.2">
      <c r="A48" s="27"/>
      <c r="B48" s="17">
        <v>43</v>
      </c>
      <c r="C48" s="18" t="s">
        <v>62</v>
      </c>
      <c r="D48" s="18" t="s">
        <v>26</v>
      </c>
      <c r="E48" s="19">
        <v>621667</v>
      </c>
      <c r="F48" s="18" t="s">
        <v>109</v>
      </c>
      <c r="G48" s="18">
        <v>144</v>
      </c>
      <c r="H48" s="18">
        <v>0</v>
      </c>
      <c r="I48" s="18">
        <f t="shared" si="0"/>
        <v>144</v>
      </c>
      <c r="J48" s="20">
        <v>5.5</v>
      </c>
      <c r="K48" s="20">
        <f t="shared" si="1"/>
        <v>792</v>
      </c>
      <c r="L48" s="28"/>
      <c r="M48" s="28"/>
      <c r="N48" s="8" t="s">
        <v>4</v>
      </c>
      <c r="O48" s="21">
        <f>VLOOKUP(J48, Intervalos!$B$3:$C$8,2,TRUE)</f>
        <v>0.02</v>
      </c>
    </row>
    <row r="49" spans="1:15" s="16" customFormat="1" ht="15.6" customHeight="1" x14ac:dyDescent="0.2">
      <c r="A49" s="24"/>
      <c r="B49" s="17">
        <v>44</v>
      </c>
      <c r="C49" s="18" t="s">
        <v>63</v>
      </c>
      <c r="D49" s="18" t="s">
        <v>26</v>
      </c>
      <c r="E49" s="19">
        <v>326381</v>
      </c>
      <c r="F49" s="18" t="s">
        <v>109</v>
      </c>
      <c r="G49" s="18">
        <v>144</v>
      </c>
      <c r="H49" s="18">
        <v>0</v>
      </c>
      <c r="I49" s="18">
        <f t="shared" si="0"/>
        <v>144</v>
      </c>
      <c r="J49" s="20">
        <v>6.34</v>
      </c>
      <c r="K49" s="20">
        <f t="shared" si="1"/>
        <v>912.96</v>
      </c>
      <c r="L49" s="26"/>
      <c r="M49" s="26"/>
      <c r="N49" s="8" t="s">
        <v>4</v>
      </c>
      <c r="O49" s="21">
        <f>VLOOKUP(J49, Intervalos!$B$3:$C$8,2,TRUE)</f>
        <v>0.02</v>
      </c>
    </row>
    <row r="50" spans="1:15" s="16" customFormat="1" ht="24" customHeight="1" x14ac:dyDescent="0.2">
      <c r="A50" s="17" t="s">
        <v>109</v>
      </c>
      <c r="B50" s="17">
        <v>45</v>
      </c>
      <c r="C50" s="18" t="s">
        <v>64</v>
      </c>
      <c r="D50" s="18" t="s">
        <v>26</v>
      </c>
      <c r="E50" s="19">
        <v>621669</v>
      </c>
      <c r="F50" s="18" t="s">
        <v>109</v>
      </c>
      <c r="G50" s="18">
        <v>19</v>
      </c>
      <c r="H50" s="18">
        <v>0</v>
      </c>
      <c r="I50" s="18">
        <f t="shared" si="0"/>
        <v>19</v>
      </c>
      <c r="J50" s="20">
        <v>64.11</v>
      </c>
      <c r="K50" s="20">
        <f t="shared" si="1"/>
        <v>1218.0899999999999</v>
      </c>
      <c r="L50" s="20" t="s">
        <v>109</v>
      </c>
      <c r="M50" s="20" t="s">
        <v>108</v>
      </c>
      <c r="N50" s="8" t="s">
        <v>4</v>
      </c>
      <c r="O50" s="21">
        <f>VLOOKUP(J50, Intervalos!$B$3:$C$8,2,TRUE)</f>
        <v>0.1</v>
      </c>
    </row>
    <row r="51" spans="1:15" s="16" customFormat="1" ht="25.9" customHeight="1" x14ac:dyDescent="0.2">
      <c r="A51" s="17" t="s">
        <v>109</v>
      </c>
      <c r="B51" s="17">
        <v>46</v>
      </c>
      <c r="C51" s="18" t="s">
        <v>65</v>
      </c>
      <c r="D51" s="18" t="s">
        <v>26</v>
      </c>
      <c r="E51" s="19">
        <v>407795</v>
      </c>
      <c r="F51" s="18" t="s">
        <v>109</v>
      </c>
      <c r="G51" s="18">
        <v>19</v>
      </c>
      <c r="H51" s="18">
        <v>0</v>
      </c>
      <c r="I51" s="18">
        <f t="shared" si="0"/>
        <v>19</v>
      </c>
      <c r="J51" s="20">
        <v>70</v>
      </c>
      <c r="K51" s="20">
        <f t="shared" si="1"/>
        <v>1330</v>
      </c>
      <c r="L51" s="20" t="s">
        <v>109</v>
      </c>
      <c r="M51" s="20" t="s">
        <v>108</v>
      </c>
      <c r="N51" s="8" t="s">
        <v>4</v>
      </c>
      <c r="O51" s="21">
        <f>VLOOKUP(J51, Intervalos!$B$3:$C$8,2,TRUE)</f>
        <v>0.1</v>
      </c>
    </row>
    <row r="52" spans="1:15" s="16" customFormat="1" ht="24" customHeight="1" x14ac:dyDescent="0.2">
      <c r="A52" s="17" t="s">
        <v>109</v>
      </c>
      <c r="B52" s="17">
        <v>47</v>
      </c>
      <c r="C52" s="18" t="s">
        <v>66</v>
      </c>
      <c r="D52" s="18" t="s">
        <v>26</v>
      </c>
      <c r="E52" s="19">
        <v>315756</v>
      </c>
      <c r="F52" s="18" t="s">
        <v>109</v>
      </c>
      <c r="G52" s="18">
        <v>14</v>
      </c>
      <c r="H52" s="18">
        <v>0</v>
      </c>
      <c r="I52" s="18">
        <f t="shared" si="0"/>
        <v>14</v>
      </c>
      <c r="J52" s="20">
        <v>62.57</v>
      </c>
      <c r="K52" s="20">
        <f t="shared" si="1"/>
        <v>875.98</v>
      </c>
      <c r="L52" s="20" t="s">
        <v>109</v>
      </c>
      <c r="M52" s="20" t="s">
        <v>108</v>
      </c>
      <c r="N52" s="8" t="s">
        <v>4</v>
      </c>
      <c r="O52" s="21">
        <f>VLOOKUP(J52, Intervalos!$B$3:$C$8,2,TRUE)</f>
        <v>0.1</v>
      </c>
    </row>
    <row r="53" spans="1:15" s="16" customFormat="1" ht="25.9" customHeight="1" x14ac:dyDescent="0.2">
      <c r="A53" s="23">
        <v>6</v>
      </c>
      <c r="B53" s="17">
        <v>48</v>
      </c>
      <c r="C53" s="18" t="s">
        <v>67</v>
      </c>
      <c r="D53" s="18" t="s">
        <v>29</v>
      </c>
      <c r="E53" s="19">
        <v>415917</v>
      </c>
      <c r="F53" s="18" t="s">
        <v>109</v>
      </c>
      <c r="G53" s="18">
        <v>3</v>
      </c>
      <c r="H53" s="18">
        <v>0</v>
      </c>
      <c r="I53" s="18">
        <f t="shared" si="0"/>
        <v>3</v>
      </c>
      <c r="J53" s="20">
        <v>109.67</v>
      </c>
      <c r="K53" s="20">
        <f t="shared" si="1"/>
        <v>329.01</v>
      </c>
      <c r="L53" s="25">
        <f>SUM(K53:K56)</f>
        <v>2624.61</v>
      </c>
      <c r="M53" s="25" t="s">
        <v>108</v>
      </c>
      <c r="N53" s="8" t="s">
        <v>4</v>
      </c>
      <c r="O53" s="21" t="str">
        <f>VLOOKUP(J53, Intervalos!$B$3:$C$8,2,TRUE)</f>
        <v>0,10%</v>
      </c>
    </row>
    <row r="54" spans="1:15" s="16" customFormat="1" ht="28.15" customHeight="1" x14ac:dyDescent="0.2">
      <c r="A54" s="27"/>
      <c r="B54" s="17">
        <v>49</v>
      </c>
      <c r="C54" s="18" t="s">
        <v>68</v>
      </c>
      <c r="D54" s="18" t="s">
        <v>29</v>
      </c>
      <c r="E54" s="19">
        <v>415917</v>
      </c>
      <c r="F54" s="18" t="s">
        <v>109</v>
      </c>
      <c r="G54" s="18">
        <v>3</v>
      </c>
      <c r="H54" s="18">
        <v>0</v>
      </c>
      <c r="I54" s="18">
        <f t="shared" si="0"/>
        <v>3</v>
      </c>
      <c r="J54" s="20">
        <v>160</v>
      </c>
      <c r="K54" s="20">
        <f t="shared" si="1"/>
        <v>480</v>
      </c>
      <c r="L54" s="28"/>
      <c r="M54" s="28"/>
      <c r="N54" s="8" t="s">
        <v>4</v>
      </c>
      <c r="O54" s="21" t="str">
        <f>VLOOKUP(J54, Intervalos!$B$3:$C$8,2,TRUE)</f>
        <v>0,10%</v>
      </c>
    </row>
    <row r="55" spans="1:15" s="16" customFormat="1" ht="27" customHeight="1" x14ac:dyDescent="0.2">
      <c r="A55" s="27"/>
      <c r="B55" s="17">
        <v>50</v>
      </c>
      <c r="C55" s="18" t="s">
        <v>69</v>
      </c>
      <c r="D55" s="18" t="s">
        <v>29</v>
      </c>
      <c r="E55" s="19">
        <v>415917</v>
      </c>
      <c r="F55" s="18" t="s">
        <v>109</v>
      </c>
      <c r="G55" s="18">
        <v>3</v>
      </c>
      <c r="H55" s="18">
        <v>0</v>
      </c>
      <c r="I55" s="18">
        <f t="shared" si="0"/>
        <v>3</v>
      </c>
      <c r="J55" s="20">
        <v>302.60000000000002</v>
      </c>
      <c r="K55" s="20">
        <f t="shared" si="1"/>
        <v>907.80000000000007</v>
      </c>
      <c r="L55" s="28"/>
      <c r="M55" s="28"/>
      <c r="N55" s="8" t="s">
        <v>4</v>
      </c>
      <c r="O55" s="21" t="str">
        <f>VLOOKUP(J55, Intervalos!$B$3:$C$8,2,TRUE)</f>
        <v>0,10%</v>
      </c>
    </row>
    <row r="56" spans="1:15" s="16" customFormat="1" ht="26.45" customHeight="1" x14ac:dyDescent="0.2">
      <c r="A56" s="24"/>
      <c r="B56" s="17">
        <v>51</v>
      </c>
      <c r="C56" s="18" t="s">
        <v>70</v>
      </c>
      <c r="D56" s="18" t="s">
        <v>29</v>
      </c>
      <c r="E56" s="19">
        <v>415917</v>
      </c>
      <c r="F56" s="18" t="s">
        <v>109</v>
      </c>
      <c r="G56" s="18">
        <v>3</v>
      </c>
      <c r="H56" s="18">
        <v>0</v>
      </c>
      <c r="I56" s="18">
        <f t="shared" si="0"/>
        <v>3</v>
      </c>
      <c r="J56" s="20">
        <v>302.60000000000002</v>
      </c>
      <c r="K56" s="20">
        <f t="shared" si="1"/>
        <v>907.80000000000007</v>
      </c>
      <c r="L56" s="26"/>
      <c r="M56" s="26"/>
      <c r="N56" s="8" t="s">
        <v>4</v>
      </c>
      <c r="O56" s="21" t="str">
        <f>VLOOKUP(J56, Intervalos!$B$3:$C$8,2,TRUE)</f>
        <v>0,10%</v>
      </c>
    </row>
    <row r="57" spans="1:15" s="16" customFormat="1" ht="25.15" customHeight="1" x14ac:dyDescent="0.2">
      <c r="A57" s="17" t="s">
        <v>109</v>
      </c>
      <c r="B57" s="17">
        <v>52</v>
      </c>
      <c r="C57" s="18" t="s">
        <v>71</v>
      </c>
      <c r="D57" s="18" t="s">
        <v>29</v>
      </c>
      <c r="E57" s="19">
        <v>445042</v>
      </c>
      <c r="F57" s="18" t="s">
        <v>109</v>
      </c>
      <c r="G57" s="18">
        <v>2</v>
      </c>
      <c r="H57" s="18">
        <v>0</v>
      </c>
      <c r="I57" s="18">
        <f t="shared" si="0"/>
        <v>2</v>
      </c>
      <c r="J57" s="20">
        <v>104.5</v>
      </c>
      <c r="K57" s="20">
        <f t="shared" si="1"/>
        <v>209</v>
      </c>
      <c r="L57" s="20" t="s">
        <v>109</v>
      </c>
      <c r="M57" s="20" t="s">
        <v>108</v>
      </c>
      <c r="N57" s="8" t="s">
        <v>4</v>
      </c>
      <c r="O57" s="21" t="str">
        <f>VLOOKUP(J57, Intervalos!$B$3:$C$8,2,TRUE)</f>
        <v>0,10%</v>
      </c>
    </row>
    <row r="58" spans="1:15" s="16" customFormat="1" ht="27" customHeight="1" x14ac:dyDescent="0.2">
      <c r="A58" s="23">
        <v>7</v>
      </c>
      <c r="B58" s="17">
        <v>53</v>
      </c>
      <c r="C58" s="18" t="s">
        <v>110</v>
      </c>
      <c r="D58" s="18" t="s">
        <v>72</v>
      </c>
      <c r="E58" s="19">
        <v>397545</v>
      </c>
      <c r="F58" s="18" t="s">
        <v>109</v>
      </c>
      <c r="G58" s="18">
        <v>7</v>
      </c>
      <c r="H58" s="18">
        <v>0</v>
      </c>
      <c r="I58" s="18">
        <f t="shared" si="0"/>
        <v>7</v>
      </c>
      <c r="J58" s="20">
        <v>154.56</v>
      </c>
      <c r="K58" s="20">
        <f t="shared" si="1"/>
        <v>1081.92</v>
      </c>
      <c r="L58" s="25">
        <f>SUM(K58:K60)</f>
        <v>2761.92</v>
      </c>
      <c r="M58" s="25" t="s">
        <v>108</v>
      </c>
      <c r="N58" s="8" t="s">
        <v>4</v>
      </c>
      <c r="O58" s="21" t="str">
        <f>VLOOKUP(J58, Intervalos!$B$3:$C$8,2,TRUE)</f>
        <v>0,10%</v>
      </c>
    </row>
    <row r="59" spans="1:15" s="16" customFormat="1" ht="25.15" customHeight="1" x14ac:dyDescent="0.2">
      <c r="A59" s="27"/>
      <c r="B59" s="17">
        <v>54</v>
      </c>
      <c r="C59" s="18" t="s">
        <v>73</v>
      </c>
      <c r="D59" s="18" t="s">
        <v>26</v>
      </c>
      <c r="E59" s="19">
        <v>397545</v>
      </c>
      <c r="F59" s="18" t="s">
        <v>109</v>
      </c>
      <c r="G59" s="18">
        <v>7</v>
      </c>
      <c r="H59" s="18">
        <v>0</v>
      </c>
      <c r="I59" s="18">
        <f t="shared" si="0"/>
        <v>7</v>
      </c>
      <c r="J59" s="20">
        <v>120</v>
      </c>
      <c r="K59" s="20">
        <f t="shared" si="1"/>
        <v>840</v>
      </c>
      <c r="L59" s="28"/>
      <c r="M59" s="28"/>
      <c r="N59" s="8" t="s">
        <v>4</v>
      </c>
      <c r="O59" s="21" t="str">
        <f>VLOOKUP(J59, Intervalos!$B$3:$C$8,2,TRUE)</f>
        <v>0,10%</v>
      </c>
    </row>
    <row r="60" spans="1:15" s="16" customFormat="1" ht="25.9" customHeight="1" x14ac:dyDescent="0.2">
      <c r="A60" s="24"/>
      <c r="B60" s="17">
        <v>55</v>
      </c>
      <c r="C60" s="18" t="s">
        <v>74</v>
      </c>
      <c r="D60" s="18" t="s">
        <v>26</v>
      </c>
      <c r="E60" s="19">
        <v>397545</v>
      </c>
      <c r="F60" s="18" t="s">
        <v>109</v>
      </c>
      <c r="G60" s="18">
        <v>7</v>
      </c>
      <c r="H60" s="18">
        <v>0</v>
      </c>
      <c r="I60" s="18">
        <f t="shared" si="0"/>
        <v>7</v>
      </c>
      <c r="J60" s="20">
        <v>120</v>
      </c>
      <c r="K60" s="20">
        <f t="shared" si="1"/>
        <v>840</v>
      </c>
      <c r="L60" s="26"/>
      <c r="M60" s="26"/>
      <c r="N60" s="8" t="s">
        <v>4</v>
      </c>
      <c r="O60" s="21" t="str">
        <f>VLOOKUP(J60, Intervalos!$B$3:$C$8,2,TRUE)</f>
        <v>0,10%</v>
      </c>
    </row>
    <row r="61" spans="1:15" s="16" customFormat="1" ht="28.9" customHeight="1" x14ac:dyDescent="0.2">
      <c r="A61" s="23">
        <v>8</v>
      </c>
      <c r="B61" s="17">
        <v>56</v>
      </c>
      <c r="C61" s="18" t="s">
        <v>75</v>
      </c>
      <c r="D61" s="18" t="s">
        <v>26</v>
      </c>
      <c r="E61" s="19">
        <v>607932</v>
      </c>
      <c r="F61" s="18" t="s">
        <v>109</v>
      </c>
      <c r="G61" s="18">
        <v>4</v>
      </c>
      <c r="H61" s="18">
        <v>0</v>
      </c>
      <c r="I61" s="18">
        <f t="shared" si="0"/>
        <v>4</v>
      </c>
      <c r="J61" s="20">
        <v>127</v>
      </c>
      <c r="K61" s="20">
        <f t="shared" si="1"/>
        <v>508</v>
      </c>
      <c r="L61" s="25">
        <f>SUM(K61:K63)</f>
        <v>1860</v>
      </c>
      <c r="M61" s="25" t="s">
        <v>108</v>
      </c>
      <c r="N61" s="8" t="s">
        <v>4</v>
      </c>
      <c r="O61" s="21" t="str">
        <f>VLOOKUP(J61, Intervalos!$B$3:$C$8,2,TRUE)</f>
        <v>0,10%</v>
      </c>
    </row>
    <row r="62" spans="1:15" s="16" customFormat="1" ht="29.45" customHeight="1" x14ac:dyDescent="0.2">
      <c r="A62" s="27"/>
      <c r="B62" s="17">
        <v>57</v>
      </c>
      <c r="C62" s="18" t="s">
        <v>76</v>
      </c>
      <c r="D62" s="18" t="s">
        <v>26</v>
      </c>
      <c r="E62" s="19">
        <v>607932</v>
      </c>
      <c r="F62" s="18" t="s">
        <v>109</v>
      </c>
      <c r="G62" s="18">
        <v>4</v>
      </c>
      <c r="H62" s="18">
        <v>0</v>
      </c>
      <c r="I62" s="18">
        <f t="shared" si="0"/>
        <v>4</v>
      </c>
      <c r="J62" s="20">
        <v>169</v>
      </c>
      <c r="K62" s="20">
        <f t="shared" si="1"/>
        <v>676</v>
      </c>
      <c r="L62" s="28"/>
      <c r="M62" s="28"/>
      <c r="N62" s="8" t="s">
        <v>4</v>
      </c>
      <c r="O62" s="21" t="str">
        <f>VLOOKUP(J62, Intervalos!$B$3:$C$8,2,TRUE)</f>
        <v>0,10%</v>
      </c>
    </row>
    <row r="63" spans="1:15" s="16" customFormat="1" ht="26.45" customHeight="1" x14ac:dyDescent="0.2">
      <c r="A63" s="24"/>
      <c r="B63" s="17">
        <v>58</v>
      </c>
      <c r="C63" s="18" t="s">
        <v>77</v>
      </c>
      <c r="D63" s="18" t="s">
        <v>26</v>
      </c>
      <c r="E63" s="19">
        <v>607740</v>
      </c>
      <c r="F63" s="18" t="s">
        <v>109</v>
      </c>
      <c r="G63" s="18">
        <v>4</v>
      </c>
      <c r="H63" s="18">
        <v>0</v>
      </c>
      <c r="I63" s="18">
        <f t="shared" si="0"/>
        <v>4</v>
      </c>
      <c r="J63" s="20">
        <v>169</v>
      </c>
      <c r="K63" s="20">
        <f t="shared" si="1"/>
        <v>676</v>
      </c>
      <c r="L63" s="26"/>
      <c r="M63" s="26"/>
      <c r="N63" s="8" t="s">
        <v>4</v>
      </c>
      <c r="O63" s="21" t="str">
        <f>VLOOKUP(J63, Intervalos!$B$3:$C$8,2,TRUE)</f>
        <v>0,10%</v>
      </c>
    </row>
    <row r="64" spans="1:15" s="16" customFormat="1" ht="26.45" customHeight="1" x14ac:dyDescent="0.2">
      <c r="A64" s="23">
        <v>9</v>
      </c>
      <c r="B64" s="17">
        <v>59</v>
      </c>
      <c r="C64" s="18" t="s">
        <v>78</v>
      </c>
      <c r="D64" s="18" t="s">
        <v>26</v>
      </c>
      <c r="E64" s="19">
        <v>303367</v>
      </c>
      <c r="F64" s="18" t="s">
        <v>109</v>
      </c>
      <c r="G64" s="18">
        <v>13</v>
      </c>
      <c r="H64" s="18">
        <v>0</v>
      </c>
      <c r="I64" s="18">
        <f t="shared" si="0"/>
        <v>13</v>
      </c>
      <c r="J64" s="20">
        <v>71.5</v>
      </c>
      <c r="K64" s="20">
        <f t="shared" si="1"/>
        <v>929.5</v>
      </c>
      <c r="L64" s="25">
        <f>SUM(K64:K67)</f>
        <v>4062.1400000000003</v>
      </c>
      <c r="M64" s="25" t="s">
        <v>108</v>
      </c>
      <c r="N64" s="8" t="s">
        <v>4</v>
      </c>
      <c r="O64" s="21">
        <f>VLOOKUP(J64, Intervalos!$B$3:$C$8,2,TRUE)</f>
        <v>0.1</v>
      </c>
    </row>
    <row r="65" spans="1:15" s="16" customFormat="1" ht="25.15" customHeight="1" x14ac:dyDescent="0.2">
      <c r="A65" s="27"/>
      <c r="B65" s="17">
        <v>60</v>
      </c>
      <c r="C65" s="18" t="s">
        <v>79</v>
      </c>
      <c r="D65" s="18" t="s">
        <v>26</v>
      </c>
      <c r="E65" s="19">
        <v>303367</v>
      </c>
      <c r="F65" s="18" t="s">
        <v>109</v>
      </c>
      <c r="G65" s="18">
        <v>14</v>
      </c>
      <c r="H65" s="18">
        <v>0</v>
      </c>
      <c r="I65" s="18">
        <f t="shared" si="0"/>
        <v>14</v>
      </c>
      <c r="J65" s="20">
        <v>72</v>
      </c>
      <c r="K65" s="20">
        <f t="shared" si="1"/>
        <v>1008</v>
      </c>
      <c r="L65" s="28"/>
      <c r="M65" s="28"/>
      <c r="N65" s="8" t="s">
        <v>4</v>
      </c>
      <c r="O65" s="21">
        <f>VLOOKUP(J65, Intervalos!$B$3:$C$8,2,TRUE)</f>
        <v>0.1</v>
      </c>
    </row>
    <row r="66" spans="1:15" s="16" customFormat="1" ht="27" customHeight="1" x14ac:dyDescent="0.2">
      <c r="A66" s="27"/>
      <c r="B66" s="17">
        <v>61</v>
      </c>
      <c r="C66" s="18" t="s">
        <v>80</v>
      </c>
      <c r="D66" s="18" t="s">
        <v>26</v>
      </c>
      <c r="E66" s="19">
        <v>303365</v>
      </c>
      <c r="F66" s="18" t="s">
        <v>109</v>
      </c>
      <c r="G66" s="18">
        <v>14</v>
      </c>
      <c r="H66" s="18">
        <v>0</v>
      </c>
      <c r="I66" s="18">
        <f t="shared" si="0"/>
        <v>14</v>
      </c>
      <c r="J66" s="20">
        <v>75</v>
      </c>
      <c r="K66" s="20">
        <f t="shared" si="1"/>
        <v>1050</v>
      </c>
      <c r="L66" s="28"/>
      <c r="M66" s="28"/>
      <c r="N66" s="8" t="s">
        <v>4</v>
      </c>
      <c r="O66" s="21">
        <f>VLOOKUP(J66, Intervalos!$B$3:$C$8,2,TRUE)</f>
        <v>0.1</v>
      </c>
    </row>
    <row r="67" spans="1:15" s="16" customFormat="1" ht="22.5" x14ac:dyDescent="0.2">
      <c r="A67" s="24"/>
      <c r="B67" s="17">
        <v>62</v>
      </c>
      <c r="C67" s="18" t="s">
        <v>81</v>
      </c>
      <c r="D67" s="18" t="s">
        <v>26</v>
      </c>
      <c r="E67" s="19">
        <v>276358</v>
      </c>
      <c r="F67" s="18" t="s">
        <v>109</v>
      </c>
      <c r="G67" s="18">
        <v>14</v>
      </c>
      <c r="H67" s="18">
        <v>0</v>
      </c>
      <c r="I67" s="18">
        <f t="shared" si="0"/>
        <v>14</v>
      </c>
      <c r="J67" s="20">
        <v>76.760000000000005</v>
      </c>
      <c r="K67" s="20">
        <f t="shared" si="1"/>
        <v>1074.6400000000001</v>
      </c>
      <c r="L67" s="26"/>
      <c r="M67" s="26"/>
      <c r="N67" s="8" t="s">
        <v>4</v>
      </c>
      <c r="O67" s="21">
        <f>VLOOKUP(J67, Intervalos!$B$3:$C$8,2,TRUE)</f>
        <v>0.1</v>
      </c>
    </row>
    <row r="68" spans="1:15" s="16" customFormat="1" ht="42" customHeight="1" x14ac:dyDescent="0.2">
      <c r="A68" s="17" t="s">
        <v>109</v>
      </c>
      <c r="B68" s="17">
        <v>63</v>
      </c>
      <c r="C68" s="18" t="s">
        <v>82</v>
      </c>
      <c r="D68" s="18" t="s">
        <v>26</v>
      </c>
      <c r="E68" s="19">
        <v>317493</v>
      </c>
      <c r="F68" s="18" t="s">
        <v>109</v>
      </c>
      <c r="G68" s="18">
        <v>2</v>
      </c>
      <c r="H68" s="18">
        <v>0</v>
      </c>
      <c r="I68" s="18">
        <f t="shared" si="0"/>
        <v>2</v>
      </c>
      <c r="J68" s="20">
        <v>363.1</v>
      </c>
      <c r="K68" s="20">
        <f t="shared" si="1"/>
        <v>726.2</v>
      </c>
      <c r="L68" s="20" t="s">
        <v>109</v>
      </c>
      <c r="M68" s="20" t="s">
        <v>108</v>
      </c>
      <c r="N68" s="8" t="s">
        <v>4</v>
      </c>
      <c r="O68" s="21" t="str">
        <f>VLOOKUP(J68, Intervalos!$B$3:$C$8,2,TRUE)</f>
        <v>0,10%</v>
      </c>
    </row>
    <row r="69" spans="1:15" s="16" customFormat="1" ht="36" customHeight="1" x14ac:dyDescent="0.2">
      <c r="A69" s="23">
        <v>10</v>
      </c>
      <c r="B69" s="17">
        <v>64</v>
      </c>
      <c r="C69" s="18" t="s">
        <v>83</v>
      </c>
      <c r="D69" s="18" t="s">
        <v>26</v>
      </c>
      <c r="E69" s="19">
        <v>484542</v>
      </c>
      <c r="F69" s="18" t="s">
        <v>109</v>
      </c>
      <c r="G69" s="18">
        <v>2</v>
      </c>
      <c r="H69" s="18">
        <v>0</v>
      </c>
      <c r="I69" s="18">
        <f t="shared" si="0"/>
        <v>2</v>
      </c>
      <c r="J69" s="20">
        <v>363.1</v>
      </c>
      <c r="K69" s="20">
        <f t="shared" si="1"/>
        <v>726.2</v>
      </c>
      <c r="L69" s="25">
        <f>SUM(K69:K71)</f>
        <v>2178.6000000000004</v>
      </c>
      <c r="M69" s="25" t="s">
        <v>108</v>
      </c>
      <c r="N69" s="8" t="s">
        <v>4</v>
      </c>
      <c r="O69" s="21" t="str">
        <f>VLOOKUP(J69, Intervalos!$B$3:$C$8,2,TRUE)</f>
        <v>0,10%</v>
      </c>
    </row>
    <row r="70" spans="1:15" s="16" customFormat="1" ht="33.6" customHeight="1" x14ac:dyDescent="0.2">
      <c r="A70" s="27"/>
      <c r="B70" s="17">
        <v>65</v>
      </c>
      <c r="C70" s="18" t="s">
        <v>84</v>
      </c>
      <c r="D70" s="18" t="s">
        <v>26</v>
      </c>
      <c r="E70" s="19">
        <v>473708</v>
      </c>
      <c r="F70" s="18" t="s">
        <v>109</v>
      </c>
      <c r="G70" s="18">
        <v>2</v>
      </c>
      <c r="H70" s="18">
        <v>0</v>
      </c>
      <c r="I70" s="18">
        <f t="shared" si="0"/>
        <v>2</v>
      </c>
      <c r="J70" s="20">
        <v>363.1</v>
      </c>
      <c r="K70" s="20">
        <f t="shared" si="1"/>
        <v>726.2</v>
      </c>
      <c r="L70" s="28"/>
      <c r="M70" s="28"/>
      <c r="N70" s="8" t="s">
        <v>4</v>
      </c>
      <c r="O70" s="21" t="str">
        <f>VLOOKUP(J70, Intervalos!$B$3:$C$8,2,TRUE)</f>
        <v>0,10%</v>
      </c>
    </row>
    <row r="71" spans="1:15" s="16" customFormat="1" ht="34.9" customHeight="1" x14ac:dyDescent="0.2">
      <c r="A71" s="24"/>
      <c r="B71" s="17">
        <v>66</v>
      </c>
      <c r="C71" s="18" t="s">
        <v>85</v>
      </c>
      <c r="D71" s="18" t="s">
        <v>26</v>
      </c>
      <c r="E71" s="19">
        <v>269138</v>
      </c>
      <c r="F71" s="18" t="s">
        <v>109</v>
      </c>
      <c r="G71" s="18">
        <v>2</v>
      </c>
      <c r="H71" s="18">
        <v>0</v>
      </c>
      <c r="I71" s="18">
        <f t="shared" ref="I71:I89" si="2">G71+H71</f>
        <v>2</v>
      </c>
      <c r="J71" s="20">
        <v>363.1</v>
      </c>
      <c r="K71" s="20">
        <f t="shared" ref="K71:K89" si="3">I71*ROUND(J71,2)</f>
        <v>726.2</v>
      </c>
      <c r="L71" s="26"/>
      <c r="M71" s="26"/>
      <c r="N71" s="8" t="s">
        <v>4</v>
      </c>
      <c r="O71" s="21" t="str">
        <f>VLOOKUP(J71, Intervalos!$B$3:$C$8,2,TRUE)</f>
        <v>0,10%</v>
      </c>
    </row>
    <row r="72" spans="1:15" s="16" customFormat="1" ht="32.450000000000003" customHeight="1" x14ac:dyDescent="0.2">
      <c r="A72" s="23">
        <v>11</v>
      </c>
      <c r="B72" s="17">
        <v>67</v>
      </c>
      <c r="C72" s="18" t="s">
        <v>86</v>
      </c>
      <c r="D72" s="18" t="s">
        <v>26</v>
      </c>
      <c r="E72" s="19">
        <v>465315</v>
      </c>
      <c r="F72" s="18" t="s">
        <v>109</v>
      </c>
      <c r="G72" s="18">
        <v>7</v>
      </c>
      <c r="H72" s="18">
        <v>0</v>
      </c>
      <c r="I72" s="18">
        <f t="shared" si="2"/>
        <v>7</v>
      </c>
      <c r="J72" s="20">
        <v>28.93</v>
      </c>
      <c r="K72" s="20">
        <f t="shared" si="3"/>
        <v>202.51</v>
      </c>
      <c r="L72" s="25">
        <f>SUM(K72:K73)</f>
        <v>416.22</v>
      </c>
      <c r="M72" s="25" t="s">
        <v>108</v>
      </c>
      <c r="N72" s="8" t="s">
        <v>4</v>
      </c>
      <c r="O72" s="21">
        <f>VLOOKUP(J72, Intervalos!$B$3:$C$8,2,TRUE)</f>
        <v>0.05</v>
      </c>
    </row>
    <row r="73" spans="1:15" s="16" customFormat="1" ht="25.15" customHeight="1" x14ac:dyDescent="0.2">
      <c r="A73" s="24"/>
      <c r="B73" s="17">
        <v>68</v>
      </c>
      <c r="C73" s="18" t="s">
        <v>87</v>
      </c>
      <c r="D73" s="18" t="s">
        <v>26</v>
      </c>
      <c r="E73" s="19">
        <v>465315</v>
      </c>
      <c r="F73" s="18" t="s">
        <v>109</v>
      </c>
      <c r="G73" s="18">
        <v>7</v>
      </c>
      <c r="H73" s="18">
        <v>0</v>
      </c>
      <c r="I73" s="18">
        <f t="shared" si="2"/>
        <v>7</v>
      </c>
      <c r="J73" s="20">
        <v>30.53</v>
      </c>
      <c r="K73" s="20">
        <f t="shared" si="3"/>
        <v>213.71</v>
      </c>
      <c r="L73" s="26"/>
      <c r="M73" s="26"/>
      <c r="N73" s="8" t="s">
        <v>4</v>
      </c>
      <c r="O73" s="21">
        <f>VLOOKUP(J73, Intervalos!$B$3:$C$8,2,TRUE)</f>
        <v>0.05</v>
      </c>
    </row>
    <row r="74" spans="1:15" s="16" customFormat="1" ht="48.6" customHeight="1" x14ac:dyDescent="0.2">
      <c r="A74" s="17" t="s">
        <v>109</v>
      </c>
      <c r="B74" s="17">
        <v>69</v>
      </c>
      <c r="C74" s="18" t="s">
        <v>88</v>
      </c>
      <c r="D74" s="18" t="s">
        <v>29</v>
      </c>
      <c r="E74" s="19">
        <v>276040</v>
      </c>
      <c r="F74" s="18" t="s">
        <v>109</v>
      </c>
      <c r="G74" s="18">
        <v>7</v>
      </c>
      <c r="H74" s="18">
        <v>12</v>
      </c>
      <c r="I74" s="18">
        <f t="shared" si="2"/>
        <v>19</v>
      </c>
      <c r="J74" s="20">
        <v>255</v>
      </c>
      <c r="K74" s="20">
        <f t="shared" si="3"/>
        <v>4845</v>
      </c>
      <c r="L74" s="20" t="s">
        <v>109</v>
      </c>
      <c r="M74" s="20" t="s">
        <v>108</v>
      </c>
      <c r="N74" s="8" t="s">
        <v>4</v>
      </c>
      <c r="O74" s="21" t="str">
        <f>VLOOKUP(J74, Intervalos!$B$3:$C$8,2,TRUE)</f>
        <v>0,10%</v>
      </c>
    </row>
    <row r="75" spans="1:15" s="16" customFormat="1" ht="50.45" customHeight="1" x14ac:dyDescent="0.2">
      <c r="A75" s="17" t="s">
        <v>109</v>
      </c>
      <c r="B75" s="17">
        <v>70</v>
      </c>
      <c r="C75" s="18" t="s">
        <v>89</v>
      </c>
      <c r="D75" s="18" t="s">
        <v>29</v>
      </c>
      <c r="E75" s="19">
        <v>460925</v>
      </c>
      <c r="F75" s="18" t="s">
        <v>109</v>
      </c>
      <c r="G75" s="18">
        <v>7</v>
      </c>
      <c r="H75" s="18">
        <v>0</v>
      </c>
      <c r="I75" s="18">
        <f t="shared" si="2"/>
        <v>7</v>
      </c>
      <c r="J75" s="20">
        <v>4897.99</v>
      </c>
      <c r="K75" s="20">
        <f t="shared" si="3"/>
        <v>34285.93</v>
      </c>
      <c r="L75" s="20" t="s">
        <v>109</v>
      </c>
      <c r="M75" s="20" t="s">
        <v>108</v>
      </c>
      <c r="N75" s="8" t="s">
        <v>4</v>
      </c>
      <c r="O75" s="21" t="str">
        <f>VLOOKUP(J75, Intervalos!$B$3:$C$8,2,TRUE)</f>
        <v>0,10%</v>
      </c>
    </row>
    <row r="76" spans="1:15" s="16" customFormat="1" ht="17.45" customHeight="1" x14ac:dyDescent="0.2">
      <c r="A76" s="17" t="s">
        <v>109</v>
      </c>
      <c r="B76" s="17">
        <v>71</v>
      </c>
      <c r="C76" s="18" t="s">
        <v>90</v>
      </c>
      <c r="D76" s="18" t="s">
        <v>29</v>
      </c>
      <c r="E76" s="19" t="s">
        <v>107</v>
      </c>
      <c r="F76" s="18" t="s">
        <v>109</v>
      </c>
      <c r="G76" s="18">
        <v>3</v>
      </c>
      <c r="H76" s="18">
        <v>0</v>
      </c>
      <c r="I76" s="18">
        <f t="shared" si="2"/>
        <v>3</v>
      </c>
      <c r="J76" s="20">
        <v>95</v>
      </c>
      <c r="K76" s="20">
        <f t="shared" si="3"/>
        <v>285</v>
      </c>
      <c r="L76" s="20" t="s">
        <v>109</v>
      </c>
      <c r="M76" s="20" t="s">
        <v>108</v>
      </c>
      <c r="N76" s="8" t="s">
        <v>4</v>
      </c>
      <c r="O76" s="21">
        <f>VLOOKUP(J76, Intervalos!$B$3:$C$8,2,TRUE)</f>
        <v>0.1</v>
      </c>
    </row>
    <row r="77" spans="1:15" s="16" customFormat="1" ht="40.15" customHeight="1" x14ac:dyDescent="0.2">
      <c r="A77" s="17" t="s">
        <v>109</v>
      </c>
      <c r="B77" s="17">
        <v>72</v>
      </c>
      <c r="C77" s="18" t="s">
        <v>91</v>
      </c>
      <c r="D77" s="18" t="s">
        <v>29</v>
      </c>
      <c r="E77" s="19">
        <v>472736</v>
      </c>
      <c r="F77" s="18" t="s">
        <v>109</v>
      </c>
      <c r="G77" s="18">
        <v>3</v>
      </c>
      <c r="H77" s="18">
        <v>0</v>
      </c>
      <c r="I77" s="18">
        <f t="shared" si="2"/>
        <v>3</v>
      </c>
      <c r="J77" s="20">
        <v>154.59</v>
      </c>
      <c r="K77" s="20">
        <f t="shared" si="3"/>
        <v>463.77</v>
      </c>
      <c r="L77" s="20" t="s">
        <v>109</v>
      </c>
      <c r="M77" s="20" t="s">
        <v>108</v>
      </c>
      <c r="N77" s="8" t="s">
        <v>4</v>
      </c>
      <c r="O77" s="21" t="str">
        <f>VLOOKUP(J77, Intervalos!$B$3:$C$8,2,TRUE)</f>
        <v>0,10%</v>
      </c>
    </row>
    <row r="78" spans="1:15" s="16" customFormat="1" ht="39.6" customHeight="1" x14ac:dyDescent="0.2">
      <c r="A78" s="17" t="s">
        <v>109</v>
      </c>
      <c r="B78" s="17">
        <v>73</v>
      </c>
      <c r="C78" s="18" t="s">
        <v>92</v>
      </c>
      <c r="D78" s="18" t="s">
        <v>26</v>
      </c>
      <c r="E78" s="19">
        <v>474886</v>
      </c>
      <c r="F78" s="18" t="s">
        <v>109</v>
      </c>
      <c r="G78" s="18">
        <v>14</v>
      </c>
      <c r="H78" s="18">
        <v>20</v>
      </c>
      <c r="I78" s="18">
        <f t="shared" si="2"/>
        <v>34</v>
      </c>
      <c r="J78" s="20">
        <v>21.47</v>
      </c>
      <c r="K78" s="20">
        <f t="shared" si="3"/>
        <v>729.98</v>
      </c>
      <c r="L78" s="20" t="s">
        <v>109</v>
      </c>
      <c r="M78" s="20" t="s">
        <v>108</v>
      </c>
      <c r="N78" s="8" t="s">
        <v>4</v>
      </c>
      <c r="O78" s="21">
        <f>VLOOKUP(J78, Intervalos!$B$3:$C$8,2,TRUE)</f>
        <v>0.05</v>
      </c>
    </row>
    <row r="79" spans="1:15" s="16" customFormat="1" ht="37.15" customHeight="1" x14ac:dyDescent="0.2">
      <c r="A79" s="17" t="s">
        <v>109</v>
      </c>
      <c r="B79" s="17">
        <v>74</v>
      </c>
      <c r="C79" s="18" t="s">
        <v>93</v>
      </c>
      <c r="D79" s="18" t="s">
        <v>94</v>
      </c>
      <c r="E79" s="19">
        <v>482523</v>
      </c>
      <c r="F79" s="18" t="s">
        <v>109</v>
      </c>
      <c r="G79" s="18">
        <v>7</v>
      </c>
      <c r="H79" s="18">
        <v>0</v>
      </c>
      <c r="I79" s="18">
        <f t="shared" si="2"/>
        <v>7</v>
      </c>
      <c r="J79" s="20">
        <v>154.56</v>
      </c>
      <c r="K79" s="20">
        <f t="shared" si="3"/>
        <v>1081.92</v>
      </c>
      <c r="L79" s="20" t="s">
        <v>109</v>
      </c>
      <c r="M79" s="20" t="s">
        <v>108</v>
      </c>
      <c r="N79" s="8" t="s">
        <v>4</v>
      </c>
      <c r="O79" s="21" t="str">
        <f>VLOOKUP(J79, Intervalos!$B$3:$C$8,2,TRUE)</f>
        <v>0,10%</v>
      </c>
    </row>
    <row r="80" spans="1:15" s="16" customFormat="1" ht="52.15" customHeight="1" x14ac:dyDescent="0.2">
      <c r="A80" s="17" t="s">
        <v>109</v>
      </c>
      <c r="B80" s="17">
        <v>75</v>
      </c>
      <c r="C80" s="18" t="s">
        <v>95</v>
      </c>
      <c r="D80" s="18" t="s">
        <v>96</v>
      </c>
      <c r="E80" s="19">
        <v>482523</v>
      </c>
      <c r="F80" s="18" t="s">
        <v>109</v>
      </c>
      <c r="G80" s="18">
        <v>8</v>
      </c>
      <c r="H80" s="18">
        <v>0</v>
      </c>
      <c r="I80" s="18">
        <f t="shared" si="2"/>
        <v>8</v>
      </c>
      <c r="J80" s="20">
        <v>149.94</v>
      </c>
      <c r="K80" s="20">
        <f t="shared" si="3"/>
        <v>1199.52</v>
      </c>
      <c r="L80" s="20" t="s">
        <v>109</v>
      </c>
      <c r="M80" s="20" t="s">
        <v>108</v>
      </c>
      <c r="N80" s="8" t="s">
        <v>4</v>
      </c>
      <c r="O80" s="21" t="str">
        <f>VLOOKUP(J80, Intervalos!$B$3:$C$8,2,TRUE)</f>
        <v>0,10%</v>
      </c>
    </row>
    <row r="81" spans="1:15" s="16" customFormat="1" ht="36" customHeight="1" x14ac:dyDescent="0.2">
      <c r="A81" s="17" t="s">
        <v>109</v>
      </c>
      <c r="B81" s="17">
        <v>76</v>
      </c>
      <c r="C81" s="18" t="s">
        <v>97</v>
      </c>
      <c r="D81" s="18" t="s">
        <v>29</v>
      </c>
      <c r="E81" s="19">
        <v>486830</v>
      </c>
      <c r="F81" s="18" t="s">
        <v>109</v>
      </c>
      <c r="G81" s="18">
        <v>2</v>
      </c>
      <c r="H81" s="18">
        <v>0</v>
      </c>
      <c r="I81" s="18">
        <f t="shared" si="2"/>
        <v>2</v>
      </c>
      <c r="J81" s="20">
        <v>217.32</v>
      </c>
      <c r="K81" s="20">
        <f t="shared" si="3"/>
        <v>434.64</v>
      </c>
      <c r="L81" s="20" t="s">
        <v>109</v>
      </c>
      <c r="M81" s="20" t="s">
        <v>108</v>
      </c>
      <c r="N81" s="8" t="s">
        <v>4</v>
      </c>
      <c r="O81" s="21" t="str">
        <f>VLOOKUP(J81, Intervalos!$B$3:$C$8,2,TRUE)</f>
        <v>0,10%</v>
      </c>
    </row>
    <row r="82" spans="1:15" s="16" customFormat="1" ht="25.9" customHeight="1" x14ac:dyDescent="0.2">
      <c r="A82" s="17" t="s">
        <v>109</v>
      </c>
      <c r="B82" s="17">
        <v>77</v>
      </c>
      <c r="C82" s="18" t="s">
        <v>118</v>
      </c>
      <c r="D82" s="18" t="s">
        <v>111</v>
      </c>
      <c r="E82" s="19">
        <v>454196</v>
      </c>
      <c r="F82" s="18" t="s">
        <v>109</v>
      </c>
      <c r="G82" s="18">
        <f>3*5</f>
        <v>15</v>
      </c>
      <c r="H82" s="18">
        <v>0</v>
      </c>
      <c r="I82" s="18">
        <f t="shared" si="2"/>
        <v>15</v>
      </c>
      <c r="J82" s="20">
        <f>200/5</f>
        <v>40</v>
      </c>
      <c r="K82" s="20">
        <f t="shared" si="3"/>
        <v>600</v>
      </c>
      <c r="L82" s="20" t="s">
        <v>109</v>
      </c>
      <c r="M82" s="20" t="s">
        <v>108</v>
      </c>
      <c r="N82" s="8" t="s">
        <v>4</v>
      </c>
      <c r="O82" s="21">
        <f>VLOOKUP(J82, Intervalos!$B$3:$C$8,2,TRUE)</f>
        <v>0.05</v>
      </c>
    </row>
    <row r="83" spans="1:15" s="16" customFormat="1" ht="25.15" customHeight="1" x14ac:dyDescent="0.2">
      <c r="A83" s="17" t="s">
        <v>109</v>
      </c>
      <c r="B83" s="17">
        <v>78</v>
      </c>
      <c r="C83" s="18" t="s">
        <v>98</v>
      </c>
      <c r="D83" s="18" t="s">
        <v>111</v>
      </c>
      <c r="E83" s="19">
        <v>411603</v>
      </c>
      <c r="F83" s="18" t="s">
        <v>109</v>
      </c>
      <c r="G83" s="18">
        <v>35</v>
      </c>
      <c r="H83" s="18">
        <v>20</v>
      </c>
      <c r="I83" s="18">
        <f t="shared" si="2"/>
        <v>55</v>
      </c>
      <c r="J83" s="20">
        <v>67.5</v>
      </c>
      <c r="K83" s="20">
        <f t="shared" si="3"/>
        <v>3712.5</v>
      </c>
      <c r="L83" s="20" t="s">
        <v>109</v>
      </c>
      <c r="M83" s="20" t="s">
        <v>108</v>
      </c>
      <c r="N83" s="8" t="s">
        <v>4</v>
      </c>
      <c r="O83" s="21">
        <f>VLOOKUP(J83, Intervalos!$B$3:$C$8,2,TRUE)</f>
        <v>0.1</v>
      </c>
    </row>
    <row r="84" spans="1:15" s="16" customFormat="1" ht="16.899999999999999" customHeight="1" x14ac:dyDescent="0.2">
      <c r="A84" s="23">
        <v>12</v>
      </c>
      <c r="B84" s="17">
        <v>79</v>
      </c>
      <c r="C84" s="18" t="s">
        <v>99</v>
      </c>
      <c r="D84" s="18" t="s">
        <v>100</v>
      </c>
      <c r="E84" s="19">
        <v>621489</v>
      </c>
      <c r="F84" s="18" t="s">
        <v>109</v>
      </c>
      <c r="G84" s="18">
        <v>4</v>
      </c>
      <c r="H84" s="18">
        <v>0</v>
      </c>
      <c r="I84" s="18">
        <f t="shared" si="2"/>
        <v>4</v>
      </c>
      <c r="J84" s="20">
        <v>1940</v>
      </c>
      <c r="K84" s="20">
        <f t="shared" si="3"/>
        <v>7760</v>
      </c>
      <c r="L84" s="25">
        <f>SUM(K84:K86)</f>
        <v>43116.86</v>
      </c>
      <c r="M84" s="25" t="s">
        <v>108</v>
      </c>
      <c r="N84" s="8" t="s">
        <v>4</v>
      </c>
      <c r="O84" s="21" t="str">
        <f>VLOOKUP(J84, Intervalos!$B$3:$C$8,2,TRUE)</f>
        <v>0,10%</v>
      </c>
    </row>
    <row r="85" spans="1:15" s="16" customFormat="1" ht="14.45" customHeight="1" x14ac:dyDescent="0.2">
      <c r="A85" s="27"/>
      <c r="B85" s="17">
        <v>80</v>
      </c>
      <c r="C85" s="18" t="s">
        <v>101</v>
      </c>
      <c r="D85" s="18" t="s">
        <v>100</v>
      </c>
      <c r="E85" s="19">
        <v>621489</v>
      </c>
      <c r="F85" s="18" t="s">
        <v>109</v>
      </c>
      <c r="G85" s="18">
        <v>7</v>
      </c>
      <c r="H85" s="18">
        <v>0</v>
      </c>
      <c r="I85" s="18">
        <f t="shared" si="2"/>
        <v>7</v>
      </c>
      <c r="J85" s="20">
        <v>1485</v>
      </c>
      <c r="K85" s="20">
        <f t="shared" si="3"/>
        <v>10395</v>
      </c>
      <c r="L85" s="28"/>
      <c r="M85" s="28"/>
      <c r="N85" s="8" t="s">
        <v>4</v>
      </c>
      <c r="O85" s="21" t="str">
        <f>VLOOKUP(J85, Intervalos!$B$3:$C$8,2,TRUE)</f>
        <v>0,10%</v>
      </c>
    </row>
    <row r="86" spans="1:15" s="16" customFormat="1" ht="12" customHeight="1" x14ac:dyDescent="0.2">
      <c r="A86" s="24"/>
      <c r="B86" s="17">
        <v>81</v>
      </c>
      <c r="C86" s="18" t="s">
        <v>102</v>
      </c>
      <c r="D86" s="18" t="s">
        <v>100</v>
      </c>
      <c r="E86" s="19">
        <v>621489</v>
      </c>
      <c r="F86" s="18" t="s">
        <v>109</v>
      </c>
      <c r="G86" s="18">
        <v>7</v>
      </c>
      <c r="H86" s="18">
        <v>0</v>
      </c>
      <c r="I86" s="18">
        <f t="shared" si="2"/>
        <v>7</v>
      </c>
      <c r="J86" s="20">
        <v>3565.98</v>
      </c>
      <c r="K86" s="20">
        <f t="shared" si="3"/>
        <v>24961.86</v>
      </c>
      <c r="L86" s="26"/>
      <c r="M86" s="26"/>
      <c r="N86" s="8" t="s">
        <v>4</v>
      </c>
      <c r="O86" s="21" t="str">
        <f>VLOOKUP(J86, Intervalos!$B$3:$C$8,2,TRUE)</f>
        <v>0,10%</v>
      </c>
    </row>
    <row r="87" spans="1:15" s="16" customFormat="1" ht="26.45" customHeight="1" x14ac:dyDescent="0.2">
      <c r="A87" s="17" t="s">
        <v>109</v>
      </c>
      <c r="B87" s="17">
        <v>82</v>
      </c>
      <c r="C87" s="18" t="s">
        <v>119</v>
      </c>
      <c r="D87" s="18" t="s">
        <v>117</v>
      </c>
      <c r="E87" s="19">
        <v>460683</v>
      </c>
      <c r="F87" s="18" t="s">
        <v>125</v>
      </c>
      <c r="G87" s="18">
        <v>13</v>
      </c>
      <c r="H87" s="18">
        <v>50</v>
      </c>
      <c r="I87" s="18">
        <f t="shared" si="2"/>
        <v>63</v>
      </c>
      <c r="J87" s="20">
        <v>36.53</v>
      </c>
      <c r="K87" s="20">
        <f t="shared" si="3"/>
        <v>2301.39</v>
      </c>
      <c r="L87" s="20" t="s">
        <v>109</v>
      </c>
      <c r="M87" s="20" t="s">
        <v>108</v>
      </c>
      <c r="N87" s="8" t="s">
        <v>4</v>
      </c>
      <c r="O87" s="21">
        <f>VLOOKUP(J87, Intervalos!$B$3:$C$8,2,TRUE)</f>
        <v>0.05</v>
      </c>
    </row>
    <row r="88" spans="1:15" s="16" customFormat="1" ht="32.450000000000003" customHeight="1" x14ac:dyDescent="0.2">
      <c r="A88" s="17" t="s">
        <v>109</v>
      </c>
      <c r="B88" s="17">
        <v>83</v>
      </c>
      <c r="C88" s="18" t="s">
        <v>103</v>
      </c>
      <c r="D88" s="18" t="s">
        <v>29</v>
      </c>
      <c r="E88" s="19">
        <v>485743</v>
      </c>
      <c r="F88" s="18" t="s">
        <v>109</v>
      </c>
      <c r="G88" s="18">
        <v>28</v>
      </c>
      <c r="H88" s="18">
        <v>0</v>
      </c>
      <c r="I88" s="18">
        <f t="shared" si="2"/>
        <v>28</v>
      </c>
      <c r="J88" s="20">
        <v>87.63</v>
      </c>
      <c r="K88" s="20">
        <f t="shared" si="3"/>
        <v>2453.64</v>
      </c>
      <c r="L88" s="20" t="s">
        <v>109</v>
      </c>
      <c r="M88" s="20" t="s">
        <v>108</v>
      </c>
      <c r="N88" s="8" t="s">
        <v>4</v>
      </c>
      <c r="O88" s="21">
        <f>VLOOKUP(J88, Intervalos!$B$3:$C$8,2,TRUE)</f>
        <v>0.1</v>
      </c>
    </row>
    <row r="89" spans="1:15" s="16" customFormat="1" ht="43.15" customHeight="1" x14ac:dyDescent="0.2">
      <c r="A89" s="17" t="s">
        <v>109</v>
      </c>
      <c r="B89" s="17">
        <v>84</v>
      </c>
      <c r="C89" s="18" t="s">
        <v>104</v>
      </c>
      <c r="D89" s="18" t="s">
        <v>29</v>
      </c>
      <c r="E89" s="19">
        <v>293415</v>
      </c>
      <c r="F89" s="18" t="s">
        <v>109</v>
      </c>
      <c r="G89" s="18">
        <v>125</v>
      </c>
      <c r="H89" s="18">
        <v>0</v>
      </c>
      <c r="I89" s="18">
        <f t="shared" si="2"/>
        <v>125</v>
      </c>
      <c r="J89" s="20">
        <v>33.56</v>
      </c>
      <c r="K89" s="20">
        <f t="shared" si="3"/>
        <v>4195</v>
      </c>
      <c r="L89" s="20" t="s">
        <v>109</v>
      </c>
      <c r="M89" s="20" t="s">
        <v>108</v>
      </c>
      <c r="N89" s="8" t="s">
        <v>4</v>
      </c>
      <c r="O89" s="21">
        <f>VLOOKUP(J89, Intervalos!$B$3:$C$8,2,TRUE)</f>
        <v>0.05</v>
      </c>
    </row>
    <row r="90" spans="1:15" ht="22.5" x14ac:dyDescent="0.2">
      <c r="J90" s="6" t="s">
        <v>5</v>
      </c>
      <c r="K90" s="9">
        <f>SUM(K6:K89)</f>
        <v>217416.93000000005</v>
      </c>
    </row>
  </sheetData>
  <mergeCells count="39">
    <mergeCell ref="A84:A86"/>
    <mergeCell ref="L84:L86"/>
    <mergeCell ref="M84:M86"/>
    <mergeCell ref="A46:A49"/>
    <mergeCell ref="L46:L49"/>
    <mergeCell ref="M46:M49"/>
    <mergeCell ref="A69:A71"/>
    <mergeCell ref="L69:L71"/>
    <mergeCell ref="M69:M71"/>
    <mergeCell ref="L72:L73"/>
    <mergeCell ref="M72:M73"/>
    <mergeCell ref="A72:A73"/>
    <mergeCell ref="A61:A63"/>
    <mergeCell ref="L61:L63"/>
    <mergeCell ref="M61:M63"/>
    <mergeCell ref="A64:A67"/>
    <mergeCell ref="L64:L67"/>
    <mergeCell ref="M64:M67"/>
    <mergeCell ref="A53:A56"/>
    <mergeCell ref="L53:L56"/>
    <mergeCell ref="M53:M56"/>
    <mergeCell ref="A58:A60"/>
    <mergeCell ref="L58:L60"/>
    <mergeCell ref="M58:M60"/>
    <mergeCell ref="A39:A42"/>
    <mergeCell ref="L39:L42"/>
    <mergeCell ref="M39:M42"/>
    <mergeCell ref="A17:A20"/>
    <mergeCell ref="L17:L20"/>
    <mergeCell ref="M17:M20"/>
    <mergeCell ref="A25:A28"/>
    <mergeCell ref="L25:L28"/>
    <mergeCell ref="M25:M28"/>
    <mergeCell ref="A1:O1"/>
    <mergeCell ref="A2:O2"/>
    <mergeCell ref="A3:O3"/>
    <mergeCell ref="A15:A16"/>
    <mergeCell ref="L15:L16"/>
    <mergeCell ref="M15:M16"/>
  </mergeCells>
  <pageMargins left="0.23622047244094491" right="0.23622047244094491" top="0.74803149606299213" bottom="0.74803149606299213" header="0.31496062992125984" footer="0.31496062992125984"/>
  <pageSetup paperSize="9" scale="67" fitToHeight="0" orientation="landscape" r:id="rId1"/>
  <headerFooter>
    <oddHeader>&amp;L&amp;G&amp;CPREGÃO ELETRÔNICO 90060/2025 
&amp;R&amp;G</oddHeader>
    <oddFooter>&amp;L&amp;"-,Itálico"&amp;9ANEXO III 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C3" sqref="C3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3"/>
    <row r="2" spans="2:5" ht="63" customHeight="1" x14ac:dyDescent="0.25">
      <c r="B2" s="12" t="s">
        <v>7</v>
      </c>
      <c r="C2" s="12" t="s">
        <v>6</v>
      </c>
      <c r="E2" s="13" t="s">
        <v>9</v>
      </c>
    </row>
    <row r="3" spans="2:5" ht="14.45" x14ac:dyDescent="0.3">
      <c r="B3" s="11">
        <v>0.01</v>
      </c>
      <c r="C3" s="10">
        <v>0.01</v>
      </c>
      <c r="E3" s="14" t="s">
        <v>10</v>
      </c>
    </row>
    <row r="4" spans="2:5" ht="14.45" x14ac:dyDescent="0.3">
      <c r="B4" s="10">
        <v>5</v>
      </c>
      <c r="C4" s="10">
        <v>0.02</v>
      </c>
      <c r="E4" s="14" t="s">
        <v>11</v>
      </c>
    </row>
    <row r="5" spans="2:5" ht="14.45" x14ac:dyDescent="0.3">
      <c r="B5" s="10">
        <v>10</v>
      </c>
      <c r="C5" s="10">
        <v>0.03</v>
      </c>
      <c r="E5" s="14" t="s">
        <v>12</v>
      </c>
    </row>
    <row r="6" spans="2:5" ht="14.45" x14ac:dyDescent="0.3">
      <c r="B6" s="10">
        <v>20</v>
      </c>
      <c r="C6" s="10">
        <v>0.05</v>
      </c>
      <c r="E6" s="14" t="s">
        <v>13</v>
      </c>
    </row>
    <row r="7" spans="2:5" ht="14.45" x14ac:dyDescent="0.3">
      <c r="B7" s="10">
        <v>50</v>
      </c>
      <c r="C7" s="10">
        <v>0.1</v>
      </c>
      <c r="E7" s="14" t="s">
        <v>14</v>
      </c>
    </row>
    <row r="8" spans="2:5" ht="14.45" x14ac:dyDescent="0.3">
      <c r="B8" s="10">
        <v>100</v>
      </c>
      <c r="C8" s="15" t="s">
        <v>8</v>
      </c>
      <c r="E8" s="14" t="s">
        <v>15</v>
      </c>
    </row>
    <row r="9" spans="2:5" ht="14.45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III</vt:lpstr>
      <vt:lpstr>Intervalos</vt:lpstr>
      <vt:lpstr>'Anexo III'!Area_de_impressao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2025-09-25T14:33:38Z</cp:lastPrinted>
  <dcterms:created xsi:type="dcterms:W3CDTF">2019-07-30T23:05:19Z</dcterms:created>
  <dcterms:modified xsi:type="dcterms:W3CDTF">2025-10-16T11:04:08Z</dcterms:modified>
</cp:coreProperties>
</file>