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Anexo III" sheetId="1" r:id="rId1"/>
    <sheet name="Intervalos" sheetId="2" r:id="rId2"/>
  </sheets>
  <definedNames>
    <definedName name="_xlnm._FilterDatabase" localSheetId="0" hidden="1">'Anexo III'!#REF!</definedName>
    <definedName name="_xlnm.Print_Area" localSheetId="0">'Anexo III'!$A$1:$N$74</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4" i="1" l="1"/>
  <c r="K73" i="1"/>
  <c r="N73" i="1"/>
  <c r="N72" i="1"/>
  <c r="K72" i="1"/>
  <c r="I72" i="1"/>
  <c r="F72" i="1"/>
  <c r="N71" i="1"/>
  <c r="K71" i="1"/>
  <c r="I71" i="1"/>
  <c r="F71" i="1"/>
  <c r="N70" i="1"/>
  <c r="K70" i="1"/>
  <c r="I70" i="1"/>
  <c r="F70" i="1"/>
  <c r="N69" i="1"/>
  <c r="K69" i="1"/>
  <c r="I69" i="1"/>
  <c r="F69" i="1"/>
  <c r="N68" i="1"/>
  <c r="K68" i="1"/>
  <c r="I68" i="1"/>
  <c r="F68" i="1"/>
  <c r="N67" i="1"/>
  <c r="K67" i="1"/>
  <c r="I67" i="1"/>
  <c r="N66" i="1"/>
  <c r="K66" i="1"/>
  <c r="I66" i="1"/>
  <c r="N65" i="1"/>
  <c r="K65" i="1"/>
  <c r="I65" i="1"/>
  <c r="N64" i="1"/>
  <c r="K64" i="1"/>
  <c r="I64" i="1"/>
  <c r="N63" i="1"/>
  <c r="K63" i="1"/>
  <c r="I63" i="1"/>
  <c r="N62" i="1"/>
  <c r="K62" i="1"/>
  <c r="I62" i="1"/>
  <c r="N61" i="1"/>
  <c r="K61" i="1"/>
  <c r="I61" i="1"/>
  <c r="N60" i="1"/>
  <c r="K60" i="1"/>
  <c r="I60" i="1"/>
  <c r="N59" i="1"/>
  <c r="K59" i="1"/>
  <c r="I59" i="1"/>
  <c r="N58" i="1"/>
  <c r="K58" i="1"/>
  <c r="I58" i="1"/>
  <c r="F58" i="1"/>
  <c r="N57" i="1"/>
  <c r="K57" i="1"/>
  <c r="I57" i="1"/>
  <c r="F57" i="1"/>
  <c r="N56" i="1"/>
  <c r="K56" i="1"/>
  <c r="I56" i="1"/>
  <c r="F56" i="1"/>
  <c r="N55" i="1"/>
  <c r="K55" i="1"/>
  <c r="I55" i="1"/>
  <c r="F55" i="1"/>
  <c r="N54" i="1"/>
  <c r="K54" i="1"/>
  <c r="I54" i="1"/>
  <c r="N53" i="1"/>
  <c r="K53" i="1"/>
  <c r="I53" i="1"/>
  <c r="N52" i="1"/>
  <c r="K52" i="1"/>
  <c r="I52" i="1"/>
  <c r="N51" i="1"/>
  <c r="K51" i="1"/>
  <c r="I51" i="1"/>
  <c r="N50" i="1"/>
  <c r="K50" i="1"/>
  <c r="I50" i="1"/>
  <c r="N49" i="1"/>
  <c r="K49" i="1"/>
  <c r="I49" i="1"/>
  <c r="N48" i="1"/>
  <c r="K48" i="1"/>
  <c r="I48" i="1"/>
  <c r="N47" i="1"/>
  <c r="K47" i="1"/>
  <c r="I47" i="1"/>
  <c r="N46" i="1"/>
  <c r="K46" i="1"/>
  <c r="I46" i="1"/>
  <c r="N45" i="1"/>
  <c r="K45" i="1"/>
  <c r="I45" i="1"/>
  <c r="N44" i="1"/>
  <c r="K44" i="1"/>
  <c r="I44" i="1"/>
  <c r="N43" i="1"/>
  <c r="K43" i="1"/>
  <c r="I43" i="1"/>
  <c r="N42" i="1"/>
  <c r="K42" i="1"/>
  <c r="I42" i="1"/>
  <c r="N41" i="1"/>
  <c r="K41" i="1"/>
  <c r="I41" i="1"/>
  <c r="N40" i="1"/>
  <c r="K40" i="1"/>
  <c r="I40" i="1"/>
  <c r="N39" i="1"/>
  <c r="K39" i="1"/>
  <c r="I39" i="1"/>
  <c r="N38" i="1"/>
  <c r="K38" i="1"/>
  <c r="I38" i="1"/>
  <c r="N37" i="1"/>
  <c r="K37" i="1"/>
  <c r="I37" i="1"/>
  <c r="N36" i="1"/>
  <c r="K36" i="1"/>
  <c r="I36" i="1"/>
  <c r="N35" i="1"/>
  <c r="K35" i="1"/>
  <c r="I35" i="1"/>
  <c r="N34" i="1"/>
  <c r="K34" i="1"/>
  <c r="I34" i="1"/>
  <c r="N33" i="1"/>
  <c r="K33" i="1"/>
  <c r="I33" i="1"/>
  <c r="N32" i="1"/>
  <c r="K32" i="1"/>
  <c r="I32" i="1"/>
  <c r="N31" i="1"/>
  <c r="K31" i="1"/>
  <c r="I31" i="1"/>
  <c r="N30" i="1"/>
  <c r="K30" i="1"/>
  <c r="I30" i="1"/>
  <c r="N29" i="1"/>
  <c r="K29" i="1"/>
  <c r="I29" i="1"/>
  <c r="N28" i="1"/>
  <c r="K28" i="1"/>
  <c r="I28" i="1"/>
  <c r="N27" i="1"/>
  <c r="K27" i="1"/>
  <c r="I27" i="1"/>
  <c r="N26" i="1"/>
  <c r="K26" i="1"/>
  <c r="I26" i="1"/>
  <c r="N25" i="1"/>
  <c r="K25" i="1"/>
  <c r="I25" i="1"/>
  <c r="N24" i="1"/>
  <c r="K24" i="1"/>
  <c r="I24" i="1"/>
  <c r="N23" i="1"/>
  <c r="K23" i="1"/>
  <c r="I23" i="1"/>
  <c r="N22" i="1"/>
  <c r="K22" i="1"/>
  <c r="I22" i="1"/>
  <c r="N21" i="1"/>
  <c r="K21" i="1"/>
  <c r="I21" i="1"/>
  <c r="N20" i="1"/>
  <c r="K20" i="1"/>
  <c r="I20" i="1"/>
  <c r="N19" i="1"/>
  <c r="K19" i="1"/>
  <c r="I19" i="1"/>
  <c r="N18" i="1"/>
  <c r="K18" i="1"/>
  <c r="I18" i="1"/>
  <c r="N17" i="1"/>
  <c r="K17" i="1"/>
  <c r="I17" i="1"/>
  <c r="N16" i="1"/>
  <c r="K16" i="1"/>
  <c r="I16" i="1"/>
  <c r="N15" i="1"/>
  <c r="K15" i="1"/>
  <c r="I15" i="1"/>
  <c r="N14" i="1"/>
  <c r="K14" i="1"/>
  <c r="I14" i="1"/>
  <c r="N13" i="1"/>
  <c r="K13" i="1"/>
  <c r="I13" i="1"/>
  <c r="N12" i="1"/>
  <c r="K12" i="1"/>
  <c r="I12" i="1"/>
  <c r="N11" i="1"/>
  <c r="K11" i="1"/>
  <c r="I11" i="1"/>
  <c r="N10" i="1"/>
  <c r="K10" i="1"/>
  <c r="I10" i="1"/>
  <c r="N9" i="1"/>
  <c r="K9" i="1"/>
  <c r="I9" i="1"/>
  <c r="N8" i="1"/>
  <c r="K8" i="1"/>
  <c r="I8" i="1"/>
  <c r="N7" i="1"/>
  <c r="K7" i="1"/>
  <c r="I7" i="1"/>
  <c r="N6" i="1"/>
  <c r="K6" i="1"/>
  <c r="I6" i="1"/>
</calcChain>
</file>

<file path=xl/sharedStrings.xml><?xml version="1.0" encoding="utf-8"?>
<sst xmlns="http://schemas.openxmlformats.org/spreadsheetml/2006/main" count="368" uniqueCount="105">
  <si>
    <t>PRÓ-REITORIA DE ADMINISTRAÇÃO</t>
  </si>
  <si>
    <t>COORDENAÇÃO DE MATERIAIS</t>
  </si>
  <si>
    <t>ANEXO III - PLANILHA ESTIMATIVA DE DESCRIÇÃO E PREÇOS</t>
  </si>
  <si>
    <t>ITEM LICITAÇÃO</t>
  </si>
  <si>
    <t>DESCRIÇÃO/ ESPECIFICAÇÃO</t>
  </si>
  <si>
    <t>UNIDADE DE MEDIDA</t>
  </si>
  <si>
    <t>SUGESTÃO DE CATMAT</t>
  </si>
  <si>
    <t>INFORMAÇÕES ADICIONAIS</t>
  </si>
  <si>
    <t xml:space="preserve">QUANTIDADE UASG 150182 </t>
  </si>
  <si>
    <t>QUANTIDADE UASG  153010</t>
  </si>
  <si>
    <t>QUANTIDADE  UASG 762600</t>
  </si>
  <si>
    <t>QUANTIDADE TOTAL</t>
  </si>
  <si>
    <t>VALOR UNITÁRIO</t>
  </si>
  <si>
    <t>VALOR TOTAL</t>
  </si>
  <si>
    <t>EXCLUSIVO ME/EPP</t>
  </si>
  <si>
    <t>MODO DE DISPUTA</t>
  </si>
  <si>
    <t>INTERVALO LANCES</t>
  </si>
  <si>
    <t xml:space="preserve">Cabo emborrachado XLR-Macho e XLR-Fêmea  - Comprimento de 05 metros; cabos balanceados com condutores de cobre estanhado 0,30mm, cobertura de PVC, blindagem trançada em cobre estanhado 80%, isolamento em polietileno e fio de algodão interno. </t>
  </si>
  <si>
    <t>Und.</t>
  </si>
  <si>
    <t xml:space="preserve"> -</t>
  </si>
  <si>
    <t>SIM</t>
  </si>
  <si>
    <t>Aberto</t>
  </si>
  <si>
    <t>Cabo P10 para XLR macho estéreo - Comprimento 10 metros: Cabo balanceado com cobre puro livre de oxigênio OFHC; Blindagem dupla (60% malha de cobre trançado + 100% fita de alumínio). Espessura do filamento interno: 0,30MM² (22AWG); Espessura externa: 6,20MM²; Capa emborrachada extra</t>
  </si>
  <si>
    <t>Cabo P10 Para XLR Macho Preto Mono - Comprimento de 10m; Cabo balanceado com condutor e blindagem fabricado em cobre estanhado OFHC (isento de oxigênio); bitola 0,30mm²; Ø 6.0m; Acondicionado em embalagem lacrada. Plugues inclusos.</t>
  </si>
  <si>
    <t>Cabo P10 Para XLR Macho Preto Mono - Comprimento de 15m; Cabo balanceado com condutor e blindagem fabricado em cobre estanhado OFHC (isento de oxigênio); bitola 0,30mm²; Ø 6.0m; Acondicionado em embalagem lacrada. Plugues inclusos.</t>
  </si>
  <si>
    <t>CABO P10 PARA XLR MACHO PRETO MONO - Comprimento de 5m; Cabo balanceado com condutor e blindagem fabricado em cobre estanhado OFHC (isento de oxigênio); bitola 0,30mm², Ø 6.0mm; Acondicionado em embalagem lacrada. Plugues inclusos.</t>
  </si>
  <si>
    <t>Caixa acústica  - Potência 80 W Rms - Estrutura de madeira , sistema de som de 2 vias; Sistema com projeto profissional; Caixas de som com tweeter e woofer; Controle remoto sem fio; Amplificador: Potência de saída: 80 Watts RMS; Distribuição de energia: 40 watts x 2; Distorção harmônica: &lt;0.3% 1kHz 1W; Resposta de freqüência: 55Hz - 20kHz; Sinal / ruído de resposta:&gt; 85dB; Separação:&gt; 55dB; Sensibilidade de entrada: 440mV; Impedância nominal: 4 ohms; Alto-falantes: Tweeter de 1"" - Potência nominal do Tweeterl: 10 Watt 6 ohm; Baixo de 5.25""; Potência nominal do baixo: 25 Watt 4 ohm; Faixa de freqüência: 55Hz - 20kHz; Interfaces: Saída: Terminais; Entrada: 2RCA; Aux de entrada: 2RCA; Cabo de interconexão; Cabo 2RCA. Controle Remoto sem Fio. Manual em Português. Garantia mínima de 12 meses.</t>
  </si>
  <si>
    <t>CTF/APP: FTE - Categoria: Indústria de Material Elétrico, Eletrônico e Comunicações; Código: 5.</t>
  </si>
  <si>
    <t xml:space="preserve">Caixa Acústica com Bluetooth - Potência 400w; Caixa de som com bluetooth;  com microfone; controle remoto; bateria com pelo menos 6 horas de duração; auxiliar USB-SD-Fm, 3 entradas P10 (Microfone/Instrumentos). </t>
  </si>
  <si>
    <t>Caixa acústica – ativa - Potência 30 W Rms: Requisitos mínimos: Alto-falantes: Woofer 6” e Tweeter 2”. - Controle de graves e Agudos; Entradas Canal 1, Auxiliar Estéreo, Canal 2 Auxiliar; Dimensões aproximadas: - 24,0 x 24,6 x 19,8 cm; frequência de 40Hz  a 20Hz. Garantia mínima de 12 meses.</t>
  </si>
  <si>
    <t>Caixa acústica: Potência 400 W Rms: configurações mínimas - entrada microfone/guitarra (p10 ¼) ,1 entrada linha/guitarra ativa (p10 ¼);  canal 2: 1 entrada auxiliar cd/dvd/mp3-4/teclado - potência 400w a 8 ohms, tamanho alto-falante 15pol.; resposta de frequência: 40 a 20Khz.</t>
  </si>
  <si>
    <t>Caixa De Som Amplificada 100 W - Potência: 100W RMS com interface USB e controle remoto; Alto-falantes: 1 alto-falante de 12"" e 1 super tweeter; Potência: 100W RMS 4 Ohms | 60W RMS 8 Ohms; Resposta frequência: 40Hz ~ 17kHz; Fusível de Proteção de Energia; Cor: Preto; Entradas | Saídas: 04 Entradas P10 ; 01 Entrada estéreo Auxiliar RCA CD/DVD/MP3-4; 01 Exclusiva Conexão USB, com comandos de Play, Pause, Avanço e Retr. USB com Controle Remoto; Saídas: Saída auxiliar amplificada P10; Controle de Volume: com controle de Volume Master para todos os canais e controles de Volume Independentes; três Bandas de equalização: Grave Médio e Agudo; Informações adicionais; Interface USB: Toca MP3 e WMA; Sistema Safe Eject: Proteção para Pen Drives; Controle Remoto total; Tecnologia HPA: Áudio de Alta Performance. Manual em Português. Garantia mínima de 12 meses.</t>
  </si>
  <si>
    <t>NÃO</t>
  </si>
  <si>
    <t>Caixa de Som Amplificada 550 W RMS:  Potência 550 Watts Rms em 4 Ohms; 2 Vias, 1 Alto Falante de 15” e 1 Driver; Impedância Nominal 8 Ohms; Resposta de Frequencia 50 Hz / 17 Khz; Pressão Sonora 1W / 1M 100 dB; Saída Auxiliar Amplificada em 8 Ohms Conector Speakon E Saída Mix Output Conector XLR Macho; Controles de Volume Master, MIC, LINE; Equalização de 3 Vias (Grave, Médio, Agudo); Entrada MIC: Sensibilidade de Entrada 3 mV; 1 Conector XLR Fêmea; Entrada LINE: Impedância de Entrada 130K; Sensibilidade de Entrada 150Mv; 1 Conector P10 1/4 e 1 Conector XLR Fêmea; Sistema de Ventilação Inteligente (ICS); Proteção Térmica (ETP); Proteção Contra Curto (SCP); Tensão 120 / 240; Cabo AC Destacável; Formato Trapezoidal com Suporte para Pedestal e Alças Laterais; Fly Inteligente 5 Pontos de Fixação e Tela de Metal; Manual em Português; Garantia mínima de 12 meses.</t>
  </si>
  <si>
    <t>Caixa de Som Portátil  - Potência 16W RMS; Bateria recarregável de no mínimo 2.600 mAh: até 12 horas de reprodução contínua e tempo de recarga menor do que 4 horas; Conectividade Bluetooth (versão 4.2) e P2; Tipo de alto-falante passivo; Sensibilidade de entrada 80dB; Carcaça de borracha resistente; Dimensões aproximadas:  17.5 cm x 6.6 cm x 6.6 cm; À prova d'água para resistência a chuva ou imersões de até 1 metro;  Peso máximo de 600 gramas.</t>
  </si>
  <si>
    <t>unidade</t>
  </si>
  <si>
    <t>Margem de preferência normal: 10%
Margem de preferência adicional: 10%
CTF/APP: FTE - Categoria: Indústria de Material Elétrico, Eletrônico e Comunicações; Código: 5.</t>
  </si>
  <si>
    <t>Câmera Digital : Resolução: 24MP, Resolução do Monitor LCD: 1.040.000 pixels touchscreen ; Resolução máxima em fotografia 24MP (6000×4000) em formato JPEG e RAW em Adobe sRGB ou RGB máxima resolução em vídeo Full-HD 1920x1080p a 60fps em formato MOV. Inclui: bateria, carregador, tampa da baioneta da câmera e alça de mão.</t>
  </si>
  <si>
    <t>Câmera Digital Esportiva para gravação de vídeo: Com capacidade para capturar imagens com definição 4K a 30 qps (4K30) e 2.7K em até 60 qps, Full HD (1080p) em até 120 qps para slow motion de alta definição, WVGA (848 x 480). Fotos de 12 megapixels em intervalos ou em bursts momentâneos de até 30 fotos por segundo. Equipada com conectividade Wi-Fi e Bluetooth. Porta USB para a transferência de arquivos, e conexão do adaptador de mic de 3,5mm incluso. Caixa estanque para até 40 m. Incluindo: montagem adesiva curva, montagem adesiva plana, 2 fivelas de liberação rápida, braço pivotante de 3 vias, adaptador para uso de microfone externo, bateria extra e case para transporte. BIVOLT - Manual em Português. Garantia mínima de 12 meses.</t>
  </si>
  <si>
    <t xml:space="preserve">Câmera fotográfica digital com imagem de 32.5 megapixels e tela de 2,95”. Formato do arquivo:JPEG, HEIF, RAW (CR3, 14 bit RAW format), MP4. Estabilizador de Imagem (IS) no corpo. Obturador Mecânico e Eletrônico. Processador de Imagem: DIG!C X. Material do Corpo: Liga de magnésio e plástico de engenharia de alta resistência. Bluetooth. X-Sync :1/250 (Obt. Mecânico) 1/320 (Obt. Eletrônico). Lentes Compatíveis: Sem adaptador: RF e RF-S | Com adaptador: EF e EF-S Vídeo :4K 60P | FULL HD 120P HDMI :Saída limpa do HDMI. Velocidade do Obturador: Mecanico: 1/8000 até 30 seg | Eletronico: 1/16000 até 30 seg. Sensibilidade ISO:Foto: 100-32000 (H: 51200) Vídeo: 100-12800 (H: 16000-25600). Modos de Cena:Foto: Cena inteligente auto, 13 modos de Cena especial (incluindo ""panning""/fotografia panorâmica), filtros criativos, P, Tv, Av, M, Fv, C1, C2 e C3. Vídeo: Cena inteligente auto para filmes, vídeo HDR, filtros criativos, exposição automática para vídeo, Tv, Av, M, C1, C2 e C3. Time Lapse (Modo vídeo ou Intervalômetro). Visor eletronico OLED Aprox. 2.360.000 pontos.  Entrada para Microfone externo. Tamanho da Tela:2,95"" | 1.620.000 pontos. Número de Pontos de Foco:Até 651 posições de AF disponíveis. Wi-Fi:IEEE 802.11b/g/n | 2,4 GHz. Dimensões:132,0 x 90,4 x 91,7 mm. Outras características:· Rastreamento de assuntos com detecção de pessoas, animais e veículos · Estabilização de imagem de 5 eixos integrada com tecnologia automática de nível· A taxa de quadros de vídeo é de até 4K 60P sem corte com a opção 4K Fine (oversampling de 7K), HDR PQ de 10 bits.Modo de vídeo vertical e gravação de vídeos acima de 30 min· Dois slots de cartão de memória SD UHS II · Controles ergonômicos aprimorados com um seletor de controle rápido integrado, multicontrolador e interruptor de modo de foco· Tela sensível ao toque e articulável de 3 polegadas com 1,62 milhão de pontos resistente a arranhões · Visor eletrônico de aprox. 2,36 milhões de pontos com 100% de cobertura e ampliação de 1,15x · Hot Shoe para acessórios multifuncionais com conexão digital. Resistência à Poeira e Água. Balanço de Branco :AWB (Prioridade do ambiente | Prioridade do branco), Luz do dia, Sombras, Nublado, Luz de Tungstênio, Luz fluorescente Branca, Flash, Personalizado. Opção K para definição entre 2500K e 10000K. Touch Screen. SIMILAR ao modelo EOS R7 com lente RF-S 18-150mm da Canon. </t>
  </si>
  <si>
    <t>Controle Remoto Compatível Para Projetor Benq MS513PB</t>
  </si>
  <si>
    <t>Controle remoto compatível para projetor Epson, com pilhas, modelos: powerlite S5 S5 +,powerlite S6 S6 +, powerlite S8 S8 +, powerlite S10 S10 +, powerlite S11, powerlite S12 +, powerlite S18 +, powerlite S27 +, powerlite W11 +, powerlite W12 +, powerlite X12, powerlite X14 +, powerlite X36 +, powerlite X41 +, powerlite X39 +, powerlite W39 +, powerlite X29 +, powerlite X05 +, brightlink 425WI, brightlink 435WI, brightlink 475WI +, brightlink 485WI +, EX5210, powerlite 1870, powerlite 420W, powerlite 430, powerlite EX3212, powerlite home cinema 710HD</t>
  </si>
  <si>
    <t>Fone de ouvido profissional sobre a orelha, fechado. Sensibilidade: 104 db, Frequência: 20 – 20000 hz, Tipo de conector: 3,5 mm (p2). Com adaptador para ¼ “, p 10. Tecnologia de conexão: com fio. Diâmetro: 2.4 Polegadas. Impedância: 63 Ohm.</t>
  </si>
  <si>
    <t>Fone Ouvido: Configurações Mínimas: Potência 100mw Ou Superior, Impedância 64, Freqüência 20 Hz A 20 Khz, Tipo Fone Headphone, Características Adicionais Closed, Almofadas C/Espuma, Plugs 1/4 Pol, Cabo De 1,50 m, Modelo Profissional</t>
  </si>
  <si>
    <t>Gravador De Voz Digital  - Capacidade 16GB;: Conexão USB para transferência de arquivos; Filtro de Corte que elimina o ruídos; possibilidade de expansão de memória por cartão micros SD; Formato De Gravação : MP3/L-PCM; Formato De Reprodução : MP3/WMA/AAC-</t>
  </si>
  <si>
    <t>Gravador De Voz Digital  - Capacidade 4GB; Alimentação: 2 pilhas AAA; Conexão USB para transferência de arquivos; Filtro de Corte que elimina o ruídos; possibilidade de expansão de memória por cartão micros SD; Formato De Gravação : MP3/L-PCM; Formato De Formato De Reprodução : MP3/WMA/AAC-LC/L-PCM; Microfone Estéreo com sistema S para captar sons distantes ou suaves; Máximo De Arquivos (Total) 5000; Máximo De Arquivos Por Pasta 199; Pesquisa Do Calendário Sim Duração mínima da Bateria Para Gravação em LPCM 44,1 Khz 16 Bits de 40 horas e MP3 A 128 Kbps de 57 horas.</t>
  </si>
  <si>
    <t>Headfone para Câmera: Headfone 32 Omhs, Supra aural, Plug: estéreo 3,5 / 6,3 mm (P2 e P10), cabo 3 metros, Frequência de resposta 21 - 18000 Hz; Nível de pressão sonora (SPL): 108 dB; THD, distorção harmônica total de: &lt;0,7 %; sensibilidade 115 dB.</t>
  </si>
  <si>
    <t>Home Theater Blu-Ray 3D – 5.1 canais; Bluetooth; Entrada de Áudio Digital (Óptica); Saída HDMI; USB Frontal, Antena FM, Microfone (2), Entrada LAN (Rede); Formatos de Leitura: DVD (NTSC / PAL /-R / -RW /+R / +RW), BD (ROM / -R / -RE), Audio CD, DTS-CD, CD-R / CD-RW, Divx / Divx HD, MPEG2 / MPEG4 AVC, SMPTE, MKV, AVCHD, M4V, WMV, FLV, 3GP; Menu em português; Dolby Digital; Resolução de Vídeo 1080p; 80W RMS (x2) + 80W RMS (x2) + 80W RMS + 100W RMS; Closed Caption; Conteúdo da Embalagem Home Theater, Controle Remoto, Cabo HDMI, Manual em Português, Antena FM, Garantia, Pilhas; Bivolt automático; Garantia mínima de 12 meses.</t>
  </si>
  <si>
    <t>Interface de Áudio: USB 2.0 / FireWire 400 Digital I/O System 8 + 8 + 2 canais analógicos / ADAT / Interface SPDIF 24 Bit / 192 kHz Áudio Digital 36 x 18/ Roteador Matrix 2 x MIDI I/O. Especificações técnicas: Conectividade de Computador: FireWire 400 / USB 2.0 / USB 3.0; E / S simultânea: 18 x 18; Número de pré-amplificadores: 2; Phantom Power: Sim; Resolução A / D: 24 bits / 192kHz; Entradas analógicas: 2 x XLR Combo, 6 x TRS; Saídas analógicas: 6 x TRS, 1 x fones de ouvido; Entradas digitais: 1 x ADAT (8 canais), 1 x S / PDIF (2 canais); Saídas digitais: 1 x ADAT (8 canais), 1 x S / PDIF (2 canais); Relação sinal / ruído (SNR): 111 dB RMS não ponderado, 113 dBA; Resposta de frequência a 44,1 kHz, -0,5 dB: 6 Hz - 20,6 kHz, Resposta de frequência @ 96 kHz, -0,5 dB: 6 Hz - 45,3 kHz, Resposta de frequência @ 192 kHz, -1 dB: -1 dB: 5 Hz - 90 kHz; Entrada: Jack TRS de 6,3 mm, balanceado eletronicamente; Sensibilidade de entrada comutável para Lo Gain, +4 dBu, -10 dBV; Nível de entrada para 0 dBFS @ Lo Gain: +19 dBu, Line In 3-4, frente; Etapa de ganho adicional: 0 até +12 dB; Nível de entrada máximo, Lo Gain, Gain 0 dB: Impedância de entrada Inst: 470 kOhm; Input Gain Inst: +6 dB; Modo de entrada: Line balanceado (TRS), Inst desequilibrado (TS).</t>
  </si>
  <si>
    <t xml:space="preserve">Kit Chromakey verde com no mínimo pano de fundo de 2m x 3m, com altura regulável, suporte em alumínio para chroma-key (fundo infinito) e bolsa para transporte. O Conjunto deve conter: - 1 tecido verde (chroma key) no tamanho 2m altura x 3m largura – 100% </t>
  </si>
  <si>
    <t>Kit Iluminador RING LIGHT com mínimo de 25cm com dimmer + tripé 1,20m + adaptador para celular. Ring Light Led Self Iluminador 10” 25cm (mínimo) com Tripé podendo variar de 1,20m (mínimo) a 1,60m (mínimo). Led de 25cm, temperatura da cor regulável de 3200k - 5500K ajustável, potência mínima de 15w. Acompanha um regulador com 4 botões: 2 para regular a intensidade do LED, 1 para ligar e desligar e 1 para regular entre luz quente e fria. Possui 3 temperaturas de cor: branco, amarelo e morna (branco amarelado). A alimentação do iluminador é através de cabo USB de no mínimo 1,90m, podendo utilizar um adaptador de tomada de celular para ligar ou conectar no USB do computador ou outro equipamento que forneça 5v USB. O cabo USB deverá estar sempre ligado para funcionar, o mesmo pode ser conectado a uma porta USB ou até mesmo uma bateria externa. Acompanha: Adaptador de celular e Adaptador Ballhead podendo girar 360º (fica entre o tripé e o ring, possibilitando o giro do ring LED sem alterar ou mover o tripé); Garantia de 6 meses.</t>
  </si>
  <si>
    <t>Unidade</t>
  </si>
  <si>
    <t>Lâmpada microscópio - Projection Lamp Type 5761 6V 30W G4, Base: G4 Material do Bulbo: Sem filtro UV de quartzo Aplicação Principal: Projeção, Microscopio Vida útil: 100 Horas Temperatura de Cor: 3200ºK Potência: 30W Tensão: 6V Marca de referência: Philips</t>
  </si>
  <si>
    <t>Lâmpada para microscópio: Lâmpada halógena de baixa tensão sem refletor; Xenônio em vez de criptônio como gás de enchimento; Fluxo luminoso até 10 % mais alto com o mesmo consumo de energia; Dimerizável (HLX); Tensão: 6 V; Potência 20 W; Temperatura de cor 3350 K; Fluxo luminoso nominal 460 lm; DIMENSÕES DO PRODUTO: Diâmetro 9 mm; Comprimento 31,0 mm; Comprimento do centro luminoso (LCL) 19,4 mm (±0.3 mm); Comprimento do filamento 2,30 mm; Campo iluminado 2,3*0,8 mm²; Diâmetro do filamento 0,8 mm; Vida mediana: 100 h; Soquete (base): G4; Diâmetro mínimo do invólucro da lâmpada: 9 mm; CATEGORIA ESPECÍFICA PARA O PAÍS (Brasil): Código ANSI: ESB; LIF: M/30; Marca e Modelo de Referência: OSRAM HLX64250 20 W, 6V, G4, XENOPHOT - NAED 54261</t>
  </si>
  <si>
    <t>Lâmpada para Projetor Epson - Modelo: ELPLP 36</t>
  </si>
  <si>
    <t>Lâmpada para Projetor Epson - Modelo: ELPLP 54</t>
  </si>
  <si>
    <t>Lâmpada para projetor Epson Power Lite S5+ - 3000 lumens</t>
  </si>
  <si>
    <t>Lampada para projetor Epson Power lite X24 - ELPLP 78</t>
  </si>
  <si>
    <t>Lâmpada para projetor: Modelo: Epson Modelo: EPLP 67</t>
  </si>
  <si>
    <t>Lâmpara para Projetor Benq Modelo: MS524b 5J. JC205.001</t>
  </si>
  <si>
    <t>Lousa Interativa Digital: Área útil de no mínimo 92 polegadas de diagonal no formato 16:9 WideScreen. Resolução: 4096x4096; Superfície da tela em material com baixa reflexão em projeção frontal; Permite a utilização de canetas para quadro branco (Dry-erase) e apagador de feltro; permite apagar canetas de tinta permanente e limpar colas, adesivos. Baixo brilho para reduzir a reflexão e brilho em projeção frontal. Não possuir em sua superfície nenhum componente elétrico ou eletrônico. Tecnologia de Digitalização Raios Infra Vermelho, sensível ao toque do dedo. Não necessita ferramentas especiais para utilização. A tecnologia deverá estar na moldura da lousa, protegida por perfil de alumínio, aço ou material similar ou superior. Sistema de fixação para parede ou chão; com suporte móvel; as rodas do suporte devem possuir travas. Conexão com computador é feita através de cabo USB. Não precisa de alimentação elétrica adicional. Manual em português. Garantia mínima de 12 meses.</t>
  </si>
  <si>
    <t>Mesa De Áudio  - 8 Canais: Com 8 entradas e 2-bus mixer – Pré-amplificadores de microfones; 1 FX send pós fader para uso de processadores Fx externos; 1 Aux return estéreo para aplicações FX ou como entrada estéreo separada; EQs - entrada de CD / tape endereçavel ao MAIN mix ou control room / saidas de fones-baixíssimo ruido, mixer analógico c/alto headroom-fones e saídas de tape / CD estéreo; Controle de saídas de efeito por canal; BIVOLT. Manual em português. Garantia mínima de 12 meses.</t>
  </si>
  <si>
    <t>Mesa De Áudio - 4 Canais Estéreo: Entrada Auxiliar com controle individual; Entradas balanceadas com conexão Plug stereo P10 e Plug XLR; Equalizador de três bandas (High - Mid - Low); Alta perfomance em audio mixer; Entradas e saídas destinadas a inclusão</t>
  </si>
  <si>
    <t xml:space="preserve">Mesa de som 16 canais: 8 mono + 4 estéreo / 4 barramentos de grupo + 1 barramento estéreo. 4 barramentos de grupo e 1 barramento estéreo 4 saídas AUX (incluindo efeito) Pré-amplificador D-PRE que utiliza o circuito invertido de Darlington 1-Potenciometro Compatível com iPad (2 ou posterior), através de adaptadores apropriados (APPLE) Incluindo o software Cubase AI DAW (download version) Chave de atenuação (PAD) nos canais mono Phantom Power - Entrada de Mic +48V Saída XLR balanceada Fonte de alimentação elétrica universal interna, compatível em todo mundo Suporte para montagem em rack (incluído) Chassis de metal. Similar ao modelo MG-16XU Yamaha </t>
  </si>
  <si>
    <t>Mesa Digitalizadora tipo Tablet com caneta, Área ativa: 152 x 95 mm, Uma caneta (sem borracha), níveis de pressão da caneta: 2048, tecnologia da caneta: Pressure-sensitive, Resolução: 100 lines/mm (2540 lpi), velocidade de leitura (caneta): 133 pps  cordless, battery-freemesa, conexão USB._x000D_
Digitalizadora que oferece toda a tecnologia para desenhar, editar fotos, fazer esboços de projetos de maneira eficiente e facilitada. Como se trata de uma mesa digitalizadora pequena, ela não vai ocupar muito espaço do seu desktop, mas apresenta uma área de criação suficiente para você desenvolver os seus trabalhos simples ou complexos. Conectividade USB, plug and play, USB no Smartphone, Windows 8, Windows®7 SP1, Windows® Vista SP2 ou Windows® XP SP3, MacOS 10.6.8 ou posterior (processador Intel®) e  Driver. Um ano de garantia. 1 ano de garantia_x000D_
Modelo de Referencia: CTL-472 - Wacom</t>
  </si>
  <si>
    <t>Microfone com fio Profissional: Carcaça metálica; Chave ON/OFF; Impedância: Baixa 250 Ohms; Resposta frequência: 50Hz à 15KHz; Sensibilidade a 1KHz: Baixa -56dB (0dB = 1V/Pa). Manual em Português. Garantia mínima de 12 meses.</t>
  </si>
  <si>
    <t>Microfone condensador cardióide -Especificações: Padrão polar: cardióide; resposta em freqüência: 20-20.000 hz; sensibilidade de circuito aberto: –37 db (14,1 mv) ref. 1v a 1 pa; impedância: 100 ohms; nível máximo de som de entrada: 144 db spl, 1 khz a 1%</t>
  </si>
  <si>
    <t>Microfone de lapela omni-direcional: microfone onidirecional de lapela estilo “locutor" para proporcionar reprodução de voz inteligível e precisa. Especificações: elemento condensador, onidirecional, frequência 50 – 18.000 Hz, sensibilidade de circuito aberto -54 dB, impedância 1.000 ohms, cabo de no mínimo 6m com conector P2. Inclui prendedor de gravata, bateria LR44, abafador de vento de espuma.</t>
  </si>
  <si>
    <t>Microfone de lapela sem fio K35 P3 3,5mm Omnidirecional. 2,4Ghz Recarregável. Ideal para câmeras, caixas de som, megafone, alto falantes, som externo. Conexão P3 3,5mm - Alta Qualidade - Omni-Direcional - Voz Clara e Ótima Captação - Captação 360 Graus - Longo Alcance 20-30 metros - Plug-And-Play - Bateria com até 5h de duração. Características: 1. Mão-livre, pode ser usado para conversar, reunião de vídeo, gravação de música, TikTok, Youtube, Lives, Streamings, etc. 2. Um grampo para você grampeá-lo ao colar, ao laço ou ao bolso facilmente 3. Compatível com diversos modelos de Cameras, Caixas de Som, Alto Falantes, Celulares, Computadores, Som Externo, Palestra. Especificação: - Freqüência: 2.4GHz - Tensão de entrada: DC4.8 - 5.4V - Conexão: P3 3,5mm - Cor: Preto - Capacidade Bateria: 80mAh - Distância de transmissão: 20-30metros - Tamanho do microfone: 62*23*28mm - Peso do Microfone: 7g - Tamanho do receptor: 45*27*7mm - Peso do receptor: 4g - Faixa de frequência: 20hz-20khz - Sensibilidade: -30db 11db - SNR: &gt;60dB - Impedância: &lt;= 2.2k ohm Conteúdo da embalagem: 1 x microfone sem fio recarregável 1 x Receptor recarregável 1 x Manual 1 x cabo USB.</t>
  </si>
  <si>
    <t>Microfone Sem Fio De Mão: Contendo 1 microfone de mão (transmissor) e receptor com 1 antena; 08 frequências selecionáveis em UHF; microfone com cápsula dinâmica cardioide e carcaça metálica; com resposta de frequência de 50Hz - 15kHz; saída balanceada conector XLR; antena telescópica; potencia de 10mW; fonte no novo padrão de tomada de acordo com a norma NBR 14136 de energia, homologado pelo Inmetro; duração da bateria do Transmissor de no mínimo de 10 horas. BIVOLT. Manual em português. Garantia mínima de 12 meses.</t>
  </si>
  <si>
    <t>Microfone sem fio de mesa UHF com 2 microfones deve possuir controles de volume independentes. O receptor com Chave liga-desliga; 2 antenas; Saídas j10 individuais ou mixadas; Dimensões (A x L x P): 55,00 x 420,00 x 230,00mm;  Alimentação: 12Vdc. Transmissor deve possuir: Alcance de 60m; Alimentação: 12Vdc; Alimentação: 3.0V (2 pilhas AA); Dimensões da Base (A x L x P): 58,00 x 110,00 x 150,00mm; Altura total do microfone: 48cm.</t>
  </si>
  <si>
    <t>Microfone sem fio de mesa UHF com 4 microfones - controles de volume independentes; receptor com : Chave liga-desliga; mínimo de duas antenas; Saídas j10 individuais ou mixadas; Dimensões aproximadas (A x L x P): 55,00 x 420,00 x 230,00mm; alimentação: 12Vdc. Transmissor deve possuir: Alcance de 60m; Alimentação: 12Vdc; Alimentação: 3.0V (2 pilhas AA); Dimensões aproximadas da Base (A x L x P): 58,00 x 110,00 x 150,00mm; Altura total aproximada do microfone: 48cm.</t>
  </si>
  <si>
    <t>Monopé para Câmera: material fibra de carbono, altura 170 cm, peso 1.510 g, capacidade carga 25 kg, cor preta, características adicionais 4 seções,pé emborrachado, travamento g lock (rosca )</t>
  </si>
  <si>
    <t>Papel fotográfico revestido de resina de peso médio de 190g base neutra – acetinado nas dimensões de 17,8cm x 24 cm. Uso em laboratório de fotografia. (Envelope com 25 fl)</t>
  </si>
  <si>
    <t>Env. com 25 fls</t>
  </si>
  <si>
    <t>Pedestal de Microfone Alto  - Tipo Girafa: material base sustentação ferro fundido; cor preta, tipo haste 2 estágios; altura mínima 1,00m; altura máxima: 2,10m; peso aproximado 4,5 kg, características adicionais haste com regulagem de altura e inclinação.</t>
  </si>
  <si>
    <t>Projetor Laser para auditórios Projetor multimidia Laser DLP com no mínimo 4.000 Lumens e tecnologia Laser Resolução nativa WXGA (1200x800) 4.000 Lumens. Contrate 250.000:1. Aspect Ratio Nativo 16:10 Aspect Ratio compatível: 4:3 e 16:9. Correção de keystone vertical: +- 40 com correção automática. 1.073.4 milhões de cores. Taxa de varredura horizontal: 15.375 a 91.146 Khz. Taxa de varredura vertical: 50 a 86Hz (120Hz para 3D). Uniformidade de 85%. Tamanho de Projeção: de 30" a 301" diagonal. Lampada: Laser com vida útil de 30.000 horas. Throw-ratio: 1.18:1 a 1.54:1. Distancia de projeção: 39.37" a 303.15". Zoom: 1.3. Distancia focal: 16.901mm a 21.6076mm / 0.665" a 0.851". Conexões de entrada: 1x HDMI 2.0, 1x HDMI 1.4a / 3D, 1x VGA (YPbPr/RGB), 1x Audio 3.5mm. Conexões de saída: 1x Audio 3.5mm, 1x USB-A com power 1.5A. Conexões de controle: 1x RS232, 1x RJ45, 1x micro USB. Compatibilidade com PC: UHD, FHD, UXGA, SXGA, WXGA, HD, XGA, SVGA, VGA, Mac. Compatibilidade 2D: NTSC M/J, 3.58MHz, 4.43MHz PAL B/D/G/H/I/M/N, 4,43MHz SECAM B/D/G/K/K1/L, 4.25/4.4MHz 480i/p, 576i/p, 720p(50/60Hz), 1080i(50/60Hz), 1080p(50/60Hz). Compatilidade 3D: Side-by-Side:1080i50 / 60, 720p50 / 60 Frame-pack: 1080p24, 720p50 / 60 Over-Under: 1080p24, 720p50 / 60. Funcionalidade de Segurança: Barra de Segurança, Kensington Lock e Interface protegida por senha Idiomas OSB e display: Português, Operação 24x7. Controle remoto com laser e função mouse, Auto-falante: 1, Watts por autofalante: 10W. Controle por LAN: Sim. Fonte de alimentação: 100V a 240V, 50 a 60Hz. Garantia mínima de 12 meses do fabricante. Não serão aceitos projetores descontinuados pelo fabricante ou sem assistência técnica oficial, reconhecida pelo fabricante por meio de documentos e disponível em seu website, em território nacional. Modelo de referência: Optoma ZW400</t>
  </si>
  <si>
    <t>Projetor para sala de aula e reunião. Projetor Multimídia de no mínimo 3400 lumens ISO. Tecnologia DLP ou 3LCD; Razão de aspecto: 4:3. Resolução nativa XGA(1024x768), Resolução suportada: 1280 x 800 (WXGA), 1280 x 960 (SXGA2), 1280 x 1024 (SXGA3) 1366 x 768 (WXGA60-3), 1400 x 1050 (SXGA+), 1440 x 900 (WXGA+). Correção do trapézio (keystone): 1d, vertical ± 30°, horizontal ± 30° . Frequencia horizontal: 15KHz-100KHz. Frequencia vertical: 23Hz-120KHz. Contraste mínimo: 15000 : 1. Distancia focal: 16,9 mm - 20,28 mm. Razão de zoom: 1 - 1,1. Tamanho da tela: mínimo de 30" a 300". Display com possibilidades de 1,07 bilhão de cores . Possibilidade de pré ajustes de imagens. Menu multilinguagem com opção português. Interfaces mínimas: 1x D- sub entrada com 15pin, 1x D-sub saída com 15pin, 1x HDMI V1.3 ou superior, 1x Vídeo Composto (RCA), 1x Áudio In, 1x Áudio Out, 1x Altavoz 2W, 1x USB, 1x RS232 (DB-9pin). Compatibilidade hdtv 480i, 480p, 576i, 576p, 720p, 1080i, 1080p, NTSC/NTSC4.43/PAL/M-PAL/N-PAL/PAL60/SECAM . Funções suportadas: esfriamento rápido, busca automática de sinal,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será aceito projetores descontinuados pelo fabricante ou sem assistencia técnica no território nacional. Modelos de Referencia: Epson PowerLite E20 e BENQ MX560.</t>
  </si>
  <si>
    <t>Projetor para sala de aula pequena e reunião. Projetor Multimídia de no mínimo 3600 lumens; Tecnologia DLP ou 3LCD; Razaõ de aspecto: 4:3. Resolução nativa VGA(800 x 600). Resolução suportada: 1280 x 800 (WXGA), 1280 x 960 (SXGA2), 1280 x 1024 (SXGA3) 1366 x 768 (WXGA60-3), 1400 x 1050 (SXGA+), 1440 x 900 (WXGA+). Correção do trapézio (keystone): 1d, vertical ± 30°, horizontal ± 30° . Contraste mínimo: 20,000:1. Lente: f/2.56 - 2.68. Distancia focal: 22 mm - 24,18 mm; Razão de zoom: 1 - 1,1 ; Tamanho da tela: mínimo de 30" a 300"; Display com possibilidades de 1,07 bilhão de cores; Frequencia horizontal: 15KHz-100KHz; Frequencia vertical: 24Hz-120KHz . Possibilidade de pré ajustes de imagens. Menu multilinguagem com opção português. Interfaces mínimas: 1x D- sub entrada com 15pin (Compartilhada com Video por Componentes), 1x D-sub saída com 15pin, 1x HDMI V1.3 ou superior, 1x Vídeo Composto (RCA), 1x Áudio In, 1x Áudio Out, 1x USB, 1x RS232 (DB-9pin). Compatibilidade EDTV, HDTV, NTSC, PAL, SDTV, SECAM . Funções suportadas: esfriamento rápido, busca automática de sinal, tela em branco, bloqueio de teclas, auto desligar, password para segurança, modo altitudes elevadas, congelamento, desejável templates predeterminados para professores . Formas de projeção: Frontal/Teto/Retroprojeção/Com montagem no teto. Controle remoto com baterias, cabo de força, cabo vga (d-sub 15pin), Manual em Português, guia de início rápido, certificado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ACER X1123HP e BENQ MS550.</t>
  </si>
  <si>
    <t xml:space="preserve">Projetor para sala média Projetor Multimídia de no mínimo 3800 lumens. Tecnologia DLP ou 3LCD; Resolução nativa WXGA(1280x800), Resolução suportada: 640 x 480 (VGA), 800 x 600 (SVGA), 1280 x 960 (SXGA2), 1280 x 1024 (SXGA3), 1366 x 768 (WXGA60-3), 1400 x 1050 (SXGA+), 1440 x 900 (WXGA+), 1680 x 900 (WXGA++), 1600 x 1200 (UXGA60), suporte resolução pc: 120 hz quadros para resoluções até wxga, Correção do trapézio (keystone): 1d, vertical ± 30°, horizontal ± 30° .Frequência horizontal: 31 k ~ 99 khz, frequência vertical: 48~120 hz, Compensação projetada: Contraste mínimo: 16000 : 1. Distancia focal: 16,9 mm - 20,28 mm . Razão de zoom: 1 - 1,2. Tamanho da tela: mínimo de 33" a 320" (0,91 m - 10,89 m). Display com possibilidades de 1 bilhão de cores. Possibilidade de pré ajustes de imagens. Menu multilinguagem com opção português. Interfaces mínimas: 1x D- sub entrada com 15pin (Compartilhada com Video por Componentes), 1x D-sub saída com 15pin, 1x HDMI V1.3 ou superior, 1x Vídeo Composto (RCA), 1x Áudio In, 1x Áudio Out, 1x Altavoz 2W, 1x USB, 1x RS232 (DB-9pin). Interface de Rede 1x LAN. Compatibilidade hdtv 480i, 480p, 576i, 576p, 720p, 1080i, 1080p, compatibilidade de vídeo ntsc, pal, secam. Funções suportadas: esfriamento rápido, busca automática de sinal, pjlink compatível,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Epson PowerLite W49_x000D_
</t>
  </si>
  <si>
    <t>Suporte veicular universal, compatível para aparelhos smartphones de até 8cm de largura, presilha para fixação, posições vertical e horizontal, fixação na saída do ar condicionado. Adicionais Mola de pressão interna, ajustável ao aparelho, abertura minima de de 55mm. _x000D_
Suporte veicular. Características presilha para fixação, posições vertical e horizontal, fixação na saída do ar condicionado._x000D_
Modelo de referencia: Altomex C-091</t>
  </si>
  <si>
    <t>Suporte veicular universal, trava automática, anti queda, base ventosa de silicone aderente. Adicionais compatível com aparelhos Iphone/Smartphone/GPS de até 6.5 polegadas._x000D_
Características base ventosa de silicone aderente.</t>
  </si>
  <si>
    <t>TELA DE PROJEÇÃO RETRÁTIL 1,80 x 1,80m: Tela em plástico vinil com enrolamento automático por sistema de mola, com parada multiponto; Gabinete em alumínio com pintura epóxi de alta resistência; Possibilidade de ser fixada na parede ou no teto; Acompanham: Estojo metálico em alumínio, aço carbono, ou material similar ou superior; Garantia mínima de 12 meses.</t>
  </si>
  <si>
    <t>TELA DE PROJEÇÃO RETRÁTIL 2,00 x 2,00m: Tela em plástico vinil com enrolamento automático por sistema de mola, com parada multiponto; Gabinete em alumínio com pintura epóxi de alta resistência; Possibilidade de ser fixada na parede ou no teto; Acompanham: Estojo metálico em alumínio, aço carbono, ou material similar ou superior; Garantia mínima de 12 meses.</t>
  </si>
  <si>
    <t>Teleprompter  - com área visível de 19 polegadas com monitor, em espelho cristal para câmeras de alta definição (espessura 2 mm), com reflexão adequada e específica para vídeo; compatibilidade com monitores de 15,6”, 18,5” e 20” e tablet. Base em alumínio. Acompanha monitor VGA e Cabo AC/VGA.</t>
  </si>
  <si>
    <t xml:space="preserve">Tripé amador em alumínio anodizado com 3 secções; para cãmeras DSLR e celulares; elevador central; pernas com ajuste de altura; ajuste individual de ângulo; bolhas de nível;  encaixe universal com engate rápido; Altura Mínima: 55cm, Altura Máxima: 1,38m; </t>
  </si>
  <si>
    <t>Tripé fotográfico para câmera profissional com suporte para celular. Ajuste de altura com altura mínima de 61cm e altura máxima de 1,8m. Possibilitar rotacionar a câmera em 360º. Possuir níveis para fazer ajustes finos nos mais diversos ângulos. Pernas em alumínio de 25x19cm. Travas no ajuste de altura. Pés antiderrapantes. Pés emborrachados. Braço para rotação da câmera na base da câmera. Bolsa para transporte. Acompanha Haste central. Cor Preto.</t>
  </si>
  <si>
    <t>Tripé Profissional  com altura minima 53 cm e altura maxima 1,44 metros. Altura maxima com a cabeça elevada (total) 1,74 metros. Diametro total de uma perna a outra aberta, em posição de uso na altura minima: 40cm. Diametro total de uma perna a outra aberta em posição de uso na altura maxima: 1,16 metros. Peso do tripé: 2,3 Kilos. Peso suportado pelo tripe: 18 kilos. Twist Lock c/ estrias emborrachadas. Gancho p/ engatar contrapeso. 3 ângulos de abertura das pernas. Prato superior com parafuso reversível de duas pontas 1/4 e 3/8.  Manoplas c/ espuma macia e aderente. 180º de movimentação das pernas. Unha de gato retrátil. Coluna reversível e destacável. Tubos de alumínio trifilados. Perna destacável que virá monopé. Garantia de 1 ano. Soft case.</t>
  </si>
  <si>
    <t>Tripé profissional em alumínio com 3 secções; elevador central; pernas com ajuste de altura; ajuste individual de ângulo; bolhas de nível;  encaixe da cebeça multi tamanho (para câmeras de fotografia e de vídeo/cinema); Altura Mínima: 80cm, Altura Máxima: 163cm; com bolsa para transporte.</t>
  </si>
  <si>
    <t>TV SMART LED 32" BIVOLT: Timer On/Off; Sleeptimer; Conversor Digital Integrado; Som Estéreo; Closed Caption; Recursos de Áudio; Wi-Fi; Mínimo de 2 conexões HDMI; Mínimo de 1 conexão USB; com controle remoto, pilhas para o controle, cabos para instalação e kit para instalação do pedestal. Bivolt. Manual em Português. Garantia mínima do Fornecedor de 12 meses. Requisitos de Avaliação da Conformidade (RAC) conforme Portaria INMETRO n.º 377 de 14/09/2021.</t>
  </si>
  <si>
    <t>TV SMART LED 43" 4K BIVOLT: Timer On/Off; Sleeptimer; Conversor Digital Integrado; Som Estéreo; Closed Caption; Recursos de Áudio; Wi-Fi; Mínimo de 2 conexões HDMI; Mínimo de 2 conexões USB; com controle remoto, pilhas para o controle, cabos para instalação e kit para instalação do pedestal. Bivolt. Manual em Português. Garantia mínima do Fornecedor de 12 meses. Requisitos de Avaliação da Conformidade (RAC) conforme Portaria INMETRO n.º 377 de 14/09/2021.</t>
  </si>
  <si>
    <t>TV SMART LED 50" 4K BIVOLT: Timer On/Off; Sleeptimer; Conversor Digital Integrado; Som Estéreo; Closed Caption; Recursos de Áudio; Wi-Fi; Mínimo de 2 conexões HDMI; Mínimo de 2 conexões USB; com controle remoto, pilhas para o controle, cabos para instalação e kit para instalação do pedestal. Bivolt. Manual em Português. Garantia mínima do Fornecedor de 12 meses. Requisitos de Avaliação da Conformidade (RAC) conforme Portaria INMETRO n.º 377 de 14/09/2021.</t>
  </si>
  <si>
    <t>TV SMART LED 60" 4K BIVOLT: Timer On/Off; Sleeptimer; Conversor Digital Integrado; Som Estéreo; Closed Caption; Recursos de Áudio; Wi-Fi; Mínimo de 2 conexões HDMI; Mínimo de 2 conexões USB; com controle remoto, pilhas para o controle, cabos para instalação e kit para instalação do pedestal. Bivolt. Manual em Português. Garantia mínima do Fornecedor de 12 meses. Requisitos de Avaliação da Conformidade (RAC) conforme Portaria INMETRO n.º 377 de 14/09/2021.</t>
  </si>
  <si>
    <t>TV Smart LED 85" (mínimo) 4K Bivolt: Timer On/Off; Sleeptimer; Conversor Digital Integrado; Som Estéreo; Closed Caption; Recursos de Áudio; Wi-Fi; Mínimo de 2 conexões HDMI; Mínimo de 2 conexões USB; com controle remoto, pilhas para o controle, cabos para instalação e kit para instalação do pedestal. Bivolt. Manual em Português. Garantia mínima do Fornecedor de 12 meses. Requisitos de Avaliação da Conformidade (RAC) conforme Portaria INMETRO n.º 377 de 14/09/2021.</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</si>
  <si>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</si>
  <si>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</si>
  <si>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</si>
  <si>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</si>
  <si>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</si>
  <si>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</si>
  <si>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</si>
  <si>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</si>
  <si>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</si>
  <si>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</si>
  <si>
    <t>Caixa de Som Profissional Injetada Passiva Cor: Preto Bateria recarregável: Não Sistema Bass-Reflex 2 vias Woofer de 10 polegadas Corneta com drive de titânio de 1 polegada Potência de saída: 150W RMS Impedância: 8 Ohms Alimentação: Passiva Canais de configuração: 2.1 Filtros do alto-falante: Passivo Portátil Divisor de frequência: Corte em 3,5kHz Resposta de frequência: 45Hz a 20kHz Sensibilidade: 97dB Dimensões (A x L x P) até: 500,00 x 400,00 x 350,00 mm Peso: Até 12 kg Com base Com suporte Locais de colocação: Piso, parede, poste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</si>
</sst>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R$&quot;\ #,##0.00;[Red]\-&quot;R$&quot;\ #,##0.00"/>
    <numFmt numFmtId="44" formatCode="_-&quot;R$&quot;\ * #,##0.00_-;\-&quot;R$&quot;\ * #,##0.00_-;_-&quot;R$&quot;\ * &quot;-&quot;??_-;_-@_-"/>
    <numFmt numFmtId="164" formatCode="_-[$R$-416]\ * #,##0.00_-;\-[$R$-416]\ * #,##0.00_-;_-[$R$-416]\ * &quot;-&quot;??_-;_-@_-"/>
  </numFmts>
  <fonts count="11">
    <font>
      <sz val="11"/>
      <color theme="1"/>
      <name val="Calibri"/>
      <charset val="134"/>
      <scheme val="minor"/>
    </font>
    <font>
      <b/>
      <sz val="11"/>
      <color theme="1"/>
      <name val="Calibri"/>
      <charset val="134"/>
      <scheme val="minor"/>
    </font>
    <font>
      <sz val="8"/>
      <color theme="1"/>
      <name val="Calibri"/>
      <charset val="134"/>
      <scheme val="minor"/>
    </font>
    <font>
      <sz val="8"/>
      <color rgb="FFFF0000"/>
      <name val="Calibri"/>
      <charset val="134"/>
      <scheme val="minor"/>
    </font>
    <font>
      <sz val="10"/>
      <color theme="1"/>
      <name val="Calibri"/>
      <charset val="134"/>
      <scheme val="minor"/>
    </font>
    <font>
      <b/>
      <sz val="10"/>
      <color theme="1"/>
      <name val="Calibri"/>
      <charset val="134"/>
      <scheme val="minor"/>
    </font>
    <font>
      <b/>
      <sz val="8"/>
      <color theme="1"/>
      <name val="Calibri"/>
      <charset val="134"/>
      <scheme val="minor"/>
    </font>
    <font>
      <b/>
      <sz val="8"/>
      <color rgb="FF000000"/>
      <name val="Calibri"/>
      <charset val="134"/>
      <scheme val="minor"/>
    </font>
    <font>
      <sz val="8"/>
      <name val="Calibri"/>
      <charset val="134"/>
      <scheme val="minor"/>
    </font>
    <font>
      <b/>
      <sz val="8"/>
      <name val="Calibri"/>
      <charset val="134"/>
      <scheme val="minor"/>
    </font>
    <font>
      <sz val="11"/>
      <color theme="1"/>
      <name val="Calibri"/>
      <charset val="134"/>
      <scheme val="minor"/>
    </font>
  </fonts>
  <fills count="6">
    <fill>
      <patternFill patternType="none"/>
    </fill>
    <fill>
      <patternFill patternType="gray125"/>
    </fill>
    <fill>
      <patternFill patternType="solid">
        <fgColor theme="4" tint="0.39994506668294322"/>
        <bgColor indexed="64"/>
      </patternFill>
    </fill>
    <fill>
      <patternFill patternType="solid">
        <fgColor theme="6" tint="0.39994506668294322"/>
        <bgColor indexed="64"/>
      </patternFill>
    </fill>
    <fill>
      <patternFill patternType="solid">
        <fgColor rgb="FF8DB3E2"/>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44" fontId="10" fillId="0" borderId="0" applyFont="0" applyFill="0" applyBorder="0" applyAlignment="0" applyProtection="0"/>
  </cellStyleXfs>
  <cellXfs count="28">
    <xf numFmtId="0" fontId="0" fillId="0" borderId="0" xfId="0"/>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44" fontId="0" fillId="0" borderId="1" xfId="1" applyFont="1" applyBorder="1" applyAlignment="1">
      <alignment horizontal="center" vertical="center"/>
    </xf>
    <xf numFmtId="0" fontId="0" fillId="0" borderId="1" xfId="0" applyBorder="1" applyAlignment="1">
      <alignment horizontal="center" vertical="center"/>
    </xf>
    <xf numFmtId="44" fontId="0" fillId="0" borderId="1" xfId="1" applyFont="1" applyBorder="1" applyAlignment="1">
      <alignment horizontal="right" vertical="center"/>
    </xf>
    <xf numFmtId="0" fontId="2" fillId="0" borderId="0" xfId="0" applyFont="1"/>
    <xf numFmtId="0" fontId="3" fillId="0" borderId="0" xfId="0" applyFont="1"/>
    <xf numFmtId="0" fontId="4" fillId="0" borderId="0" xfId="0" applyFont="1" applyAlignment="1">
      <alignment wrapText="1"/>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xf numFmtId="0" fontId="6"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1" xfId="0" applyFont="1" applyFill="1" applyBorder="1" applyAlignment="1">
      <alignment vertical="center" wrapText="1"/>
    </xf>
    <xf numFmtId="0" fontId="8" fillId="5" borderId="1" xfId="0" applyFont="1" applyFill="1" applyBorder="1" applyAlignment="1">
      <alignment wrapText="1"/>
    </xf>
    <xf numFmtId="0" fontId="8" fillId="5" borderId="1" xfId="1" applyNumberFormat="1" applyFont="1" applyFill="1" applyBorder="1" applyAlignment="1">
      <alignment vertical="center" wrapText="1"/>
    </xf>
    <xf numFmtId="0" fontId="9" fillId="5" borderId="1" xfId="0" applyFont="1" applyFill="1" applyBorder="1" applyAlignment="1">
      <alignment vertical="center" wrapText="1"/>
    </xf>
    <xf numFmtId="44" fontId="8" fillId="5" borderId="1" xfId="1" applyFont="1" applyFill="1" applyBorder="1" applyAlignment="1">
      <alignment vertical="center" wrapText="1"/>
    </xf>
    <xf numFmtId="0" fontId="3" fillId="0" borderId="1" xfId="0" applyFont="1" applyBorder="1" applyAlignment="1">
      <alignment horizontal="center" vertical="center" wrapText="1"/>
    </xf>
    <xf numFmtId="164" fontId="8" fillId="5" borderId="1" xfId="0" applyNumberFormat="1" applyFont="1" applyFill="1" applyBorder="1" applyAlignment="1">
      <alignment horizontal="center" vertical="center"/>
    </xf>
    <xf numFmtId="0" fontId="7" fillId="4" borderId="0" xfId="0" applyFont="1" applyFill="1" applyAlignment="1">
      <alignment horizontal="center" vertical="center" wrapText="1"/>
    </xf>
    <xf numFmtId="8" fontId="8" fillId="5" borderId="1" xfId="1" applyNumberFormat="1" applyFont="1" applyFill="1" applyBorder="1" applyAlignment="1">
      <alignment vertical="center" wrapText="1"/>
    </xf>
    <xf numFmtId="0" fontId="7" fillId="4" borderId="2" xfId="0" applyFont="1" applyFill="1" applyBorder="1" applyAlignment="1">
      <alignment horizontal="center" vertical="center" wrapText="1"/>
    </xf>
    <xf numFmtId="44" fontId="7" fillId="4" borderId="2" xfId="1" applyFont="1" applyFill="1" applyBorder="1" applyAlignment="1">
      <alignment horizontal="center" vertical="center" wrapText="1"/>
    </xf>
    <xf numFmtId="0" fontId="5" fillId="0" borderId="0" xfId="0" applyFont="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4"/>
  <sheetViews>
    <sheetView tabSelected="1" view="pageLayout" topLeftCell="C1" zoomScaleNormal="100" zoomScaleSheetLayoutView="80" workbookViewId="0">
      <selection activeCell="F6" sqref="F6"/>
    </sheetView>
  </sheetViews>
  <sheetFormatPr defaultColWidth="9.140625" defaultRowHeight="12.75"/>
  <cols>
    <col min="1" max="1" width="7.85546875" style="8" customWidth="1"/>
    <col min="2" max="2" width="60.28515625" style="8" customWidth="1"/>
    <col min="3" max="3" width="9.85546875" style="8" customWidth="1"/>
    <col min="4" max="4" width="7.7109375" style="8" customWidth="1"/>
    <col min="5" max="5" width="24.28515625" style="9" customWidth="1"/>
    <col min="6" max="6" width="11" style="10" customWidth="1"/>
    <col min="7" max="10" width="10.42578125" style="10" customWidth="1"/>
    <col min="11" max="11" width="12.5703125" style="10" customWidth="1"/>
    <col min="12" max="12" width="8.140625" style="10" customWidth="1"/>
    <col min="13" max="13" width="7.140625" style="11" customWidth="1"/>
    <col min="14" max="14" width="9.42578125" style="10" customWidth="1"/>
    <col min="15" max="15" width="16.28515625" style="12" customWidth="1"/>
    <col min="16" max="17" width="9.140625" style="12"/>
    <col min="18" max="18" width="21.85546875" style="12" customWidth="1"/>
    <col min="19" max="19" width="20.28515625" style="12" customWidth="1"/>
    <col min="20" max="16384" width="9.140625" style="12"/>
  </cols>
  <sheetData>
    <row r="1" spans="1:14" ht="12.75" customHeight="1">
      <c r="A1" s="27" t="s">
        <v>0</v>
      </c>
      <c r="B1" s="27"/>
      <c r="C1" s="27"/>
      <c r="D1" s="27"/>
      <c r="E1" s="27"/>
      <c r="F1" s="27"/>
      <c r="G1" s="27"/>
      <c r="H1" s="27"/>
      <c r="I1" s="27"/>
      <c r="J1" s="27"/>
      <c r="K1" s="27"/>
      <c r="L1" s="27"/>
      <c r="M1" s="27"/>
      <c r="N1" s="27"/>
    </row>
    <row r="2" spans="1:14" ht="12.75" customHeight="1">
      <c r="A2" s="27" t="s">
        <v>1</v>
      </c>
      <c r="B2" s="27"/>
      <c r="C2" s="27"/>
      <c r="D2" s="27"/>
      <c r="E2" s="27"/>
      <c r="F2" s="27"/>
      <c r="G2" s="27"/>
      <c r="H2" s="27"/>
      <c r="I2" s="27"/>
      <c r="J2" s="27"/>
      <c r="K2" s="27"/>
      <c r="L2" s="27"/>
      <c r="M2" s="27"/>
      <c r="N2" s="27"/>
    </row>
    <row r="3" spans="1:14" ht="12.75" customHeight="1">
      <c r="A3" s="27" t="s">
        <v>2</v>
      </c>
      <c r="B3" s="27"/>
      <c r="C3" s="27"/>
      <c r="D3" s="27"/>
      <c r="E3" s="27"/>
      <c r="F3" s="27"/>
      <c r="G3" s="27"/>
      <c r="H3" s="27"/>
      <c r="I3" s="27"/>
      <c r="J3" s="27"/>
      <c r="K3" s="27"/>
      <c r="L3" s="27"/>
      <c r="M3" s="27"/>
      <c r="N3" s="27"/>
    </row>
    <row r="5" spans="1:14" ht="33.75">
      <c r="A5" s="13" t="s">
        <v>3</v>
      </c>
      <c r="B5" s="14" t="s">
        <v>4</v>
      </c>
      <c r="C5" s="14" t="s">
        <v>5</v>
      </c>
      <c r="D5" s="14" t="s">
        <v>6</v>
      </c>
      <c r="E5" s="14" t="s">
        <v>7</v>
      </c>
      <c r="F5" s="14" t="s">
        <v>8</v>
      </c>
      <c r="G5" s="14" t="s">
        <v>9</v>
      </c>
      <c r="H5" s="14" t="s">
        <v>10</v>
      </c>
      <c r="I5" s="14" t="s">
        <v>11</v>
      </c>
      <c r="J5" s="14" t="s">
        <v>12</v>
      </c>
      <c r="K5" s="14" t="s">
        <v>13</v>
      </c>
      <c r="L5" s="14" t="s">
        <v>14</v>
      </c>
      <c r="M5" s="14" t="s">
        <v>15</v>
      </c>
      <c r="N5" s="14" t="s">
        <v>16</v>
      </c>
    </row>
    <row r="6" spans="1:14" s="6" customFormat="1" ht="45">
      <c r="A6" s="15">
        <v>1</v>
      </c>
      <c r="B6" s="16" t="s">
        <v>17</v>
      </c>
      <c r="C6" s="16" t="s">
        <v>18</v>
      </c>
      <c r="D6" s="17">
        <v>319834</v>
      </c>
      <c r="E6" s="16" t="s">
        <v>19</v>
      </c>
      <c r="F6" s="16">
        <v>42</v>
      </c>
      <c r="G6" s="18">
        <v>92</v>
      </c>
      <c r="H6" s="18">
        <v>0</v>
      </c>
      <c r="I6" s="18">
        <f>SUM(F6:H6)</f>
        <v>134</v>
      </c>
      <c r="J6" s="20">
        <v>85</v>
      </c>
      <c r="K6" s="20">
        <f>I6*J6</f>
        <v>11390</v>
      </c>
      <c r="L6" s="20" t="s">
        <v>20</v>
      </c>
      <c r="M6" s="21" t="s">
        <v>21</v>
      </c>
      <c r="N6" s="22">
        <f>VLOOKUP(J6,Intervalos!$B$3:$C$8,2,TRUE)</f>
        <v>0.1</v>
      </c>
    </row>
    <row r="7" spans="1:14" s="6" customFormat="1" ht="45">
      <c r="A7" s="15">
        <v>2</v>
      </c>
      <c r="B7" s="16" t="s">
        <v>22</v>
      </c>
      <c r="C7" s="16" t="s">
        <v>18</v>
      </c>
      <c r="D7" s="17">
        <v>485478</v>
      </c>
      <c r="E7" s="16" t="s">
        <v>19</v>
      </c>
      <c r="F7" s="16">
        <v>88</v>
      </c>
      <c r="G7" s="18">
        <v>42</v>
      </c>
      <c r="H7" s="18">
        <v>3</v>
      </c>
      <c r="I7" s="18">
        <f>SUM(F7:H7)</f>
        <v>133</v>
      </c>
      <c r="J7" s="20">
        <v>141.38</v>
      </c>
      <c r="K7" s="20">
        <f t="shared" ref="K7:K38" si="0">I7*J7</f>
        <v>18803.54</v>
      </c>
      <c r="L7" s="20" t="s">
        <v>20</v>
      </c>
      <c r="M7" s="21" t="s">
        <v>21</v>
      </c>
      <c r="N7" s="22" t="str">
        <f>VLOOKUP(J7,Intervalos!$B$3:$C$8,2,TRUE)</f>
        <v>0,10%</v>
      </c>
    </row>
    <row r="8" spans="1:14" s="6" customFormat="1" ht="33.75">
      <c r="A8" s="15">
        <v>3</v>
      </c>
      <c r="B8" s="16" t="s">
        <v>23</v>
      </c>
      <c r="C8" s="16" t="s">
        <v>18</v>
      </c>
      <c r="D8" s="17">
        <v>464167</v>
      </c>
      <c r="E8" s="16" t="s">
        <v>19</v>
      </c>
      <c r="F8" s="16">
        <v>44</v>
      </c>
      <c r="G8" s="18">
        <v>36</v>
      </c>
      <c r="H8" s="18">
        <v>0</v>
      </c>
      <c r="I8" s="18">
        <f t="shared" ref="I8:I39" si="1">SUM(F8:H8)</f>
        <v>80</v>
      </c>
      <c r="J8" s="20">
        <v>141.38</v>
      </c>
      <c r="K8" s="20">
        <f t="shared" si="0"/>
        <v>11310.4</v>
      </c>
      <c r="L8" s="20" t="s">
        <v>20</v>
      </c>
      <c r="M8" s="21" t="s">
        <v>21</v>
      </c>
      <c r="N8" s="22" t="str">
        <f>VLOOKUP(J8,Intervalos!$B$3:$C$8,2,TRUE)</f>
        <v>0,10%</v>
      </c>
    </row>
    <row r="9" spans="1:14" s="6" customFormat="1" ht="33.75">
      <c r="A9" s="15">
        <v>4</v>
      </c>
      <c r="B9" s="16" t="s">
        <v>24</v>
      </c>
      <c r="C9" s="16" t="s">
        <v>18</v>
      </c>
      <c r="D9" s="17">
        <v>330919</v>
      </c>
      <c r="E9" s="16" t="s">
        <v>19</v>
      </c>
      <c r="F9" s="16">
        <v>82</v>
      </c>
      <c r="G9" s="18">
        <v>30</v>
      </c>
      <c r="H9" s="18">
        <v>0</v>
      </c>
      <c r="I9" s="18">
        <f t="shared" si="1"/>
        <v>112</v>
      </c>
      <c r="J9" s="20">
        <v>178</v>
      </c>
      <c r="K9" s="20">
        <f t="shared" si="0"/>
        <v>19936</v>
      </c>
      <c r="L9" s="20" t="s">
        <v>20</v>
      </c>
      <c r="M9" s="21" t="s">
        <v>21</v>
      </c>
      <c r="N9" s="22" t="str">
        <f>VLOOKUP(J9,Intervalos!$B$3:$C$8,2,TRUE)</f>
        <v>0,10%</v>
      </c>
    </row>
    <row r="10" spans="1:14" s="6" customFormat="1" ht="33.75">
      <c r="A10" s="15">
        <v>5</v>
      </c>
      <c r="B10" s="16" t="s">
        <v>25</v>
      </c>
      <c r="C10" s="16" t="s">
        <v>18</v>
      </c>
      <c r="D10" s="17">
        <v>366434</v>
      </c>
      <c r="E10" s="16" t="s">
        <v>19</v>
      </c>
      <c r="F10" s="16">
        <v>42</v>
      </c>
      <c r="G10" s="18">
        <v>44</v>
      </c>
      <c r="H10" s="18">
        <v>0</v>
      </c>
      <c r="I10" s="18">
        <f t="shared" si="1"/>
        <v>86</v>
      </c>
      <c r="J10" s="20">
        <v>74.12</v>
      </c>
      <c r="K10" s="20">
        <f t="shared" si="0"/>
        <v>6374.32</v>
      </c>
      <c r="L10" s="20" t="s">
        <v>20</v>
      </c>
      <c r="M10" s="21" t="s">
        <v>21</v>
      </c>
      <c r="N10" s="22">
        <f>VLOOKUP(J10,Intervalos!$B$3:$C$8,2,TRUE)</f>
        <v>0.1</v>
      </c>
    </row>
    <row r="11" spans="1:14" s="6" customFormat="1" ht="112.5">
      <c r="A11" s="15">
        <v>6</v>
      </c>
      <c r="B11" s="16" t="s">
        <v>26</v>
      </c>
      <c r="C11" s="16" t="s">
        <v>18</v>
      </c>
      <c r="D11" s="17">
        <v>618781</v>
      </c>
      <c r="E11" s="16" t="s">
        <v>27</v>
      </c>
      <c r="F11" s="16">
        <v>50</v>
      </c>
      <c r="G11" s="18">
        <v>10</v>
      </c>
      <c r="H11" s="18">
        <v>0</v>
      </c>
      <c r="I11" s="18">
        <f t="shared" si="1"/>
        <v>60</v>
      </c>
      <c r="J11" s="20">
        <v>1227.79</v>
      </c>
      <c r="K11" s="20">
        <f t="shared" si="0"/>
        <v>73667.399999999994</v>
      </c>
      <c r="L11" s="20" t="s">
        <v>20</v>
      </c>
      <c r="M11" s="21" t="s">
        <v>21</v>
      </c>
      <c r="N11" s="22" t="str">
        <f>VLOOKUP(J11,Intervalos!$B$3:$C$8,2,TRUE)</f>
        <v>0,10%</v>
      </c>
    </row>
    <row r="12" spans="1:14" s="6" customFormat="1" ht="33.75">
      <c r="A12" s="15">
        <v>7</v>
      </c>
      <c r="B12" s="16" t="s">
        <v>28</v>
      </c>
      <c r="C12" s="16" t="s">
        <v>18</v>
      </c>
      <c r="D12" s="17">
        <v>612910</v>
      </c>
      <c r="E12" s="16" t="s">
        <v>27</v>
      </c>
      <c r="F12" s="16">
        <v>40</v>
      </c>
      <c r="G12" s="18">
        <v>40</v>
      </c>
      <c r="H12" s="18">
        <v>0</v>
      </c>
      <c r="I12" s="18">
        <f t="shared" si="1"/>
        <v>80</v>
      </c>
      <c r="J12" s="20">
        <v>656.23</v>
      </c>
      <c r="K12" s="20">
        <f t="shared" si="0"/>
        <v>52498.400000000001</v>
      </c>
      <c r="L12" s="20" t="s">
        <v>20</v>
      </c>
      <c r="M12" s="21" t="s">
        <v>21</v>
      </c>
      <c r="N12" s="22" t="str">
        <f>VLOOKUP(J12,Intervalos!$B$3:$C$8,2,TRUE)</f>
        <v>0,10%</v>
      </c>
    </row>
    <row r="13" spans="1:14" s="6" customFormat="1" ht="45">
      <c r="A13" s="15">
        <v>8</v>
      </c>
      <c r="B13" s="16" t="s">
        <v>29</v>
      </c>
      <c r="C13" s="16" t="s">
        <v>18</v>
      </c>
      <c r="D13" s="17">
        <v>613778</v>
      </c>
      <c r="E13" s="16" t="s">
        <v>27</v>
      </c>
      <c r="F13" s="16">
        <v>53</v>
      </c>
      <c r="G13" s="18">
        <v>22</v>
      </c>
      <c r="H13" s="18">
        <v>0</v>
      </c>
      <c r="I13" s="18">
        <f t="shared" si="1"/>
        <v>75</v>
      </c>
      <c r="J13" s="20">
        <v>382.19</v>
      </c>
      <c r="K13" s="20">
        <f t="shared" si="0"/>
        <v>28664.25</v>
      </c>
      <c r="L13" s="20" t="s">
        <v>20</v>
      </c>
      <c r="M13" s="21" t="s">
        <v>21</v>
      </c>
      <c r="N13" s="22" t="str">
        <f>VLOOKUP(J13,Intervalos!$B$3:$C$8,2,TRUE)</f>
        <v>0,10%</v>
      </c>
    </row>
    <row r="14" spans="1:14" s="6" customFormat="1" ht="45">
      <c r="A14" s="15">
        <v>9</v>
      </c>
      <c r="B14" s="16" t="s">
        <v>30</v>
      </c>
      <c r="C14" s="16" t="s">
        <v>18</v>
      </c>
      <c r="D14" s="17">
        <v>464024</v>
      </c>
      <c r="E14" s="16" t="s">
        <v>27</v>
      </c>
      <c r="F14" s="16">
        <v>8</v>
      </c>
      <c r="G14" s="18">
        <v>10</v>
      </c>
      <c r="H14" s="18">
        <v>0</v>
      </c>
      <c r="I14" s="18">
        <f t="shared" si="1"/>
        <v>18</v>
      </c>
      <c r="J14" s="20">
        <v>2008.8</v>
      </c>
      <c r="K14" s="20">
        <f t="shared" si="0"/>
        <v>36158.400000000001</v>
      </c>
      <c r="L14" s="20" t="s">
        <v>20</v>
      </c>
      <c r="M14" s="21" t="s">
        <v>21</v>
      </c>
      <c r="N14" s="22" t="str">
        <f>VLOOKUP(J14,Intervalos!$B$3:$C$8,2,TRUE)</f>
        <v>0,10%</v>
      </c>
    </row>
    <row r="15" spans="1:14" s="6" customFormat="1" ht="123.75">
      <c r="A15" s="15">
        <v>10</v>
      </c>
      <c r="B15" s="16" t="s">
        <v>31</v>
      </c>
      <c r="C15" s="16" t="s">
        <v>18</v>
      </c>
      <c r="D15" s="17">
        <v>613367</v>
      </c>
      <c r="E15" s="16" t="s">
        <v>27</v>
      </c>
      <c r="F15" s="16">
        <v>55</v>
      </c>
      <c r="G15" s="18">
        <v>30</v>
      </c>
      <c r="H15" s="18">
        <v>0</v>
      </c>
      <c r="I15" s="18">
        <f t="shared" si="1"/>
        <v>85</v>
      </c>
      <c r="J15" s="20">
        <v>1391.45</v>
      </c>
      <c r="K15" s="20">
        <f t="shared" si="0"/>
        <v>118273.25</v>
      </c>
      <c r="L15" s="20" t="s">
        <v>32</v>
      </c>
      <c r="M15" s="21" t="s">
        <v>21</v>
      </c>
      <c r="N15" s="22" t="str">
        <f>VLOOKUP(J15,Intervalos!$B$3:$C$8,2,TRUE)</f>
        <v>0,10%</v>
      </c>
    </row>
    <row r="16" spans="1:14" s="6" customFormat="1" ht="123.75">
      <c r="A16" s="15">
        <v>11</v>
      </c>
      <c r="B16" s="16" t="s">
        <v>33</v>
      </c>
      <c r="C16" s="16" t="s">
        <v>18</v>
      </c>
      <c r="D16" s="17">
        <v>614047</v>
      </c>
      <c r="E16" s="16" t="s">
        <v>27</v>
      </c>
      <c r="F16" s="16">
        <v>58</v>
      </c>
      <c r="G16" s="18">
        <v>22</v>
      </c>
      <c r="H16" s="18">
        <v>0</v>
      </c>
      <c r="I16" s="18">
        <f t="shared" si="1"/>
        <v>80</v>
      </c>
      <c r="J16" s="20">
        <v>2003.97</v>
      </c>
      <c r="K16" s="20">
        <f t="shared" si="0"/>
        <v>160317.6</v>
      </c>
      <c r="L16" s="20" t="s">
        <v>32</v>
      </c>
      <c r="M16" s="21" t="s">
        <v>21</v>
      </c>
      <c r="N16" s="22" t="str">
        <f>VLOOKUP(J16,Intervalos!$B$3:$C$8,2,TRUE)</f>
        <v>0,10%</v>
      </c>
    </row>
    <row r="17" spans="1:14" s="6" customFormat="1" ht="90">
      <c r="A17" s="15">
        <v>12</v>
      </c>
      <c r="B17" s="16" t="s">
        <v>34</v>
      </c>
      <c r="C17" s="16" t="s">
        <v>35</v>
      </c>
      <c r="D17" s="17">
        <v>475609</v>
      </c>
      <c r="E17" s="16" t="s">
        <v>36</v>
      </c>
      <c r="F17" s="16">
        <v>62</v>
      </c>
      <c r="G17" s="18">
        <v>76</v>
      </c>
      <c r="H17" s="18">
        <v>0</v>
      </c>
      <c r="I17" s="18">
        <f t="shared" si="1"/>
        <v>138</v>
      </c>
      <c r="J17" s="20">
        <v>475</v>
      </c>
      <c r="K17" s="20">
        <f t="shared" si="0"/>
        <v>65550</v>
      </c>
      <c r="L17" s="20" t="s">
        <v>20</v>
      </c>
      <c r="M17" s="21" t="s">
        <v>21</v>
      </c>
      <c r="N17" s="22" t="str">
        <f>VLOOKUP(J17,Intervalos!$B$3:$C$8,2,TRUE)</f>
        <v>0,10%</v>
      </c>
    </row>
    <row r="18" spans="1:14" s="6" customFormat="1" ht="56.25">
      <c r="A18" s="15">
        <v>13</v>
      </c>
      <c r="B18" s="16" t="s">
        <v>37</v>
      </c>
      <c r="C18" s="16" t="s">
        <v>18</v>
      </c>
      <c r="D18" s="17">
        <v>301857</v>
      </c>
      <c r="E18" s="16" t="s">
        <v>27</v>
      </c>
      <c r="F18" s="16">
        <v>9</v>
      </c>
      <c r="G18" s="18">
        <v>7</v>
      </c>
      <c r="H18" s="18">
        <v>0</v>
      </c>
      <c r="I18" s="18">
        <f t="shared" si="1"/>
        <v>16</v>
      </c>
      <c r="J18" s="20">
        <v>6267.25</v>
      </c>
      <c r="K18" s="20">
        <f t="shared" si="0"/>
        <v>100276</v>
      </c>
      <c r="L18" s="20" t="s">
        <v>32</v>
      </c>
      <c r="M18" s="21" t="s">
        <v>21</v>
      </c>
      <c r="N18" s="22" t="str">
        <f>VLOOKUP(J18,Intervalos!$B$3:$C$8,2,TRUE)</f>
        <v>0,10%</v>
      </c>
    </row>
    <row r="19" spans="1:14" s="6" customFormat="1" ht="112.5">
      <c r="A19" s="15">
        <v>14</v>
      </c>
      <c r="B19" s="16" t="s">
        <v>38</v>
      </c>
      <c r="C19" s="16" t="s">
        <v>18</v>
      </c>
      <c r="D19" s="17">
        <v>465420</v>
      </c>
      <c r="E19" s="16" t="s">
        <v>27</v>
      </c>
      <c r="F19" s="16">
        <v>14</v>
      </c>
      <c r="G19" s="18">
        <v>13</v>
      </c>
      <c r="H19" s="18">
        <v>0</v>
      </c>
      <c r="I19" s="18">
        <f t="shared" si="1"/>
        <v>27</v>
      </c>
      <c r="J19" s="20">
        <v>199.9</v>
      </c>
      <c r="K19" s="20">
        <f t="shared" si="0"/>
        <v>5397.3</v>
      </c>
      <c r="L19" s="20" t="s">
        <v>20</v>
      </c>
      <c r="M19" s="21" t="s">
        <v>21</v>
      </c>
      <c r="N19" s="22" t="str">
        <f>VLOOKUP(J19,Intervalos!$B$3:$C$8,2,TRUE)</f>
        <v>0,10%</v>
      </c>
    </row>
    <row r="20" spans="1:14" s="6" customFormat="1" ht="326.25">
      <c r="A20" s="15">
        <v>15</v>
      </c>
      <c r="B20" s="16" t="s">
        <v>39</v>
      </c>
      <c r="C20" s="16" t="s">
        <v>35</v>
      </c>
      <c r="D20" s="17">
        <v>301857</v>
      </c>
      <c r="E20" s="16" t="s">
        <v>27</v>
      </c>
      <c r="F20" s="16">
        <v>2</v>
      </c>
      <c r="G20" s="18">
        <v>3</v>
      </c>
      <c r="H20" s="18">
        <v>0</v>
      </c>
      <c r="I20" s="18">
        <f t="shared" si="1"/>
        <v>5</v>
      </c>
      <c r="J20" s="20">
        <v>14101.8</v>
      </c>
      <c r="K20" s="20">
        <f t="shared" si="0"/>
        <v>70509</v>
      </c>
      <c r="L20" s="20" t="s">
        <v>20</v>
      </c>
      <c r="M20" s="21" t="s">
        <v>21</v>
      </c>
      <c r="N20" s="22" t="str">
        <f>VLOOKUP(J20,Intervalos!$B$3:$C$8,2,TRUE)</f>
        <v>0,10%</v>
      </c>
    </row>
    <row r="21" spans="1:14" s="6" customFormat="1" ht="11.25">
      <c r="A21" s="15">
        <v>16</v>
      </c>
      <c r="B21" s="16" t="s">
        <v>40</v>
      </c>
      <c r="C21" s="16" t="s">
        <v>35</v>
      </c>
      <c r="D21" s="17">
        <v>362242</v>
      </c>
      <c r="E21" s="16" t="s">
        <v>19</v>
      </c>
      <c r="F21" s="16">
        <v>7</v>
      </c>
      <c r="G21" s="18">
        <v>20</v>
      </c>
      <c r="H21" s="18">
        <v>0</v>
      </c>
      <c r="I21" s="18">
        <f t="shared" si="1"/>
        <v>27</v>
      </c>
      <c r="J21" s="20">
        <v>80.680000000000007</v>
      </c>
      <c r="K21" s="20">
        <f t="shared" si="0"/>
        <v>2178.36</v>
      </c>
      <c r="L21" s="20" t="s">
        <v>20</v>
      </c>
      <c r="M21" s="21" t="s">
        <v>21</v>
      </c>
      <c r="N21" s="22">
        <f>VLOOKUP(J21,Intervalos!$B$3:$C$8,2,TRUE)</f>
        <v>0.1</v>
      </c>
    </row>
    <row r="22" spans="1:14" s="7" customFormat="1" ht="78.75">
      <c r="A22" s="15">
        <v>17</v>
      </c>
      <c r="B22" s="16" t="s">
        <v>41</v>
      </c>
      <c r="C22" s="16" t="s">
        <v>35</v>
      </c>
      <c r="D22" s="17">
        <v>362242</v>
      </c>
      <c r="E22" s="16" t="s">
        <v>19</v>
      </c>
      <c r="F22" s="16">
        <v>90</v>
      </c>
      <c r="G22" s="18">
        <v>80</v>
      </c>
      <c r="H22" s="18">
        <v>0</v>
      </c>
      <c r="I22" s="18">
        <f t="shared" si="1"/>
        <v>170</v>
      </c>
      <c r="J22" s="20">
        <v>51.77</v>
      </c>
      <c r="K22" s="20">
        <f t="shared" si="0"/>
        <v>8800.9</v>
      </c>
      <c r="L22" s="20" t="s">
        <v>20</v>
      </c>
      <c r="M22" s="21" t="s">
        <v>21</v>
      </c>
      <c r="N22" s="22">
        <f>VLOOKUP(J22,Intervalos!$B$3:$C$8,2,TRUE)</f>
        <v>0.1</v>
      </c>
    </row>
    <row r="23" spans="1:14" s="7" customFormat="1" ht="33.75">
      <c r="A23" s="15">
        <v>18</v>
      </c>
      <c r="B23" s="16" t="s">
        <v>42</v>
      </c>
      <c r="C23" s="16" t="s">
        <v>35</v>
      </c>
      <c r="D23" s="17">
        <v>443617</v>
      </c>
      <c r="E23" s="16" t="s">
        <v>27</v>
      </c>
      <c r="F23" s="16">
        <v>32</v>
      </c>
      <c r="G23" s="18">
        <v>11</v>
      </c>
      <c r="H23" s="18">
        <v>0</v>
      </c>
      <c r="I23" s="18">
        <f t="shared" si="1"/>
        <v>43</v>
      </c>
      <c r="J23" s="20">
        <v>885.97</v>
      </c>
      <c r="K23" s="20">
        <f t="shared" si="0"/>
        <v>38096.71</v>
      </c>
      <c r="L23" s="20" t="s">
        <v>20</v>
      </c>
      <c r="M23" s="21" t="s">
        <v>21</v>
      </c>
      <c r="N23" s="22" t="str">
        <f>VLOOKUP(J23,Intervalos!$B$3:$C$8,2,TRUE)</f>
        <v>0,10%</v>
      </c>
    </row>
    <row r="24" spans="1:14" s="6" customFormat="1" ht="33.75">
      <c r="A24" s="15">
        <v>19</v>
      </c>
      <c r="B24" s="16" t="s">
        <v>43</v>
      </c>
      <c r="C24" s="16" t="s">
        <v>18</v>
      </c>
      <c r="D24" s="17">
        <v>275846</v>
      </c>
      <c r="E24" s="16" t="s">
        <v>27</v>
      </c>
      <c r="F24" s="16">
        <v>132</v>
      </c>
      <c r="G24" s="18">
        <v>41</v>
      </c>
      <c r="H24" s="18">
        <v>0</v>
      </c>
      <c r="I24" s="18">
        <f t="shared" si="1"/>
        <v>173</v>
      </c>
      <c r="J24" s="20">
        <v>349.59</v>
      </c>
      <c r="K24" s="20">
        <f t="shared" si="0"/>
        <v>60479.07</v>
      </c>
      <c r="L24" s="20" t="s">
        <v>20</v>
      </c>
      <c r="M24" s="21" t="s">
        <v>21</v>
      </c>
      <c r="N24" s="22" t="str">
        <f>VLOOKUP(J24,Intervalos!$B$3:$C$8,2,TRUE)</f>
        <v>0,10%</v>
      </c>
    </row>
    <row r="25" spans="1:14" s="7" customFormat="1" ht="45">
      <c r="A25" s="15">
        <v>20</v>
      </c>
      <c r="B25" s="16" t="s">
        <v>44</v>
      </c>
      <c r="C25" s="16" t="s">
        <v>18</v>
      </c>
      <c r="D25" s="17">
        <v>470926</v>
      </c>
      <c r="E25" s="16" t="s">
        <v>27</v>
      </c>
      <c r="F25" s="16">
        <v>3</v>
      </c>
      <c r="G25" s="18">
        <v>0</v>
      </c>
      <c r="H25" s="18">
        <v>0</v>
      </c>
      <c r="I25" s="18">
        <f t="shared" si="1"/>
        <v>3</v>
      </c>
      <c r="J25" s="20">
        <v>858</v>
      </c>
      <c r="K25" s="20">
        <f t="shared" si="0"/>
        <v>2574</v>
      </c>
      <c r="L25" s="20" t="s">
        <v>20</v>
      </c>
      <c r="M25" s="21" t="s">
        <v>21</v>
      </c>
      <c r="N25" s="22" t="str">
        <f>VLOOKUP(J25,Intervalos!$B$3:$C$8,2,TRUE)</f>
        <v>0,10%</v>
      </c>
    </row>
    <row r="26" spans="1:14" s="6" customFormat="1" ht="90">
      <c r="A26" s="15">
        <v>21</v>
      </c>
      <c r="B26" s="16" t="s">
        <v>45</v>
      </c>
      <c r="C26" s="16" t="s">
        <v>18</v>
      </c>
      <c r="D26" s="17">
        <v>448014</v>
      </c>
      <c r="E26" s="16" t="s">
        <v>27</v>
      </c>
      <c r="F26" s="16">
        <v>3</v>
      </c>
      <c r="G26" s="18">
        <v>3</v>
      </c>
      <c r="H26" s="18">
        <v>0</v>
      </c>
      <c r="I26" s="18">
        <f t="shared" si="1"/>
        <v>6</v>
      </c>
      <c r="J26" s="20">
        <v>577.83000000000004</v>
      </c>
      <c r="K26" s="20">
        <f t="shared" si="0"/>
        <v>3466.98</v>
      </c>
      <c r="L26" s="20" t="s">
        <v>20</v>
      </c>
      <c r="M26" s="21" t="s">
        <v>21</v>
      </c>
      <c r="N26" s="22" t="str">
        <f>VLOOKUP(J26,Intervalos!$B$3:$C$8,2,TRUE)</f>
        <v>0,10%</v>
      </c>
    </row>
    <row r="27" spans="1:14" s="6" customFormat="1" ht="33.75">
      <c r="A27" s="15">
        <v>22</v>
      </c>
      <c r="B27" s="16" t="s">
        <v>46</v>
      </c>
      <c r="C27" s="16" t="s">
        <v>18</v>
      </c>
      <c r="D27" s="17">
        <v>359558</v>
      </c>
      <c r="E27" s="16" t="s">
        <v>27</v>
      </c>
      <c r="F27" s="16">
        <v>23</v>
      </c>
      <c r="G27" s="18">
        <v>28</v>
      </c>
      <c r="H27" s="18">
        <v>0</v>
      </c>
      <c r="I27" s="18">
        <f t="shared" si="1"/>
        <v>51</v>
      </c>
      <c r="J27" s="20">
        <v>153.69999999999999</v>
      </c>
      <c r="K27" s="20">
        <f t="shared" si="0"/>
        <v>7838.7</v>
      </c>
      <c r="L27" s="20" t="s">
        <v>20</v>
      </c>
      <c r="M27" s="21" t="s">
        <v>21</v>
      </c>
      <c r="N27" s="22" t="str">
        <f>VLOOKUP(J27,Intervalos!$B$3:$C$8,2,TRUE)</f>
        <v>0,10%</v>
      </c>
    </row>
    <row r="28" spans="1:14" s="6" customFormat="1" ht="90">
      <c r="A28" s="15">
        <v>23</v>
      </c>
      <c r="B28" s="16" t="s">
        <v>47</v>
      </c>
      <c r="C28" s="16" t="s">
        <v>18</v>
      </c>
      <c r="D28" s="17">
        <v>605379</v>
      </c>
      <c r="E28" s="16" t="s">
        <v>27</v>
      </c>
      <c r="F28" s="16">
        <v>34</v>
      </c>
      <c r="G28" s="18">
        <v>1</v>
      </c>
      <c r="H28" s="18">
        <v>0</v>
      </c>
      <c r="I28" s="18">
        <f t="shared" si="1"/>
        <v>35</v>
      </c>
      <c r="J28" s="20">
        <v>5029.3</v>
      </c>
      <c r="K28" s="20">
        <f t="shared" si="0"/>
        <v>176025.5</v>
      </c>
      <c r="L28" s="20" t="s">
        <v>32</v>
      </c>
      <c r="M28" s="21" t="s">
        <v>21</v>
      </c>
      <c r="N28" s="22" t="str">
        <f>VLOOKUP(J28,Intervalos!$B$3:$C$8,2,TRUE)</f>
        <v>0,10%</v>
      </c>
    </row>
    <row r="29" spans="1:14" s="6" customFormat="1" ht="168.75">
      <c r="A29" s="15">
        <v>24</v>
      </c>
      <c r="B29" s="16" t="s">
        <v>48</v>
      </c>
      <c r="C29" s="16" t="s">
        <v>35</v>
      </c>
      <c r="D29" s="17">
        <v>486680</v>
      </c>
      <c r="E29" s="16" t="s">
        <v>36</v>
      </c>
      <c r="F29" s="16">
        <v>4</v>
      </c>
      <c r="G29" s="18">
        <v>5</v>
      </c>
      <c r="H29" s="18">
        <v>0</v>
      </c>
      <c r="I29" s="18">
        <f t="shared" si="1"/>
        <v>9</v>
      </c>
      <c r="J29" s="20">
        <v>4481.09</v>
      </c>
      <c r="K29" s="20">
        <f t="shared" si="0"/>
        <v>40329.81</v>
      </c>
      <c r="L29" s="20" t="s">
        <v>20</v>
      </c>
      <c r="M29" s="21" t="s">
        <v>21</v>
      </c>
      <c r="N29" s="22" t="str">
        <f>VLOOKUP(J29,Intervalos!$B$3:$C$8,2,TRUE)</f>
        <v>0,10%</v>
      </c>
    </row>
    <row r="30" spans="1:14" s="6" customFormat="1" ht="45">
      <c r="A30" s="15">
        <v>25</v>
      </c>
      <c r="B30" s="16" t="s">
        <v>49</v>
      </c>
      <c r="C30" s="16" t="s">
        <v>35</v>
      </c>
      <c r="D30" s="17">
        <v>600799</v>
      </c>
      <c r="E30" s="16" t="s">
        <v>19</v>
      </c>
      <c r="F30" s="16">
        <v>2</v>
      </c>
      <c r="G30" s="18">
        <v>6</v>
      </c>
      <c r="H30" s="18">
        <v>0</v>
      </c>
      <c r="I30" s="18">
        <f t="shared" si="1"/>
        <v>8</v>
      </c>
      <c r="J30" s="20">
        <v>359.93</v>
      </c>
      <c r="K30" s="20">
        <f t="shared" si="0"/>
        <v>2879.44</v>
      </c>
      <c r="L30" s="20" t="s">
        <v>20</v>
      </c>
      <c r="M30" s="21" t="s">
        <v>21</v>
      </c>
      <c r="N30" s="22" t="str">
        <f>VLOOKUP(J30,Intervalos!$B$3:$C$8,2,TRUE)</f>
        <v>0,10%</v>
      </c>
    </row>
    <row r="31" spans="1:14" s="6" customFormat="1" ht="146.25">
      <c r="A31" s="15">
        <v>26</v>
      </c>
      <c r="B31" s="16" t="s">
        <v>50</v>
      </c>
      <c r="C31" s="16" t="s">
        <v>51</v>
      </c>
      <c r="D31" s="17">
        <v>481675</v>
      </c>
      <c r="E31" s="16" t="s">
        <v>19</v>
      </c>
      <c r="F31" s="16">
        <v>25</v>
      </c>
      <c r="G31" s="18">
        <v>14</v>
      </c>
      <c r="H31" s="18">
        <v>0</v>
      </c>
      <c r="I31" s="18">
        <f t="shared" si="1"/>
        <v>39</v>
      </c>
      <c r="J31" s="20">
        <v>203.3</v>
      </c>
      <c r="K31" s="20">
        <f t="shared" si="0"/>
        <v>7928.7</v>
      </c>
      <c r="L31" s="20" t="s">
        <v>20</v>
      </c>
      <c r="M31" s="21" t="s">
        <v>21</v>
      </c>
      <c r="N31" s="22" t="str">
        <f>VLOOKUP(J31,Intervalos!$B$3:$C$8,2,TRUE)</f>
        <v>0,10%</v>
      </c>
    </row>
    <row r="32" spans="1:14" s="6" customFormat="1" ht="45">
      <c r="A32" s="15">
        <v>27</v>
      </c>
      <c r="B32" s="16" t="s">
        <v>52</v>
      </c>
      <c r="C32" s="16" t="s">
        <v>35</v>
      </c>
      <c r="D32" s="17">
        <v>311171</v>
      </c>
      <c r="E32" s="16" t="s">
        <v>19</v>
      </c>
      <c r="F32" s="16">
        <v>4</v>
      </c>
      <c r="G32" s="18">
        <v>2</v>
      </c>
      <c r="H32" s="18">
        <v>0</v>
      </c>
      <c r="I32" s="18">
        <f t="shared" si="1"/>
        <v>6</v>
      </c>
      <c r="J32" s="20">
        <v>120</v>
      </c>
      <c r="K32" s="20">
        <f t="shared" si="0"/>
        <v>720</v>
      </c>
      <c r="L32" s="20" t="s">
        <v>20</v>
      </c>
      <c r="M32" s="21" t="s">
        <v>21</v>
      </c>
      <c r="N32" s="22" t="str">
        <f>VLOOKUP(J32,Intervalos!$B$3:$C$8,2,TRUE)</f>
        <v>0,10%</v>
      </c>
    </row>
    <row r="33" spans="1:14" s="7" customFormat="1" ht="112.5">
      <c r="A33" s="15">
        <v>28</v>
      </c>
      <c r="B33" s="16" t="s">
        <v>53</v>
      </c>
      <c r="C33" s="16" t="s">
        <v>35</v>
      </c>
      <c r="D33" s="17">
        <v>404412</v>
      </c>
      <c r="E33" s="16" t="s">
        <v>19</v>
      </c>
      <c r="F33" s="16">
        <v>13</v>
      </c>
      <c r="G33" s="18">
        <v>2</v>
      </c>
      <c r="H33" s="18">
        <v>0</v>
      </c>
      <c r="I33" s="18">
        <f t="shared" si="1"/>
        <v>15</v>
      </c>
      <c r="J33" s="20">
        <v>34.630000000000003</v>
      </c>
      <c r="K33" s="20">
        <f t="shared" si="0"/>
        <v>519.45000000000005</v>
      </c>
      <c r="L33" s="20" t="s">
        <v>20</v>
      </c>
      <c r="M33" s="21" t="s">
        <v>21</v>
      </c>
      <c r="N33" s="22">
        <f>VLOOKUP(J33,Intervalos!$B$3:$C$8,2,TRUE)</f>
        <v>0.05</v>
      </c>
    </row>
    <row r="34" spans="1:14" s="6" customFormat="1" ht="11.25">
      <c r="A34" s="15">
        <v>29</v>
      </c>
      <c r="B34" s="16" t="s">
        <v>54</v>
      </c>
      <c r="C34" s="16" t="s">
        <v>18</v>
      </c>
      <c r="D34" s="17">
        <v>403352</v>
      </c>
      <c r="E34" s="16" t="s">
        <v>19</v>
      </c>
      <c r="F34" s="16">
        <v>88</v>
      </c>
      <c r="G34" s="18">
        <v>10</v>
      </c>
      <c r="H34" s="18">
        <v>0</v>
      </c>
      <c r="I34" s="18">
        <f t="shared" si="1"/>
        <v>98</v>
      </c>
      <c r="J34" s="20">
        <v>340.08</v>
      </c>
      <c r="K34" s="20">
        <f t="shared" si="0"/>
        <v>33327.839999999997</v>
      </c>
      <c r="L34" s="20" t="s">
        <v>20</v>
      </c>
      <c r="M34" s="21" t="s">
        <v>21</v>
      </c>
      <c r="N34" s="22" t="str">
        <f>VLOOKUP(J34,Intervalos!$B$3:$C$8,2,TRUE)</f>
        <v>0,10%</v>
      </c>
    </row>
    <row r="35" spans="1:14" s="6" customFormat="1" ht="11.25">
      <c r="A35" s="15">
        <v>30</v>
      </c>
      <c r="B35" s="16" t="s">
        <v>55</v>
      </c>
      <c r="C35" s="16" t="s">
        <v>18</v>
      </c>
      <c r="D35" s="17">
        <v>426375</v>
      </c>
      <c r="E35" s="16" t="s">
        <v>19</v>
      </c>
      <c r="F35" s="16">
        <v>63</v>
      </c>
      <c r="G35" s="18">
        <v>10</v>
      </c>
      <c r="H35" s="18">
        <v>0</v>
      </c>
      <c r="I35" s="18">
        <f t="shared" si="1"/>
        <v>73</v>
      </c>
      <c r="J35" s="20">
        <v>298.27999999999997</v>
      </c>
      <c r="K35" s="20">
        <f t="shared" si="0"/>
        <v>21774.44</v>
      </c>
      <c r="L35" s="20" t="s">
        <v>20</v>
      </c>
      <c r="M35" s="21" t="s">
        <v>21</v>
      </c>
      <c r="N35" s="22" t="str">
        <f>VLOOKUP(J35,Intervalos!$B$3:$C$8,2,TRUE)</f>
        <v>0,10%</v>
      </c>
    </row>
    <row r="36" spans="1:14" s="6" customFormat="1" ht="11.25">
      <c r="A36" s="15">
        <v>31</v>
      </c>
      <c r="B36" s="16" t="s">
        <v>56</v>
      </c>
      <c r="C36" s="16" t="s">
        <v>18</v>
      </c>
      <c r="D36" s="17">
        <v>376115</v>
      </c>
      <c r="E36" s="16" t="s">
        <v>19</v>
      </c>
      <c r="F36" s="16">
        <v>39</v>
      </c>
      <c r="G36" s="18">
        <v>10</v>
      </c>
      <c r="H36" s="18">
        <v>0</v>
      </c>
      <c r="I36" s="18">
        <f t="shared" si="1"/>
        <v>49</v>
      </c>
      <c r="J36" s="20">
        <v>167.73</v>
      </c>
      <c r="K36" s="20">
        <f t="shared" si="0"/>
        <v>8218.77</v>
      </c>
      <c r="L36" s="20" t="s">
        <v>20</v>
      </c>
      <c r="M36" s="21" t="s">
        <v>21</v>
      </c>
      <c r="N36" s="22" t="str">
        <f>VLOOKUP(J36,Intervalos!$B$3:$C$8,2,TRUE)</f>
        <v>0,10%</v>
      </c>
    </row>
    <row r="37" spans="1:14" s="6" customFormat="1" ht="11.25">
      <c r="A37" s="15">
        <v>32</v>
      </c>
      <c r="B37" s="16" t="s">
        <v>57</v>
      </c>
      <c r="C37" s="16" t="s">
        <v>18</v>
      </c>
      <c r="D37" s="17">
        <v>430908</v>
      </c>
      <c r="E37" s="16" t="s">
        <v>19</v>
      </c>
      <c r="F37" s="16">
        <v>113</v>
      </c>
      <c r="G37" s="18">
        <v>20</v>
      </c>
      <c r="H37" s="18">
        <v>0</v>
      </c>
      <c r="I37" s="18">
        <f t="shared" si="1"/>
        <v>133</v>
      </c>
      <c r="J37" s="20">
        <v>297.66000000000003</v>
      </c>
      <c r="K37" s="20">
        <f t="shared" si="0"/>
        <v>39588.78</v>
      </c>
      <c r="L37" s="20" t="s">
        <v>20</v>
      </c>
      <c r="M37" s="21" t="s">
        <v>21</v>
      </c>
      <c r="N37" s="22" t="str">
        <f>VLOOKUP(J37,Intervalos!$B$3:$C$8,2,TRUE)</f>
        <v>0,10%</v>
      </c>
    </row>
    <row r="38" spans="1:14" s="6" customFormat="1" ht="11.25">
      <c r="A38" s="15">
        <v>33</v>
      </c>
      <c r="B38" s="16" t="s">
        <v>58</v>
      </c>
      <c r="C38" s="16" t="s">
        <v>18</v>
      </c>
      <c r="D38" s="17">
        <v>415426</v>
      </c>
      <c r="E38" s="16" t="s">
        <v>19</v>
      </c>
      <c r="F38" s="16">
        <v>43</v>
      </c>
      <c r="G38" s="18">
        <v>16</v>
      </c>
      <c r="H38" s="18">
        <v>0</v>
      </c>
      <c r="I38" s="18">
        <f t="shared" si="1"/>
        <v>59</v>
      </c>
      <c r="J38" s="20">
        <v>281.33999999999997</v>
      </c>
      <c r="K38" s="20">
        <f t="shared" si="0"/>
        <v>16599.060000000001</v>
      </c>
      <c r="L38" s="20" t="s">
        <v>20</v>
      </c>
      <c r="M38" s="21" t="s">
        <v>21</v>
      </c>
      <c r="N38" s="22" t="str">
        <f>VLOOKUP(J38,Intervalos!$B$3:$C$8,2,TRUE)</f>
        <v>0,10%</v>
      </c>
    </row>
    <row r="39" spans="1:14" s="6" customFormat="1" ht="11.25">
      <c r="A39" s="15">
        <v>34</v>
      </c>
      <c r="B39" s="16" t="s">
        <v>59</v>
      </c>
      <c r="C39" s="16" t="s">
        <v>18</v>
      </c>
      <c r="D39" s="17">
        <v>374532</v>
      </c>
      <c r="E39" s="16" t="s">
        <v>19</v>
      </c>
      <c r="F39" s="16">
        <v>43</v>
      </c>
      <c r="G39" s="18">
        <v>10</v>
      </c>
      <c r="H39" s="18">
        <v>0</v>
      </c>
      <c r="I39" s="18">
        <f t="shared" si="1"/>
        <v>53</v>
      </c>
      <c r="J39" s="20">
        <v>265.27999999999997</v>
      </c>
      <c r="K39" s="20">
        <f t="shared" ref="K39:K70" si="2">I39*J39</f>
        <v>14059.84</v>
      </c>
      <c r="L39" s="20" t="s">
        <v>20</v>
      </c>
      <c r="M39" s="21" t="s">
        <v>21</v>
      </c>
      <c r="N39" s="22" t="str">
        <f>VLOOKUP(J39,Intervalos!$B$3:$C$8,2,TRUE)</f>
        <v>0,10%</v>
      </c>
    </row>
    <row r="40" spans="1:14" s="6" customFormat="1" ht="135">
      <c r="A40" s="15">
        <v>35</v>
      </c>
      <c r="B40" s="16" t="s">
        <v>60</v>
      </c>
      <c r="C40" s="16" t="s">
        <v>18</v>
      </c>
      <c r="D40" s="17">
        <v>426621</v>
      </c>
      <c r="E40" s="16" t="s">
        <v>19</v>
      </c>
      <c r="F40" s="16">
        <v>2</v>
      </c>
      <c r="G40" s="18">
        <v>32</v>
      </c>
      <c r="H40" s="18">
        <v>0</v>
      </c>
      <c r="I40" s="18">
        <f t="shared" ref="I40:I71" si="3">SUM(F40:H40)</f>
        <v>34</v>
      </c>
      <c r="J40" s="20">
        <v>4458.5</v>
      </c>
      <c r="K40" s="20">
        <f t="shared" si="2"/>
        <v>151589</v>
      </c>
      <c r="L40" s="20" t="s">
        <v>32</v>
      </c>
      <c r="M40" s="21" t="s">
        <v>21</v>
      </c>
      <c r="N40" s="22" t="str">
        <f>VLOOKUP(J40,Intervalos!$B$3:$C$8,2,TRUE)</f>
        <v>0,10%</v>
      </c>
    </row>
    <row r="41" spans="1:14" s="6" customFormat="1" ht="78.75">
      <c r="A41" s="15">
        <v>36</v>
      </c>
      <c r="B41" s="16" t="s">
        <v>61</v>
      </c>
      <c r="C41" s="16" t="s">
        <v>18</v>
      </c>
      <c r="D41" s="17">
        <v>255010</v>
      </c>
      <c r="E41" s="16" t="s">
        <v>27</v>
      </c>
      <c r="F41" s="16">
        <v>10</v>
      </c>
      <c r="G41" s="18">
        <v>3</v>
      </c>
      <c r="H41" s="18">
        <v>0</v>
      </c>
      <c r="I41" s="18">
        <f t="shared" si="3"/>
        <v>13</v>
      </c>
      <c r="J41" s="20">
        <v>1553.83</v>
      </c>
      <c r="K41" s="20">
        <f t="shared" si="2"/>
        <v>20199.79</v>
      </c>
      <c r="L41" s="20" t="s">
        <v>20</v>
      </c>
      <c r="M41" s="21" t="s">
        <v>21</v>
      </c>
      <c r="N41" s="22" t="str">
        <f>VLOOKUP(J41,Intervalos!$B$3:$C$8,2,TRUE)</f>
        <v>0,10%</v>
      </c>
    </row>
    <row r="42" spans="1:14" s="6" customFormat="1" ht="45">
      <c r="A42" s="15">
        <v>37</v>
      </c>
      <c r="B42" s="16" t="s">
        <v>62</v>
      </c>
      <c r="C42" s="16" t="s">
        <v>18</v>
      </c>
      <c r="D42" s="17">
        <v>486277</v>
      </c>
      <c r="E42" s="16" t="s">
        <v>27</v>
      </c>
      <c r="F42" s="16">
        <v>12</v>
      </c>
      <c r="G42" s="18">
        <v>6</v>
      </c>
      <c r="H42" s="18">
        <v>0</v>
      </c>
      <c r="I42" s="18">
        <f t="shared" si="3"/>
        <v>18</v>
      </c>
      <c r="J42" s="20">
        <v>323.39999999999998</v>
      </c>
      <c r="K42" s="20">
        <f t="shared" si="2"/>
        <v>5821.2</v>
      </c>
      <c r="L42" s="20" t="s">
        <v>20</v>
      </c>
      <c r="M42" s="21" t="s">
        <v>21</v>
      </c>
      <c r="N42" s="22" t="str">
        <f>VLOOKUP(J42,Intervalos!$B$3:$C$8,2,TRUE)</f>
        <v>0,10%</v>
      </c>
    </row>
    <row r="43" spans="1:14" s="6" customFormat="1" ht="101.25">
      <c r="A43" s="15">
        <v>38</v>
      </c>
      <c r="B43" s="16" t="s">
        <v>63</v>
      </c>
      <c r="C43" s="16" t="s">
        <v>18</v>
      </c>
      <c r="D43" s="17">
        <v>321658</v>
      </c>
      <c r="E43" s="16" t="s">
        <v>27</v>
      </c>
      <c r="F43" s="16">
        <v>24</v>
      </c>
      <c r="G43" s="18">
        <v>5</v>
      </c>
      <c r="H43" s="18">
        <v>1</v>
      </c>
      <c r="I43" s="18">
        <f t="shared" si="3"/>
        <v>30</v>
      </c>
      <c r="J43" s="20">
        <v>4079.55</v>
      </c>
      <c r="K43" s="20">
        <f t="shared" si="2"/>
        <v>122386.5</v>
      </c>
      <c r="L43" s="20" t="s">
        <v>32</v>
      </c>
      <c r="M43" s="21" t="s">
        <v>21</v>
      </c>
      <c r="N43" s="22" t="str">
        <f>VLOOKUP(J43,Intervalos!$B$3:$C$8,2,TRUE)</f>
        <v>0,10%</v>
      </c>
    </row>
    <row r="44" spans="1:14" s="6" customFormat="1" ht="135">
      <c r="A44" s="15">
        <v>39</v>
      </c>
      <c r="B44" s="16" t="s">
        <v>64</v>
      </c>
      <c r="C44" s="16" t="s">
        <v>18</v>
      </c>
      <c r="D44" s="17">
        <v>476824</v>
      </c>
      <c r="E44" s="16" t="s">
        <v>36</v>
      </c>
      <c r="F44" s="16">
        <v>32</v>
      </c>
      <c r="G44" s="18">
        <v>23</v>
      </c>
      <c r="H44" s="18">
        <v>0</v>
      </c>
      <c r="I44" s="18">
        <f t="shared" si="3"/>
        <v>55</v>
      </c>
      <c r="J44" s="20">
        <v>259.63</v>
      </c>
      <c r="K44" s="20">
        <f t="shared" si="2"/>
        <v>14279.65</v>
      </c>
      <c r="L44" s="20" t="s">
        <v>20</v>
      </c>
      <c r="M44" s="21" t="s">
        <v>21</v>
      </c>
      <c r="N44" s="22" t="str">
        <f>VLOOKUP(J44,Intervalos!$B$3:$C$8,2,TRUE)</f>
        <v>0,10%</v>
      </c>
    </row>
    <row r="45" spans="1:14" s="6" customFormat="1" ht="33.75">
      <c r="A45" s="15">
        <v>40</v>
      </c>
      <c r="B45" s="16" t="s">
        <v>65</v>
      </c>
      <c r="C45" s="16" t="s">
        <v>18</v>
      </c>
      <c r="D45" s="17">
        <v>470834</v>
      </c>
      <c r="E45" s="16" t="s">
        <v>27</v>
      </c>
      <c r="F45" s="16">
        <v>93</v>
      </c>
      <c r="G45" s="18">
        <v>28</v>
      </c>
      <c r="H45" s="18">
        <v>4</v>
      </c>
      <c r="I45" s="18">
        <f t="shared" si="3"/>
        <v>125</v>
      </c>
      <c r="J45" s="20">
        <v>269.89999999999998</v>
      </c>
      <c r="K45" s="20">
        <f t="shared" si="2"/>
        <v>33737.5</v>
      </c>
      <c r="L45" s="20" t="s">
        <v>20</v>
      </c>
      <c r="M45" s="21" t="s">
        <v>21</v>
      </c>
      <c r="N45" s="22" t="str">
        <f>VLOOKUP(J45,Intervalos!$B$3:$C$8,2,TRUE)</f>
        <v>0,10%</v>
      </c>
    </row>
    <row r="46" spans="1:14" s="6" customFormat="1" ht="33.75">
      <c r="A46" s="15">
        <v>41</v>
      </c>
      <c r="B46" s="16" t="s">
        <v>66</v>
      </c>
      <c r="C46" s="16" t="s">
        <v>18</v>
      </c>
      <c r="D46" s="17">
        <v>270536</v>
      </c>
      <c r="E46" s="16" t="s">
        <v>27</v>
      </c>
      <c r="F46" s="16">
        <v>5</v>
      </c>
      <c r="G46" s="18">
        <v>10</v>
      </c>
      <c r="H46" s="18">
        <v>0</v>
      </c>
      <c r="I46" s="18">
        <f t="shared" si="3"/>
        <v>15</v>
      </c>
      <c r="J46" s="20">
        <v>876.12</v>
      </c>
      <c r="K46" s="20">
        <f t="shared" si="2"/>
        <v>13141.8</v>
      </c>
      <c r="L46" s="20" t="s">
        <v>20</v>
      </c>
      <c r="M46" s="21" t="s">
        <v>21</v>
      </c>
      <c r="N46" s="22" t="str">
        <f>VLOOKUP(J46,Intervalos!$B$3:$C$8,2,TRUE)</f>
        <v>0,10%</v>
      </c>
    </row>
    <row r="47" spans="1:14" s="6" customFormat="1" ht="56.25">
      <c r="A47" s="15">
        <v>42</v>
      </c>
      <c r="B47" s="16" t="s">
        <v>67</v>
      </c>
      <c r="C47" s="16" t="s">
        <v>18</v>
      </c>
      <c r="D47" s="17">
        <v>611519</v>
      </c>
      <c r="E47" s="16" t="s">
        <v>27</v>
      </c>
      <c r="F47" s="16">
        <v>28</v>
      </c>
      <c r="G47" s="18">
        <v>14</v>
      </c>
      <c r="H47" s="18">
        <v>0</v>
      </c>
      <c r="I47" s="18">
        <f t="shared" si="3"/>
        <v>42</v>
      </c>
      <c r="J47" s="20">
        <v>252.02</v>
      </c>
      <c r="K47" s="20">
        <f t="shared" si="2"/>
        <v>10584.84</v>
      </c>
      <c r="L47" s="20" t="s">
        <v>20</v>
      </c>
      <c r="M47" s="21" t="s">
        <v>21</v>
      </c>
      <c r="N47" s="22" t="str">
        <f>VLOOKUP(J47,Intervalos!$B$3:$C$8,2,TRUE)</f>
        <v>0,10%</v>
      </c>
    </row>
    <row r="48" spans="1:14" s="6" customFormat="1" ht="168.75">
      <c r="A48" s="15">
        <v>43</v>
      </c>
      <c r="B48" s="16" t="s">
        <v>68</v>
      </c>
      <c r="C48" s="16" t="s">
        <v>35</v>
      </c>
      <c r="D48" s="17">
        <v>611519</v>
      </c>
      <c r="E48" s="16" t="s">
        <v>27</v>
      </c>
      <c r="F48" s="16">
        <v>3</v>
      </c>
      <c r="G48" s="18">
        <v>24</v>
      </c>
      <c r="H48" s="18">
        <v>4</v>
      </c>
      <c r="I48" s="18">
        <f t="shared" si="3"/>
        <v>31</v>
      </c>
      <c r="J48" s="20">
        <v>224.54</v>
      </c>
      <c r="K48" s="20">
        <f t="shared" si="2"/>
        <v>6960.74</v>
      </c>
      <c r="L48" s="20" t="s">
        <v>20</v>
      </c>
      <c r="M48" s="21" t="s">
        <v>21</v>
      </c>
      <c r="N48" s="22" t="str">
        <f>VLOOKUP(J48,Intervalos!$B$3:$C$8,2,TRUE)</f>
        <v>0,10%</v>
      </c>
    </row>
    <row r="49" spans="1:14" s="6" customFormat="1" ht="78.75">
      <c r="A49" s="15">
        <v>44</v>
      </c>
      <c r="B49" s="16" t="s">
        <v>69</v>
      </c>
      <c r="C49" s="16" t="s">
        <v>18</v>
      </c>
      <c r="D49" s="17">
        <v>396484</v>
      </c>
      <c r="E49" s="16" t="s">
        <v>27</v>
      </c>
      <c r="F49" s="16">
        <v>74</v>
      </c>
      <c r="G49" s="18">
        <v>13</v>
      </c>
      <c r="H49" s="18">
        <v>0</v>
      </c>
      <c r="I49" s="18">
        <f t="shared" si="3"/>
        <v>87</v>
      </c>
      <c r="J49" s="20">
        <v>556</v>
      </c>
      <c r="K49" s="20">
        <f t="shared" si="2"/>
        <v>48372</v>
      </c>
      <c r="L49" s="20" t="s">
        <v>20</v>
      </c>
      <c r="M49" s="21" t="s">
        <v>21</v>
      </c>
      <c r="N49" s="22" t="str">
        <f>VLOOKUP(J49,Intervalos!$B$3:$C$8,2,TRUE)</f>
        <v>0,10%</v>
      </c>
    </row>
    <row r="50" spans="1:14" s="6" customFormat="1" ht="67.5">
      <c r="A50" s="15">
        <v>45</v>
      </c>
      <c r="B50" s="16" t="s">
        <v>70</v>
      </c>
      <c r="C50" s="16" t="s">
        <v>18</v>
      </c>
      <c r="D50" s="17">
        <v>283611</v>
      </c>
      <c r="E50" s="16" t="s">
        <v>27</v>
      </c>
      <c r="F50" s="16">
        <v>20</v>
      </c>
      <c r="G50" s="18">
        <v>5</v>
      </c>
      <c r="H50" s="18">
        <v>0</v>
      </c>
      <c r="I50" s="18">
        <f t="shared" si="3"/>
        <v>25</v>
      </c>
      <c r="J50" s="20">
        <v>2223.08</v>
      </c>
      <c r="K50" s="20">
        <f t="shared" si="2"/>
        <v>55577</v>
      </c>
      <c r="L50" s="20" t="s">
        <v>20</v>
      </c>
      <c r="M50" s="21" t="s">
        <v>21</v>
      </c>
      <c r="N50" s="22" t="str">
        <f>VLOOKUP(J50,Intervalos!$B$3:$C$8,2,TRUE)</f>
        <v>0,10%</v>
      </c>
    </row>
    <row r="51" spans="1:14" s="6" customFormat="1" ht="78.75">
      <c r="A51" s="15">
        <v>46</v>
      </c>
      <c r="B51" s="16" t="s">
        <v>71</v>
      </c>
      <c r="C51" s="16" t="s">
        <v>18</v>
      </c>
      <c r="D51" s="17">
        <v>283611</v>
      </c>
      <c r="E51" s="16" t="s">
        <v>27</v>
      </c>
      <c r="F51" s="16">
        <v>19</v>
      </c>
      <c r="G51" s="18">
        <v>6</v>
      </c>
      <c r="H51" s="18">
        <v>0</v>
      </c>
      <c r="I51" s="18">
        <f t="shared" si="3"/>
        <v>25</v>
      </c>
      <c r="J51" s="20">
        <v>3335.53</v>
      </c>
      <c r="K51" s="20">
        <f t="shared" si="2"/>
        <v>83388.25</v>
      </c>
      <c r="L51" s="20" t="s">
        <v>32</v>
      </c>
      <c r="M51" s="21" t="s">
        <v>21</v>
      </c>
      <c r="N51" s="22" t="str">
        <f>VLOOKUP(J51,Intervalos!$B$3:$C$8,2,TRUE)</f>
        <v>0,10%</v>
      </c>
    </row>
    <row r="52" spans="1:14" s="6" customFormat="1" ht="33.75">
      <c r="A52" s="15">
        <v>47</v>
      </c>
      <c r="B52" s="16" t="s">
        <v>72</v>
      </c>
      <c r="C52" s="16" t="s">
        <v>18</v>
      </c>
      <c r="D52" s="17">
        <v>404721</v>
      </c>
      <c r="E52" s="16" t="s">
        <v>19</v>
      </c>
      <c r="F52" s="16">
        <v>18</v>
      </c>
      <c r="G52" s="18">
        <v>0</v>
      </c>
      <c r="H52" s="18">
        <v>1</v>
      </c>
      <c r="I52" s="18">
        <f t="shared" si="3"/>
        <v>19</v>
      </c>
      <c r="J52" s="20">
        <v>2612.67</v>
      </c>
      <c r="K52" s="20">
        <f t="shared" si="2"/>
        <v>49640.73</v>
      </c>
      <c r="L52" s="20" t="s">
        <v>20</v>
      </c>
      <c r="M52" s="21" t="s">
        <v>21</v>
      </c>
      <c r="N52" s="22" t="str">
        <f>VLOOKUP(J52,Intervalos!$B$3:$C$8,2,TRUE)</f>
        <v>0,10%</v>
      </c>
    </row>
    <row r="53" spans="1:14" s="6" customFormat="1" ht="33.75">
      <c r="A53" s="15">
        <v>48</v>
      </c>
      <c r="B53" s="16" t="s">
        <v>73</v>
      </c>
      <c r="C53" s="16" t="s">
        <v>74</v>
      </c>
      <c r="D53" s="17">
        <v>451897</v>
      </c>
      <c r="E53" s="16" t="s">
        <v>19</v>
      </c>
      <c r="F53" s="16">
        <v>2</v>
      </c>
      <c r="G53" s="18">
        <v>0</v>
      </c>
      <c r="H53" s="18">
        <v>0</v>
      </c>
      <c r="I53" s="18">
        <f t="shared" si="3"/>
        <v>2</v>
      </c>
      <c r="J53" s="20">
        <v>410.67</v>
      </c>
      <c r="K53" s="20">
        <f t="shared" si="2"/>
        <v>821.34</v>
      </c>
      <c r="L53" s="20" t="s">
        <v>20</v>
      </c>
      <c r="M53" s="21" t="s">
        <v>21</v>
      </c>
      <c r="N53" s="22" t="str">
        <f>VLOOKUP(J53,Intervalos!$B$3:$C$8,2,TRUE)</f>
        <v>0,10%</v>
      </c>
    </row>
    <row r="54" spans="1:14" s="6" customFormat="1" ht="45">
      <c r="A54" s="15">
        <v>49</v>
      </c>
      <c r="B54" s="16" t="s">
        <v>75</v>
      </c>
      <c r="C54" s="16" t="s">
        <v>18</v>
      </c>
      <c r="D54" s="17">
        <v>456779</v>
      </c>
      <c r="E54" s="16" t="s">
        <v>19</v>
      </c>
      <c r="F54" s="16">
        <v>19</v>
      </c>
      <c r="G54" s="18">
        <v>16</v>
      </c>
      <c r="H54" s="18">
        <v>0</v>
      </c>
      <c r="I54" s="18">
        <f t="shared" si="3"/>
        <v>35</v>
      </c>
      <c r="J54" s="20">
        <v>336</v>
      </c>
      <c r="K54" s="20">
        <f t="shared" si="2"/>
        <v>11760</v>
      </c>
      <c r="L54" s="20" t="s">
        <v>20</v>
      </c>
      <c r="M54" s="21" t="s">
        <v>21</v>
      </c>
      <c r="N54" s="22" t="str">
        <f>VLOOKUP(J54,Intervalos!$B$3:$C$8,2,TRUE)</f>
        <v>0,10%</v>
      </c>
    </row>
    <row r="55" spans="1:14" s="6" customFormat="1" ht="270">
      <c r="A55" s="15">
        <v>50</v>
      </c>
      <c r="B55" s="16" t="s">
        <v>76</v>
      </c>
      <c r="C55" s="16" t="s">
        <v>35</v>
      </c>
      <c r="D55" s="17">
        <v>217451</v>
      </c>
      <c r="E55" s="16" t="s">
        <v>27</v>
      </c>
      <c r="F55" s="19">
        <f>88-50</f>
        <v>38</v>
      </c>
      <c r="G55" s="18">
        <v>10</v>
      </c>
      <c r="H55" s="18">
        <v>0</v>
      </c>
      <c r="I55" s="18">
        <f t="shared" si="3"/>
        <v>48</v>
      </c>
      <c r="J55" s="20">
        <v>13617.58</v>
      </c>
      <c r="K55" s="20">
        <f t="shared" si="2"/>
        <v>653643.84</v>
      </c>
      <c r="L55" s="20" t="s">
        <v>32</v>
      </c>
      <c r="M55" s="21" t="s">
        <v>21</v>
      </c>
      <c r="N55" s="22" t="str">
        <f>VLOOKUP(J55,Intervalos!$B$3:$C$8,2,TRUE)</f>
        <v>0,10%</v>
      </c>
    </row>
    <row r="56" spans="1:14" s="6" customFormat="1" ht="247.5">
      <c r="A56" s="15">
        <v>51</v>
      </c>
      <c r="B56" s="16" t="s">
        <v>77</v>
      </c>
      <c r="C56" s="16" t="s">
        <v>35</v>
      </c>
      <c r="D56" s="17">
        <v>217451</v>
      </c>
      <c r="E56" s="16" t="s">
        <v>27</v>
      </c>
      <c r="F56" s="19">
        <f>319-50</f>
        <v>269</v>
      </c>
      <c r="G56" s="18">
        <v>62</v>
      </c>
      <c r="H56" s="18">
        <v>0</v>
      </c>
      <c r="I56" s="18">
        <f t="shared" si="3"/>
        <v>331</v>
      </c>
      <c r="J56" s="20">
        <v>4541.03</v>
      </c>
      <c r="K56" s="20">
        <f t="shared" si="2"/>
        <v>1503080.93</v>
      </c>
      <c r="L56" s="20" t="s">
        <v>32</v>
      </c>
      <c r="M56" s="21" t="s">
        <v>21</v>
      </c>
      <c r="N56" s="22" t="str">
        <f>VLOOKUP(J56,Intervalos!$B$3:$C$8,2,TRUE)</f>
        <v>0,10%</v>
      </c>
    </row>
    <row r="57" spans="1:14" s="6" customFormat="1" ht="258.75">
      <c r="A57" s="15">
        <v>52</v>
      </c>
      <c r="B57" s="16" t="s">
        <v>78</v>
      </c>
      <c r="C57" s="16" t="s">
        <v>35</v>
      </c>
      <c r="D57" s="17">
        <v>217451</v>
      </c>
      <c r="E57" s="16" t="s">
        <v>27</v>
      </c>
      <c r="F57" s="19">
        <f>130-50</f>
        <v>80</v>
      </c>
      <c r="G57" s="18">
        <v>12</v>
      </c>
      <c r="H57" s="18">
        <v>0</v>
      </c>
      <c r="I57" s="18">
        <f t="shared" si="3"/>
        <v>92</v>
      </c>
      <c r="J57" s="20">
        <v>2645.58</v>
      </c>
      <c r="K57" s="20">
        <f t="shared" si="2"/>
        <v>243393.36</v>
      </c>
      <c r="L57" s="20" t="s">
        <v>32</v>
      </c>
      <c r="M57" s="21" t="s">
        <v>21</v>
      </c>
      <c r="N57" s="22" t="str">
        <f>VLOOKUP(J57,Intervalos!$B$3:$C$8,2,TRUE)</f>
        <v>0,10%</v>
      </c>
    </row>
    <row r="58" spans="1:14" s="6" customFormat="1" ht="292.5">
      <c r="A58" s="15">
        <v>53</v>
      </c>
      <c r="B58" s="16" t="s">
        <v>79</v>
      </c>
      <c r="C58" s="16" t="s">
        <v>35</v>
      </c>
      <c r="D58" s="17">
        <v>217451</v>
      </c>
      <c r="E58" s="16" t="s">
        <v>27</v>
      </c>
      <c r="F58" s="19">
        <f>192-50</f>
        <v>142</v>
      </c>
      <c r="G58" s="18">
        <v>71</v>
      </c>
      <c r="H58" s="18">
        <v>0</v>
      </c>
      <c r="I58" s="18">
        <f t="shared" si="3"/>
        <v>213</v>
      </c>
      <c r="J58" s="20">
        <v>5663.03</v>
      </c>
      <c r="K58" s="20">
        <f t="shared" si="2"/>
        <v>1206225.3899999999</v>
      </c>
      <c r="L58" s="20" t="s">
        <v>32</v>
      </c>
      <c r="M58" s="21" t="s">
        <v>21</v>
      </c>
      <c r="N58" s="22" t="str">
        <f>VLOOKUP(J58,Intervalos!$B$3:$C$8,2,TRUE)</f>
        <v>0,10%</v>
      </c>
    </row>
    <row r="59" spans="1:14" s="6" customFormat="1" ht="78.75">
      <c r="A59" s="15">
        <v>54</v>
      </c>
      <c r="B59" s="16" t="s">
        <v>80</v>
      </c>
      <c r="C59" s="16" t="s">
        <v>35</v>
      </c>
      <c r="D59" s="17">
        <v>475693</v>
      </c>
      <c r="E59" s="16" t="s">
        <v>19</v>
      </c>
      <c r="F59" s="16">
        <v>78</v>
      </c>
      <c r="G59" s="18">
        <v>0</v>
      </c>
      <c r="H59" s="18">
        <v>0</v>
      </c>
      <c r="I59" s="18">
        <f t="shared" si="3"/>
        <v>78</v>
      </c>
      <c r="J59" s="20">
        <v>14.03</v>
      </c>
      <c r="K59" s="20">
        <f t="shared" si="2"/>
        <v>1094.3399999999999</v>
      </c>
      <c r="L59" s="20" t="s">
        <v>20</v>
      </c>
      <c r="M59" s="21" t="s">
        <v>21</v>
      </c>
      <c r="N59" s="22">
        <f>VLOOKUP(J59,Intervalos!$B$3:$C$8,2,TRUE)</f>
        <v>0.03</v>
      </c>
    </row>
    <row r="60" spans="1:14" s="6" customFormat="1" ht="45">
      <c r="A60" s="15">
        <v>55</v>
      </c>
      <c r="B60" s="16" t="s">
        <v>81</v>
      </c>
      <c r="C60" s="16" t="s">
        <v>35</v>
      </c>
      <c r="D60" s="17">
        <v>475693</v>
      </c>
      <c r="E60" s="16" t="s">
        <v>19</v>
      </c>
      <c r="F60" s="16">
        <v>44</v>
      </c>
      <c r="G60" s="18">
        <v>0</v>
      </c>
      <c r="H60" s="18">
        <v>0</v>
      </c>
      <c r="I60" s="18">
        <f t="shared" si="3"/>
        <v>44</v>
      </c>
      <c r="J60" s="20">
        <v>40.33</v>
      </c>
      <c r="K60" s="20">
        <f t="shared" si="2"/>
        <v>1774.52</v>
      </c>
      <c r="L60" s="20" t="s">
        <v>20</v>
      </c>
      <c r="M60" s="21" t="s">
        <v>21</v>
      </c>
      <c r="N60" s="22">
        <f>VLOOKUP(J60,Intervalos!$B$3:$C$8,2,TRUE)</f>
        <v>0.05</v>
      </c>
    </row>
    <row r="61" spans="1:14" s="6" customFormat="1" ht="56.25">
      <c r="A61" s="15">
        <v>56</v>
      </c>
      <c r="B61" s="16" t="s">
        <v>82</v>
      </c>
      <c r="C61" s="16" t="s">
        <v>35</v>
      </c>
      <c r="D61" s="17">
        <v>380664</v>
      </c>
      <c r="E61" s="16" t="s">
        <v>19</v>
      </c>
      <c r="F61" s="16">
        <v>58</v>
      </c>
      <c r="G61" s="18">
        <v>66</v>
      </c>
      <c r="H61" s="18">
        <v>0</v>
      </c>
      <c r="I61" s="18">
        <f t="shared" si="3"/>
        <v>124</v>
      </c>
      <c r="J61" s="20">
        <v>510.23</v>
      </c>
      <c r="K61" s="20">
        <f t="shared" si="2"/>
        <v>63268.52</v>
      </c>
      <c r="L61" s="20" t="s">
        <v>20</v>
      </c>
      <c r="M61" s="21" t="s">
        <v>21</v>
      </c>
      <c r="N61" s="22" t="str">
        <f>VLOOKUP(J61,Intervalos!$B$3:$C$8,2,TRUE)</f>
        <v>0,10%</v>
      </c>
    </row>
    <row r="62" spans="1:14" s="6" customFormat="1" ht="56.25">
      <c r="A62" s="15">
        <v>57</v>
      </c>
      <c r="B62" s="16" t="s">
        <v>83</v>
      </c>
      <c r="C62" s="16" t="s">
        <v>35</v>
      </c>
      <c r="D62" s="17">
        <v>367709</v>
      </c>
      <c r="E62" s="16" t="s">
        <v>19</v>
      </c>
      <c r="F62" s="16">
        <v>142</v>
      </c>
      <c r="G62" s="18">
        <v>137</v>
      </c>
      <c r="H62" s="18">
        <v>0</v>
      </c>
      <c r="I62" s="18">
        <f t="shared" si="3"/>
        <v>279</v>
      </c>
      <c r="J62" s="20">
        <v>526.89</v>
      </c>
      <c r="K62" s="20">
        <f t="shared" si="2"/>
        <v>147002.31</v>
      </c>
      <c r="L62" s="20" t="s">
        <v>32</v>
      </c>
      <c r="M62" s="21" t="s">
        <v>21</v>
      </c>
      <c r="N62" s="22" t="str">
        <f>VLOOKUP(J62,Intervalos!$B$3:$C$8,2,TRUE)</f>
        <v>0,10%</v>
      </c>
    </row>
    <row r="63" spans="1:14" s="6" customFormat="1" ht="90">
      <c r="A63" s="15">
        <v>58</v>
      </c>
      <c r="B63" s="16" t="s">
        <v>84</v>
      </c>
      <c r="C63" s="16" t="s">
        <v>18</v>
      </c>
      <c r="D63" s="17">
        <v>453649</v>
      </c>
      <c r="E63" s="16" t="s">
        <v>36</v>
      </c>
      <c r="F63" s="16">
        <v>4</v>
      </c>
      <c r="G63" s="18">
        <v>2</v>
      </c>
      <c r="H63" s="18">
        <v>0</v>
      </c>
      <c r="I63" s="18">
        <f t="shared" si="3"/>
        <v>6</v>
      </c>
      <c r="J63" s="20">
        <v>3846.36</v>
      </c>
      <c r="K63" s="20">
        <f t="shared" si="2"/>
        <v>23078.16</v>
      </c>
      <c r="L63" s="20" t="s">
        <v>20</v>
      </c>
      <c r="M63" s="21" t="s">
        <v>21</v>
      </c>
      <c r="N63" s="22" t="str">
        <f>VLOOKUP(J63,Intervalos!$B$3:$C$8,2,TRUE)</f>
        <v>0,10%</v>
      </c>
    </row>
    <row r="64" spans="1:14" s="6" customFormat="1" ht="45">
      <c r="A64" s="15">
        <v>59</v>
      </c>
      <c r="B64" s="16" t="s">
        <v>85</v>
      </c>
      <c r="C64" s="16" t="s">
        <v>18</v>
      </c>
      <c r="D64" s="17">
        <v>482130</v>
      </c>
      <c r="E64" s="16" t="s">
        <v>19</v>
      </c>
      <c r="F64" s="16">
        <v>2</v>
      </c>
      <c r="G64" s="18">
        <v>10</v>
      </c>
      <c r="H64" s="18">
        <v>0</v>
      </c>
      <c r="I64" s="18">
        <f t="shared" si="3"/>
        <v>12</v>
      </c>
      <c r="J64" s="20">
        <v>253.78</v>
      </c>
      <c r="K64" s="20">
        <f t="shared" si="2"/>
        <v>3045.36</v>
      </c>
      <c r="L64" s="20" t="s">
        <v>20</v>
      </c>
      <c r="M64" s="21" t="s">
        <v>21</v>
      </c>
      <c r="N64" s="22" t="str">
        <f>VLOOKUP(J64,Intervalos!$B$3:$C$8,2,TRUE)</f>
        <v>0,10%</v>
      </c>
    </row>
    <row r="65" spans="1:14" s="6" customFormat="1" ht="67.5">
      <c r="A65" s="15">
        <v>60</v>
      </c>
      <c r="B65" s="16" t="s">
        <v>86</v>
      </c>
      <c r="C65" s="16" t="s">
        <v>35</v>
      </c>
      <c r="D65" s="17">
        <v>465786</v>
      </c>
      <c r="E65" s="16" t="s">
        <v>19</v>
      </c>
      <c r="F65" s="16">
        <v>9</v>
      </c>
      <c r="G65" s="18">
        <v>17</v>
      </c>
      <c r="H65" s="18">
        <v>0</v>
      </c>
      <c r="I65" s="18">
        <f t="shared" si="3"/>
        <v>26</v>
      </c>
      <c r="J65" s="20">
        <v>278.93</v>
      </c>
      <c r="K65" s="20">
        <f t="shared" si="2"/>
        <v>7252.18</v>
      </c>
      <c r="L65" s="20" t="s">
        <v>20</v>
      </c>
      <c r="M65" s="21" t="s">
        <v>21</v>
      </c>
      <c r="N65" s="22" t="str">
        <f>VLOOKUP(J65,Intervalos!$B$3:$C$8,2,TRUE)</f>
        <v>0,10%</v>
      </c>
    </row>
    <row r="66" spans="1:14" s="6" customFormat="1" ht="112.5">
      <c r="A66" s="15">
        <v>61</v>
      </c>
      <c r="B66" s="16" t="s">
        <v>87</v>
      </c>
      <c r="C66" s="16" t="s">
        <v>35</v>
      </c>
      <c r="D66" s="17">
        <v>482130</v>
      </c>
      <c r="E66" s="16" t="s">
        <v>19</v>
      </c>
      <c r="F66" s="16">
        <v>25</v>
      </c>
      <c r="G66" s="18">
        <v>6</v>
      </c>
      <c r="H66" s="18">
        <v>0</v>
      </c>
      <c r="I66" s="18">
        <f t="shared" si="3"/>
        <v>31</v>
      </c>
      <c r="J66" s="20">
        <v>1739.42</v>
      </c>
      <c r="K66" s="20">
        <f t="shared" si="2"/>
        <v>53922.02</v>
      </c>
      <c r="L66" s="20" t="s">
        <v>20</v>
      </c>
      <c r="M66" s="21" t="s">
        <v>21</v>
      </c>
      <c r="N66" s="22" t="str">
        <f>VLOOKUP(J66,Intervalos!$B$3:$C$8,2,TRUE)</f>
        <v>0,10%</v>
      </c>
    </row>
    <row r="67" spans="1:14" s="6" customFormat="1" ht="45">
      <c r="A67" s="15">
        <v>62</v>
      </c>
      <c r="B67" s="16" t="s">
        <v>88</v>
      </c>
      <c r="C67" s="16" t="s">
        <v>18</v>
      </c>
      <c r="D67" s="17">
        <v>615904</v>
      </c>
      <c r="E67" s="16" t="s">
        <v>19</v>
      </c>
      <c r="F67" s="16">
        <v>47</v>
      </c>
      <c r="G67" s="18">
        <v>5</v>
      </c>
      <c r="H67" s="18">
        <v>0</v>
      </c>
      <c r="I67" s="18">
        <f t="shared" si="3"/>
        <v>52</v>
      </c>
      <c r="J67" s="20">
        <v>521.17999999999995</v>
      </c>
      <c r="K67" s="20">
        <f t="shared" si="2"/>
        <v>27101.360000000001</v>
      </c>
      <c r="L67" s="20" t="s">
        <v>20</v>
      </c>
      <c r="M67" s="21" t="s">
        <v>21</v>
      </c>
      <c r="N67" s="22" t="str">
        <f>VLOOKUP(J67,Intervalos!$B$3:$C$8,2,TRUE)</f>
        <v>0,10%</v>
      </c>
    </row>
    <row r="68" spans="1:14" s="6" customFormat="1" ht="67.5">
      <c r="A68" s="15">
        <v>63</v>
      </c>
      <c r="B68" s="16" t="s">
        <v>89</v>
      </c>
      <c r="C68" s="16" t="s">
        <v>18</v>
      </c>
      <c r="D68" s="17">
        <v>443966</v>
      </c>
      <c r="E68" s="16" t="s">
        <v>27</v>
      </c>
      <c r="F68" s="19">
        <f>113-30</f>
        <v>83</v>
      </c>
      <c r="G68" s="18">
        <v>7</v>
      </c>
      <c r="H68" s="18">
        <v>0</v>
      </c>
      <c r="I68" s="18">
        <f t="shared" si="3"/>
        <v>90</v>
      </c>
      <c r="J68" s="20">
        <v>1250.67</v>
      </c>
      <c r="K68" s="20">
        <f t="shared" si="2"/>
        <v>112560.3</v>
      </c>
      <c r="L68" s="20" t="s">
        <v>32</v>
      </c>
      <c r="M68" s="21" t="s">
        <v>21</v>
      </c>
      <c r="N68" s="22" t="str">
        <f>VLOOKUP(J68,Intervalos!$B$3:$C$8,2,TRUE)</f>
        <v>0,10%</v>
      </c>
    </row>
    <row r="69" spans="1:14" s="6" customFormat="1" ht="67.5">
      <c r="A69" s="15">
        <v>64</v>
      </c>
      <c r="B69" s="16" t="s">
        <v>90</v>
      </c>
      <c r="C69" s="16" t="s">
        <v>35</v>
      </c>
      <c r="D69" s="17">
        <v>479242</v>
      </c>
      <c r="E69" s="16" t="s">
        <v>27</v>
      </c>
      <c r="F69" s="19">
        <f>118-50</f>
        <v>68</v>
      </c>
      <c r="G69" s="18">
        <v>30</v>
      </c>
      <c r="H69" s="18">
        <v>0</v>
      </c>
      <c r="I69" s="18">
        <f t="shared" si="3"/>
        <v>98</v>
      </c>
      <c r="J69" s="20">
        <v>2179</v>
      </c>
      <c r="K69" s="20">
        <f t="shared" si="2"/>
        <v>213542</v>
      </c>
      <c r="L69" s="20" t="s">
        <v>32</v>
      </c>
      <c r="M69" s="21" t="s">
        <v>21</v>
      </c>
      <c r="N69" s="22" t="str">
        <f>VLOOKUP(J69,Intervalos!$B$3:$C$8,2,TRUE)</f>
        <v>0,10%</v>
      </c>
    </row>
    <row r="70" spans="1:14" s="7" customFormat="1" ht="67.5">
      <c r="A70" s="15">
        <v>65</v>
      </c>
      <c r="B70" s="16" t="s">
        <v>91</v>
      </c>
      <c r="C70" s="16" t="s">
        <v>18</v>
      </c>
      <c r="D70" s="17">
        <v>480490</v>
      </c>
      <c r="E70" s="16" t="s">
        <v>27</v>
      </c>
      <c r="F70" s="19">
        <f>120-50</f>
        <v>70</v>
      </c>
      <c r="G70" s="18">
        <v>39</v>
      </c>
      <c r="H70" s="18">
        <v>0</v>
      </c>
      <c r="I70" s="18">
        <f t="shared" si="3"/>
        <v>109</v>
      </c>
      <c r="J70" s="20">
        <v>2579</v>
      </c>
      <c r="K70" s="20">
        <f t="shared" si="2"/>
        <v>281111</v>
      </c>
      <c r="L70" s="20" t="s">
        <v>32</v>
      </c>
      <c r="M70" s="21" t="s">
        <v>21</v>
      </c>
      <c r="N70" s="22" t="str">
        <f>VLOOKUP(J70,Intervalos!$B$3:$C$8,2,TRUE)</f>
        <v>0,10%</v>
      </c>
    </row>
    <row r="71" spans="1:14" s="7" customFormat="1" ht="67.5">
      <c r="A71" s="15">
        <v>66</v>
      </c>
      <c r="B71" s="16" t="s">
        <v>92</v>
      </c>
      <c r="C71" s="16" t="s">
        <v>35</v>
      </c>
      <c r="D71" s="17">
        <v>480903</v>
      </c>
      <c r="E71" s="16" t="s">
        <v>27</v>
      </c>
      <c r="F71" s="19">
        <f>144-50</f>
        <v>94</v>
      </c>
      <c r="G71" s="18">
        <v>28</v>
      </c>
      <c r="H71" s="18">
        <v>0</v>
      </c>
      <c r="I71" s="18">
        <f t="shared" si="3"/>
        <v>122</v>
      </c>
      <c r="J71" s="20">
        <v>3205.33</v>
      </c>
      <c r="K71" s="20">
        <f>I71*J71</f>
        <v>391050.26</v>
      </c>
      <c r="L71" s="20" t="s">
        <v>32</v>
      </c>
      <c r="M71" s="21" t="s">
        <v>21</v>
      </c>
      <c r="N71" s="22" t="str">
        <f>VLOOKUP(J71,Intervalos!$B$3:$C$8,2,TRUE)</f>
        <v>0,10%</v>
      </c>
    </row>
    <row r="72" spans="1:14" s="7" customFormat="1" ht="67.5">
      <c r="A72" s="15">
        <v>67</v>
      </c>
      <c r="B72" s="16" t="s">
        <v>93</v>
      </c>
      <c r="C72" s="16" t="s">
        <v>35</v>
      </c>
      <c r="D72" s="17">
        <v>460902</v>
      </c>
      <c r="E72" s="16" t="s">
        <v>27</v>
      </c>
      <c r="F72" s="19">
        <f>94-40</f>
        <v>54</v>
      </c>
      <c r="G72" s="18">
        <v>12</v>
      </c>
      <c r="H72" s="18">
        <v>0</v>
      </c>
      <c r="I72" s="18">
        <f>SUM(F72:H72)</f>
        <v>66</v>
      </c>
      <c r="J72" s="20">
        <v>9035.99</v>
      </c>
      <c r="K72" s="20">
        <f>I72*J72</f>
        <v>596375.34</v>
      </c>
      <c r="L72" s="20" t="s">
        <v>32</v>
      </c>
      <c r="M72" s="21" t="s">
        <v>21</v>
      </c>
      <c r="N72" s="22" t="str">
        <f>VLOOKUP(J72,Intervalos!$B$3:$C$8,2,TRUE)</f>
        <v>0,10%</v>
      </c>
    </row>
    <row r="73" spans="1:14" s="7" customFormat="1" ht="78.75">
      <c r="A73" s="15">
        <v>68</v>
      </c>
      <c r="B73" s="16" t="s">
        <v>104</v>
      </c>
      <c r="C73" s="16" t="s">
        <v>35</v>
      </c>
      <c r="D73" s="16">
        <v>607934</v>
      </c>
      <c r="E73" s="16" t="s">
        <v>27</v>
      </c>
      <c r="F73" s="19">
        <v>10</v>
      </c>
      <c r="G73" s="18">
        <v>0</v>
      </c>
      <c r="H73" s="18">
        <v>0</v>
      </c>
      <c r="I73" s="18">
        <v>10</v>
      </c>
      <c r="J73" s="24">
        <v>933.33</v>
      </c>
      <c r="K73" s="20">
        <f>I73*J73</f>
        <v>9333.3000000000011</v>
      </c>
      <c r="L73" s="20" t="s">
        <v>20</v>
      </c>
      <c r="M73" s="21" t="s">
        <v>21</v>
      </c>
      <c r="N73" s="22" t="str">
        <f>VLOOKUP(J73,Intervalos!$B$3:$C$8,2,TRUE)</f>
        <v>0,10%</v>
      </c>
    </row>
    <row r="74" spans="1:14">
      <c r="G74" s="23"/>
      <c r="H74" s="23"/>
      <c r="I74" s="23"/>
      <c r="J74" s="25" t="s">
        <v>13</v>
      </c>
      <c r="K74" s="26">
        <f>SUM(K6:K73)</f>
        <v>7430647.0399999982</v>
      </c>
    </row>
  </sheetData>
  <mergeCells count="3">
    <mergeCell ref="A1:N1"/>
    <mergeCell ref="A2:N2"/>
    <mergeCell ref="A3:N3"/>
  </mergeCells>
  <pageMargins left="0.23622047244094499" right="0.23622047244094499" top="0.74803149606299202" bottom="0.74803149606299202" header="0.31496062992126" footer="0.31496062992126"/>
  <pageSetup paperSize="9" scale="81" fitToHeight="0" orientation="landscape" r:id="rId1"/>
  <headerFooter>
    <oddHeader>&amp;L&amp;G&amp;CPREGÃO ELETRÔNICO 90015/2025 
&amp;R&amp;G</oddHeader>
    <oddFooter>&amp;L&amp;"-,Itálico"&amp;9ANEXO III -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activeCell="C3" sqref="C3"/>
    </sheetView>
  </sheetViews>
  <sheetFormatPr defaultColWidth="0" defaultRowHeight="15" zeroHeight="1"/>
  <cols>
    <col min="1" max="1" width="2.42578125" customWidth="1"/>
    <col min="2" max="2" width="12.85546875" customWidth="1"/>
    <col min="3" max="3" width="17.7109375" customWidth="1"/>
    <col min="4" max="4" width="3.140625" customWidth="1"/>
    <col min="5" max="5" width="27" customWidth="1"/>
    <col min="6" max="6" width="4" customWidth="1"/>
    <col min="7" max="16384" width="9.140625" hidden="1"/>
  </cols>
  <sheetData>
    <row r="1" spans="2:5" ht="10.5" customHeight="1"/>
    <row r="2" spans="2:5" ht="63" customHeight="1">
      <c r="B2" s="1" t="s">
        <v>94</v>
      </c>
      <c r="C2" s="1" t="s">
        <v>95</v>
      </c>
      <c r="E2" s="2" t="s">
        <v>96</v>
      </c>
    </row>
    <row r="3" spans="2:5">
      <c r="B3" s="3">
        <v>0.01</v>
      </c>
      <c r="C3" s="3">
        <v>0.01</v>
      </c>
      <c r="E3" s="4" t="s">
        <v>97</v>
      </c>
    </row>
    <row r="4" spans="2:5">
      <c r="B4" s="3">
        <v>5</v>
      </c>
      <c r="C4" s="3">
        <v>0.02</v>
      </c>
      <c r="E4" s="4" t="s">
        <v>98</v>
      </c>
    </row>
    <row r="5" spans="2:5">
      <c r="B5" s="3">
        <v>10</v>
      </c>
      <c r="C5" s="3">
        <v>0.03</v>
      </c>
      <c r="E5" s="4" t="s">
        <v>99</v>
      </c>
    </row>
    <row r="6" spans="2:5">
      <c r="B6" s="3">
        <v>20</v>
      </c>
      <c r="C6" s="3">
        <v>0.05</v>
      </c>
      <c r="E6" s="4" t="s">
        <v>100</v>
      </c>
    </row>
    <row r="7" spans="2:5">
      <c r="B7" s="3">
        <v>50</v>
      </c>
      <c r="C7" s="3">
        <v>0.1</v>
      </c>
      <c r="E7" s="4" t="s">
        <v>101</v>
      </c>
    </row>
    <row r="8" spans="2:5">
      <c r="B8" s="3">
        <v>100</v>
      </c>
      <c r="C8" s="5" t="s">
        <v>102</v>
      </c>
      <c r="E8" s="4" t="s">
        <v>103</v>
      </c>
    </row>
    <row r="9" spans="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III</vt:lpstr>
      <vt:lpstr>Intervalos</vt:lpstr>
      <vt:lpstr>'Anexo III'!Area_de_impressao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2023-05-30T20:53:00Z</cp:lastPrinted>
  <dcterms:created xsi:type="dcterms:W3CDTF">2019-07-30T23:05:00Z</dcterms:created>
  <dcterms:modified xsi:type="dcterms:W3CDTF">2025-03-28T16:51:45Z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83D7E2109F8042D6933A4339D9B87971_12</vt:lpwstr>
  </property>
  <property fmtid="{D5CDD505-2E9C-101B-9397-08002B2CF9AE}" pid="3" name="KSOProductBuildVer">
    <vt:lpwstr>1046-12.2.0.20323</vt:lpwstr>
  </property>
</Properties>
</file>