
<file path=[Content_Types].xml><?xml version="1.0" encoding="utf-8"?>
<Types xmlns="http://schemas.openxmlformats.org/package/2006/content-types">
  <Default Extension="vml" ContentType="application/vnd.openxmlformats-officedocument.vmlDrawing"/>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500" tabRatio="810" firstSheet="6" activeTab="6"/>
  </bookViews>
  <sheets>
    <sheet name="MENU PLANILHA" sheetId="1" r:id="rId1"/>
    <sheet name="Anexo II-A Endereço" sheetId="3" r:id="rId2"/>
    <sheet name="Anexo II-B Salários" sheetId="4" r:id="rId3"/>
    <sheet name="Anexo II-C Distribuição Postos" sheetId="10" r:id="rId4"/>
    <sheet name="Anexo III-A Equipamentos" sheetId="18" r:id="rId5"/>
    <sheet name="Anexo III-B Uniformes" sheetId="12" r:id="rId6"/>
    <sheet name="An IV A Custo G1" sheetId="8" r:id="rId7"/>
    <sheet name="An IV A Custo G2" sheetId="17" r:id="rId8"/>
    <sheet name="Anexo IV B - Custo Total MDO" sheetId="9" r:id="rId9"/>
    <sheet name="Anexo IV C BDI Serviços" sheetId="15" r:id="rId10"/>
    <sheet name="Anexo IV D BDI Material" sheetId="16" r:id="rId11"/>
    <sheet name="Anexo IV E - Custo Total " sheetId="19" r:id="rId12"/>
  </sheets>
  <definedNames>
    <definedName name="_xlnm.Print_Area" localSheetId="6">'An IV A Custo G1'!$A$1:$M$163</definedName>
    <definedName name="_xlnm.Print_Area" localSheetId="7">'An IV A Custo G2'!$A$1:$M$163</definedName>
    <definedName name="_xlnm.Print_Area" localSheetId="3">'Anexo II-C Distribuição Postos'!$A$1:$L$29</definedName>
    <definedName name="_xlnm.Print_Area" localSheetId="4">'Anexo III-A Equipamentos'!$A$1:$F$222</definedName>
    <definedName name="_xlnm.Print_Area" localSheetId="5">'Anexo III-B Uniformes'!$A$1:$G$474</definedName>
    <definedName name="_xlnm.Print_Area" localSheetId="8">'Anexo IV B - Custo Total MDO'!$A$1:$G$31</definedName>
    <definedName name="_xlnm.Print_Area" localSheetId="9">'Anexo IV C BDI Serviços'!$A$1:$D$47</definedName>
    <definedName name="_xlnm.Print_Area" localSheetId="10">'Anexo IV D BDI Material'!$A$1:$D$47</definedName>
    <definedName name="_xlnm.Print_Area" localSheetId="11">'Anexo IV E - Custo Total '!$A$1:$I$16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JoaoPaulo</author>
  </authors>
  <commentList>
    <comment ref="B15" authorId="0">
      <text>
        <r>
          <rPr>
            <b/>
            <sz val="9"/>
            <rFont val="Segoe UI"/>
            <charset val="134"/>
          </rPr>
          <t>Correpondente a 7% do subitem 1. Esse resultado não é objeto de lance.</t>
        </r>
        <r>
          <rPr>
            <sz val="9"/>
            <rFont val="Segoe UI"/>
            <charset val="134"/>
          </rPr>
          <t xml:space="preserve">
</t>
        </r>
      </text>
    </comment>
  </commentList>
</comments>
</file>

<file path=xl/sharedStrings.xml><?xml version="1.0" encoding="utf-8"?>
<sst xmlns="http://schemas.openxmlformats.org/spreadsheetml/2006/main" count="2864" uniqueCount="767">
  <si>
    <t>PRÓ-REITORIA DE ADMINISTRAÇÃO</t>
  </si>
  <si>
    <t>COORDENAÇÃO DE CONTRATOS</t>
  </si>
  <si>
    <t>Contratação de empresa para prestação de serviços continuados de Manutenção Predial, com regime de dedicação exclusiva de mão de obra, com fornecimento de materiais de reposição e atendimento da Universidade Federal Fluminense</t>
  </si>
  <si>
    <t>LOTE 1 - MÃO DE OBRA MANUTENÇÃO PREDIAL</t>
  </si>
  <si>
    <t>dos Equipamentos (preenchimento licitante)</t>
  </si>
  <si>
    <t>x</t>
  </si>
  <si>
    <t>Anexo II - A - ENDEREÇO DAS UNIDADES</t>
  </si>
  <si>
    <t>Item</t>
  </si>
  <si>
    <t>Descrição</t>
  </si>
  <si>
    <t>Prédio</t>
  </si>
  <si>
    <t>Endereço</t>
  </si>
  <si>
    <t>Reitoria</t>
  </si>
  <si>
    <t>Prédio Principal: 8 andares</t>
  </si>
  <si>
    <t>Rua Miguel de Frias, 9 - Icaraí - Niterói - RJ</t>
  </si>
  <si>
    <t>Perícia Médica</t>
  </si>
  <si>
    <t>Av. Miguel de Frias, 77 - Icaraí - Niterói</t>
  </si>
  <si>
    <t>Campus do Valonguinho</t>
  </si>
  <si>
    <t>Escola de Extensão, Protocolo e outros</t>
  </si>
  <si>
    <t>Av. Visconde do Rio Branco s/n.º, bairro Centro, Niterói - RJ</t>
  </si>
  <si>
    <t>Biblioteca Central e DCE</t>
  </si>
  <si>
    <t>Facu. Administração (antiga matematica)</t>
  </si>
  <si>
    <t>Dispensário “Mazine Bueno”</t>
  </si>
  <si>
    <t>Núcleo de Animais de Laboratório - NAL</t>
  </si>
  <si>
    <t>LANTE</t>
  </si>
  <si>
    <t>Faculdades de Nutrição e Administração</t>
  </si>
  <si>
    <t>Faculdade de Odontologia</t>
  </si>
  <si>
    <t>Pórtico de Entrada Valonguinho</t>
  </si>
  <si>
    <t>Complexo Instituto de Química</t>
  </si>
  <si>
    <t xml:space="preserve">Instituto de Química </t>
  </si>
  <si>
    <t>Instituto de Química</t>
  </si>
  <si>
    <t>Complexo Inst. Biomédico</t>
  </si>
  <si>
    <t>Bloco B - DST</t>
  </si>
  <si>
    <t>Bloco C - Salas de Aula</t>
  </si>
  <si>
    <t>Bloco D - Anatômico</t>
  </si>
  <si>
    <t>Bloco E - Pesquisas</t>
  </si>
  <si>
    <t>Bloco A - Prédio Central</t>
  </si>
  <si>
    <t xml:space="preserve">Rua Professor Hernani Mello, 101 São Domingos Niterói – RJ </t>
  </si>
  <si>
    <t>Complexo Inst. Biologia</t>
  </si>
  <si>
    <t>Instituto de Biologia Bloco Principal</t>
  </si>
  <si>
    <t>Instituto de Biologia Bloco Anexo</t>
  </si>
  <si>
    <t>Prédio Salas de Aulas Biologia (Antigo Inst. Física)</t>
  </si>
  <si>
    <t>Campus do Gragoatá</t>
  </si>
  <si>
    <t>Bloco D - Faculdade de Educação</t>
  </si>
  <si>
    <t>Av. Visconde do Rio Branco s/n.º, bairro de São Domingos, Niterói - RJ</t>
  </si>
  <si>
    <t>Bloco E - Escola de Serviço Social</t>
  </si>
  <si>
    <t>Bloco F - Faculdade de Economia</t>
  </si>
  <si>
    <t>Bloco G - Instituto de Matemática e Estatística e Faculdade de Turismo</t>
  </si>
  <si>
    <t>Bloco H - Faculdade de Turismo e Hotelaria</t>
  </si>
  <si>
    <t>Biologia NOVO Bloco M - Gragoatá</t>
  </si>
  <si>
    <t>Superintendência de Documentação - SDC</t>
  </si>
  <si>
    <t>Faculdade de Educação Física - FACDEF</t>
  </si>
  <si>
    <t>Pórtico Faculdade de Educação Física</t>
  </si>
  <si>
    <t>Pórtico Principal Campus Gragoatá</t>
  </si>
  <si>
    <t>Complexo ICHF</t>
  </si>
  <si>
    <t>Bloco N - Instituto de Ciências Humanas e Filosofia - ICHF</t>
  </si>
  <si>
    <t>R. Alexandre Moura, 8 - São Domingos, Niterói - RJ, 24210-200</t>
  </si>
  <si>
    <t>Bloco O - Instituto de Ciências Humanas e Filosofia - ICHF</t>
  </si>
  <si>
    <t>Bloco P  - Instituto de Ciências Humanas e Filosofia - ICHF</t>
  </si>
  <si>
    <t>Complexo Instituto de Letras</t>
  </si>
  <si>
    <t>Bloco B - Instituto de Letras</t>
  </si>
  <si>
    <t>Bloco C - Instituto de Letras</t>
  </si>
  <si>
    <t>Campus da Praia Vermelha</t>
  </si>
  <si>
    <t>Escola de Arquitetura (e anexos)</t>
  </si>
  <si>
    <t>Rua Passo da Pátria, n.º 156, bairro São Domingos, Niterói - RJ</t>
  </si>
  <si>
    <t>Instituto de Geociências</t>
  </si>
  <si>
    <t>Biblioteca do Campus</t>
  </si>
  <si>
    <t>Horto Viveiro</t>
  </si>
  <si>
    <t>Pórtico Passos da Pátria</t>
  </si>
  <si>
    <t>Pórtico Boa Viagem</t>
  </si>
  <si>
    <t>Pórtico Avenida Litorânea</t>
  </si>
  <si>
    <t>Complexo Escola de Engenharia</t>
  </si>
  <si>
    <t>Bloco D  - Escola de Engenharia - Niterói</t>
  </si>
  <si>
    <t>Bloco  E - Escola de Engenharia Niterói</t>
  </si>
  <si>
    <t>Complexo Instituto de Computação</t>
  </si>
  <si>
    <t>Instituto de Computação - Laboratórios</t>
  </si>
  <si>
    <t>Instituto de Computação - Salas de Aula UFAS</t>
  </si>
  <si>
    <t>ADDLABS</t>
  </si>
  <si>
    <t>Complexo Instituto de Física</t>
  </si>
  <si>
    <t>Instituto de Física - Bloco F</t>
  </si>
  <si>
    <t>UFASA Física</t>
  </si>
  <si>
    <t>Complexo PROAES</t>
  </si>
  <si>
    <t>Restaurante Universitário - Gragoatá</t>
  </si>
  <si>
    <t>Restaurante Universitário - Praia Vermelha</t>
  </si>
  <si>
    <t>Restaurante Universitário - HUAP</t>
  </si>
  <si>
    <t>Rua Marquês de Paraná 303 - Centro, Niterói - RJ</t>
  </si>
  <si>
    <t>Restaurante Universitário - Reitoria</t>
  </si>
  <si>
    <t>Moradia Estudantil - Niterói</t>
  </si>
  <si>
    <t>Moradia Estudantil - Rio das Ostras</t>
  </si>
  <si>
    <t>Rua Recife. Quadra 07, Jardim Bela Vista, Rio das Ostras - RJ</t>
  </si>
  <si>
    <t xml:space="preserve"> UNIDADES ISOLADAS  NITERÓI</t>
  </si>
  <si>
    <t>Instituto de Artes e Comunicação Social - IACS</t>
  </si>
  <si>
    <t>Rua Lara Vilela, 126 - São Domingos, Niterói - RJ</t>
  </si>
  <si>
    <t>Arquivo SDC - Jurujuba</t>
  </si>
  <si>
    <t>Av. Bento Maria da Costa, 115 A - Jurujuba, Niterói - RJ</t>
  </si>
  <si>
    <t>CRIAA - Barreto</t>
  </si>
  <si>
    <t>Rua General Castrioto, 588, Barreto, Niterói - RJ</t>
  </si>
  <si>
    <t>CAJUFF e NEPHU</t>
  </si>
  <si>
    <t>Almirante Teffé, 637, Centro, Niterói - RJ</t>
  </si>
  <si>
    <t>Escola de Enfermagem</t>
  </si>
  <si>
    <t>Rua Dr. Celestino,78- Centro, Niterói - RJ</t>
  </si>
  <si>
    <t xml:space="preserve">Faculdade de Medicina </t>
  </si>
  <si>
    <t>Instituto de Saúde da Comunidade</t>
  </si>
  <si>
    <t>Rua Marquês de Paraná, 303 - Centro, Niterói - RJ</t>
  </si>
  <si>
    <t>Mequinho</t>
  </si>
  <si>
    <t>Av.  Jansem de Mello, 174/Fundos – Centro, Niterói - RJ</t>
  </si>
  <si>
    <t>Complexo Fac. Direito</t>
  </si>
  <si>
    <t>Faculdade de Direito</t>
  </si>
  <si>
    <t>Rua Presidente Pedreira,62 - Ingá, Niterói - RJ</t>
  </si>
  <si>
    <t>Faculdade de Direito II</t>
  </si>
  <si>
    <t>Rua Tiradentes, 17 - Ingá, Niterói - RJ</t>
  </si>
  <si>
    <t>Complexo Fac. Farmácia</t>
  </si>
  <si>
    <t>Faculdade de Farmácia</t>
  </si>
  <si>
    <t>Rua Mário Viana. 523 - Santa Rosa, Niterói - RJ</t>
  </si>
  <si>
    <t>Farmácia Universitária</t>
  </si>
  <si>
    <t>Rua Marquês do Paraná, 282 – Centro, Niterói - RJ</t>
  </si>
  <si>
    <t>Complexo COLUNI</t>
  </si>
  <si>
    <t>Colégio Universitário Geraldo Reis - COLUNI</t>
  </si>
  <si>
    <t>Rua Alexandre Moura, 8 - São Domingos, Niterói - RJ</t>
  </si>
  <si>
    <t>Creche UFF</t>
  </si>
  <si>
    <t>Complexo PROGRAD</t>
  </si>
  <si>
    <t>Bloco A - UFASA PROGRAD Gragoatá</t>
  </si>
  <si>
    <t>Bloco H - UFFASA PROGRAD - Praia Vermelha</t>
  </si>
  <si>
    <t>Unidades do Interior</t>
  </si>
  <si>
    <t>Escola de Engenharia de Petrópolis</t>
  </si>
  <si>
    <t>Rua Domingos Silvério, sn. Quitandinha - Petrópolis</t>
  </si>
  <si>
    <t>Instituto de Saúde de Nova Friburgo (incluindo unidade de Fonoaudiologia)</t>
  </si>
  <si>
    <t>Rua Dr. Silvio Henrique Braune, 22, Centro, Nova Friburgo - RJ</t>
  </si>
  <si>
    <t>Instituto do Noroeste Fluminense e Educação Superior</t>
  </si>
  <si>
    <t>Rua Chaim Elias, s/n.º, Centro, Santo Antônio de Pádua - RJ</t>
  </si>
  <si>
    <t>Instituto de Ciência e Tecnologia - ICT</t>
  </si>
  <si>
    <t>Instituto de Humanidades e Saúde - IHS</t>
  </si>
  <si>
    <t>Serviço de Psicologia Aplicada (SPA) Rio das Ostras</t>
  </si>
  <si>
    <t>Pólo Univ. de Macaé (incluindo prédio novo)</t>
  </si>
  <si>
    <t>Av. Aluízio da Silva Gomes, 50 - Granja dos Cavaleiros - Macaé</t>
  </si>
  <si>
    <t>Pólo Campos Goytacazes (incluindo SPA)</t>
  </si>
  <si>
    <t>Rua José do Patrocínio, 71 - Campos dos Goytacazes - RJ</t>
  </si>
  <si>
    <t>Complexo Faculdade de Veterinária</t>
  </si>
  <si>
    <t>Faculdade de Veterinária</t>
  </si>
  <si>
    <t>Rua Vital Brazil Filho, 64 - Vital Brazil, Niteroi - RJ</t>
  </si>
  <si>
    <t>Hospital Veterinário - HUVET</t>
  </si>
  <si>
    <t>Núcleo Experimental de Iguaba</t>
  </si>
  <si>
    <t>Rod. Amaral Peixoto, Km 100 - Iguaba Grande - RJ</t>
  </si>
  <si>
    <t>Fazenda Escola da Faculdade de Veterinária</t>
  </si>
  <si>
    <t>Rod. RJ 122, Km 32 - Funchal - Cachoeira de Macacu - RJ</t>
  </si>
  <si>
    <t>Complexo Volta Redonda</t>
  </si>
  <si>
    <t>Escola de Engenharia Industrial e Metalúrgica de Volta Redonda</t>
  </si>
  <si>
    <t>Av. dos Trabalhadores, 420 - Volta Redonda - RJ</t>
  </si>
  <si>
    <t>Instituto de Ciências Humanas  e Sociais de VR</t>
  </si>
  <si>
    <t>Rua Desembargador Ellys Hermidyo Figueira 783 - Aterrado - Volta Redonda</t>
  </si>
  <si>
    <t>Instituto de Ciências Exatas de VR</t>
  </si>
  <si>
    <t>Complexo Angra dos Reis</t>
  </si>
  <si>
    <t>Instituto de Educação de Angra dos Reis</t>
  </si>
  <si>
    <t>Av. do Trabalhador, 179 - Jacuecanga - Angra dos Reis</t>
  </si>
  <si>
    <t>Angra dos Reis II</t>
  </si>
  <si>
    <t>Av. Vereador Benedito Adelino - Retiro, Angra dos Reis - RJ</t>
  </si>
  <si>
    <t>Anexo II - B - Composição dos salários</t>
  </si>
  <si>
    <t>Descrição/Especificação</t>
  </si>
  <si>
    <t>CCT RJ00738/2024</t>
  </si>
  <si>
    <t>Quantidade</t>
  </si>
  <si>
    <t>Total de Postos</t>
  </si>
  <si>
    <t>Funcionários</t>
  </si>
  <si>
    <t>Niterói</t>
  </si>
  <si>
    <t>Interior</t>
  </si>
  <si>
    <t>Supervisor</t>
  </si>
  <si>
    <t>Técnico em Eletrotécnica</t>
  </si>
  <si>
    <t>Eletricista de Manutenção</t>
  </si>
  <si>
    <t>Meio Oficial de Elétrica</t>
  </si>
  <si>
    <t>Eletricista de Manutenção (plantão)</t>
  </si>
  <si>
    <t>Bombeiro Hidráulico</t>
  </si>
  <si>
    <t>Bombeiro Hidráulico  (plantão)</t>
  </si>
  <si>
    <t>Carpinteiro</t>
  </si>
  <si>
    <t>Pedreiro</t>
  </si>
  <si>
    <t>Gesseiro</t>
  </si>
  <si>
    <t>Serralheiro</t>
  </si>
  <si>
    <t>Vidraceiro</t>
  </si>
  <si>
    <t>Soldador</t>
  </si>
  <si>
    <t>Mecânico de Refrigeração</t>
  </si>
  <si>
    <t>Pintor</t>
  </si>
  <si>
    <t>Ajudantes (serventes)</t>
  </si>
  <si>
    <t>Motorista Cat. B</t>
  </si>
  <si>
    <t>Assistente técnico</t>
  </si>
  <si>
    <t>Oficial de Manutenção Predial</t>
  </si>
  <si>
    <t>Técnico de Segurança do Trabalho</t>
  </si>
  <si>
    <t>TOTAL</t>
  </si>
  <si>
    <t>Anexo II - C - DISTRIBUIÇÃO DOS POSTOS POR LOCALIDADE</t>
  </si>
  <si>
    <t>Discriminação do Posto</t>
  </si>
  <si>
    <t>Carga
Horária</t>
  </si>
  <si>
    <t>Volta Redonda</t>
  </si>
  <si>
    <t>Angra dos Reis</t>
  </si>
  <si>
    <t>Petrópolis</t>
  </si>
  <si>
    <t>Nova Friburgo</t>
  </si>
  <si>
    <t>Rio das Ostras</t>
  </si>
  <si>
    <t>Macaé</t>
  </si>
  <si>
    <t>Campos dos Goytacazes</t>
  </si>
  <si>
    <t>Santo Antônio de Pádua</t>
  </si>
  <si>
    <t>44h</t>
  </si>
  <si>
    <t>Eletricista de Manutenção (plantonista)</t>
  </si>
  <si>
    <t>12x36h Diurno</t>
  </si>
  <si>
    <t>Bombeiro Hidráulico (plantonista)</t>
  </si>
  <si>
    <t>Oficial de manutenção predial</t>
  </si>
  <si>
    <t>20h</t>
  </si>
  <si>
    <t>Total</t>
  </si>
  <si>
    <r>
      <rPr>
        <b/>
        <sz val="9"/>
        <rFont val="Verdana"/>
        <charset val="134"/>
      </rPr>
      <t>Anexo III - A - PLANILHA DE COMPOSIÇÃO DE CUSTOS E FORMAÇÃO DE PREÇOS</t>
    </r>
    <r>
      <rPr>
        <sz val="9"/>
        <rFont val="Verdana"/>
        <charset val="134"/>
      </rPr>
      <t xml:space="preserve"> </t>
    </r>
  </si>
  <si>
    <t>ITEM</t>
  </si>
  <si>
    <t>DESCRIÇÃO</t>
  </si>
  <si>
    <t>QTDE.</t>
  </si>
  <si>
    <t>CUSTO UNITÁRIO</t>
  </si>
  <si>
    <t>CUSTO 
TOTAL</t>
  </si>
  <si>
    <t>Alavanca de Aço de 1” x 1,50m</t>
  </si>
  <si>
    <t>Alicate Volt-Amperímetro Digital 1000A - Minipa, Fluke ou similar</t>
  </si>
  <si>
    <t>Alicate amperimetro com função NCV</t>
  </si>
  <si>
    <t>Alicate Bomba d’Água 10”</t>
  </si>
  <si>
    <t>Alicate Cortador, Descascador e Desencapador de Fios</t>
  </si>
  <si>
    <t>Alicate Corta-Vergalhão</t>
  </si>
  <si>
    <t>Alicate de Bico Isolado 1/2” cano reto 6”</t>
  </si>
  <si>
    <t>Alicate de Corte Isolado 1000V 8”</t>
  </si>
  <si>
    <t>Alicate de Corte Diagonal 6”</t>
  </si>
  <si>
    <t>Alicate de Corte frontal 1kv</t>
  </si>
  <si>
    <t>Alicate de Pressão 10"</t>
  </si>
  <si>
    <t>Alicate de pressão lacrador(cobre)</t>
  </si>
  <si>
    <t>Alicate Lokring Tubos Cobre E Aluminio Com Mordentes Linha Branca 1/4 A 5/16</t>
  </si>
  <si>
    <t>Alicate para Prensar Terminais 1,5 - 16 mm²</t>
  </si>
  <si>
    <t>Alicate Prensa Terminal 10 - 300mm²</t>
  </si>
  <si>
    <t>Alicate para Anéis Trava Externa</t>
  </si>
  <si>
    <t>Alicate para Anéis trava Internos</t>
  </si>
  <si>
    <t>Alicate Prensa Terminal Hidráulico 10-300 mm²</t>
  </si>
  <si>
    <t>Alicate Universal 8”</t>
  </si>
  <si>
    <t>Alicate Universal Isolado 1000V 8”</t>
  </si>
  <si>
    <t>Anemometro digital</t>
  </si>
  <si>
    <t>Arco de Serra Manual Fixo 12”</t>
  </si>
  <si>
    <t>Balança Digital Refrigeracao 100Kg</t>
  </si>
  <si>
    <t xml:space="preserve">Bandeja Grande para Pintura 23cm </t>
  </si>
  <si>
    <t>Bolsa de Ferramentas de Lona 33 cm x 50 cm x 27 cm</t>
  </si>
  <si>
    <t>Bomba Vácuo 12 Cfm Duplo Estagio</t>
  </si>
  <si>
    <t>Broca Escalonada para Chapas 5-35 mm / 6-30 mm</t>
  </si>
  <si>
    <t>Broxa Retangular para Pintura 190 x 76 mm</t>
  </si>
  <si>
    <t>Cabo Extensor Para Rolo De Pintura De 3 Metros</t>
  </si>
  <si>
    <t>Caixa de Ferramentas com 7 Gavetas em aço</t>
  </si>
  <si>
    <t>Carrinho de Mão para Pedreiro</t>
  </si>
  <si>
    <t>Carrinho Plataforma Capacidade Mínima 300 kg</t>
  </si>
  <si>
    <t>Cavadeira Articulada com Cabo de Eucalipto 110 cm</t>
  </si>
  <si>
    <t>Cavadeira Reta com Cabo</t>
  </si>
  <si>
    <t>Cilindro Nitrogênio 50 Litros 10m3</t>
  </si>
  <si>
    <t>Chave de Boca ajustavel (inglesa) 6"</t>
  </si>
  <si>
    <t>Chave de Boca ajustavel (inglesa) 8"</t>
  </si>
  <si>
    <t>Chave de Boca ajustavel (inglesa)10"</t>
  </si>
  <si>
    <t>Chave de Boca ajustavel (inglesa) 12"</t>
  </si>
  <si>
    <t>Chave Para Tubo (grifo)14''</t>
  </si>
  <si>
    <t>Chave de Fenda 1/4” x 6”</t>
  </si>
  <si>
    <t>Chave de Fenda 1/4” x 8”</t>
  </si>
  <si>
    <t>Chave de Fenda 1/8” x 6”</t>
  </si>
  <si>
    <t>Chave de Teste com Ponta Fenda 18x3”</t>
  </si>
  <si>
    <t>Chave de Fenda 1/8” x 3”</t>
  </si>
  <si>
    <t>Chave de Fenda 3/16” x 4”</t>
  </si>
  <si>
    <t>Chave Inglesa 10”</t>
  </si>
  <si>
    <t>Chave Inglesa 15”</t>
  </si>
  <si>
    <t>Chave Inglesa 8”</t>
  </si>
  <si>
    <t>Chave de Biela tipo L 11mm</t>
  </si>
  <si>
    <t>Chave de Biela tipo L 13mm</t>
  </si>
  <si>
    <t>Chave Phillips 1/4 x 10"</t>
  </si>
  <si>
    <t>Chave Philips 1/4” x 5”</t>
  </si>
  <si>
    <t>Chave Philips 1/8” x 3”</t>
  </si>
  <si>
    <t>Chave Philips 3/16” x 3”</t>
  </si>
  <si>
    <t>Chave Philips 3/16” x 4”</t>
  </si>
  <si>
    <t>Chave de Fenda isolada 3 x 75 mm</t>
  </si>
  <si>
    <t>Chave de Fenda isolada 4 x 100 mm</t>
  </si>
  <si>
    <t>Chave de Fenda isolada 5.5 x 125 mm</t>
  </si>
  <si>
    <t>Chave de Fenda isolada 6.5 x 150 mm</t>
  </si>
  <si>
    <t>Chave de Fenda isolada 8 x 175 mm</t>
  </si>
  <si>
    <t>Chave de Fenda isolada 6.5 x 38 mm</t>
  </si>
  <si>
    <t>Chave Phillips isolada PH3 x 150 mm</t>
  </si>
  <si>
    <t>Chave Phillips isolada PH2 x 100 mm</t>
  </si>
  <si>
    <t>Chave Phillips isolada PH1 x 80 mm</t>
  </si>
  <si>
    <t>Chave Phillips isolada PH2 x 38 mm</t>
  </si>
  <si>
    <t>Colher de Pedreiro Forjada 7”</t>
  </si>
  <si>
    <t>Conjunto de Brocas Aço Rápido 4-10 mm</t>
  </si>
  <si>
    <t>Conjunto de Brocas Videa 4-10 mm</t>
  </si>
  <si>
    <t>Conjunto de Serra-Copo 25-54 mm</t>
  </si>
  <si>
    <t>Conjunto de Tarrachas e Cossinetes 1.1/4” a 2.1/2” com Macho Rosca Fina 1.1/4” a 1” e Macho Rosca Grossa 1.1/4” a 1”</t>
  </si>
  <si>
    <t>Conjunto de Solda PPu Oxigênio-Acetileno</t>
  </si>
  <si>
    <t>Corda de Poliamida 12 mm Tipo Bombeiro para Trabalho em Altura (15 m)</t>
  </si>
  <si>
    <t>Cortador Tubo Cobre 1/4 A 1 5/8</t>
  </si>
  <si>
    <t>Curvador Catraca 1/4 A 7/8 Reversível Para Tubo Cobre</t>
  </si>
  <si>
    <t>Desempenadeira de Aço Dentada Fechada</t>
  </si>
  <si>
    <t>Desempenadeira De Aço, Lisa, 250 mm X 120 mm.</t>
  </si>
  <si>
    <t>Desempenadeira De Madeira 250mm x 150 mm</t>
  </si>
  <si>
    <t>Desentupidor de Esgotos, Pias, Ralos e Banheiras</t>
  </si>
  <si>
    <t>Detector de Tensão com Alerta Sonoro e Visual</t>
  </si>
  <si>
    <t>Detector De Vazamento Gas Refrigerante</t>
  </si>
  <si>
    <t>Enxada com Cabo de Eucalipto</t>
  </si>
  <si>
    <t>Enxadão Largo 2 Libras com Cabo</t>
  </si>
  <si>
    <t>Escada de Alumínio de 10 Degraus</t>
  </si>
  <si>
    <t>Escada de Alumínio de 5 Degraus</t>
  </si>
  <si>
    <t>Escada Extensiva de Fibra 11 m</t>
  </si>
  <si>
    <t>Escareador Rebarbador Tubos Interno Externo 3/16 A 1 1/2</t>
  </si>
  <si>
    <t>Esmerilhadeira Angular 2200 a 2500 W</t>
  </si>
  <si>
    <t>Esmerilhadeira Angular 4 1/2 </t>
  </si>
  <si>
    <t>Esquadro 90° x 30 cm para Pedreiro</t>
  </si>
  <si>
    <t>Esquadro Profissional 12"</t>
  </si>
  <si>
    <t>Estilete com Cartucho de 10 Lâminas</t>
  </si>
  <si>
    <t>Estilete Profissional com Lâmina de 18 mm e Empunhadura de Borracha Antideslizante</t>
  </si>
  <si>
    <t>Extensão Elétrica 10 m</t>
  </si>
  <si>
    <t>Extensão Elétrica 30 m</t>
  </si>
  <si>
    <t>Extensão Elétrica 5 m</t>
  </si>
  <si>
    <t>Facão para Mato</t>
  </si>
  <si>
    <t>Fasímetro Digital Indicador de Rotação de Fase - Minipa ou Similar</t>
  </si>
  <si>
    <t>Ferro de Solda Machadinha 160w</t>
  </si>
  <si>
    <t>Furadeira de Impacto 5/8” 1300 W – DEWALT ou Similar</t>
  </si>
  <si>
    <t>Garfo Suporte Para Rolo De Pintura 23cm</t>
  </si>
  <si>
    <t>Jogo de Chaves de Grifo Profissional 24”, 18”, 14”, 12”, 10”, 8”</t>
  </si>
  <si>
    <t>Jogo de Bits Phillips PH3 25 mm com Encaixe de 1/4” - 10 Peças</t>
  </si>
  <si>
    <t>Jogo de Brocas para Madeira 3 Pontas 5 Peças 4-10 mm Aço HCS</t>
  </si>
  <si>
    <t>Jogo de Chaves ALLEN 1,5 mm a 10 mm</t>
  </si>
  <si>
    <t>Jogo de Chave Combinada 6 a 32 mm com 15 Peças</t>
  </si>
  <si>
    <t>Jogo de Chaves Combinadas de 1/4 a 1.1/4 Pol. com 16 Peças</t>
  </si>
  <si>
    <t>Jogo de Chaves de Boca 6 a 22 mm (18 Peças)</t>
  </si>
  <si>
    <t>Jogo de Chaves Hexagonais 1/16” a 3/8”</t>
  </si>
  <si>
    <t>Jogo de Chaves Phillips Isoladas</t>
  </si>
  <si>
    <t>Jogo de Chaves de Fenda (6 Peças)</t>
  </si>
  <si>
    <t>Jogo de Formões – 3/8”, 1/2”, 5/8”, 3/4”</t>
  </si>
  <si>
    <t>Jogo de Soquetes Estriado 8-32 mm com Encaixe de 1/2”</t>
  </si>
  <si>
    <t>Jogo de Soquetes estria  com Encaixe de 1/4 deb 4 a 13mm</t>
  </si>
  <si>
    <t>Jogo de Soquetes Sextavados 1/2” Profissional (Aço Cromo Vanádio Temperado - 20 Pç 10-32 mm)</t>
  </si>
  <si>
    <t>Jogo Chave Torx Aço Tipo L Com 10 Peças T9 A T50</t>
  </si>
  <si>
    <t>Jogo De Chave Allen 1/16" A 1/2"</t>
  </si>
  <si>
    <t>Jogo chave allen  0,7 a 13mm</t>
  </si>
  <si>
    <t>Kit Flangeador Alargador  1/8 A 3/4</t>
  </si>
  <si>
    <t>Kit Flangeador  5/8 a 1.1/8</t>
  </si>
  <si>
    <t>Kit de Espátulas para Pintura</t>
  </si>
  <si>
    <t>Kit de Solda: Maçarico Portátil + Cilindro de Gás MAP/Propano</t>
  </si>
  <si>
    <t>Kit 4 Saca Polia E Rolamento 3 Garras Aço 100 150 200 250 Mm</t>
  </si>
  <si>
    <t>Lanterna Recarregável de 15 LEDs</t>
  </si>
  <si>
    <t>Lanterna de cabeça recarregável</t>
  </si>
  <si>
    <t>Lápis para Marcação de Pedreiro</t>
  </si>
  <si>
    <t>Lavadora de Alta Pressão 1.740 Libras</t>
  </si>
  <si>
    <t>Lima Chata 6” Bastarda</t>
  </si>
  <si>
    <t>Lima Chata 8” Bastarda</t>
  </si>
  <si>
    <t>Lima Redonda 6” Bastarda</t>
  </si>
  <si>
    <t>Linha para Pedreiro 0.8 mm x 100 m</t>
  </si>
  <si>
    <t>Lixadeira Elétrica para Metal</t>
  </si>
  <si>
    <t>Maçarico turbo torch</t>
  </si>
  <si>
    <t>Manifold Analogico Gas R22 R134 R1234yf 150Cm 3 Mangueiras</t>
  </si>
  <si>
    <t>Manifold Analogico Gas R32 R410A 3 Mangueiras 90Cm 4 Vias</t>
  </si>
  <si>
    <t>Manifold Analogico Gas R600 R290 3 Mangueiras 90Cm </t>
  </si>
  <si>
    <t>Maleta para Ferramentas com Divisórias (43x33x15 cm)</t>
  </si>
  <si>
    <t>Máquina de Solda Inversora Portátil 150 A 220V</t>
  </si>
  <si>
    <t>Martelo bola 300 gr</t>
  </si>
  <si>
    <t>Máquina Desentupidora Elétrica com Motor de 1/2 HP</t>
  </si>
  <si>
    <t>Marreta Oitavada 1.000 g</t>
  </si>
  <si>
    <t>Marreta Oitavada 500 g</t>
  </si>
  <si>
    <t>Martelete Combinado 1050 W com Maleta</t>
  </si>
  <si>
    <t>Martelete Combinado 800 W com Maleta</t>
  </si>
  <si>
    <t>Martelete Perfurador Rompedor (SDS)</t>
  </si>
  <si>
    <t>Martelo de Borracha para Pedreiros</t>
  </si>
  <si>
    <t>Martelo de Unha com Cabo de Madeira 25 mm</t>
  </si>
  <si>
    <t>Máscara de Solda com Autoescurecimento Variável 9-13</t>
  </si>
  <si>
    <t>Máscara Protetora para Solda</t>
  </si>
  <si>
    <t>Masseira Plástica para Pedreiro 20 L</t>
  </si>
  <si>
    <t>Mini Cortador Tubo 1/8 A 5/</t>
  </si>
  <si>
    <t>Morsa Torno para Encanador Fixo nº 6 Abertura Máxima 152,4 mm</t>
  </si>
  <si>
    <t>Nível em Alumínio 250 mm</t>
  </si>
  <si>
    <t>Pá Ajuntadeira com Cabo Reto</t>
  </si>
  <si>
    <t>Pá Reta com Cabo</t>
  </si>
  <si>
    <t>Parafusadeira Elétrica Velocidade Variável 1/4” 700 W</t>
  </si>
  <si>
    <t>Parafusadeira 18v</t>
  </si>
  <si>
    <t>Picareta 5 Libras com Olho de 70 x 45 mm e Cabo de Madeira de 90 cm</t>
  </si>
  <si>
    <t>Pistola de Limpeza Para Ar Condicionado Com Bateria</t>
  </si>
  <si>
    <t>Plaina Elétrica</t>
  </si>
  <si>
    <t>Policorte 14” 1750 W (Serra Rápida)</t>
  </si>
  <si>
    <t>Ponteiro 10”</t>
  </si>
  <si>
    <t>Ponteiro Aço Cromado 3/4 X 12 Pol</t>
  </si>
  <si>
    <t>Prumo para Pedreiro 0,8 x 10 m</t>
  </si>
  <si>
    <t>Rebitador Manual 3/32”, 1/8”, 5/32”, 3/16”</t>
  </si>
  <si>
    <t>Rebitador Manual Com Alavanca 13"</t>
  </si>
  <si>
    <t>Recolhedora Recicladora Gas 1hp</t>
  </si>
  <si>
    <t>Relógio de Ponto Eletrônico</t>
  </si>
  <si>
    <t>Regulador De Alta Pressão Nitrogênio - 50kgf/cm² Ou 700 Psi</t>
  </si>
  <si>
    <t>Serra Circular Elétrica 7.1/4” 1400 W – Makita ou Similar</t>
  </si>
  <si>
    <t>Serra Tico-Tico Elétrica</t>
  </si>
  <si>
    <t>Serra Mármore 1450 W com 3 Discos</t>
  </si>
  <si>
    <t>Serrote 22”</t>
  </si>
  <si>
    <t>Soprador Térmico a Bateria</t>
  </si>
  <si>
    <t>Sugador de solda estanho corpo alumínio</t>
  </si>
  <si>
    <t>Talhadeira 12”</t>
  </si>
  <si>
    <t>Talhadeira 125 x 14 mm</t>
  </si>
  <si>
    <t>Talhadeira Aço Cromado 3/4 X 12 Pol</t>
  </si>
  <si>
    <t>Tanque para Recolhedora com Valvula de Seguranca 23KG 50LBS</t>
  </si>
  <si>
    <t>Termômetro Digital com Mira Laser</t>
  </si>
  <si>
    <t xml:space="preserve">Termometro Digital Penta </t>
  </si>
  <si>
    <t>Tesoura Doméstica 19,5 cm</t>
  </si>
  <si>
    <t>Tesoura corta chapa 10"</t>
  </si>
  <si>
    <t>Torquímetro de Estalo CRV 5 a 24Nm com Encaixe de 1/4 Pol.</t>
  </si>
  <si>
    <t>Torquímetro de Vareta com Encaixe de 3/8 e 1/2 Escala 0 - 150 Pés / Libras</t>
  </si>
  <si>
    <t>Trena 50 m</t>
  </si>
  <si>
    <t>Trena de 5 m com Fita de Metal Reversível e Corpo Emborrachado</t>
  </si>
  <si>
    <t>Trena Laser 40 m</t>
  </si>
  <si>
    <t>Vacuômetro digital</t>
  </si>
  <si>
    <t>Taxa de Depreciação Anual (A taxa de depreciação utilizada de acordo com tabela da I.N. da SRF n.º 1700/2017.)</t>
  </si>
  <si>
    <t>Custo Utilização Anual (Valor Tx. Depreciação)</t>
  </si>
  <si>
    <t>Custo Utilização Mensal</t>
  </si>
  <si>
    <t>Disponibilização de carros sem motorista, franquia mensal de 10.500 Km</t>
  </si>
  <si>
    <t>Valor de referência FIPE (set/24)</t>
  </si>
  <si>
    <t>Depreciação</t>
  </si>
  <si>
    <t>Veículo com capacidade para 5 passageiros, 5 portas, com no máximo 1 ano de fabricação, motor 1.0, com ar condicionado e direção elétrica assistida. Modelo comercial de referência: ARGO DRIVE 1.0 6V Flex</t>
  </si>
  <si>
    <t>60 meses</t>
  </si>
  <si>
    <t>Veículo com capacidade para 2 passageiros, 3 portas, com caçamba para transporte de cargas, capacidade de transporte de carga de 720kg, motor 1.3, com ar condicionado e direção elétrica. Modelo comercial de referência: Strada Freedom 1.3 Flex 8V CS Plus</t>
  </si>
  <si>
    <t>Veículo com capacidade para 5 passageiros, 5 portas, com caçamba para transporte de cargas, capacidade de transporte de carga de 650kg, motor 1.3 L, com ar condicionado e direção elétrica. Modelo comercial de referência: Strada Freedom 1.3 Flex 8V CD</t>
  </si>
  <si>
    <t>Custo mensal de utilização veículos</t>
  </si>
  <si>
    <t>Custo estimado de combustível para 10.500 km/mês</t>
  </si>
  <si>
    <t>Consumo médio km/L</t>
  </si>
  <si>
    <t>Franquia 
(km)</t>
  </si>
  <si>
    <t>Valor médio do combustível (L)</t>
  </si>
  <si>
    <t>Quantidade média de litros por mês</t>
  </si>
  <si>
    <t>Custo mensal estimado</t>
  </si>
  <si>
    <t>Estimativa de custo para disponibilização de 6 carros, sem motorista, com franquia mensal de 10.500 km</t>
  </si>
  <si>
    <t>Valor mensal (R$)</t>
  </si>
  <si>
    <t>Custo anual (R$)</t>
  </si>
  <si>
    <t xml:space="preserve">Custo de Equipamentos </t>
  </si>
  <si>
    <t>Custo Mensal de Equipamentos, Veículos e Combustível</t>
  </si>
  <si>
    <t>Custo Mensal de Equipamentos, Veículos e Combustível por supervisor (Total/6 postos)</t>
  </si>
  <si>
    <t>Consulta ao site &lt;http://preco.anp.gov.br/include/Resumo_Por_Municipio_Posto.asp&gt; Acesso em 09/2024</t>
  </si>
  <si>
    <r>
      <rPr>
        <b/>
        <sz val="9"/>
        <rFont val="Verdana"/>
        <charset val="134"/>
      </rPr>
      <t>Anexo III - B - PLANILHA DE COMPOSIÇÃO DE CUSTOS E FORMAÇÃO DE PREÇOS</t>
    </r>
    <r>
      <rPr>
        <sz val="9"/>
        <rFont val="Verdana"/>
        <charset val="134"/>
      </rPr>
      <t xml:space="preserve"> </t>
    </r>
  </si>
  <si>
    <t>1. UNIFORME: SUPERVISOR</t>
  </si>
  <si>
    <t>Quantidade Anual</t>
  </si>
  <si>
    <t>Unidade</t>
  </si>
  <si>
    <t>Custo</t>
  </si>
  <si>
    <t>Conjunto de uniforme</t>
  </si>
  <si>
    <t>Unitário</t>
  </si>
  <si>
    <t>Total Anual por Funcionário</t>
  </si>
  <si>
    <t>1.1</t>
  </si>
  <si>
    <t xml:space="preserve">Calça comprida jeans, modelo tradicional, com bolsos laterais e traseiros, fechamento com botão e zíper </t>
  </si>
  <si>
    <t>unid.</t>
  </si>
  <si>
    <t>Cada conjunto de uniforme será composto por: 3 calças, 3 camisas, 5 pares de meia, 1 capa de chuva e 1 crachá.</t>
  </si>
  <si>
    <t>1.2</t>
  </si>
  <si>
    <t>Camisa polo, malha piquet, com emblema da empresa e os dizeres A SERVIÇO DA UFF</t>
  </si>
  <si>
    <t>1.3</t>
  </si>
  <si>
    <t>Capa de chuva plástica, com faixas fluorescentes, material pvc, uso profissional.</t>
  </si>
  <si>
    <t>1.4</t>
  </si>
  <si>
    <t>Crachá funcional, em pvc, com foto, nome e cargo.</t>
  </si>
  <si>
    <t>1.5</t>
  </si>
  <si>
    <t>Par de meia, mínimo de 70% algodão, cano médio</t>
  </si>
  <si>
    <t>par</t>
  </si>
  <si>
    <t>Custo Anual por Funcionário</t>
  </si>
  <si>
    <t>Custo Mensal com Uniforme por Funcionário</t>
  </si>
  <si>
    <t>2. EPIs: SUPERVISOR</t>
  </si>
  <si>
    <t>Quantidade por Funcionário</t>
  </si>
  <si>
    <t>Prazo para Troca</t>
  </si>
  <si>
    <t>Quantidade Anual por Funcionário</t>
  </si>
  <si>
    <t>Valor unitário estimado</t>
  </si>
  <si>
    <t>Valor total anual</t>
  </si>
  <si>
    <t>2.1</t>
  </si>
  <si>
    <t>Boné com proteção de pescoço</t>
  </si>
  <si>
    <t>12 meses</t>
  </si>
  <si>
    <t>2.2</t>
  </si>
  <si>
    <t xml:space="preserve">Bota de Segurança para eletricista confeccionada em couro, sem componentes metálicos, com biqueira de composite e solado em PU bidensidade injetado </t>
  </si>
  <si>
    <t>2.3</t>
  </si>
  <si>
    <t xml:space="preserve">Capacete de segurança classe B aba total com jugular </t>
  </si>
  <si>
    <t>2.4</t>
  </si>
  <si>
    <t>Cinto de segurança, tipo PQD, com regulagem de cintura, coxas e suspensório e com 3 argolas (UN)</t>
  </si>
  <si>
    <t>24 meses</t>
  </si>
  <si>
    <t>2.5</t>
  </si>
  <si>
    <t>Luva de algodão tricotada pigmentada (PAR)</t>
  </si>
  <si>
    <t>1 mês</t>
  </si>
  <si>
    <t>2.6</t>
  </si>
  <si>
    <t>Luva de segurança de tipo cobertura, em vaqueta e raspa (PAR)</t>
  </si>
  <si>
    <t>2.7</t>
  </si>
  <si>
    <t>Luva de vaqueta de couro mista, cano curto (PAR)</t>
  </si>
  <si>
    <t>2.8</t>
  </si>
  <si>
    <t>Luva isolante para eletricista, classe 0, máxima tensão de uso 1.000V (PAR)</t>
  </si>
  <si>
    <t>2.9</t>
  </si>
  <si>
    <t>Óculos de segurança incolor para proteção dos olhos contra impactos de partículas volantes e contra raios ultravioletas</t>
  </si>
  <si>
    <t>2.10</t>
  </si>
  <si>
    <t>Protetor auditivo do tipo inserção pré-moldado, de silicone com cordão</t>
  </si>
  <si>
    <t>2 meses</t>
  </si>
  <si>
    <t>2.11</t>
  </si>
  <si>
    <t>Protetor auditivo tipo concha com parte externa em ABS, haste de sustentação em aço inoxidável, preenchido com espumas e almofadas desmontáveis.</t>
  </si>
  <si>
    <t>2.12</t>
  </si>
  <si>
    <t>Respirador purificador de ar tipo peças semifaciais filtrantes para partículas, no formato dobrável, tipo PFF2, classe S, com válvula de exalação</t>
  </si>
  <si>
    <t>2.13</t>
  </si>
  <si>
    <t>Talabarte duplo para cinto de segurança com elástico e absorvedor de energia (UN)</t>
  </si>
  <si>
    <t xml:space="preserve"> R$  125,20 </t>
  </si>
  <si>
    <t>2.14</t>
  </si>
  <si>
    <t>Trava queda para corda até 12mm (UN)</t>
  </si>
  <si>
    <t>Custo Anual por funcionário</t>
  </si>
  <si>
    <t>Custo Mensal com EPIs por Funcionário</t>
  </si>
  <si>
    <t>Custo Mensal com Uniformes e EPIs por Funcionário</t>
  </si>
  <si>
    <t>1. UNIFORME: ELETRICISTA E MEIO OFICIAL DE ELÉTRICA</t>
  </si>
  <si>
    <t>Calça comprida, material brim, modelo unissex, com elástico e cordão na cintura, 2 bolsos laterais e 2 traseiros</t>
  </si>
  <si>
    <t>Cada conjunto de uniforme será composto por: 3 calças, 3 camisetas, 5 pares de meia, 1 capa de chuva, 2 jalecos e 1 crachá.</t>
  </si>
  <si>
    <t>Camiseta, material 100% algodão, tipo manga curta, gola redonda, identificada com logomarca da empresa  os dizeres A SERVIÇO DA UFF</t>
  </si>
  <si>
    <t>Jaleco profissional em brim leve, manga curta, fechamento com botões, com um bolso frontal, gola esporte e com logomarca da empresa.</t>
  </si>
  <si>
    <t>1.6</t>
  </si>
  <si>
    <t>2. EPIs: ELETRICISTA E MEIO OFICIAL DE ELÉTRICA</t>
  </si>
  <si>
    <t>Capacete de segurança classe B aba total , com jugular (UN)</t>
  </si>
  <si>
    <t>Protetor Facial contra arco elétrico para uso em conjunto com o capacete de segurança, classe B, tipo II</t>
  </si>
  <si>
    <t>1. UNIFORME: BOMBEIRO HIDRÁULICO</t>
  </si>
  <si>
    <t>2. EPIs: BOMBEIRO HIDRÁULICO</t>
  </si>
  <si>
    <t>Bota de PVC cano longo (PAR)</t>
  </si>
  <si>
    <t>Botina de segurança com elástico coberto, cabedal confeccionado em couro curtido ao cromo, com forração em sintético, solado de PU, Bi densidade, injetado diretamente ao cabedal. Marca Marluvas ou similar. (PAR)</t>
  </si>
  <si>
    <t>Capacete de segurança classe A, com jugular (UN)</t>
  </si>
  <si>
    <t>Luva Antivibração</t>
  </si>
  <si>
    <t>Luva de látex cano longo (PAR)</t>
  </si>
  <si>
    <t>Macacão Saneamento Impermeável Com Bota E Luva Acopladas Pvc</t>
  </si>
  <si>
    <t>1. UNIFORME: PINTOR</t>
  </si>
  <si>
    <t>2. EPIs: PINTOR</t>
  </si>
  <si>
    <t>1. UNIFORME: CARPINTEIRO</t>
  </si>
  <si>
    <t>2. EPIs: CARPINTEIRO</t>
  </si>
  <si>
    <t>Avental de raspa (UN)</t>
  </si>
  <si>
    <t>Luva de raspa</t>
  </si>
  <si>
    <t xml:space="preserve">Protetor facial com visor incolor para proteção dos olhos contra impactos de partículas volantes e contra raios ultravioletas </t>
  </si>
  <si>
    <t>1. UNIFORME: PEDREIRO</t>
  </si>
  <si>
    <t>2. EPIs: PEDREIRO</t>
  </si>
  <si>
    <t>Luva de vaqueta</t>
  </si>
  <si>
    <t>Luva nitrílica com forro cano médio</t>
  </si>
  <si>
    <t>Óculos de Segurança com lentes cinza para proteção contra luminosidade intensa</t>
  </si>
  <si>
    <t>2.15</t>
  </si>
  <si>
    <t>1. UNIFORME: TÉCNICO EM ELETROTÉCNICA</t>
  </si>
  <si>
    <t>2. EPIs: TÉCNICO EM ELETROTÉCNICA</t>
  </si>
  <si>
    <t>Capacete de segurança classe B, com jugular (UN)</t>
  </si>
  <si>
    <t>Capuz carrasco contra risco de arco elétrico</t>
  </si>
  <si>
    <t>Luva isolante para eletricista, classe 2, tensão 17.000 V (PAR)</t>
  </si>
  <si>
    <t>Uniforme com tratamento retardante de chamas risco 4, conforme NR10</t>
  </si>
  <si>
    <t>1. UNIFORME: AJUDANTE</t>
  </si>
  <si>
    <t>2. EPIs: AJUDANTE</t>
  </si>
  <si>
    <t>Luva antivibração</t>
  </si>
  <si>
    <t>Luva de raspa soldador (PAR)</t>
  </si>
  <si>
    <t>Mangote de raspa (par)</t>
  </si>
  <si>
    <t>2.16</t>
  </si>
  <si>
    <t>2.17</t>
  </si>
  <si>
    <t>2.18</t>
  </si>
  <si>
    <t>2.19</t>
  </si>
  <si>
    <t>2.20</t>
  </si>
  <si>
    <t>2.21</t>
  </si>
  <si>
    <t>1. UNIFORME: MECÂNICO DE REFRIGERAÇÃO</t>
  </si>
  <si>
    <t>2. EPIs: MECÂNICO DE REFRIGERAÇÃO</t>
  </si>
  <si>
    <t>Respirador Descartável Concha PFF 2 Carvão Ativado</t>
  </si>
  <si>
    <t>1. UNIFORME: SERRALHEIRO E SOLDADOR</t>
  </si>
  <si>
    <t>2. EPIs: SERRALHEIRO E SOLDADOR</t>
  </si>
  <si>
    <t>Máscara de solda com filtro de escurecimento automático, composta de uma carcaça fabricada em poliamida, placa de proteção externa e interna fabricadas em policarbonato resistente a impacto. Filtro de luz composto por um conjunto de lentes de vidro, montadas em um cassete de material plástico, com funcionamento automático eletrônico, tonalidade 4 o variável</t>
  </si>
  <si>
    <t>Perneiras em raspa de couro, fechamento por fivela (par)</t>
  </si>
  <si>
    <t>1. UNIFORME: VIDRACEIRO</t>
  </si>
  <si>
    <t>2. EPIs: VIDRACEIRO</t>
  </si>
  <si>
    <t>1. UNIFORME: GESSEIRO</t>
  </si>
  <si>
    <t>2. EPIs: GESSEIRO</t>
  </si>
  <si>
    <t>Luva de látex, cano 26cm, palma antiderrapante (PAR)</t>
  </si>
  <si>
    <t>1. UNIFORME: TÉCNICO DE SEGURANÇA DO TRABALHO</t>
  </si>
  <si>
    <t>2. EPIs: TÉCNICO DE SEGURANÇA DO TRABALHO</t>
  </si>
  <si>
    <t>1. UNIFORME: MOTORISTA</t>
  </si>
  <si>
    <t xml:space="preserve"> unid.</t>
  </si>
  <si>
    <t>Cada conjunto de uniforme será composto por: 3 camisas, 3 calças, 1 sapato, 5 pares de meia, 1 crachá.</t>
  </si>
  <si>
    <t>Sapato fechado profissional, com cadarço, acolchoado, tipo derby, em couro preto</t>
  </si>
  <si>
    <t>1. UNIFORME: ASSISTENTE TÉCNICO</t>
  </si>
  <si>
    <t>1. UNIFORME: OFICIAL DE MANUTENÇÃO PREDIAL</t>
  </si>
  <si>
    <t>2. EPIs:  OFICIAL DE MANUTENÇÃO PREDIAL</t>
  </si>
  <si>
    <t>Anexo IV-A  - FORMAÇÃO CUSTOS POSTOS GRUPO 1</t>
  </si>
  <si>
    <t>MÃO-DE-OBRA VINCULADA À EXECUÇÃO CONTRATUAL</t>
  </si>
  <si>
    <t>Dados para composição dos custos referentes a mão de obra</t>
  </si>
  <si>
    <t>Regime tributário da Licitante</t>
  </si>
  <si>
    <r>
      <rPr>
        <b/>
        <sz val="11"/>
        <color theme="1"/>
        <rFont val="Calibri"/>
        <charset val="134"/>
      </rPr>
      <t xml:space="preserve">Documento Comprobatório </t>
    </r>
    <r>
      <rPr>
        <b/>
        <i/>
        <sz val="11"/>
        <color theme="1"/>
        <rFont val="Calibri"/>
        <charset val="134"/>
      </rPr>
      <t>*Anexar Comprovante</t>
    </r>
  </si>
  <si>
    <r>
      <rPr>
        <b/>
        <sz val="11"/>
        <color theme="1"/>
        <rFont val="Calibri"/>
        <charset val="134"/>
      </rPr>
      <t>ACT/CCT/DCT</t>
    </r>
    <r>
      <rPr>
        <sz val="11"/>
        <color theme="1"/>
        <rFont val="Calibri"/>
        <charset val="134"/>
      </rPr>
      <t xml:space="preserve"> </t>
    </r>
    <r>
      <rPr>
        <i/>
        <sz val="8"/>
        <color theme="1"/>
        <rFont val="Calibri"/>
        <charset val="134"/>
      </rPr>
      <t>inclusive aditivos se houver</t>
    </r>
  </si>
  <si>
    <t>Entidade Sindical da Empresa</t>
  </si>
  <si>
    <t>Entidade Sindical dos Empregados</t>
  </si>
  <si>
    <t>Número de Registro</t>
  </si>
  <si>
    <t>Início Vigência</t>
  </si>
  <si>
    <t>Fim Vigência</t>
  </si>
  <si>
    <t>Descrição Cargos</t>
  </si>
  <si>
    <t>Dias/Mês</t>
  </si>
  <si>
    <t>Posto</t>
  </si>
  <si>
    <t>CBO</t>
  </si>
  <si>
    <t>Salário</t>
  </si>
  <si>
    <t>7102-05</t>
  </si>
  <si>
    <t>3131-30</t>
  </si>
  <si>
    <t>9511-05</t>
  </si>
  <si>
    <t>7156-15</t>
  </si>
  <si>
    <t>Eletricista de Manutenção 12x36</t>
  </si>
  <si>
    <t>7241-10</t>
  </si>
  <si>
    <t>Bombeiro Hidráulico 12x36</t>
  </si>
  <si>
    <t>7155-05</t>
  </si>
  <si>
    <t>7152-10</t>
  </si>
  <si>
    <t>7164-05</t>
  </si>
  <si>
    <t>MÓDULO 1 : COMPOSIÇÃO DA REMUNERAÇÃO</t>
  </si>
  <si>
    <t>Composição da Remuneração</t>
  </si>
  <si>
    <t>Valor(R$)</t>
  </si>
  <si>
    <t>A</t>
  </si>
  <si>
    <t>Salário Base</t>
  </si>
  <si>
    <t>B</t>
  </si>
  <si>
    <t>Adicional de Periculosidade (30%)</t>
  </si>
  <si>
    <t>C</t>
  </si>
  <si>
    <t>Adicional de Insalubridade (30% Grau máximo)</t>
  </si>
  <si>
    <t>D</t>
  </si>
  <si>
    <t>Adicional Noturno</t>
  </si>
  <si>
    <t>E</t>
  </si>
  <si>
    <t>Adicional de Hora Noturna Reduzida</t>
  </si>
  <si>
    <t>F</t>
  </si>
  <si>
    <t>Gratificação Liderança (15% ou 30%) (Cláusula 16ª CCT)</t>
  </si>
  <si>
    <t>Total de Remuneração</t>
  </si>
  <si>
    <t>MÓDULO 2: ENCARGOS E BENEFÍCIOS ANUAIS, MENSAIS E DIÁRIOS</t>
  </si>
  <si>
    <t>Submódulo 2.1 - 13º (décimo terceiro) Salário, Férias e Adicional de Férias</t>
  </si>
  <si>
    <t>13º (décimo terceiro) Salário</t>
  </si>
  <si>
    <t>Férias e Adicional de Férias</t>
  </si>
  <si>
    <t>Incidência do Submódulo 2.2 - Encargos previdenciários (GPS), FGTS e outras contribuições (Cálculo sobre a remuneração, pois será adotada a Conta Vinculada)</t>
  </si>
  <si>
    <t>Submódulo 2.2 - Encargos Previdenciários (GPS), Fundo de Garantia por Tempo de Serviço (FGTS) e outras contribuições</t>
  </si>
  <si>
    <t>GPS, FGTS e outras contribuições</t>
  </si>
  <si>
    <t>%</t>
  </si>
  <si>
    <t>INSS</t>
  </si>
  <si>
    <t>Salário Educação</t>
  </si>
  <si>
    <t>Seguro acidente do trabalho</t>
  </si>
  <si>
    <t>SESI ou SESC</t>
  </si>
  <si>
    <t>SENAI ou SENAC</t>
  </si>
  <si>
    <t>SEBRAE</t>
  </si>
  <si>
    <t>G</t>
  </si>
  <si>
    <t>INCRA</t>
  </si>
  <si>
    <t>H</t>
  </si>
  <si>
    <t>FGTS</t>
  </si>
  <si>
    <t>Itens não aplicáveis a Optantes do SIMPLES</t>
  </si>
  <si>
    <t>Submódulo 2.3 - Benefícios Mensais e Diários</t>
  </si>
  <si>
    <t>Benefícios Mensais e Diários</t>
  </si>
  <si>
    <r>
      <rPr>
        <sz val="11"/>
        <color theme="1"/>
        <rFont val="Calibri"/>
        <charset val="134"/>
      </rPr>
      <t xml:space="preserve">Transporte -Cláusula 12ª da CCT - considerando 2 passagens/dia (BUI) - </t>
    </r>
    <r>
      <rPr>
        <i/>
        <sz val="11"/>
        <color theme="1"/>
        <rFont val="Calibri"/>
        <charset val="134"/>
      </rPr>
      <t>Benefício para renda mensal inferior ou igual a R$3.205,20</t>
    </r>
  </si>
  <si>
    <t>Ticket Alimentação - Cláusula 11ª da CCT</t>
  </si>
  <si>
    <t>Seguro de Vida em Grupo Cláusula 15ª CCT</t>
  </si>
  <si>
    <t>Outros</t>
  </si>
  <si>
    <t>Total de Benefícios Mensais e Diários</t>
  </si>
  <si>
    <t>Quadro-Resumo do Módulo 2 - Encargos e Benefícios anuais, mensais e diários</t>
  </si>
  <si>
    <t>Encargos e Benefícios Anuais, Mensais e Diários</t>
  </si>
  <si>
    <t>Valor (R$)</t>
  </si>
  <si>
    <t>13º (décimo terceiro) Salário, Férias e Adicional de Férias</t>
  </si>
  <si>
    <t>MÓDULO 3: PROVISÃO PARA RESCISÃO</t>
  </si>
  <si>
    <t>Provisão para Rescisão</t>
  </si>
  <si>
    <t>Aviso prévio indenizado</t>
  </si>
  <si>
    <t>Incidência do FGTS sobre o Aviso Prévio Indenizado</t>
  </si>
  <si>
    <t>Multa do FGTS e contribuição social sobre o aviso prévio indenizado</t>
  </si>
  <si>
    <t>Aviso prévio trabalhado</t>
  </si>
  <si>
    <t>Incidência de GPS, FGTS e outras contribuições sobre o aviso prévio trabalhado</t>
  </si>
  <si>
    <t>Multa do FGTS e contribuição social sobre o aviso prévio trabalhado</t>
  </si>
  <si>
    <t>MÓDULO 4: CUSTO DE REPOSIÇÃO DO PROFISSIONAL AUSENTE</t>
  </si>
  <si>
    <t>4.1</t>
  </si>
  <si>
    <t>Submódulo 4.1. Ausências legais</t>
  </si>
  <si>
    <t>Substituto na cobertura de férias</t>
  </si>
  <si>
    <t>Substituto na cobertura de Ausências legais</t>
  </si>
  <si>
    <t>Substituto na cobertura de Licença paternidade</t>
  </si>
  <si>
    <t>Substituto na cobertura de Ausência por Acidente de trabalho</t>
  </si>
  <si>
    <t>Substituto na cobertura de Afastamento Maternidade</t>
  </si>
  <si>
    <t>Substituto na cobertura de outras ausências (especificar)</t>
  </si>
  <si>
    <t>Submódulo 4.2 - Intrajornada</t>
  </si>
  <si>
    <t>4.2</t>
  </si>
  <si>
    <t>Intrajornada</t>
  </si>
  <si>
    <t>Intervalo para repouso ou alimentação</t>
  </si>
  <si>
    <t>Quadro-Resumo do Módulo 4 - Custo de Reposição do Profissional Ausente</t>
  </si>
  <si>
    <t>Custo de reposição</t>
  </si>
  <si>
    <t>Ausências legais</t>
  </si>
  <si>
    <t>MÓDULO 5: INSUMOS DIVERSOS</t>
  </si>
  <si>
    <t>Insumos Diversos</t>
  </si>
  <si>
    <t>Uniformes E EPIS</t>
  </si>
  <si>
    <t>Materiais</t>
  </si>
  <si>
    <t>Equipamentos</t>
  </si>
  <si>
    <t xml:space="preserve">Outros </t>
  </si>
  <si>
    <t>Total de Insumos Diversos</t>
  </si>
  <si>
    <t>MÓDULO 6: CUSTOS INDIRETOS, TRIBUTOS E LUCRO – (LUCRO PRESUMIDO)</t>
  </si>
  <si>
    <t>Custos Indiretos, Tributos e Lucro</t>
  </si>
  <si>
    <t>Custos Indiretos</t>
  </si>
  <si>
    <t>Lucro</t>
  </si>
  <si>
    <t>Tributos</t>
  </si>
  <si>
    <t>C.1) Tributos Federais (PIS = 0,65% e COFINS = 3%)</t>
  </si>
  <si>
    <t>C.2) Tributos Estaduais (especificar)</t>
  </si>
  <si>
    <t>C.3) Tributos Municipais (ISS = 5,0%)</t>
  </si>
  <si>
    <t>C.4) Outros tributos (especificar)</t>
  </si>
  <si>
    <t>Quadro-resumo do Custo por Empregado (LUCRO PRESUMIDO)</t>
  </si>
  <si>
    <t>LUCRO PRESUMIDO</t>
  </si>
  <si>
    <t>Mão-de-obra vinculada à execução contratual (valor por empregado)</t>
  </si>
  <si>
    <t>Módulo 1 - Composição da Remuneração</t>
  </si>
  <si>
    <t>Módulo 2 - Encargos e Benefícios Anuais, Mensais e Diários</t>
  </si>
  <si>
    <t>Módulo 3 - Provisão para rescisão</t>
  </si>
  <si>
    <t>Módulo 4 - Custo de Reposição do Profissional Ausente</t>
  </si>
  <si>
    <t>Módulo 5 - Insumos Diversos</t>
  </si>
  <si>
    <t>Subtotal (A + B +C+ D+E)</t>
  </si>
  <si>
    <t>Módulo 6 – Custos Indiretos, Tributos e Lucro</t>
  </si>
  <si>
    <t>Valor total por empregado</t>
  </si>
  <si>
    <t>FATOR K</t>
  </si>
  <si>
    <t>MÓDULO 6: CUSTOS INDIRETOS, TRIBUTOS E LUCRO – (LUCRO REAL)</t>
  </si>
  <si>
    <t>C.1) Tributos Federais (PIS = 1,65% e COFINS = 7,60%)</t>
  </si>
  <si>
    <t>Quadro-resumo do Custo por Empregado (LUCRO REAL)</t>
  </si>
  <si>
    <t>LUCRO REAL</t>
  </si>
  <si>
    <t>Valor total por posto</t>
  </si>
  <si>
    <t>Anexo IV-A  - FORMAÇÃO CUSTOS POSTOS GRUPO 2</t>
  </si>
  <si>
    <t>7244-40</t>
  </si>
  <si>
    <t>7163-05</t>
  </si>
  <si>
    <t>7243-15</t>
  </si>
  <si>
    <t>7257-05</t>
  </si>
  <si>
    <t>7166-10</t>
  </si>
  <si>
    <t>7170-20</t>
  </si>
  <si>
    <t>7823-10</t>
  </si>
  <si>
    <t>3911-45</t>
  </si>
  <si>
    <t>5413-25</t>
  </si>
  <si>
    <t>3516-05</t>
  </si>
  <si>
    <t xml:space="preserve">Adicional de Periculosidade </t>
  </si>
  <si>
    <t>Adicional de Insalubridade (20% Grau médio NR 15)</t>
  </si>
  <si>
    <t>(PLANILHA A SER FORNECIDA PELA PROPONENTE EM PAPEL TIMBRADO)</t>
  </si>
  <si>
    <r>
      <rPr>
        <sz val="9"/>
        <color theme="1"/>
        <rFont val="Arial"/>
        <charset val="134"/>
      </rPr>
      <t xml:space="preserve">EMPRESA </t>
    </r>
    <r>
      <rPr>
        <sz val="9"/>
        <color rgb="FFFF0000"/>
        <rFont val="Arial"/>
        <charset val="134"/>
      </rPr>
      <t>(nome da empresa)</t>
    </r>
  </si>
  <si>
    <r>
      <rPr>
        <sz val="9"/>
        <color theme="1"/>
        <rFont val="Arial"/>
        <charset val="134"/>
      </rPr>
      <t>CNPJ N.º :</t>
    </r>
    <r>
      <rPr>
        <sz val="9"/>
        <color rgb="FFFF0000"/>
        <rFont val="Arial"/>
        <charset val="134"/>
      </rPr>
      <t xml:space="preserve"> (n.º do CNPJ)</t>
    </r>
  </si>
  <si>
    <t>ANEXO IV- B</t>
  </si>
  <si>
    <r>
      <rPr>
        <b/>
        <sz val="9"/>
        <color theme="1"/>
        <rFont val="Arial"/>
        <charset val="134"/>
      </rPr>
      <t>PLANILHA DE COMPOSIÇÃO DE CUSTOS E FORMAÇÃO DE PREÇOS</t>
    </r>
    <r>
      <rPr>
        <sz val="9"/>
        <color theme="1"/>
        <rFont val="Arial"/>
        <charset val="134"/>
      </rPr>
      <t xml:space="preserve"> (Anexo VII da I.N. da SLTI/MPOG n.º 5 de 26/Maio/2017			</t>
    </r>
  </si>
  <si>
    <t>Processo 23069.167799/2024-18</t>
  </si>
  <si>
    <t>Custo total da contratação</t>
  </si>
  <si>
    <t>DISCRIMINAÇÃO DO POSTO</t>
  </si>
  <si>
    <t>POSTOS</t>
  </si>
  <si>
    <t>FUNCIONÁRIOS</t>
  </si>
  <si>
    <t>VALOR MENSAL POR POSTO</t>
  </si>
  <si>
    <t>TOTAL MENSAL</t>
  </si>
  <si>
    <t>TOTAL ANUAL</t>
  </si>
  <si>
    <t>Eletricista de Manutenção (plantão) 12x36h</t>
  </si>
  <si>
    <t>Bombeiro Hidráulico  (plantão) 12x36h</t>
  </si>
  <si>
    <t>Técnico de Segurança do Trabalho 20h</t>
  </si>
  <si>
    <t>Anexo IV C - PLANILHA DE COMPOSIÇÃO DE BDI Serviços</t>
  </si>
  <si>
    <t>TAXA</t>
  </si>
  <si>
    <t>Administração Central (AC)</t>
  </si>
  <si>
    <t>Seguro + Garantia (S + G)</t>
  </si>
  <si>
    <t>Risco ®</t>
  </si>
  <si>
    <t>Outros (especificar) (O)</t>
  </si>
  <si>
    <t>Subtotal [(AC + S + G + R + O)]</t>
  </si>
  <si>
    <t>Despesas Financeiras (DF)</t>
  </si>
  <si>
    <t>Lucro (L)</t>
  </si>
  <si>
    <t>Subtotal [(1+DF)x(1+L)x(1+O)]</t>
  </si>
  <si>
    <r>
      <rPr>
        <b/>
        <sz val="10"/>
        <rFont val="Verdana"/>
        <charset val="134"/>
      </rPr>
      <t xml:space="preserve">Total de Benefícios e Despesas - TBD </t>
    </r>
    <r>
      <rPr>
        <sz val="10"/>
        <rFont val="Verdana"/>
        <charset val="134"/>
      </rPr>
      <t>(incidência de subtotal 9 sobre subtotal 5)</t>
    </r>
  </si>
  <si>
    <t>Impostos e Taxas</t>
  </si>
  <si>
    <t>COFINS</t>
  </si>
  <si>
    <t>PIS</t>
  </si>
  <si>
    <t>ISS</t>
  </si>
  <si>
    <r>
      <rPr>
        <b/>
        <sz val="10"/>
        <rFont val="Verdana"/>
        <charset val="134"/>
      </rPr>
      <t>Subtotal de Impostos</t>
    </r>
    <r>
      <rPr>
        <sz val="10"/>
        <rFont val="Verdana"/>
        <charset val="134"/>
      </rPr>
      <t xml:space="preserve"> (COFINS+PIS+ISS)</t>
    </r>
  </si>
  <si>
    <t>Contribuição Previdenciária sobre receita bruta (CPRB)</t>
  </si>
  <si>
    <r>
      <rPr>
        <b/>
        <sz val="10"/>
        <rFont val="Verdana"/>
        <charset val="134"/>
      </rPr>
      <t xml:space="preserve">Total de Tributos </t>
    </r>
    <r>
      <rPr>
        <sz val="10"/>
        <rFont val="Verdana"/>
        <charset val="134"/>
      </rPr>
      <t>(COFINS+PIS+ISS+CPRB)</t>
    </r>
    <r>
      <rPr>
        <b/>
        <sz val="10"/>
        <rFont val="Verdana"/>
        <charset val="134"/>
      </rPr>
      <t xml:space="preserve"> = TT</t>
    </r>
  </si>
  <si>
    <t>VALOR DO BDI = [(1+TBD) / (1-TT)]-1</t>
  </si>
  <si>
    <t>Local e data:</t>
  </si>
  <si>
    <t>Responsável Técnico pelo Orçamento:</t>
  </si>
  <si>
    <t>CREA:</t>
  </si>
  <si>
    <t>Responsável legal pela empresa:</t>
  </si>
  <si>
    <t>OBS: A planilha deve ser assinada pelo responsável técnico pela sua confecção (Art. 14 Lei 5.194/66), identificado através de carimbo com número do CREA e pelo representante legal da empresa, com carimbo do CNPJ.</t>
  </si>
  <si>
    <t>Fórmula utilizada:</t>
  </si>
  <si>
    <t>PV = CD x (1 + BDI%/100)  &lt; &gt;</t>
  </si>
  <si>
    <r>
      <rPr>
        <sz val="11"/>
        <color theme="1"/>
        <rFont val="Arial"/>
        <charset val="134"/>
      </rPr>
      <t xml:space="preserve">BDI  =  [ </t>
    </r>
    <r>
      <rPr>
        <u/>
        <sz val="9"/>
        <rFont val="Verdana"/>
        <charset val="134"/>
      </rPr>
      <t>(1 +(AC + S + R + G)) x (1 +DF) x (1 + L)</t>
    </r>
    <r>
      <rPr>
        <sz val="9"/>
        <rFont val="Verdana"/>
        <charset val="134"/>
      </rPr>
      <t xml:space="preserve"> ]  -1</t>
    </r>
  </si>
  <si>
    <t>sendo:</t>
  </si>
  <si>
    <t>(1 -TT)</t>
  </si>
  <si>
    <t>PV - preço de venda</t>
  </si>
  <si>
    <t>CD - custo direto</t>
  </si>
  <si>
    <t>BDI - benefícios e despesas indiretas</t>
  </si>
  <si>
    <t>AC - Taxa de despesa de Administração Central</t>
  </si>
  <si>
    <t>S - Taxa de seguros</t>
  </si>
  <si>
    <t>R - Taxa de risco</t>
  </si>
  <si>
    <t>G - Taxa de garantias</t>
  </si>
  <si>
    <t>DF - Taxa de despesas financeiras</t>
  </si>
  <si>
    <t>L - Taxa de lucro</t>
  </si>
  <si>
    <t>I - Taxa de impostos</t>
  </si>
  <si>
    <t>Base do BDI, conforme Acórdão 2.622/2013, média das alíquotas por tipo de obra "construção de edifícios"</t>
  </si>
  <si>
    <t>Anexo IV D - PLANILHA DE COMPOSIÇÃO DE BDI Material</t>
  </si>
  <si>
    <t>ANEXO IV- E</t>
  </si>
  <si>
    <t>Cálculo Mensal</t>
  </si>
  <si>
    <t>Total Estimado (Custo x 12 meses)</t>
  </si>
  <si>
    <t>Custo Máximo Mensal</t>
  </si>
  <si>
    <t>Desconto Ofertado</t>
  </si>
  <si>
    <t>BDI (Serviço ou Material)</t>
  </si>
  <si>
    <t>Total Mensal</t>
  </si>
  <si>
    <t>Mão de obra permanente</t>
  </si>
  <si>
    <t>Mês</t>
  </si>
  <si>
    <t>Custo de aluguel de equipamentos e/ou ferramentas para manutenção predial sem utilização recorrente (como guindauto com capacidade mínima de 6.200 kg, com operador - estimado 40 horas/mês, betoneira, andaimes, plataforma elevatória, martelo demolidor, megômetro, terrômetro, termovisor, entre outros)</t>
  </si>
  <si>
    <t>Hora</t>
  </si>
  <si>
    <t>Serviços eventuais (7% da mão de obra)</t>
  </si>
  <si>
    <t>Peças para manutenção (7% mão de obra)</t>
  </si>
  <si>
    <r>
      <rPr>
        <b/>
        <sz val="11"/>
        <color theme="1"/>
        <rFont val="Calibri"/>
        <charset val="134"/>
        <scheme val="minor"/>
      </rPr>
      <t xml:space="preserve">TOTAL GRUPO 1 </t>
    </r>
    <r>
      <rPr>
        <b/>
        <sz val="11"/>
        <color rgb="FFFF0000"/>
        <rFont val="Calibri"/>
        <charset val="134"/>
        <scheme val="minor"/>
      </rPr>
      <t>(VALOR DO LANCE COMPRASNET)</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</si>
</sst>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15">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_-&quot;R$ &quot;* #,##0.00_-;&quot;-R$ &quot;* #,##0.00_-;_-&quot;R$ &quot;* \-??_-;_-@_-"/>
    <numFmt numFmtId="181" formatCode="_(&quot;R$ &quot;* #,##0.00_);_(&quot;R$ &quot;* \(#,##0.00\);_(&quot;R$ &quot;* &quot;-&quot;??_);_(@_)"/>
    <numFmt numFmtId="182" formatCode="&quot;R$&quot;\ #,##0.00"/>
    <numFmt numFmtId="183" formatCode="&quot;R$&quot;\ #,##0.00_);[Red]\(&quot;R$&quot;\ #,###.00\)"/>
    <numFmt numFmtId="184" formatCode="_-&quot;R$&quot;\ * #,##0.00_-;\-&quot;R$&quot;\ * #,##0.00_-;_-&quot;R$&quot;\ * &quot;-&quot;??_-;_-@"/>
    <numFmt numFmtId="185" formatCode="&quot;R$&quot;\ #,##0.00;[Red]\-&quot;R$&quot;\ #,##0.00"/>
    <numFmt numFmtId="186" formatCode="#,##0.00_);\(#,##0.00\)"/>
    <numFmt numFmtId="187" formatCode="d\.m"/>
    <numFmt numFmtId="188" formatCode="00"/>
    <numFmt numFmtId="189" formatCode="0.0"/>
    <numFmt numFmtId="190" formatCode="&quot;R$&quot;\ #,##0.000"/>
  </numFmts>
  <fonts count="74">
    <font>
      <sz val="11"/>
      <color theme="1"/>
      <name val="Calibri"/>
      <charset val="134"/>
      <scheme val="minor"/>
    </font>
    <font>
      <sz val="10"/>
      <color rgb="FFFF0000"/>
      <name val="Arial"/>
      <charset val="134"/>
    </font>
    <font>
      <sz val="9"/>
      <color theme="1"/>
      <name val="Arial"/>
      <charset val="134"/>
    </font>
    <font>
      <b/>
      <sz val="9"/>
      <color rgb="FFFF0000"/>
      <name val="Arial"/>
      <charset val="134"/>
    </font>
    <font>
      <b/>
      <sz val="9"/>
      <color theme="1"/>
      <name val="Arial"/>
      <charset val="134"/>
    </font>
    <font>
      <b/>
      <sz val="9"/>
      <color theme="1"/>
      <name val="Verdana"/>
      <charset val="134"/>
    </font>
    <font>
      <sz val="11"/>
      <color theme="1"/>
      <name val="Calibri"/>
      <charset val="134"/>
    </font>
    <font>
      <b/>
      <sz val="10"/>
      <color theme="1"/>
      <name val="Calibri"/>
      <charset val="134"/>
      <scheme val="minor"/>
    </font>
    <font>
      <sz val="11"/>
      <name val="Calibri"/>
      <charset val="134"/>
      <scheme val="minor"/>
    </font>
    <font>
      <b/>
      <sz val="11"/>
      <color theme="1"/>
      <name val="Calibri"/>
      <charset val="134"/>
      <scheme val="minor"/>
    </font>
    <font>
      <b/>
      <sz val="11"/>
      <name val="Calibri"/>
      <charset val="134"/>
      <scheme val="minor"/>
    </font>
    <font>
      <b/>
      <sz val="14"/>
      <color theme="1"/>
      <name val="Calibri"/>
      <charset val="134"/>
      <scheme val="minor"/>
    </font>
    <font>
      <b/>
      <sz val="9"/>
      <color rgb="FFFF0000"/>
      <name val="Verdana"/>
      <charset val="134"/>
    </font>
    <font>
      <b/>
      <sz val="9"/>
      <name val="Verdana"/>
      <charset val="134"/>
    </font>
    <font>
      <b/>
      <sz val="10"/>
      <name val="Verdana"/>
      <charset val="134"/>
    </font>
    <font>
      <sz val="10"/>
      <name val="Verdana"/>
      <charset val="134"/>
    </font>
    <font>
      <i/>
      <sz val="8"/>
      <name val="Verdana"/>
      <charset val="134"/>
    </font>
    <font>
      <i/>
      <sz val="8"/>
      <color indexed="8"/>
      <name val="Verdana"/>
      <charset val="134"/>
    </font>
    <font>
      <b/>
      <sz val="8"/>
      <color indexed="10"/>
      <name val="Verdana"/>
      <charset val="134"/>
    </font>
    <font>
      <sz val="11"/>
      <color theme="1"/>
      <name val="Arial"/>
      <charset val="134"/>
    </font>
    <font>
      <sz val="9"/>
      <name val="Verdana"/>
      <charset val="134"/>
    </font>
    <font>
      <b/>
      <sz val="10"/>
      <color theme="1"/>
      <name val="Arial"/>
      <charset val="134"/>
    </font>
    <font>
      <sz val="11"/>
      <name val="Calibri"/>
      <charset val="134"/>
    </font>
    <font>
      <b/>
      <sz val="11"/>
      <color theme="1"/>
      <name val="Calibri"/>
      <charset val="134"/>
    </font>
    <font>
      <b/>
      <sz val="11"/>
      <name val="Calibri"/>
      <charset val="134"/>
    </font>
    <font>
      <b/>
      <sz val="14"/>
      <color theme="1"/>
      <name val="Calibri"/>
      <charset val="134"/>
    </font>
    <font>
      <b/>
      <sz val="11"/>
      <color rgb="FFFF0000"/>
      <name val="Calibri"/>
      <charset val="134"/>
    </font>
    <font>
      <b/>
      <sz val="10"/>
      <color theme="1"/>
      <name val="Calibri"/>
      <charset val="134"/>
    </font>
    <font>
      <sz val="11"/>
      <color rgb="FF000000"/>
      <name val="Calibri"/>
      <charset val="134"/>
    </font>
    <font>
      <b/>
      <sz val="11"/>
      <color rgb="FF000000"/>
      <name val="Calibri"/>
      <charset val="134"/>
    </font>
    <font>
      <b/>
      <sz val="10"/>
      <name val="Calibri"/>
      <charset val="134"/>
      <scheme val="minor"/>
    </font>
    <font>
      <sz val="11"/>
      <color rgb="FF800080"/>
      <name val="Calibri"/>
      <charset val="134"/>
    </font>
    <font>
      <sz val="12"/>
      <color theme="1"/>
      <name val="Calibri"/>
      <charset val="134"/>
      <scheme val="minor"/>
    </font>
    <font>
      <b/>
      <sz val="12"/>
      <color theme="1"/>
      <name val="Calibri"/>
      <charset val="134"/>
      <scheme val="minor"/>
    </font>
    <font>
      <sz val="11"/>
      <color rgb="FF000000"/>
      <name val="Calibri"/>
      <charset val="134"/>
      <scheme val="minor"/>
    </font>
    <font>
      <sz val="10"/>
      <name val="Calibri"/>
      <charset val="134"/>
      <scheme val="minor"/>
    </font>
    <font>
      <sz val="10"/>
      <color rgb="FF000000"/>
      <name val="Calibri"/>
      <charset val="134"/>
      <scheme val="minor"/>
    </font>
    <font>
      <sz val="10"/>
      <color theme="1"/>
      <name val="Calibri"/>
      <charset val="134"/>
      <scheme val="minor"/>
    </font>
    <font>
      <sz val="10"/>
      <color theme="1"/>
      <name val="Calibri"/>
      <charset val="134"/>
    </font>
    <font>
      <b/>
      <sz val="12"/>
      <color rgb="FFFF0000"/>
      <name val="Calibri"/>
      <charset val="134"/>
    </font>
    <font>
      <sz val="10"/>
      <name val="Calibri"/>
      <charset val="134"/>
    </font>
    <font>
      <b/>
      <sz val="10"/>
      <name val="Calibri"/>
      <charset val="134"/>
    </font>
    <font>
      <i/>
      <sz val="10"/>
      <color theme="1"/>
      <name val="Calibri"/>
      <charset val="134"/>
    </font>
    <font>
      <b/>
      <sz val="14"/>
      <color rgb="FFFF0000"/>
      <name val="Calibri"/>
      <charset val="134"/>
      <scheme val="minor"/>
    </font>
    <font>
      <b/>
      <sz val="12"/>
      <color rgb="FFFFFFFF"/>
      <name val="Calibri"/>
      <charset val="134"/>
    </font>
    <font>
      <b/>
      <sz val="12"/>
      <color rgb="FFFFFFFF"/>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0"/>
      <name val="Arial"/>
      <charset val="134"/>
    </font>
    <font>
      <sz val="9"/>
      <color rgb="FFFF0000"/>
      <name val="Arial"/>
      <charset val="134"/>
    </font>
    <font>
      <u/>
      <sz val="9"/>
      <name val="Verdana"/>
      <charset val="134"/>
    </font>
    <font>
      <i/>
      <sz val="11"/>
      <color theme="1"/>
      <name val="Calibri"/>
      <charset val="134"/>
    </font>
    <font>
      <b/>
      <sz val="11"/>
      <color rgb="FFFF0000"/>
      <name val="Calibri"/>
      <charset val="134"/>
      <scheme val="minor"/>
    </font>
    <font>
      <i/>
      <sz val="8"/>
      <color theme="1"/>
      <name val="Calibri"/>
      <charset val="134"/>
    </font>
    <font>
      <b/>
      <i/>
      <sz val="11"/>
      <color theme="1"/>
      <name val="Calibri"/>
      <charset val="134"/>
    </font>
    <font>
      <b/>
      <sz val="9"/>
      <name val="Segoe UI"/>
      <charset val="134"/>
    </font>
    <font>
      <sz val="9"/>
      <name val="Segoe UI"/>
      <charset val="134"/>
    </font>
  </fonts>
  <fills count="44">
    <fill>
      <patternFill patternType="none"/>
    </fill>
    <fill>
      <patternFill patternType="gray125"/>
    </fill>
    <fill>
      <patternFill patternType="solid">
        <fgColor rgb="FFFFFFFF"/>
        <bgColor rgb="FFFFFFFF"/>
      </patternFill>
    </fill>
    <fill>
      <patternFill patternType="solid">
        <fgColor theme="4" tint="0.599993896298105"/>
        <bgColor indexed="64"/>
      </patternFill>
    </fill>
    <fill>
      <patternFill patternType="solid">
        <fgColor rgb="FFC0C0C0"/>
        <bgColor rgb="FFC0C0C0"/>
      </patternFill>
    </fill>
    <fill>
      <patternFill patternType="solid">
        <fgColor rgb="FFB4C6E7"/>
        <bgColor rgb="FFB4C6E7"/>
      </patternFill>
    </fill>
    <fill>
      <patternFill patternType="solid">
        <fgColor theme="2"/>
        <bgColor indexed="64"/>
      </patternFill>
    </fill>
    <fill>
      <patternFill patternType="solid">
        <fgColor rgb="FFD9E2F3"/>
        <bgColor rgb="FFD9E2F3"/>
      </patternFill>
    </fill>
    <fill>
      <patternFill patternType="solid">
        <fgColor theme="0"/>
        <bgColor theme="0"/>
      </patternFill>
    </fill>
    <fill>
      <patternFill patternType="solid">
        <fgColor theme="4" tint="0.799981688894314"/>
        <bgColor indexed="64"/>
      </patternFill>
    </fill>
    <fill>
      <patternFill patternType="solid">
        <fgColor rgb="FFB8CCE4"/>
        <bgColor rgb="FFB8CCE4"/>
      </patternFill>
    </fill>
    <fill>
      <patternFill patternType="solid">
        <fgColor rgb="FFD6DCE4"/>
        <bgColor rgb="FFD6DCE4"/>
      </patternFill>
    </fill>
    <fill>
      <patternFill patternType="solid">
        <fgColor theme="4" tint="0.599993896298105"/>
        <bgColor rgb="FFB4C6E7"/>
      </patternFill>
    </fill>
    <fill>
      <patternFill patternType="solid">
        <fgColor theme="4" tint="0.399975585192419"/>
        <bgColor indexed="64"/>
      </patternFill>
    </fill>
    <fill>
      <patternFill patternType="solid">
        <fgColor theme="3" tint="0.799981688894314"/>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auto="1"/>
      </left>
      <right style="hair">
        <color auto="1"/>
      </right>
      <top style="double">
        <color auto="1"/>
      </top>
      <bottom style="hair">
        <color auto="1"/>
      </bottom>
      <diagonal/>
    </border>
    <border>
      <left style="hair">
        <color auto="1"/>
      </left>
      <right style="hair">
        <color auto="1"/>
      </right>
      <top style="double">
        <color auto="1"/>
      </top>
      <bottom style="hair">
        <color auto="1"/>
      </bottom>
      <diagonal/>
    </border>
    <border>
      <left style="hair">
        <color auto="1"/>
      </left>
      <right style="double">
        <color auto="1"/>
      </right>
      <top style="double">
        <color auto="1"/>
      </top>
      <bottom style="hair">
        <color auto="1"/>
      </bottom>
      <diagonal/>
    </border>
    <border>
      <left style="double">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double">
        <color auto="1"/>
      </right>
      <top style="hair">
        <color auto="1"/>
      </top>
      <bottom style="hair">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style="double">
        <color auto="1"/>
      </left>
      <right/>
      <top style="hair">
        <color auto="1"/>
      </top>
      <bottom style="hair">
        <color auto="1"/>
      </bottom>
      <diagonal/>
    </border>
    <border>
      <left/>
      <right/>
      <top style="hair">
        <color auto="1"/>
      </top>
      <bottom style="hair">
        <color auto="1"/>
      </bottom>
      <diagonal/>
    </border>
    <border>
      <left style="double">
        <color auto="1"/>
      </left>
      <right style="hair">
        <color auto="1"/>
      </right>
      <top style="hair">
        <color auto="1"/>
      </top>
      <bottom/>
      <diagonal/>
    </border>
    <border>
      <left style="hair">
        <color auto="1"/>
      </left>
      <right style="hair">
        <color auto="1"/>
      </right>
      <top style="hair">
        <color auto="1"/>
      </top>
      <bottom/>
      <diagonal/>
    </border>
    <border>
      <left style="double">
        <color auto="1"/>
      </left>
      <right style="hair">
        <color auto="1"/>
      </right>
      <top/>
      <bottom/>
      <diagonal/>
    </border>
    <border>
      <left style="hair">
        <color auto="1"/>
      </left>
      <right style="hair">
        <color auto="1"/>
      </right>
      <top/>
      <bottom/>
      <diagonal/>
    </border>
    <border>
      <left/>
      <right style="double">
        <color auto="1"/>
      </right>
      <top style="hair">
        <color auto="1"/>
      </top>
      <bottom style="hair">
        <color auto="1"/>
      </bottom>
      <diagonal/>
    </border>
    <border>
      <left style="double">
        <color auto="1"/>
      </left>
      <right style="hair">
        <color auto="1"/>
      </right>
      <top/>
      <bottom style="hair">
        <color auto="1"/>
      </bottom>
      <diagonal/>
    </border>
    <border>
      <left style="hair">
        <color auto="1"/>
      </left>
      <right style="hair">
        <color auto="1"/>
      </right>
      <top/>
      <bottom style="hair">
        <color auto="1"/>
      </bottom>
      <diagonal/>
    </border>
    <border>
      <left style="double">
        <color auto="1"/>
      </left>
      <right style="hair">
        <color auto="1"/>
      </right>
      <top style="hair">
        <color auto="1"/>
      </top>
      <bottom style="double">
        <color auto="1"/>
      </bottom>
      <diagonal/>
    </border>
    <border>
      <left style="hair">
        <color auto="1"/>
      </left>
      <right style="hair">
        <color auto="1"/>
      </right>
      <top style="hair">
        <color auto="1"/>
      </top>
      <bottom style="double">
        <color auto="1"/>
      </bottom>
      <diagonal/>
    </border>
    <border>
      <left style="hair">
        <color auto="1"/>
      </left>
      <right style="double">
        <color auto="1"/>
      </right>
      <top style="hair">
        <color auto="1"/>
      </top>
      <bottom style="double">
        <color auto="1"/>
      </bottom>
      <diagonal/>
    </border>
    <border>
      <left/>
      <right/>
      <top style="hair">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style="medium">
        <color rgb="FF000000"/>
      </top>
      <bottom style="thin">
        <color rgb="FF000000"/>
      </bottom>
      <diagonal/>
    </border>
    <border>
      <left style="medium">
        <color rgb="FF000000"/>
      </left>
      <right/>
      <top/>
      <bottom/>
      <diagonal/>
    </border>
    <border>
      <left style="medium">
        <color auto="1"/>
      </left>
      <right/>
      <top style="medium">
        <color auto="1"/>
      </top>
      <bottom style="thin">
        <color rgb="FF000000"/>
      </bottom>
      <diagonal/>
    </border>
    <border>
      <left/>
      <right/>
      <top style="medium">
        <color auto="1"/>
      </top>
      <bottom style="thin">
        <color rgb="FF000000"/>
      </bottom>
      <diagonal/>
    </border>
    <border>
      <left/>
      <right style="thin">
        <color rgb="FF000000"/>
      </right>
      <top style="medium">
        <color auto="1"/>
      </top>
      <bottom style="thin">
        <color rgb="FF000000"/>
      </bottom>
      <diagonal/>
    </border>
    <border>
      <left style="medium">
        <color auto="1"/>
      </left>
      <right style="thin">
        <color rgb="FF000000"/>
      </right>
      <top style="thin">
        <color rgb="FF000000"/>
      </top>
      <bottom style="thin">
        <color rgb="FF000000"/>
      </bottom>
      <diagonal/>
    </border>
    <border>
      <left style="medium">
        <color auto="1"/>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auto="1"/>
      </left>
      <right style="thin">
        <color rgb="FF000000"/>
      </right>
      <top style="thin">
        <color rgb="FF000000"/>
      </top>
      <bottom style="medium">
        <color auto="1"/>
      </bottom>
      <diagonal/>
    </border>
    <border>
      <left style="thin">
        <color rgb="FF000000"/>
      </left>
      <right/>
      <top style="thin">
        <color rgb="FF000000"/>
      </top>
      <bottom style="medium">
        <color auto="1"/>
      </bottom>
      <diagonal/>
    </border>
    <border>
      <left/>
      <right style="thin">
        <color rgb="FF000000"/>
      </right>
      <top style="thin">
        <color rgb="FF000000"/>
      </top>
      <bottom style="medium">
        <color auto="1"/>
      </bottom>
      <diagonal/>
    </border>
    <border>
      <left style="thin">
        <color rgb="FF000000"/>
      </left>
      <right style="thin">
        <color rgb="FF000000"/>
      </right>
      <top style="thin">
        <color rgb="FF000000"/>
      </top>
      <bottom style="medium">
        <color auto="1"/>
      </bottom>
      <diagonal/>
    </border>
    <border>
      <left style="thin">
        <color rgb="FF000000"/>
      </left>
      <right style="medium">
        <color rgb="FF000000"/>
      </right>
      <top style="thin">
        <color rgb="FF000000"/>
      </top>
      <bottom style="medium">
        <color auto="1"/>
      </bottom>
      <diagonal/>
    </border>
    <border>
      <left style="medium">
        <color rgb="FF000000"/>
      </left>
      <right style="thin">
        <color rgb="FF000000"/>
      </right>
      <top style="thin">
        <color rgb="FF000000"/>
      </top>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thin">
        <color rgb="FF000000"/>
      </left>
      <right style="medium">
        <color rgb="FF000000"/>
      </right>
      <top/>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thin">
        <color rgb="FF000000"/>
      </left>
      <right/>
      <top style="medium">
        <color rgb="FF000000"/>
      </top>
      <bottom style="thin">
        <color auto="1"/>
      </bottom>
      <diagonal/>
    </border>
    <border>
      <left/>
      <right style="medium">
        <color rgb="FF000000"/>
      </right>
      <top/>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xf numFmtId="176" fontId="37" fillId="0" borderId="0" applyFont="0" applyFill="0" applyBorder="0" applyAlignment="0" applyProtection="0">
      <alignment vertical="center"/>
    </xf>
    <xf numFmtId="177" fontId="0" fillId="0" borderId="0" applyFont="0" applyFill="0" applyBorder="0" applyAlignment="0" applyProtection="0"/>
    <xf numFmtId="9" fontId="37" fillId="0" borderId="0" applyFont="0" applyFill="0" applyBorder="0" applyAlignment="0" applyProtection="0">
      <alignment vertical="center"/>
    </xf>
    <xf numFmtId="178" fontId="37" fillId="0" borderId="0" applyFont="0" applyFill="0" applyBorder="0" applyAlignment="0" applyProtection="0">
      <alignment vertical="center"/>
    </xf>
    <xf numFmtId="179" fontId="37" fillId="0" borderId="0" applyFon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7" fillId="16" borderId="87" applyNumberFormat="0" applyFont="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88" applyNumberFormat="0" applyFill="0" applyAlignment="0" applyProtection="0">
      <alignment vertical="center"/>
    </xf>
    <xf numFmtId="0" fontId="52" fillId="0" borderId="88" applyNumberFormat="0" applyFill="0" applyAlignment="0" applyProtection="0">
      <alignment vertical="center"/>
    </xf>
    <xf numFmtId="0" fontId="53" fillId="0" borderId="89" applyNumberFormat="0" applyFill="0" applyAlignment="0" applyProtection="0">
      <alignment vertical="center"/>
    </xf>
    <xf numFmtId="0" fontId="53" fillId="0" borderId="0" applyNumberFormat="0" applyFill="0" applyBorder="0" applyAlignment="0" applyProtection="0">
      <alignment vertical="center"/>
    </xf>
    <xf numFmtId="0" fontId="54" fillId="17" borderId="90" applyNumberFormat="0" applyAlignment="0" applyProtection="0">
      <alignment vertical="center"/>
    </xf>
    <xf numFmtId="0" fontId="55" fillId="18" borderId="91" applyNumberFormat="0" applyAlignment="0" applyProtection="0">
      <alignment vertical="center"/>
    </xf>
    <xf numFmtId="0" fontId="56" fillId="18" borderId="90" applyNumberFormat="0" applyAlignment="0" applyProtection="0">
      <alignment vertical="center"/>
    </xf>
    <xf numFmtId="0" fontId="57" fillId="19" borderId="92" applyNumberFormat="0" applyAlignment="0" applyProtection="0">
      <alignment vertical="center"/>
    </xf>
    <xf numFmtId="0" fontId="58" fillId="0" borderId="93" applyNumberFormat="0" applyFill="0" applyAlignment="0" applyProtection="0">
      <alignment vertical="center"/>
    </xf>
    <xf numFmtId="0" fontId="59" fillId="0" borderId="94" applyNumberFormat="0" applyFill="0" applyAlignment="0" applyProtection="0">
      <alignment vertical="center"/>
    </xf>
    <xf numFmtId="0" fontId="60" fillId="20" borderId="0" applyNumberFormat="0" applyBorder="0" applyAlignment="0" applyProtection="0">
      <alignment vertical="center"/>
    </xf>
    <xf numFmtId="0" fontId="61" fillId="21" borderId="0" applyNumberFormat="0" applyBorder="0" applyAlignment="0" applyProtection="0">
      <alignment vertical="center"/>
    </xf>
    <xf numFmtId="0" fontId="62" fillId="22" borderId="0" applyNumberFormat="0" applyBorder="0" applyAlignment="0" applyProtection="0">
      <alignment vertical="center"/>
    </xf>
    <xf numFmtId="0" fontId="63" fillId="23" borderId="0" applyNumberFormat="0" applyBorder="0" applyAlignment="0" applyProtection="0">
      <alignment vertical="center"/>
    </xf>
    <xf numFmtId="0" fontId="64" fillId="9" borderId="0" applyNumberFormat="0" applyBorder="0" applyAlignment="0" applyProtection="0">
      <alignment vertical="center"/>
    </xf>
    <xf numFmtId="0" fontId="64" fillId="3" borderId="0" applyNumberFormat="0" applyBorder="0" applyAlignment="0" applyProtection="0">
      <alignment vertical="center"/>
    </xf>
    <xf numFmtId="0" fontId="63" fillId="13" borderId="0" applyNumberFormat="0" applyBorder="0" applyAlignment="0" applyProtection="0">
      <alignment vertical="center"/>
    </xf>
    <xf numFmtId="0" fontId="63" fillId="24" borderId="0" applyNumberFormat="0" applyBorder="0" applyAlignment="0" applyProtection="0">
      <alignment vertical="center"/>
    </xf>
    <xf numFmtId="0" fontId="64" fillId="25" borderId="0" applyNumberFormat="0" applyBorder="0" applyAlignment="0" applyProtection="0">
      <alignment vertical="center"/>
    </xf>
    <xf numFmtId="0" fontId="64" fillId="26" borderId="0" applyNumberFormat="0" applyBorder="0" applyAlignment="0" applyProtection="0">
      <alignment vertical="center"/>
    </xf>
    <xf numFmtId="0" fontId="63" fillId="27" borderId="0" applyNumberFormat="0" applyBorder="0" applyAlignment="0" applyProtection="0">
      <alignment vertical="center"/>
    </xf>
    <xf numFmtId="0" fontId="63" fillId="28" borderId="0" applyNumberFormat="0" applyBorder="0" applyAlignment="0" applyProtection="0">
      <alignment vertical="center"/>
    </xf>
    <xf numFmtId="0" fontId="64" fillId="29" borderId="0" applyNumberFormat="0" applyBorder="0" applyAlignment="0" applyProtection="0">
      <alignment vertical="center"/>
    </xf>
    <xf numFmtId="0" fontId="64" fillId="30" borderId="0" applyNumberFormat="0" applyBorder="0" applyAlignment="0" applyProtection="0">
      <alignment vertical="center"/>
    </xf>
    <xf numFmtId="0" fontId="63" fillId="31" borderId="0" applyNumberFormat="0" applyBorder="0" applyAlignment="0" applyProtection="0">
      <alignment vertical="center"/>
    </xf>
    <xf numFmtId="0" fontId="63" fillId="32" borderId="0" applyNumberFormat="0" applyBorder="0" applyAlignment="0" applyProtection="0">
      <alignment vertical="center"/>
    </xf>
    <xf numFmtId="0" fontId="64" fillId="33" borderId="0" applyNumberFormat="0" applyBorder="0" applyAlignment="0" applyProtection="0">
      <alignment vertical="center"/>
    </xf>
    <xf numFmtId="0" fontId="64" fillId="34" borderId="0" applyNumberFormat="0" applyBorder="0" applyAlignment="0" applyProtection="0">
      <alignment vertical="center"/>
    </xf>
    <xf numFmtId="0" fontId="63" fillId="35" borderId="0" applyNumberFormat="0" applyBorder="0" applyAlignment="0" applyProtection="0">
      <alignment vertical="center"/>
    </xf>
    <xf numFmtId="0" fontId="63" fillId="36" borderId="0" applyNumberFormat="0" applyBorder="0" applyAlignment="0" applyProtection="0">
      <alignment vertical="center"/>
    </xf>
    <xf numFmtId="0" fontId="64" fillId="37" borderId="0" applyNumberFormat="0" applyBorder="0" applyAlignment="0" applyProtection="0">
      <alignment vertical="center"/>
    </xf>
    <xf numFmtId="0" fontId="64" fillId="38" borderId="0" applyNumberFormat="0" applyBorder="0" applyAlignment="0" applyProtection="0">
      <alignment vertical="center"/>
    </xf>
    <xf numFmtId="0" fontId="63" fillId="39" borderId="0" applyNumberFormat="0" applyBorder="0" applyAlignment="0" applyProtection="0">
      <alignment vertical="center"/>
    </xf>
    <xf numFmtId="0" fontId="63" fillId="40" borderId="0" applyNumberFormat="0" applyBorder="0" applyAlignment="0" applyProtection="0">
      <alignment vertical="center"/>
    </xf>
    <xf numFmtId="0" fontId="64" fillId="41" borderId="0" applyNumberFormat="0" applyBorder="0" applyAlignment="0" applyProtection="0">
      <alignment vertical="center"/>
    </xf>
    <xf numFmtId="0" fontId="64" fillId="42" borderId="0" applyNumberFormat="0" applyBorder="0" applyAlignment="0" applyProtection="0">
      <alignment vertical="center"/>
    </xf>
    <xf numFmtId="0" fontId="63" fillId="43" borderId="0" applyNumberFormat="0" applyBorder="0" applyAlignment="0" applyProtection="0">
      <alignment vertical="center"/>
    </xf>
    <xf numFmtId="177" fontId="0" fillId="0" borderId="0" applyFont="0" applyFill="0" applyBorder="0" applyAlignment="0" applyProtection="0"/>
    <xf numFmtId="180" fontId="65" fillId="0" borderId="0" applyFont="0" applyFill="0" applyBorder="0" applyAlignment="0" applyProtection="0"/>
    <xf numFmtId="181" fontId="20" fillId="0" borderId="0" applyFont="0" applyFill="0" applyBorder="0" applyAlignment="0" applyProtection="0"/>
    <xf numFmtId="0" fontId="65" fillId="0" borderId="0"/>
    <xf numFmtId="0" fontId="19" fillId="0" borderId="0"/>
    <xf numFmtId="0" fontId="0" fillId="0" borderId="0"/>
    <xf numFmtId="0" fontId="20" fillId="0" borderId="0"/>
    <xf numFmtId="0" fontId="0" fillId="0" borderId="0"/>
    <xf numFmtId="0" fontId="20" fillId="0" borderId="0"/>
    <xf numFmtId="9" fontId="0" fillId="0" borderId="0" applyFont="0" applyFill="0" applyBorder="0" applyAlignment="0" applyProtection="0"/>
    <xf numFmtId="9" fontId="20" fillId="0" borderId="0" applyFont="0" applyFill="0" applyBorder="0" applyAlignment="0" applyProtection="0"/>
  </cellStyleXfs>
  <cellXfs count="536">
    <xf numFmtId="0" fontId="0" fillId="0" borderId="0" xfId="0"/>
    <xf numFmtId="0" fontId="0" fillId="0" borderId="0" xfId="0" applyAlignment="1">
      <alignment horizontal="center"/>
    </xf>
    <xf numFmtId="0" fontId="1"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4" fillId="0" borderId="0" xfId="0" applyFont="1" applyAlignment="1">
      <alignment horizontal="center" vertical="center" shrinkToFit="1" readingOrder="1"/>
    </xf>
    <xf numFmtId="0" fontId="5" fillId="0" borderId="0" xfId="0" applyFont="1" applyAlignment="1">
      <alignment horizontal="center" vertical="center" wrapText="1"/>
    </xf>
    <xf numFmtId="0" fontId="4" fillId="0" borderId="0" xfId="0" applyFont="1" applyAlignment="1">
      <alignment horizontal="center"/>
    </xf>
    <xf numFmtId="0" fontId="6" fillId="2" borderId="0" xfId="0" applyFont="1" applyFill="1" applyBorder="1" applyAlignment="1">
      <alignment vertical="center"/>
    </xf>
    <xf numFmtId="0" fontId="6" fillId="2" borderId="0" xfId="0" applyFont="1" applyFill="1" applyBorder="1" applyAlignment="1">
      <alignment horizontal="center" vertical="center"/>
    </xf>
    <xf numFmtId="0" fontId="7" fillId="3"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left" vertical="center"/>
    </xf>
    <xf numFmtId="0" fontId="0" fillId="0" borderId="1" xfId="0" applyFont="1" applyBorder="1" applyAlignment="1">
      <alignment horizontal="center" vertical="center"/>
    </xf>
    <xf numFmtId="182" fontId="0" fillId="0" borderId="1" xfId="0" applyNumberFormat="1" applyBorder="1" applyAlignment="1">
      <alignment horizontal="center" vertical="center"/>
    </xf>
    <xf numFmtId="0" fontId="0" fillId="0" borderId="1" xfId="0" applyFont="1" applyBorder="1" applyAlignment="1">
      <alignment horizontal="left" vertical="center" wrapText="1"/>
    </xf>
    <xf numFmtId="9" fontId="0" fillId="0" borderId="1" xfId="0" applyNumberFormat="1" applyBorder="1" applyAlignment="1">
      <alignment horizontal="center" vertical="center"/>
    </xf>
    <xf numFmtId="10" fontId="0" fillId="0" borderId="1" xfId="0" applyNumberFormat="1" applyBorder="1" applyAlignment="1">
      <alignment horizontal="center" vertical="center"/>
    </xf>
    <xf numFmtId="182" fontId="8" fillId="0" borderId="1" xfId="0" applyNumberFormat="1" applyFont="1" applyBorder="1" applyAlignment="1">
      <alignment horizontal="center" vertical="center" wrapText="1"/>
    </xf>
    <xf numFmtId="0" fontId="9" fillId="3" borderId="2"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9" fillId="3" borderId="4" xfId="0" applyFont="1" applyFill="1" applyBorder="1" applyAlignment="1">
      <alignment horizontal="center" vertical="center" wrapText="1"/>
    </xf>
    <xf numFmtId="182" fontId="10" fillId="3" borderId="1" xfId="0" applyNumberFormat="1" applyFont="1" applyFill="1" applyBorder="1" applyAlignment="1">
      <alignment horizontal="center" vertical="center" wrapText="1"/>
    </xf>
    <xf numFmtId="182" fontId="8" fillId="0" borderId="1" xfId="0" applyNumberFormat="1" applyFont="1" applyBorder="1" applyAlignment="1">
      <alignment horizontal="center" vertical="center"/>
    </xf>
    <xf numFmtId="183" fontId="6" fillId="2" borderId="0" xfId="0" applyNumberFormat="1" applyFont="1" applyFill="1" applyBorder="1" applyAlignment="1">
      <alignment vertical="center"/>
    </xf>
    <xf numFmtId="182" fontId="6" fillId="2" borderId="0" xfId="0" applyNumberFormat="1" applyFont="1" applyFill="1" applyBorder="1" applyAlignment="1">
      <alignment vertical="center"/>
    </xf>
    <xf numFmtId="0" fontId="6" fillId="0" borderId="0" xfId="0" applyFont="1" applyAlignment="1">
      <alignment horizontal="center"/>
    </xf>
    <xf numFmtId="0" fontId="0" fillId="0" borderId="0" xfId="56"/>
    <xf numFmtId="0" fontId="11" fillId="0" borderId="0" xfId="56" applyFont="1" applyAlignment="1">
      <alignment horizontal="center" wrapText="1"/>
    </xf>
    <xf numFmtId="0" fontId="11" fillId="0" borderId="0" xfId="56" applyFont="1" applyAlignment="1">
      <alignment wrapText="1"/>
    </xf>
    <xf numFmtId="0" fontId="11" fillId="0" borderId="0" xfId="56" applyFont="1" applyAlignment="1">
      <alignment horizontal="center"/>
    </xf>
    <xf numFmtId="0" fontId="11" fillId="0" borderId="0" xfId="56" applyFont="1"/>
    <xf numFmtId="0" fontId="12" fillId="0" borderId="0" xfId="56" applyFont="1" applyAlignment="1">
      <alignment horizontal="center" vertical="distributed" wrapText="1" shrinkToFit="1" readingOrder="1"/>
    </xf>
    <xf numFmtId="0" fontId="12" fillId="0" borderId="0" xfId="56" applyFont="1" applyAlignment="1">
      <alignment vertical="distributed" wrapText="1" shrinkToFit="1" readingOrder="1"/>
    </xf>
    <xf numFmtId="0" fontId="13" fillId="0" borderId="0" xfId="56" applyFont="1" applyAlignment="1">
      <alignment vertical="distributed" wrapText="1" shrinkToFit="1" readingOrder="1"/>
    </xf>
    <xf numFmtId="0" fontId="13" fillId="0" borderId="0" xfId="56" applyFont="1" applyAlignment="1">
      <alignment horizontal="center" vertical="center" wrapText="1"/>
    </xf>
    <xf numFmtId="0" fontId="13" fillId="0" borderId="0" xfId="56" applyFont="1" applyAlignment="1">
      <alignment vertical="center" wrapText="1"/>
    </xf>
    <xf numFmtId="0" fontId="14" fillId="0" borderId="5" xfId="56" applyFont="1" applyBorder="1" applyAlignment="1">
      <alignment horizontal="center" vertical="center"/>
    </xf>
    <xf numFmtId="0" fontId="14" fillId="0" borderId="6" xfId="56" applyFont="1" applyBorder="1" applyAlignment="1">
      <alignment horizontal="center" vertical="center"/>
    </xf>
    <xf numFmtId="0" fontId="14" fillId="0" borderId="7" xfId="56" applyFont="1" applyBorder="1" applyAlignment="1">
      <alignment horizontal="center" vertical="center"/>
    </xf>
    <xf numFmtId="0" fontId="15" fillId="0" borderId="8" xfId="56" applyFont="1" applyBorder="1" applyAlignment="1">
      <alignment horizontal="center" vertical="center"/>
    </xf>
    <xf numFmtId="0" fontId="15" fillId="0" borderId="9" xfId="56" applyFont="1" applyBorder="1" applyAlignment="1">
      <alignment horizontal="left" vertical="center"/>
    </xf>
    <xf numFmtId="10" fontId="15" fillId="0" borderId="10" xfId="58" applyNumberFormat="1" applyFont="1" applyBorder="1" applyAlignment="1">
      <alignment horizontal="center" vertical="center"/>
    </xf>
    <xf numFmtId="0" fontId="15" fillId="0" borderId="11" xfId="56" applyFont="1" applyBorder="1" applyAlignment="1">
      <alignment horizontal="left" vertical="center"/>
    </xf>
    <xf numFmtId="0" fontId="15" fillId="0" borderId="12" xfId="56" applyFont="1" applyBorder="1" applyAlignment="1">
      <alignment horizontal="left" vertical="center"/>
    </xf>
    <xf numFmtId="0" fontId="15" fillId="0" borderId="11" xfId="56" applyFont="1" applyBorder="1" applyAlignment="1">
      <alignment horizontal="center" vertical="center"/>
    </xf>
    <xf numFmtId="0" fontId="15" fillId="0" borderId="12" xfId="56" applyFont="1" applyBorder="1" applyAlignment="1">
      <alignment horizontal="center" vertical="center"/>
    </xf>
    <xf numFmtId="0" fontId="0" fillId="0" borderId="0" xfId="56" applyAlignment="1">
      <alignment vertical="center"/>
    </xf>
    <xf numFmtId="0" fontId="15" fillId="0" borderId="13" xfId="56" applyFont="1" applyBorder="1" applyAlignment="1">
      <alignment horizontal="center" vertical="center"/>
    </xf>
    <xf numFmtId="0" fontId="14" fillId="0" borderId="13" xfId="56" applyFont="1" applyBorder="1" applyAlignment="1">
      <alignment horizontal="center" vertical="center"/>
    </xf>
    <xf numFmtId="0" fontId="14" fillId="0" borderId="14" xfId="56" applyFont="1" applyBorder="1" applyAlignment="1">
      <alignment horizontal="center" vertical="center"/>
    </xf>
    <xf numFmtId="0" fontId="14" fillId="0" borderId="12" xfId="56" applyFont="1" applyBorder="1" applyAlignment="1">
      <alignment horizontal="center" vertical="center"/>
    </xf>
    <xf numFmtId="10" fontId="14" fillId="0" borderId="10" xfId="59" applyNumberFormat="1" applyFont="1" applyBorder="1" applyAlignment="1">
      <alignment horizontal="center" vertical="center"/>
    </xf>
    <xf numFmtId="0" fontId="15" fillId="0" borderId="15" xfId="56" applyFont="1" applyBorder="1" applyAlignment="1">
      <alignment horizontal="center" vertical="center"/>
    </xf>
    <xf numFmtId="0" fontId="14" fillId="0" borderId="16" xfId="56" applyFont="1" applyBorder="1" applyAlignment="1">
      <alignment horizontal="center" vertical="center" wrapText="1"/>
    </xf>
    <xf numFmtId="0" fontId="15" fillId="0" borderId="17" xfId="56" applyFont="1" applyBorder="1" applyAlignment="1">
      <alignment horizontal="center" vertical="center"/>
    </xf>
    <xf numFmtId="0" fontId="14" fillId="0" borderId="18" xfId="56" applyFont="1" applyBorder="1" applyAlignment="1">
      <alignment horizontal="center" vertical="center" wrapText="1"/>
    </xf>
    <xf numFmtId="0" fontId="15" fillId="0" borderId="16" xfId="56" applyFont="1" applyBorder="1" applyAlignment="1">
      <alignment horizontal="left" vertical="center"/>
    </xf>
    <xf numFmtId="0" fontId="14" fillId="0" borderId="11" xfId="56" applyFont="1" applyBorder="1" applyAlignment="1">
      <alignment vertical="center"/>
    </xf>
    <xf numFmtId="10" fontId="14" fillId="0" borderId="19" xfId="56" applyNumberFormat="1" applyFont="1" applyBorder="1" applyAlignment="1">
      <alignment horizontal="center" vertical="center"/>
    </xf>
    <xf numFmtId="0" fontId="15" fillId="0" borderId="9" xfId="56" applyFont="1" applyBorder="1" applyAlignment="1">
      <alignment horizontal="center" vertical="center"/>
    </xf>
    <xf numFmtId="0" fontId="15" fillId="0" borderId="20" xfId="56" applyFont="1" applyBorder="1" applyAlignment="1">
      <alignment horizontal="center" vertical="center"/>
    </xf>
    <xf numFmtId="0" fontId="14" fillId="0" borderId="21" xfId="56" applyFont="1" applyBorder="1" applyAlignment="1">
      <alignment horizontal="center" vertical="center" wrapText="1"/>
    </xf>
    <xf numFmtId="0" fontId="14" fillId="0" borderId="22" xfId="56" applyFont="1" applyBorder="1" applyAlignment="1">
      <alignment horizontal="center" vertical="center"/>
    </xf>
    <xf numFmtId="0" fontId="14" fillId="0" borderId="23" xfId="56" applyFont="1" applyBorder="1" applyAlignment="1">
      <alignment horizontal="center" vertical="center"/>
    </xf>
    <xf numFmtId="10" fontId="14" fillId="0" borderId="24" xfId="58" applyNumberFormat="1" applyFont="1" applyBorder="1" applyAlignment="1">
      <alignment horizontal="center" vertical="center"/>
    </xf>
    <xf numFmtId="0" fontId="16" fillId="0" borderId="6" xfId="56" applyFont="1" applyBorder="1" applyAlignment="1">
      <alignment horizontal="center" vertical="top" wrapText="1"/>
    </xf>
    <xf numFmtId="0" fontId="17" fillId="0" borderId="9" xfId="56" applyFont="1" applyBorder="1" applyAlignment="1">
      <alignment horizontal="center" vertical="top" wrapText="1"/>
    </xf>
    <xf numFmtId="0" fontId="18" fillId="0" borderId="25" xfId="56" applyFont="1" applyBorder="1" applyAlignment="1">
      <alignment horizontal="center" vertical="distributed" wrapText="1"/>
    </xf>
    <xf numFmtId="0" fontId="18" fillId="0" borderId="0" xfId="56" applyFont="1" applyAlignment="1">
      <alignment horizontal="center" vertical="distributed" wrapText="1"/>
    </xf>
    <xf numFmtId="0" fontId="15" fillId="0" borderId="0" xfId="53" applyFont="1"/>
    <xf numFmtId="0" fontId="15" fillId="0" borderId="0" xfId="56" applyFont="1"/>
    <xf numFmtId="0" fontId="19" fillId="0" borderId="0" xfId="53" applyAlignment="1">
      <alignment horizontal="left"/>
    </xf>
    <xf numFmtId="0" fontId="20" fillId="0" borderId="0" xfId="56" applyFont="1"/>
    <xf numFmtId="0" fontId="19" fillId="0" borderId="0" xfId="53" applyAlignment="1">
      <alignment horizontal="left" vertical="center"/>
    </xf>
    <xf numFmtId="0" fontId="19" fillId="0" borderId="0" xfId="53"/>
    <xf numFmtId="0" fontId="19" fillId="0" borderId="0" xfId="53" applyAlignment="1">
      <alignment horizontal="center"/>
    </xf>
    <xf numFmtId="4" fontId="20" fillId="0" borderId="0" xfId="56" applyNumberFormat="1" applyFont="1" applyAlignment="1">
      <alignment horizontal="left" vertical="center" wrapText="1"/>
    </xf>
    <xf numFmtId="0" fontId="19" fillId="0" borderId="0" xfId="53" applyAlignment="1">
      <alignment horizontal="left" vertical="center" wrapText="1"/>
    </xf>
    <xf numFmtId="0" fontId="20" fillId="0" borderId="0" xfId="56" applyFont="1" applyAlignment="1">
      <alignment horizontal="left"/>
    </xf>
    <xf numFmtId="4" fontId="19" fillId="0" borderId="0" xfId="53" applyNumberFormat="1" applyAlignment="1">
      <alignment horizontal="left" vertical="center" wrapText="1"/>
    </xf>
    <xf numFmtId="0" fontId="20" fillId="0" borderId="0" xfId="56" applyFont="1" applyAlignment="1">
      <alignment horizontal="left" vertical="center"/>
    </xf>
    <xf numFmtId="0" fontId="20" fillId="0" borderId="0" xfId="57"/>
    <xf numFmtId="0" fontId="21" fillId="4" borderId="26" xfId="0" applyFont="1" applyFill="1" applyBorder="1" applyAlignment="1">
      <alignment horizontal="center"/>
    </xf>
    <xf numFmtId="0" fontId="22" fillId="0" borderId="27" xfId="0" applyFont="1" applyBorder="1"/>
    <xf numFmtId="0" fontId="23" fillId="5" borderId="1" xfId="0" applyFont="1" applyFill="1" applyBorder="1" applyAlignment="1">
      <alignment horizontal="center" vertical="center" wrapText="1"/>
    </xf>
    <xf numFmtId="0" fontId="8" fillId="0" borderId="1" xfId="0" applyFont="1" applyBorder="1"/>
    <xf numFmtId="182" fontId="6" fillId="2" borderId="1" xfId="0" applyNumberFormat="1" applyFont="1" applyFill="1" applyBorder="1" applyAlignment="1">
      <alignment horizontal="center" vertical="center"/>
    </xf>
    <xf numFmtId="0" fontId="8" fillId="6" borderId="1" xfId="0" applyFont="1" applyFill="1" applyBorder="1"/>
    <xf numFmtId="0" fontId="0" fillId="6" borderId="1" xfId="0" applyFill="1" applyBorder="1" applyAlignment="1">
      <alignment horizontal="center" vertical="center"/>
    </xf>
    <xf numFmtId="0" fontId="24" fillId="2" borderId="1" xfId="0" applyFont="1" applyFill="1" applyBorder="1" applyAlignment="1">
      <alignment horizontal="center" vertical="center"/>
    </xf>
    <xf numFmtId="182" fontId="24" fillId="2" borderId="1" xfId="0" applyNumberFormat="1" applyFont="1" applyFill="1" applyBorder="1" applyAlignment="1">
      <alignment horizontal="center" vertical="center"/>
    </xf>
    <xf numFmtId="0" fontId="25" fillId="0" borderId="0" xfId="0" applyFont="1" applyAlignment="1">
      <alignment horizontal="center" wrapText="1"/>
    </xf>
    <xf numFmtId="0" fontId="6" fillId="0" borderId="0" xfId="0" applyFont="1"/>
    <xf numFmtId="0" fontId="25" fillId="0" borderId="0" xfId="0" applyFont="1" applyAlignment="1">
      <alignment horizontal="center"/>
    </xf>
    <xf numFmtId="0" fontId="26" fillId="0" borderId="0" xfId="0" applyFont="1" applyAlignment="1">
      <alignment horizontal="center" vertical="center" shrinkToFit="1" readingOrder="1"/>
    </xf>
    <xf numFmtId="0" fontId="23" fillId="0" borderId="0" xfId="0" applyFont="1" applyAlignment="1">
      <alignment horizontal="center" vertical="center" wrapText="1"/>
    </xf>
    <xf numFmtId="0" fontId="23" fillId="2" borderId="0" xfId="0" applyFont="1" applyFill="1" applyBorder="1" applyAlignment="1">
      <alignment horizontal="center" vertical="center" wrapText="1"/>
    </xf>
    <xf numFmtId="0" fontId="22" fillId="0" borderId="0" xfId="0" applyFont="1" applyBorder="1"/>
    <xf numFmtId="0" fontId="23" fillId="7" borderId="28" xfId="0" applyFont="1" applyFill="1" applyBorder="1" applyAlignment="1">
      <alignment horizontal="left" vertical="center" wrapText="1"/>
    </xf>
    <xf numFmtId="0" fontId="22" fillId="0" borderId="29" xfId="0" applyFont="1" applyBorder="1"/>
    <xf numFmtId="0" fontId="23" fillId="7" borderId="30" xfId="0" applyFont="1" applyFill="1" applyBorder="1" applyAlignment="1">
      <alignment horizontal="left" vertical="center" wrapText="1"/>
    </xf>
    <xf numFmtId="0" fontId="22" fillId="0" borderId="31" xfId="0" applyFont="1" applyBorder="1"/>
    <xf numFmtId="0" fontId="22" fillId="0" borderId="32" xfId="0" applyFont="1" applyBorder="1"/>
    <xf numFmtId="0" fontId="6" fillId="2" borderId="33" xfId="0" applyFont="1" applyFill="1" applyBorder="1" applyAlignment="1">
      <alignment horizontal="center" vertical="center"/>
    </xf>
    <xf numFmtId="0" fontId="22" fillId="0" borderId="34" xfId="0" applyFont="1" applyBorder="1"/>
    <xf numFmtId="0" fontId="23" fillId="2" borderId="35" xfId="0" applyFont="1" applyFill="1" applyBorder="1" applyAlignment="1">
      <alignment horizontal="center" vertical="center"/>
    </xf>
    <xf numFmtId="0" fontId="22" fillId="0" borderId="36" xfId="0" applyFont="1" applyBorder="1"/>
    <xf numFmtId="0" fontId="22" fillId="0" borderId="37" xfId="0" applyFont="1" applyBorder="1"/>
    <xf numFmtId="0" fontId="27" fillId="2" borderId="0" xfId="0" applyFont="1" applyFill="1" applyBorder="1" applyAlignment="1">
      <alignment horizontal="left" vertical="center" wrapText="1"/>
    </xf>
    <xf numFmtId="0" fontId="27" fillId="2" borderId="0" xfId="0" applyFont="1" applyFill="1" applyBorder="1" applyAlignment="1">
      <alignment horizontal="center" vertical="center"/>
    </xf>
    <xf numFmtId="0" fontId="6" fillId="7" borderId="28" xfId="0" applyFont="1" applyFill="1" applyBorder="1" applyAlignment="1">
      <alignment horizontal="left" vertical="center"/>
    </xf>
    <xf numFmtId="0" fontId="28" fillId="8" borderId="38" xfId="0" applyFont="1" applyFill="1" applyBorder="1" applyAlignment="1">
      <alignment horizontal="left" vertical="center" wrapText="1"/>
    </xf>
    <xf numFmtId="0" fontId="22" fillId="0" borderId="39" xfId="0" applyFont="1" applyBorder="1"/>
    <xf numFmtId="0" fontId="27" fillId="2" borderId="40" xfId="0" applyFont="1" applyFill="1" applyBorder="1" applyAlignment="1">
      <alignment horizontal="center" vertical="center"/>
    </xf>
    <xf numFmtId="0" fontId="22" fillId="0" borderId="41" xfId="0" applyFont="1" applyBorder="1"/>
    <xf numFmtId="0" fontId="22" fillId="0" borderId="42" xfId="0" applyFont="1" applyBorder="1"/>
    <xf numFmtId="0" fontId="29" fillId="8" borderId="38" xfId="0" applyFont="1" applyFill="1" applyBorder="1" applyAlignment="1">
      <alignment horizontal="left" vertical="center" wrapText="1"/>
    </xf>
    <xf numFmtId="0" fontId="28" fillId="8" borderId="33" xfId="0" applyFont="1" applyFill="1" applyBorder="1" applyAlignment="1">
      <alignment horizontal="left" vertical="center" wrapText="1"/>
    </xf>
    <xf numFmtId="0" fontId="27" fillId="2" borderId="35" xfId="0" applyFont="1" applyFill="1" applyBorder="1" applyAlignment="1">
      <alignment horizontal="center" vertical="center"/>
    </xf>
    <xf numFmtId="0" fontId="23" fillId="7" borderId="26" xfId="0" applyFont="1" applyFill="1" applyBorder="1" applyAlignment="1">
      <alignment horizontal="center" vertical="center"/>
    </xf>
    <xf numFmtId="0" fontId="22" fillId="0" borderId="43" xfId="0" applyFont="1" applyBorder="1"/>
    <xf numFmtId="0" fontId="23" fillId="8" borderId="0" xfId="0" applyFont="1" applyFill="1" applyBorder="1" applyAlignment="1">
      <alignment vertical="center"/>
    </xf>
    <xf numFmtId="0" fontId="23" fillId="7" borderId="44" xfId="0" applyFont="1" applyFill="1" applyBorder="1" applyAlignment="1">
      <alignment horizontal="center" vertical="center"/>
    </xf>
    <xf numFmtId="0" fontId="23" fillId="7" borderId="1" xfId="0" applyFont="1" applyFill="1" applyBorder="1" applyAlignment="1">
      <alignment horizontal="center" vertical="center"/>
    </xf>
    <xf numFmtId="0" fontId="23" fillId="7" borderId="45" xfId="0" applyFont="1" applyFill="1" applyBorder="1" applyAlignment="1">
      <alignment horizontal="center" vertical="center"/>
    </xf>
    <xf numFmtId="0" fontId="6" fillId="2" borderId="44" xfId="0" applyFont="1" applyFill="1" applyBorder="1" applyAlignment="1">
      <alignment vertical="center"/>
    </xf>
    <xf numFmtId="0" fontId="0" fillId="0" borderId="1" xfId="0" applyBorder="1"/>
    <xf numFmtId="182" fontId="6" fillId="0" borderId="45" xfId="0" applyNumberFormat="1" applyFont="1" applyBorder="1" applyAlignment="1">
      <alignment horizontal="center" vertical="center"/>
    </xf>
    <xf numFmtId="182" fontId="22" fillId="0" borderId="45" xfId="0" applyNumberFormat="1" applyFont="1" applyBorder="1" applyAlignment="1">
      <alignment horizontal="center" vertical="center"/>
    </xf>
    <xf numFmtId="182" fontId="22" fillId="0" borderId="45" xfId="0" applyNumberFormat="1" applyFont="1" applyFill="1" applyBorder="1" applyAlignment="1">
      <alignment horizontal="center" vertical="center"/>
    </xf>
    <xf numFmtId="182" fontId="22" fillId="0" borderId="1" xfId="0" applyNumberFormat="1" applyFont="1" applyBorder="1" applyAlignment="1">
      <alignment horizontal="center" vertical="center"/>
    </xf>
    <xf numFmtId="0" fontId="6" fillId="2" borderId="46" xfId="0" applyFont="1" applyFill="1" applyBorder="1" applyAlignment="1">
      <alignment vertical="center"/>
    </xf>
    <xf numFmtId="0" fontId="8" fillId="0" borderId="47" xfId="0" applyFont="1" applyBorder="1"/>
    <xf numFmtId="0" fontId="0" fillId="0" borderId="47" xfId="0" applyBorder="1"/>
    <xf numFmtId="182" fontId="6" fillId="0" borderId="48" xfId="0" applyNumberFormat="1" applyFont="1" applyBorder="1" applyAlignment="1">
      <alignment horizontal="center" vertical="center"/>
    </xf>
    <xf numFmtId="182" fontId="6" fillId="2" borderId="0" xfId="0" applyNumberFormat="1" applyFont="1" applyFill="1" applyBorder="1" applyAlignment="1">
      <alignment horizontal="center" vertical="center"/>
    </xf>
    <xf numFmtId="0" fontId="30" fillId="9" borderId="1" xfId="0" applyFont="1" applyFill="1" applyBorder="1" applyAlignment="1">
      <alignment horizontal="center" vertical="center" wrapText="1"/>
    </xf>
    <xf numFmtId="0" fontId="23" fillId="2" borderId="44" xfId="0" applyFont="1" applyFill="1" applyBorder="1" applyAlignment="1">
      <alignment horizontal="center" vertical="center"/>
    </xf>
    <xf numFmtId="0" fontId="23" fillId="0" borderId="1" xfId="0" applyFont="1" applyBorder="1" applyAlignment="1">
      <alignment horizontal="left" vertical="center"/>
    </xf>
    <xf numFmtId="0" fontId="22" fillId="0" borderId="1" xfId="0" applyFont="1" applyBorder="1"/>
    <xf numFmtId="0" fontId="23" fillId="0" borderId="1" xfId="0" applyFont="1" applyBorder="1" applyAlignment="1">
      <alignment vertical="center"/>
    </xf>
    <xf numFmtId="0" fontId="6" fillId="2" borderId="44" xfId="0" applyFont="1" applyFill="1" applyBorder="1" applyAlignment="1">
      <alignment horizontal="center" vertical="center"/>
    </xf>
    <xf numFmtId="0" fontId="6" fillId="0" borderId="1" xfId="0" applyFont="1" applyBorder="1" applyAlignment="1">
      <alignment horizontal="left" vertical="center"/>
    </xf>
    <xf numFmtId="182" fontId="6" fillId="0" borderId="1" xfId="0" applyNumberFormat="1" applyFont="1" applyBorder="1"/>
    <xf numFmtId="182" fontId="6" fillId="0" borderId="1" xfId="0" applyNumberFormat="1" applyFont="1" applyFill="1" applyBorder="1"/>
    <xf numFmtId="182" fontId="6" fillId="2" borderId="1" xfId="0" applyNumberFormat="1" applyFont="1" applyFill="1" applyBorder="1" applyAlignment="1">
      <alignment vertical="center"/>
    </xf>
    <xf numFmtId="0" fontId="6" fillId="0" borderId="1" xfId="0" applyFont="1" applyBorder="1"/>
    <xf numFmtId="0" fontId="6" fillId="0" borderId="1" xfId="0" applyFont="1" applyBorder="1" applyAlignment="1">
      <alignment horizontal="left" vertical="center" wrapText="1"/>
    </xf>
    <xf numFmtId="0" fontId="6" fillId="8" borderId="1" xfId="0" applyFont="1" applyFill="1" applyBorder="1" applyAlignment="1">
      <alignment horizontal="left" vertical="center" wrapText="1"/>
    </xf>
    <xf numFmtId="0" fontId="23" fillId="0" borderId="47" xfId="0" applyFont="1" applyBorder="1" applyAlignment="1">
      <alignment horizontal="left" vertical="center"/>
    </xf>
    <xf numFmtId="0" fontId="22" fillId="0" borderId="47" xfId="0" applyFont="1" applyBorder="1"/>
    <xf numFmtId="184" fontId="23" fillId="0" borderId="47" xfId="0" applyNumberFormat="1" applyFont="1" applyBorder="1" applyAlignment="1">
      <alignment vertical="center"/>
    </xf>
    <xf numFmtId="0" fontId="6" fillId="0" borderId="0" xfId="0" applyFont="1" applyAlignment="1">
      <alignment horizontal="center" vertical="center"/>
    </xf>
    <xf numFmtId="0" fontId="23" fillId="7" borderId="28" xfId="0" applyFont="1" applyFill="1" applyBorder="1" applyAlignment="1">
      <alignment horizontal="left" vertical="center"/>
    </xf>
    <xf numFmtId="0" fontId="23" fillId="0" borderId="38" xfId="0" applyFont="1" applyBorder="1" applyAlignment="1">
      <alignment horizontal="left" vertical="center" wrapText="1"/>
    </xf>
    <xf numFmtId="0" fontId="22" fillId="0" borderId="39" xfId="0" applyFont="1" applyBorder="1" applyAlignment="1">
      <alignment wrapText="1"/>
    </xf>
    <xf numFmtId="0" fontId="23" fillId="0" borderId="49" xfId="0" applyFont="1" applyBorder="1" applyAlignment="1">
      <alignment vertical="center"/>
    </xf>
    <xf numFmtId="0" fontId="23" fillId="0" borderId="50" xfId="0" applyFont="1" applyBorder="1" applyAlignment="1">
      <alignment vertical="center"/>
    </xf>
    <xf numFmtId="0" fontId="6" fillId="2" borderId="51" xfId="0" applyFont="1" applyFill="1" applyBorder="1" applyAlignment="1">
      <alignment horizontal="center" vertical="center"/>
    </xf>
    <xf numFmtId="0" fontId="6" fillId="0" borderId="49" xfId="0" applyFont="1" applyBorder="1" applyAlignment="1">
      <alignment vertical="center"/>
    </xf>
    <xf numFmtId="184" fontId="28" fillId="2" borderId="49" xfId="0" applyNumberFormat="1" applyFont="1" applyFill="1" applyBorder="1" applyAlignment="1">
      <alignment vertical="center"/>
    </xf>
    <xf numFmtId="184" fontId="28" fillId="2" borderId="50" xfId="0" applyNumberFormat="1" applyFont="1" applyFill="1" applyBorder="1" applyAlignment="1">
      <alignment vertical="center"/>
    </xf>
    <xf numFmtId="184" fontId="23" fillId="2" borderId="49" xfId="0" applyNumberFormat="1" applyFont="1" applyFill="1" applyBorder="1" applyAlignment="1">
      <alignment vertical="center"/>
    </xf>
    <xf numFmtId="184" fontId="23" fillId="2" borderId="50" xfId="0" applyNumberFormat="1" applyFont="1" applyFill="1" applyBorder="1" applyAlignment="1">
      <alignment vertical="center"/>
    </xf>
    <xf numFmtId="0" fontId="6" fillId="2" borderId="52" xfId="0" applyFont="1" applyFill="1" applyBorder="1" applyAlignment="1">
      <alignment horizontal="center" vertical="center"/>
    </xf>
    <xf numFmtId="0" fontId="6" fillId="0" borderId="53" xfId="0" applyFont="1" applyBorder="1" applyAlignment="1">
      <alignment vertical="center" wrapText="1"/>
    </xf>
    <xf numFmtId="184" fontId="28" fillId="2" borderId="53" xfId="0" applyNumberFormat="1" applyFont="1" applyFill="1" applyBorder="1" applyAlignment="1">
      <alignment vertical="center"/>
    </xf>
    <xf numFmtId="184" fontId="28" fillId="2" borderId="54" xfId="0" applyNumberFormat="1" applyFont="1" applyFill="1" applyBorder="1" applyAlignment="1">
      <alignment vertical="center"/>
    </xf>
    <xf numFmtId="0" fontId="23" fillId="2" borderId="51" xfId="0" applyFont="1" applyFill="1" applyBorder="1" applyAlignment="1">
      <alignment horizontal="center" vertical="center"/>
    </xf>
    <xf numFmtId="0" fontId="23" fillId="0" borderId="49" xfId="0" applyFont="1" applyBorder="1" applyAlignment="1">
      <alignment horizontal="left" vertical="center" wrapText="1"/>
    </xf>
    <xf numFmtId="0" fontId="23" fillId="0" borderId="49" xfId="0" applyFont="1" applyBorder="1" applyAlignment="1">
      <alignment horizontal="center" vertical="center" wrapText="1"/>
    </xf>
    <xf numFmtId="0" fontId="23" fillId="0" borderId="49" xfId="0" applyFont="1" applyBorder="1" applyAlignment="1">
      <alignment vertical="center" wrapText="1"/>
    </xf>
    <xf numFmtId="0" fontId="23" fillId="0" borderId="50" xfId="0" applyFont="1" applyBorder="1" applyAlignment="1">
      <alignment vertical="center" wrapText="1"/>
    </xf>
    <xf numFmtId="0" fontId="6" fillId="0" borderId="49" xfId="0" applyFont="1" applyBorder="1" applyAlignment="1">
      <alignment horizontal="left" vertical="center" wrapText="1"/>
    </xf>
    <xf numFmtId="2" fontId="6" fillId="2" borderId="49" xfId="0" applyNumberFormat="1" applyFont="1" applyFill="1" applyBorder="1" applyAlignment="1">
      <alignment horizontal="center" vertical="center"/>
    </xf>
    <xf numFmtId="0" fontId="31" fillId="0" borderId="49" xfId="0" applyFont="1" applyBorder="1" applyAlignment="1">
      <alignment horizontal="left" vertical="center" wrapText="1"/>
    </xf>
    <xf numFmtId="2" fontId="31" fillId="2" borderId="49" xfId="0" applyNumberFormat="1" applyFont="1" applyFill="1" applyBorder="1" applyAlignment="1">
      <alignment horizontal="center" vertical="center"/>
    </xf>
    <xf numFmtId="184" fontId="31" fillId="2" borderId="49" xfId="0" applyNumberFormat="1" applyFont="1" applyFill="1" applyBorder="1" applyAlignment="1">
      <alignment vertical="center"/>
    </xf>
    <xf numFmtId="184" fontId="31" fillId="2" borderId="50" xfId="0" applyNumberFormat="1" applyFont="1" applyFill="1" applyBorder="1" applyAlignment="1">
      <alignment vertical="center"/>
    </xf>
    <xf numFmtId="0" fontId="6" fillId="2" borderId="52" xfId="0" applyFont="1" applyFill="1" applyBorder="1" applyAlignment="1">
      <alignment vertical="center"/>
    </xf>
    <xf numFmtId="0" fontId="23" fillId="0" borderId="53" xfId="0" applyFont="1" applyBorder="1" applyAlignment="1">
      <alignment horizontal="left" vertical="center" wrapText="1"/>
    </xf>
    <xf numFmtId="2" fontId="23" fillId="2" borderId="53" xfId="0" applyNumberFormat="1" applyFont="1" applyFill="1" applyBorder="1" applyAlignment="1">
      <alignment horizontal="center" vertical="center"/>
    </xf>
    <xf numFmtId="184" fontId="23" fillId="2" borderId="53" xfId="0" applyNumberFormat="1" applyFont="1" applyFill="1" applyBorder="1" applyAlignment="1">
      <alignment vertical="center"/>
    </xf>
    <xf numFmtId="184" fontId="23" fillId="2" borderId="54" xfId="0" applyNumberFormat="1" applyFont="1" applyFill="1" applyBorder="1" applyAlignment="1">
      <alignment vertical="center"/>
    </xf>
    <xf numFmtId="0" fontId="31" fillId="2" borderId="0" xfId="0" applyFont="1" applyFill="1" applyBorder="1" applyAlignment="1">
      <alignment vertical="center"/>
    </xf>
    <xf numFmtId="0" fontId="29" fillId="7" borderId="26" xfId="0" applyFont="1" applyFill="1" applyBorder="1" applyAlignment="1">
      <alignment horizontal="left" vertical="center"/>
    </xf>
    <xf numFmtId="184" fontId="6" fillId="0" borderId="1" xfId="0" applyNumberFormat="1" applyFont="1" applyBorder="1" applyAlignment="1">
      <alignment vertical="center"/>
    </xf>
    <xf numFmtId="185" fontId="6" fillId="0" borderId="1" xfId="0" applyNumberFormat="1" applyFont="1" applyBorder="1" applyAlignment="1">
      <alignment vertical="center"/>
    </xf>
    <xf numFmtId="0" fontId="30" fillId="9" borderId="47" xfId="0" applyFont="1" applyFill="1" applyBorder="1" applyAlignment="1">
      <alignment horizontal="center" vertical="center" wrapText="1"/>
    </xf>
    <xf numFmtId="0" fontId="6" fillId="0" borderId="2" xfId="0" applyFont="1" applyBorder="1" applyAlignment="1">
      <alignment horizontal="left" vertical="center"/>
    </xf>
    <xf numFmtId="0" fontId="6" fillId="0" borderId="4" xfId="0" applyFont="1" applyBorder="1" applyAlignment="1">
      <alignment horizontal="left" vertical="center"/>
    </xf>
    <xf numFmtId="184" fontId="28" fillId="0" borderId="1" xfId="0" applyNumberFormat="1" applyFont="1" applyBorder="1" applyAlignment="1">
      <alignment vertical="center"/>
    </xf>
    <xf numFmtId="184" fontId="28" fillId="0" borderId="1" xfId="0" applyNumberFormat="1" applyFont="1" applyFill="1" applyBorder="1" applyAlignment="1">
      <alignment vertical="center"/>
    </xf>
    <xf numFmtId="0" fontId="6" fillId="0" borderId="44" xfId="0" applyFont="1" applyFill="1" applyBorder="1" applyAlignment="1">
      <alignment horizontal="center" vertical="center"/>
    </xf>
    <xf numFmtId="0" fontId="6" fillId="0" borderId="1" xfId="0" applyFont="1" applyFill="1" applyBorder="1" applyAlignment="1">
      <alignment horizontal="left" vertical="center"/>
    </xf>
    <xf numFmtId="0" fontId="22" fillId="0" borderId="1" xfId="0" applyFont="1" applyFill="1" applyBorder="1"/>
    <xf numFmtId="0" fontId="23" fillId="0" borderId="0" xfId="0" applyFont="1" applyAlignment="1">
      <alignment vertical="center"/>
    </xf>
    <xf numFmtId="186" fontId="23" fillId="0" borderId="0" xfId="0" applyNumberFormat="1" applyFont="1" applyAlignment="1">
      <alignment horizontal="center" vertical="center"/>
    </xf>
    <xf numFmtId="0" fontId="6" fillId="2" borderId="51" xfId="0" applyFont="1" applyFill="1" applyBorder="1" applyAlignment="1">
      <alignment horizontal="left" vertical="center"/>
    </xf>
    <xf numFmtId="0" fontId="23" fillId="0" borderId="40" xfId="0" applyFont="1" applyBorder="1" applyAlignment="1">
      <alignment horizontal="left" vertical="center"/>
    </xf>
    <xf numFmtId="186" fontId="23" fillId="0" borderId="49" xfId="0" applyNumberFormat="1" applyFont="1" applyBorder="1" applyAlignment="1">
      <alignment vertical="center"/>
    </xf>
    <xf numFmtId="186" fontId="23" fillId="0" borderId="50" xfId="0" applyNumberFormat="1" applyFont="1" applyBorder="1" applyAlignment="1">
      <alignment vertical="center"/>
    </xf>
    <xf numFmtId="0" fontId="6" fillId="0" borderId="40" xfId="0" applyFont="1" applyBorder="1" applyAlignment="1">
      <alignment horizontal="left" vertical="center"/>
    </xf>
    <xf numFmtId="184" fontId="28" fillId="0" borderId="49" xfId="0" applyNumberFormat="1" applyFont="1" applyBorder="1" applyAlignment="1">
      <alignment vertical="center"/>
    </xf>
    <xf numFmtId="184" fontId="28" fillId="0" borderId="50" xfId="0" applyNumberFormat="1" applyFont="1" applyBorder="1" applyAlignment="1">
      <alignment vertical="center"/>
    </xf>
    <xf numFmtId="0" fontId="6" fillId="2" borderId="52" xfId="0" applyFont="1" applyFill="1" applyBorder="1" applyAlignment="1">
      <alignment horizontal="left" vertical="center"/>
    </xf>
    <xf numFmtId="0" fontId="23" fillId="0" borderId="35" xfId="0" applyFont="1" applyBorder="1" applyAlignment="1">
      <alignment horizontal="left" vertical="center"/>
    </xf>
    <xf numFmtId="184" fontId="23" fillId="0" borderId="53" xfId="0" applyNumberFormat="1" applyFont="1" applyBorder="1" applyAlignment="1">
      <alignment vertical="center"/>
    </xf>
    <xf numFmtId="184" fontId="23" fillId="0" borderId="54" xfId="0" applyNumberFormat="1" applyFont="1" applyBorder="1" applyAlignment="1">
      <alignment vertical="center"/>
    </xf>
    <xf numFmtId="0" fontId="23" fillId="0" borderId="0" xfId="0" applyFont="1" applyAlignment="1">
      <alignment horizontal="center" vertical="center"/>
    </xf>
    <xf numFmtId="0" fontId="23" fillId="0" borderId="40" xfId="0" applyFont="1" applyBorder="1" applyAlignment="1">
      <alignment horizontal="left" vertical="center" wrapText="1"/>
    </xf>
    <xf numFmtId="0" fontId="6" fillId="0" borderId="40" xfId="0" applyFont="1" applyBorder="1" applyAlignment="1">
      <alignment horizontal="left" vertical="center" wrapText="1"/>
    </xf>
    <xf numFmtId="4" fontId="28" fillId="0" borderId="49" xfId="0" applyNumberFormat="1" applyFont="1" applyBorder="1" applyAlignment="1">
      <alignment vertical="center"/>
    </xf>
    <xf numFmtId="4" fontId="28" fillId="0" borderId="50" xfId="0" applyNumberFormat="1" applyFont="1" applyBorder="1" applyAlignment="1">
      <alignment vertical="center"/>
    </xf>
    <xf numFmtId="4" fontId="28" fillId="2" borderId="49" xfId="0" applyNumberFormat="1" applyFont="1" applyFill="1" applyBorder="1" applyAlignment="1">
      <alignment vertical="center"/>
    </xf>
    <xf numFmtId="4" fontId="28" fillId="2" borderId="50" xfId="0" applyNumberFormat="1" applyFont="1" applyFill="1" applyBorder="1" applyAlignment="1">
      <alignment vertical="center"/>
    </xf>
    <xf numFmtId="2" fontId="6" fillId="2" borderId="49" xfId="0" applyNumberFormat="1" applyFont="1" applyFill="1" applyBorder="1" applyAlignment="1">
      <alignment vertical="center"/>
    </xf>
    <xf numFmtId="2" fontId="6" fillId="2" borderId="50" xfId="0" applyNumberFormat="1" applyFont="1" applyFill="1" applyBorder="1" applyAlignment="1">
      <alignment vertical="center"/>
    </xf>
    <xf numFmtId="0" fontId="23" fillId="0" borderId="35" xfId="0" applyFont="1" applyBorder="1" applyAlignment="1">
      <alignment horizontal="left" vertical="center" wrapText="1"/>
    </xf>
    <xf numFmtId="4" fontId="28" fillId="0" borderId="49" xfId="0" applyNumberFormat="1" applyFont="1" applyFill="1" applyBorder="1" applyAlignment="1">
      <alignment vertical="center"/>
    </xf>
    <xf numFmtId="0" fontId="6" fillId="2" borderId="40" xfId="0" applyFont="1" applyFill="1" applyBorder="1" applyAlignment="1">
      <alignment horizontal="left" vertical="center"/>
    </xf>
    <xf numFmtId="2" fontId="23" fillId="2" borderId="49" xfId="0" applyNumberFormat="1" applyFont="1" applyFill="1" applyBorder="1" applyAlignment="1">
      <alignment vertical="center"/>
    </xf>
    <xf numFmtId="2" fontId="23" fillId="2" borderId="50" xfId="0" applyNumberFormat="1" applyFont="1" applyFill="1" applyBorder="1" applyAlignment="1">
      <alignment vertical="center"/>
    </xf>
    <xf numFmtId="2" fontId="23" fillId="2" borderId="53" xfId="0" applyNumberFormat="1" applyFont="1" applyFill="1" applyBorder="1" applyAlignment="1">
      <alignment vertical="center"/>
    </xf>
    <xf numFmtId="2" fontId="23" fillId="2" borderId="54" xfId="0" applyNumberFormat="1" applyFont="1" applyFill="1" applyBorder="1" applyAlignment="1">
      <alignment vertical="center"/>
    </xf>
    <xf numFmtId="0" fontId="23" fillId="2" borderId="51" xfId="0" applyFont="1" applyFill="1" applyBorder="1" applyAlignment="1">
      <alignment horizontal="left" vertical="center"/>
    </xf>
    <xf numFmtId="0" fontId="23" fillId="0" borderId="51" xfId="0" applyFont="1" applyBorder="1" applyAlignment="1">
      <alignment horizontal="center" vertical="center"/>
    </xf>
    <xf numFmtId="0" fontId="6" fillId="0" borderId="51" xfId="0" applyFont="1" applyBorder="1" applyAlignment="1">
      <alignment horizontal="center" vertical="center"/>
    </xf>
    <xf numFmtId="182" fontId="22" fillId="0" borderId="49" xfId="0" applyNumberFormat="1" applyFont="1" applyBorder="1" applyAlignment="1">
      <alignment vertical="center"/>
    </xf>
    <xf numFmtId="182" fontId="22" fillId="0" borderId="50" xfId="0" applyNumberFormat="1" applyFont="1" applyBorder="1" applyAlignment="1">
      <alignment vertical="center"/>
    </xf>
    <xf numFmtId="184" fontId="22" fillId="8" borderId="49" xfId="0" applyNumberFormat="1" applyFont="1" applyFill="1" applyBorder="1" applyAlignment="1">
      <alignment vertical="center"/>
    </xf>
    <xf numFmtId="184" fontId="22" fillId="8" borderId="50" xfId="0" applyNumberFormat="1" applyFont="1" applyFill="1" applyBorder="1" applyAlignment="1">
      <alignment vertical="center"/>
    </xf>
    <xf numFmtId="184" fontId="28" fillId="8" borderId="49" xfId="0" applyNumberFormat="1" applyFont="1" applyFill="1" applyBorder="1" applyAlignment="1">
      <alignment vertical="center"/>
    </xf>
    <xf numFmtId="184" fontId="28" fillId="8" borderId="50" xfId="0" applyNumberFormat="1" applyFont="1" applyFill="1" applyBorder="1" applyAlignment="1">
      <alignment vertical="center"/>
    </xf>
    <xf numFmtId="0" fontId="6" fillId="0" borderId="52" xfId="0" applyFont="1" applyBorder="1" applyAlignment="1">
      <alignment vertical="center"/>
    </xf>
    <xf numFmtId="182" fontId="23" fillId="0" borderId="53" xfId="0" applyNumberFormat="1" applyFont="1" applyBorder="1" applyAlignment="1">
      <alignment vertical="center"/>
    </xf>
    <xf numFmtId="182" fontId="23" fillId="0" borderId="54" xfId="0" applyNumberFormat="1" applyFont="1" applyBorder="1" applyAlignment="1">
      <alignment vertical="center"/>
    </xf>
    <xf numFmtId="0" fontId="6" fillId="0" borderId="0" xfId="0" applyFont="1" applyAlignment="1">
      <alignment vertical="center"/>
    </xf>
    <xf numFmtId="0" fontId="23" fillId="0" borderId="0" xfId="0" applyFont="1" applyAlignment="1">
      <alignment horizontal="left" vertical="center" wrapText="1"/>
    </xf>
    <xf numFmtId="2" fontId="23" fillId="2" borderId="0" xfId="0" applyNumberFormat="1" applyFont="1" applyFill="1" applyBorder="1" applyAlignment="1">
      <alignment horizontal="center" vertical="center"/>
    </xf>
    <xf numFmtId="0" fontId="22" fillId="0" borderId="29" xfId="0" applyFont="1" applyBorder="1" applyAlignment="1">
      <alignment wrapText="1"/>
    </xf>
    <xf numFmtId="0" fontId="23" fillId="7" borderId="55" xfId="0" applyFont="1" applyFill="1" applyBorder="1" applyAlignment="1">
      <alignment vertical="center"/>
    </xf>
    <xf numFmtId="0" fontId="6" fillId="2" borderId="49" xfId="0" applyFont="1" applyFill="1" applyBorder="1" applyAlignment="1">
      <alignment horizontal="center" vertical="center"/>
    </xf>
    <xf numFmtId="0" fontId="6" fillId="0" borderId="49" xfId="0" applyFont="1" applyBorder="1" applyAlignment="1">
      <alignment horizontal="center" vertical="center"/>
    </xf>
    <xf numFmtId="0" fontId="6" fillId="0" borderId="49" xfId="0" applyFont="1" applyBorder="1"/>
    <xf numFmtId="0" fontId="6" fillId="0" borderId="50" xfId="0" applyFont="1" applyBorder="1"/>
    <xf numFmtId="0" fontId="6" fillId="0" borderId="52" xfId="0" applyFont="1" applyBorder="1" applyAlignment="1">
      <alignment horizontal="center" vertical="center"/>
    </xf>
    <xf numFmtId="0" fontId="23" fillId="2" borderId="53" xfId="0" applyFont="1" applyFill="1" applyBorder="1" applyAlignment="1">
      <alignment horizontal="center" vertical="center"/>
    </xf>
    <xf numFmtId="0" fontId="23" fillId="4" borderId="56" xfId="0" applyFont="1" applyFill="1" applyBorder="1" applyAlignment="1">
      <alignment horizontal="center" vertical="center"/>
    </xf>
    <xf numFmtId="0" fontId="23" fillId="4" borderId="0" xfId="0" applyFont="1" applyFill="1" applyBorder="1" applyAlignment="1">
      <alignment horizontal="center" vertical="center"/>
    </xf>
    <xf numFmtId="0" fontId="23" fillId="7" borderId="38" xfId="0" applyFont="1" applyFill="1" applyBorder="1" applyAlignment="1">
      <alignment horizontal="center" vertical="center"/>
    </xf>
    <xf numFmtId="0" fontId="6" fillId="2" borderId="51" xfId="0" applyFont="1" applyFill="1" applyBorder="1" applyAlignment="1">
      <alignment vertical="center"/>
    </xf>
    <xf numFmtId="2" fontId="23" fillId="2" borderId="54" xfId="0" applyNumberFormat="1" applyFont="1" applyFill="1" applyBorder="1" applyAlignment="1">
      <alignment horizontal="center" vertical="center"/>
    </xf>
    <xf numFmtId="0" fontId="23" fillId="2" borderId="0" xfId="0" applyFont="1" applyFill="1" applyBorder="1" applyAlignment="1">
      <alignment vertical="center"/>
    </xf>
    <xf numFmtId="0" fontId="23" fillId="7" borderId="57" xfId="0" applyFont="1" applyFill="1" applyBorder="1" applyAlignment="1">
      <alignment horizontal="center" vertical="center"/>
    </xf>
    <xf numFmtId="0" fontId="22" fillId="0" borderId="58" xfId="0" applyFont="1" applyBorder="1"/>
    <xf numFmtId="0" fontId="22" fillId="0" borderId="59" xfId="0" applyFont="1" applyBorder="1"/>
    <xf numFmtId="0" fontId="6" fillId="2" borderId="60" xfId="0" applyFont="1" applyFill="1" applyBorder="1" applyAlignment="1">
      <alignment vertical="center"/>
    </xf>
    <xf numFmtId="0" fontId="6" fillId="2" borderId="61" xfId="0" applyFont="1" applyFill="1" applyBorder="1" applyAlignment="1">
      <alignment vertical="center"/>
    </xf>
    <xf numFmtId="184" fontId="23" fillId="2" borderId="62" xfId="0" applyNumberFormat="1" applyFont="1" applyFill="1" applyBorder="1" applyAlignment="1">
      <alignment vertical="center"/>
    </xf>
    <xf numFmtId="184" fontId="23" fillId="2" borderId="63" xfId="0" applyNumberFormat="1" applyFont="1" applyFill="1" applyBorder="1" applyAlignment="1">
      <alignment vertical="center"/>
    </xf>
    <xf numFmtId="0" fontId="6" fillId="2" borderId="64" xfId="0" applyFont="1" applyFill="1" applyBorder="1" applyAlignment="1">
      <alignment vertical="center"/>
    </xf>
    <xf numFmtId="0" fontId="23" fillId="0" borderId="65" xfId="0" applyFont="1" applyBorder="1" applyAlignment="1">
      <alignment horizontal="left" vertical="center" wrapText="1"/>
    </xf>
    <xf numFmtId="0" fontId="22" fillId="0" borderId="66" xfId="0" applyFont="1" applyBorder="1"/>
    <xf numFmtId="2" fontId="23" fillId="2" borderId="67" xfId="0" applyNumberFormat="1" applyFont="1" applyFill="1" applyBorder="1" applyAlignment="1">
      <alignment horizontal="center" vertical="center"/>
    </xf>
    <xf numFmtId="2" fontId="23" fillId="2" borderId="68" xfId="0" applyNumberFormat="1" applyFont="1" applyFill="1" applyBorder="1" applyAlignment="1">
      <alignment horizontal="center" vertical="center"/>
    </xf>
    <xf numFmtId="0" fontId="32" fillId="0" borderId="1" xfId="0" applyFont="1" applyBorder="1" applyAlignment="1">
      <alignment horizontal="center"/>
    </xf>
    <xf numFmtId="182" fontId="23" fillId="2" borderId="45" xfId="0" applyNumberFormat="1" applyFont="1" applyFill="1" applyBorder="1" applyAlignment="1">
      <alignment horizontal="center" vertical="center"/>
    </xf>
    <xf numFmtId="0" fontId="32" fillId="0" borderId="1" xfId="0" applyFont="1" applyBorder="1" applyAlignment="1">
      <alignment horizontal="center" vertical="center"/>
    </xf>
    <xf numFmtId="0" fontId="32" fillId="0" borderId="47" xfId="0" applyFont="1" applyBorder="1" applyAlignment="1">
      <alignment horizontal="center" vertical="center"/>
    </xf>
    <xf numFmtId="182" fontId="23" fillId="2" borderId="48" xfId="0" applyNumberFormat="1" applyFont="1" applyFill="1" applyBorder="1" applyAlignment="1">
      <alignment horizontal="center" vertical="center"/>
    </xf>
    <xf numFmtId="0" fontId="7" fillId="9" borderId="1" xfId="0" applyFont="1" applyFill="1" applyBorder="1" applyAlignment="1">
      <alignment horizontal="center" vertical="center" wrapText="1"/>
    </xf>
    <xf numFmtId="0" fontId="7" fillId="9" borderId="1" xfId="0" applyFont="1" applyFill="1" applyBorder="1" applyAlignment="1">
      <alignment horizontal="center" vertical="center"/>
    </xf>
    <xf numFmtId="0" fontId="7" fillId="9" borderId="47" xfId="0" applyFont="1" applyFill="1" applyBorder="1" applyAlignment="1">
      <alignment horizontal="center" vertical="center"/>
    </xf>
    <xf numFmtId="0" fontId="6" fillId="0" borderId="51" xfId="0" applyFont="1" applyFill="1" applyBorder="1" applyAlignment="1">
      <alignment horizontal="center" vertical="center"/>
    </xf>
    <xf numFmtId="0" fontId="6" fillId="0" borderId="40" xfId="0" applyFont="1" applyFill="1" applyBorder="1" applyAlignment="1">
      <alignment horizontal="left" vertical="center" wrapText="1"/>
    </xf>
    <xf numFmtId="0" fontId="22" fillId="0" borderId="39" xfId="0" applyFont="1" applyFill="1" applyBorder="1"/>
    <xf numFmtId="0" fontId="9" fillId="0" borderId="0" xfId="54" applyFont="1"/>
    <xf numFmtId="0" fontId="0" fillId="0" borderId="0" xfId="54"/>
    <xf numFmtId="0" fontId="0" fillId="0" borderId="0" xfId="54" applyAlignment="1">
      <alignment horizontal="center" vertical="center"/>
    </xf>
    <xf numFmtId="0" fontId="33" fillId="0" borderId="0" xfId="54" applyFont="1" applyAlignment="1">
      <alignment horizontal="center" wrapText="1"/>
    </xf>
    <xf numFmtId="0" fontId="33" fillId="0" borderId="0" xfId="54" applyFont="1" applyAlignment="1">
      <alignment wrapText="1"/>
    </xf>
    <xf numFmtId="0" fontId="33" fillId="0" borderId="0" xfId="54" applyFont="1" applyAlignment="1">
      <alignment horizontal="center"/>
    </xf>
    <xf numFmtId="0" fontId="33" fillId="0" borderId="0" xfId="54" applyFont="1"/>
    <xf numFmtId="0" fontId="9" fillId="0" borderId="0" xfId="54" applyFont="1" applyAlignment="1">
      <alignment horizontal="center"/>
    </xf>
    <xf numFmtId="0" fontId="0" fillId="0" borderId="0" xfId="54" applyAlignment="1">
      <alignment horizontal="center"/>
    </xf>
    <xf numFmtId="0" fontId="13" fillId="0" borderId="0" xfId="54" applyFont="1" applyAlignment="1">
      <alignment horizontal="center" vertical="distributed" wrapText="1" shrinkToFit="1" readingOrder="1"/>
    </xf>
    <xf numFmtId="0" fontId="13" fillId="0" borderId="0" xfId="54" applyFont="1" applyAlignment="1">
      <alignment vertical="distributed" wrapText="1" shrinkToFit="1" readingOrder="1"/>
    </xf>
    <xf numFmtId="0" fontId="13" fillId="0" borderId="0" xfId="54" applyFont="1" applyAlignment="1">
      <alignment horizontal="center" vertical="center" wrapText="1"/>
    </xf>
    <xf numFmtId="0" fontId="13" fillId="0" borderId="0" xfId="54" applyFont="1" applyAlignment="1">
      <alignment vertical="center" wrapText="1"/>
    </xf>
    <xf numFmtId="0" fontId="10" fillId="10" borderId="28" xfId="0" applyFont="1" applyFill="1" applyBorder="1" applyAlignment="1">
      <alignment horizontal="center" vertical="center" wrapText="1"/>
    </xf>
    <xf numFmtId="0" fontId="8" fillId="0" borderId="31" xfId="0" applyFont="1" applyBorder="1"/>
    <xf numFmtId="0" fontId="8" fillId="0" borderId="32" xfId="0" applyFont="1" applyBorder="1"/>
    <xf numFmtId="0" fontId="10" fillId="10" borderId="69" xfId="0" applyFont="1" applyFill="1" applyBorder="1" applyAlignment="1">
      <alignment horizontal="center" vertical="center" wrapText="1"/>
    </xf>
    <xf numFmtId="0" fontId="10" fillId="10" borderId="62" xfId="0" applyFont="1" applyFill="1" applyBorder="1" applyAlignment="1">
      <alignment horizontal="center" vertical="center" wrapText="1"/>
    </xf>
    <xf numFmtId="0" fontId="10" fillId="10" borderId="40" xfId="0" applyFont="1" applyFill="1" applyBorder="1" applyAlignment="1">
      <alignment horizontal="center" vertical="center" wrapText="1"/>
    </xf>
    <xf numFmtId="0" fontId="8" fillId="0" borderId="39" xfId="0" applyFont="1" applyBorder="1"/>
    <xf numFmtId="177" fontId="10" fillId="10" borderId="63" xfId="2" applyFont="1" applyFill="1" applyBorder="1" applyAlignment="1">
      <alignment horizontal="center" vertical="center" wrapText="1"/>
    </xf>
    <xf numFmtId="0" fontId="8" fillId="0" borderId="70" xfId="0" applyFont="1" applyBorder="1"/>
    <xf numFmtId="0" fontId="8" fillId="0" borderId="71" xfId="0" applyFont="1" applyBorder="1" applyAlignment="1">
      <alignment horizontal="center" wrapText="1"/>
    </xf>
    <xf numFmtId="0" fontId="8" fillId="0" borderId="71" xfId="0" applyFont="1" applyBorder="1"/>
    <xf numFmtId="0" fontId="10" fillId="10" borderId="49" xfId="0" applyFont="1" applyFill="1" applyBorder="1" applyAlignment="1">
      <alignment horizontal="center" vertical="center"/>
    </xf>
    <xf numFmtId="177" fontId="10" fillId="10" borderId="49" xfId="2" applyFont="1" applyFill="1" applyBorder="1" applyAlignment="1">
      <alignment horizontal="center" vertical="center" wrapText="1"/>
    </xf>
    <xf numFmtId="177" fontId="8" fillId="0" borderId="72" xfId="2" applyFont="1" applyBorder="1"/>
    <xf numFmtId="0" fontId="8" fillId="0" borderId="51" xfId="0" applyFont="1" applyBorder="1" applyAlignment="1">
      <alignment horizontal="center" vertical="center"/>
    </xf>
    <xf numFmtId="0" fontId="8" fillId="0" borderId="49" xfId="0" applyFont="1" applyBorder="1" applyAlignment="1">
      <alignment horizontal="left" vertical="center" wrapText="1"/>
    </xf>
    <xf numFmtId="0" fontId="8" fillId="0" borderId="49" xfId="0" applyFont="1" applyBorder="1" applyAlignment="1">
      <alignment horizontal="center" vertical="center" wrapText="1"/>
    </xf>
    <xf numFmtId="184" fontId="8" fillId="8" borderId="49" xfId="0" applyNumberFormat="1" applyFont="1" applyFill="1" applyBorder="1" applyAlignment="1">
      <alignment horizontal="center" vertical="center"/>
    </xf>
    <xf numFmtId="177" fontId="8" fillId="0" borderId="49" xfId="2" applyFont="1" applyBorder="1" applyAlignment="1">
      <alignment horizontal="center" vertical="center" wrapText="1"/>
    </xf>
    <xf numFmtId="177" fontId="8" fillId="0" borderId="63" xfId="2" applyFont="1" applyBorder="1" applyAlignment="1">
      <alignment horizontal="center" vertical="center" wrapText="1"/>
    </xf>
    <xf numFmtId="0" fontId="8" fillId="0" borderId="51" xfId="0" applyFont="1" applyBorder="1" applyAlignment="1">
      <alignment horizontal="center" vertical="center" wrapText="1"/>
    </xf>
    <xf numFmtId="177" fontId="8" fillId="0" borderId="73" xfId="2" applyFont="1" applyBorder="1"/>
    <xf numFmtId="184" fontId="8" fillId="8" borderId="49" xfId="0" applyNumberFormat="1" applyFont="1" applyFill="1" applyBorder="1" applyAlignment="1">
      <alignment horizontal="left" vertical="center"/>
    </xf>
    <xf numFmtId="0" fontId="10" fillId="7" borderId="38" xfId="0" applyFont="1" applyFill="1" applyBorder="1" applyAlignment="1">
      <alignment horizontal="center" vertical="center"/>
    </xf>
    <xf numFmtId="0" fontId="8" fillId="0" borderId="41" xfId="0" applyFont="1" applyBorder="1"/>
    <xf numFmtId="184" fontId="10" fillId="0" borderId="40" xfId="0" applyNumberFormat="1" applyFont="1" applyBorder="1" applyAlignment="1">
      <alignment horizontal="center" vertical="center" wrapText="1"/>
    </xf>
    <xf numFmtId="0" fontId="8" fillId="0" borderId="42" xfId="0" applyFont="1" applyBorder="1"/>
    <xf numFmtId="0" fontId="10" fillId="10" borderId="38" xfId="0" applyFont="1" applyFill="1" applyBorder="1" applyAlignment="1">
      <alignment horizontal="center" vertical="center" wrapText="1"/>
    </xf>
    <xf numFmtId="177" fontId="10" fillId="10" borderId="62" xfId="2" applyFont="1" applyFill="1" applyBorder="1" applyAlignment="1">
      <alignment horizontal="center" vertical="center" wrapText="1"/>
    </xf>
    <xf numFmtId="0" fontId="8" fillId="0" borderId="1" xfId="0" applyFont="1" applyBorder="1" applyAlignment="1">
      <alignment horizontal="center" vertical="center"/>
    </xf>
    <xf numFmtId="0" fontId="0" fillId="0" borderId="1" xfId="0" applyFont="1" applyBorder="1" applyAlignment="1">
      <alignment horizontal="left" wrapText="1"/>
    </xf>
    <xf numFmtId="177" fontId="8" fillId="0" borderId="1" xfId="2" applyFont="1" applyFill="1" applyBorder="1" applyAlignment="1">
      <alignment horizontal="center" vertical="center"/>
    </xf>
    <xf numFmtId="177" fontId="0" fillId="0" borderId="1" xfId="2" applyFont="1" applyBorder="1" applyAlignment="1">
      <alignment horizontal="center" vertical="center"/>
    </xf>
    <xf numFmtId="0" fontId="8" fillId="0" borderId="1" xfId="0" applyFont="1" applyBorder="1" applyAlignment="1">
      <alignment horizontal="left" vertical="center" wrapText="1"/>
    </xf>
    <xf numFmtId="0" fontId="10" fillId="10" borderId="74" xfId="0" applyFont="1" applyFill="1" applyBorder="1" applyAlignment="1">
      <alignment horizontal="center" vertical="center"/>
    </xf>
    <xf numFmtId="0" fontId="10" fillId="10" borderId="75" xfId="0" applyFont="1" applyFill="1" applyBorder="1" applyAlignment="1">
      <alignment horizontal="center" vertical="center"/>
    </xf>
    <xf numFmtId="0" fontId="10" fillId="10" borderId="76" xfId="0" applyFont="1" applyFill="1" applyBorder="1" applyAlignment="1">
      <alignment horizontal="center" vertical="center"/>
    </xf>
    <xf numFmtId="177" fontId="10" fillId="8" borderId="72" xfId="2" applyFont="1" applyFill="1" applyBorder="1" applyAlignment="1">
      <alignment horizontal="center" vertical="center"/>
    </xf>
    <xf numFmtId="0" fontId="10" fillId="10" borderId="38" xfId="0" applyFont="1" applyFill="1" applyBorder="1" applyAlignment="1">
      <alignment horizontal="center" vertical="center"/>
    </xf>
    <xf numFmtId="177" fontId="10" fillId="8" borderId="50" xfId="2" applyFont="1" applyFill="1" applyBorder="1" applyAlignment="1">
      <alignment horizontal="center" vertical="center"/>
    </xf>
    <xf numFmtId="0" fontId="10" fillId="10" borderId="33" xfId="0" applyFont="1" applyFill="1" applyBorder="1" applyAlignment="1">
      <alignment horizontal="center" vertical="center"/>
    </xf>
    <xf numFmtId="0" fontId="8" fillId="0" borderId="36" xfId="0" applyFont="1" applyBorder="1"/>
    <xf numFmtId="0" fontId="8" fillId="0" borderId="34" xfId="0" applyFont="1" applyBorder="1"/>
    <xf numFmtId="177" fontId="10" fillId="0" borderId="54" xfId="2" applyFont="1" applyBorder="1" applyAlignment="1">
      <alignment horizontal="center"/>
    </xf>
    <xf numFmtId="0" fontId="10" fillId="0" borderId="0" xfId="0" applyFont="1" applyBorder="1" applyAlignment="1">
      <alignment horizontal="center" vertical="center"/>
    </xf>
    <xf numFmtId="0" fontId="8" fillId="0" borderId="0" xfId="0" applyFont="1" applyBorder="1" applyAlignment="1">
      <alignment horizontal="left"/>
    </xf>
    <xf numFmtId="0" fontId="8" fillId="0" borderId="0" xfId="0" applyFont="1" applyBorder="1"/>
    <xf numFmtId="177" fontId="8" fillId="0" borderId="0" xfId="2" applyFont="1" applyBorder="1"/>
    <xf numFmtId="177" fontId="10" fillId="0" borderId="0" xfId="2" applyFont="1" applyBorder="1" applyAlignment="1">
      <alignment horizontal="center"/>
    </xf>
    <xf numFmtId="0" fontId="8" fillId="0" borderId="0" xfId="0" applyFont="1"/>
    <xf numFmtId="0" fontId="8" fillId="0" borderId="0" xfId="0" applyFont="1" applyAlignment="1">
      <alignment horizontal="left" wrapText="1"/>
    </xf>
    <xf numFmtId="177" fontId="8" fillId="0" borderId="0" xfId="2" applyFont="1"/>
    <xf numFmtId="184" fontId="8" fillId="8" borderId="49" xfId="0" applyNumberFormat="1" applyFont="1" applyFill="1" applyBorder="1" applyAlignment="1">
      <alignment horizontal="right" vertical="center"/>
    </xf>
    <xf numFmtId="0" fontId="0" fillId="0" borderId="1" xfId="0" applyFont="1" applyBorder="1" applyAlignment="1">
      <alignment horizontal="left" vertical="top" wrapText="1"/>
    </xf>
    <xf numFmtId="0" fontId="0" fillId="0" borderId="51" xfId="0" applyFont="1" applyBorder="1" applyAlignment="1">
      <alignment horizontal="center" vertical="center"/>
    </xf>
    <xf numFmtId="0" fontId="0" fillId="0" borderId="49" xfId="0" applyFont="1" applyBorder="1" applyAlignment="1">
      <alignment horizontal="left" vertical="top" wrapText="1"/>
    </xf>
    <xf numFmtId="0" fontId="0" fillId="0" borderId="49" xfId="0" applyFont="1" applyBorder="1" applyAlignment="1">
      <alignment horizontal="center" vertical="center"/>
    </xf>
    <xf numFmtId="177" fontId="0" fillId="8" borderId="49" xfId="2" applyFont="1" applyFill="1" applyBorder="1" applyAlignment="1">
      <alignment horizontal="center" vertical="center" wrapText="1"/>
    </xf>
    <xf numFmtId="177" fontId="0" fillId="0" borderId="50" xfId="2" applyFont="1" applyBorder="1" applyAlignment="1">
      <alignment horizontal="center" vertical="center"/>
    </xf>
    <xf numFmtId="177" fontId="0" fillId="8" borderId="49" xfId="2" applyFont="1" applyFill="1" applyBorder="1" applyAlignment="1">
      <alignment horizontal="right" vertical="center"/>
    </xf>
    <xf numFmtId="177" fontId="0" fillId="8" borderId="49" xfId="2" applyFont="1" applyFill="1" applyBorder="1" applyAlignment="1">
      <alignment horizontal="left" vertical="center"/>
    </xf>
    <xf numFmtId="177" fontId="0" fillId="0" borderId="49" xfId="2" applyFont="1" applyBorder="1" applyAlignment="1">
      <alignment horizontal="center" vertical="center"/>
    </xf>
    <xf numFmtId="0" fontId="7" fillId="0" borderId="0" xfId="54" applyFont="1" applyAlignment="1">
      <alignment wrapText="1"/>
    </xf>
    <xf numFmtId="177" fontId="8" fillId="0" borderId="49" xfId="2" applyFont="1" applyBorder="1" applyAlignment="1">
      <alignment horizontal="right" vertical="center" wrapText="1"/>
    </xf>
    <xf numFmtId="0" fontId="10" fillId="10" borderId="77" xfId="0" applyFont="1" applyFill="1" applyBorder="1" applyAlignment="1">
      <alignment horizontal="center" vertical="center" wrapText="1"/>
    </xf>
    <xf numFmtId="0" fontId="8" fillId="0" borderId="78" xfId="0" applyFont="1" applyBorder="1"/>
    <xf numFmtId="0" fontId="8" fillId="0" borderId="79" xfId="0" applyFont="1" applyBorder="1"/>
    <xf numFmtId="177" fontId="8" fillId="0" borderId="1" xfId="2" applyFont="1" applyBorder="1" applyAlignment="1">
      <alignment horizontal="center" vertical="center"/>
    </xf>
    <xf numFmtId="0" fontId="0" fillId="0" borderId="49" xfId="0" applyFont="1" applyBorder="1" applyAlignment="1">
      <alignment horizontal="left" wrapText="1"/>
    </xf>
    <xf numFmtId="177" fontId="0" fillId="0" borderId="50" xfId="2" applyFont="1" applyBorder="1" applyAlignment="1">
      <alignment horizontal="right" vertical="center"/>
    </xf>
    <xf numFmtId="0" fontId="0" fillId="0" borderId="49" xfId="0" applyFont="1" applyBorder="1" applyAlignment="1">
      <alignment horizontal="center" wrapText="1"/>
    </xf>
    <xf numFmtId="0" fontId="0" fillId="0" borderId="49" xfId="0" applyFont="1" applyBorder="1" applyAlignment="1">
      <alignment horizontal="center" vertical="center" wrapText="1"/>
    </xf>
    <xf numFmtId="177" fontId="10" fillId="8" borderId="1" xfId="2" applyFont="1" applyFill="1" applyBorder="1" applyAlignment="1">
      <alignment horizontal="center" vertical="center"/>
    </xf>
    <xf numFmtId="177" fontId="10" fillId="0" borderId="1" xfId="2" applyFont="1" applyBorder="1" applyAlignment="1">
      <alignment horizontal="center"/>
    </xf>
    <xf numFmtId="0" fontId="8" fillId="0" borderId="49" xfId="0" applyFont="1" applyBorder="1" applyAlignment="1">
      <alignment horizontal="center" vertical="center"/>
    </xf>
    <xf numFmtId="177" fontId="8" fillId="0" borderId="49" xfId="2" applyFont="1" applyBorder="1" applyAlignment="1">
      <alignment horizontal="center" vertical="center"/>
    </xf>
    <xf numFmtId="177" fontId="8" fillId="0" borderId="50" xfId="2" applyFont="1" applyBorder="1" applyAlignment="1">
      <alignment horizontal="center" vertical="center"/>
    </xf>
    <xf numFmtId="177" fontId="0" fillId="8" borderId="0" xfId="2" applyFont="1" applyFill="1" applyAlignment="1">
      <alignment horizontal="center" vertical="center" wrapText="1"/>
    </xf>
    <xf numFmtId="177" fontId="34" fillId="2" borderId="49" xfId="2" applyFont="1" applyFill="1" applyBorder="1" applyAlignment="1">
      <alignment horizontal="center"/>
    </xf>
    <xf numFmtId="177" fontId="0" fillId="0" borderId="49" xfId="2" applyFont="1" applyBorder="1" applyAlignment="1">
      <alignment horizontal="left" vertical="center"/>
    </xf>
    <xf numFmtId="177" fontId="0" fillId="0" borderId="49" xfId="2" applyFont="1" applyBorder="1" applyAlignment="1">
      <alignment horizontal="center" vertical="center" wrapText="1"/>
    </xf>
    <xf numFmtId="177" fontId="0" fillId="0" borderId="0" xfId="2" applyFont="1" applyAlignment="1">
      <alignment horizontal="left" vertical="center"/>
    </xf>
    <xf numFmtId="177" fontId="0" fillId="0" borderId="49" xfId="2" applyFont="1" applyBorder="1" applyAlignment="1">
      <alignment horizontal="right" vertical="center"/>
    </xf>
    <xf numFmtId="177" fontId="34" fillId="0" borderId="49" xfId="2" applyFont="1" applyBorder="1" applyAlignment="1">
      <alignment horizontal="center"/>
    </xf>
    <xf numFmtId="0" fontId="0" fillId="0" borderId="51" xfId="0" applyFont="1" applyBorder="1" applyAlignment="1">
      <alignment horizontal="center"/>
    </xf>
    <xf numFmtId="0" fontId="0" fillId="0" borderId="49" xfId="0" applyFont="1" applyBorder="1" applyAlignment="1">
      <alignment horizontal="left"/>
    </xf>
    <xf numFmtId="0" fontId="0" fillId="0" borderId="62" xfId="0" applyFont="1" applyBorder="1" applyAlignment="1">
      <alignment horizontal="left" wrapText="1"/>
    </xf>
    <xf numFmtId="0" fontId="0" fillId="0" borderId="71" xfId="0" applyFont="1" applyBorder="1" applyAlignment="1">
      <alignment horizontal="left" wrapText="1"/>
    </xf>
    <xf numFmtId="177" fontId="0" fillId="8" borderId="0" xfId="2" applyFont="1" applyFill="1" applyAlignment="1">
      <alignment horizontal="left" vertical="center"/>
    </xf>
    <xf numFmtId="187" fontId="0" fillId="0" borderId="51" xfId="0" applyNumberFormat="1" applyFont="1" applyBorder="1" applyAlignment="1">
      <alignment horizontal="center"/>
    </xf>
    <xf numFmtId="177" fontId="8" fillId="8" borderId="49" xfId="2" applyFont="1" applyFill="1" applyBorder="1" applyAlignment="1">
      <alignment horizontal="left" vertical="center"/>
    </xf>
    <xf numFmtId="0" fontId="8" fillId="0" borderId="0" xfId="0" applyFont="1" applyAlignment="1">
      <alignment horizontal="left"/>
    </xf>
    <xf numFmtId="177" fontId="0" fillId="8" borderId="49" xfId="2" applyFont="1" applyFill="1" applyBorder="1" applyAlignment="1">
      <alignment horizontal="right" vertical="center" wrapText="1"/>
    </xf>
    <xf numFmtId="177" fontId="10" fillId="0" borderId="80" xfId="2" applyFont="1" applyBorder="1" applyAlignment="1">
      <alignment horizontal="center"/>
    </xf>
    <xf numFmtId="0" fontId="10" fillId="10" borderId="62" xfId="0" applyFont="1" applyFill="1" applyBorder="1" applyAlignment="1">
      <alignment horizontal="left" vertical="center" wrapText="1"/>
    </xf>
    <xf numFmtId="0" fontId="8" fillId="0" borderId="0" xfId="0" applyFont="1" applyAlignment="1">
      <alignment horizontal="center" vertical="center"/>
    </xf>
    <xf numFmtId="177" fontId="0" fillId="8" borderId="0" xfId="2" applyFont="1" applyFill="1" applyAlignment="1">
      <alignment horizontal="right" vertical="center"/>
    </xf>
    <xf numFmtId="0" fontId="10" fillId="0" borderId="56" xfId="0" applyFont="1" applyBorder="1" applyAlignment="1">
      <alignment horizontal="center" vertical="center"/>
    </xf>
    <xf numFmtId="177" fontId="10" fillId="0" borderId="81" xfId="2" applyFont="1" applyBorder="1" applyAlignment="1">
      <alignment horizontal="center"/>
    </xf>
    <xf numFmtId="0" fontId="8" fillId="0" borderId="0" xfId="0" applyFont="1" applyBorder="1" applyAlignment="1">
      <alignment horizontal="center" vertical="center"/>
    </xf>
    <xf numFmtId="0" fontId="8" fillId="0" borderId="38" xfId="0" applyFont="1" applyBorder="1" applyAlignment="1">
      <alignment horizontal="center" vertical="center"/>
    </xf>
    <xf numFmtId="184" fontId="10" fillId="0" borderId="40" xfId="0" applyNumberFormat="1" applyFont="1" applyBorder="1" applyAlignment="1">
      <alignment vertical="center" wrapText="1"/>
    </xf>
    <xf numFmtId="184" fontId="10" fillId="0" borderId="35" xfId="0" applyNumberFormat="1" applyFont="1" applyBorder="1" applyAlignment="1">
      <alignment vertical="center" wrapText="1"/>
    </xf>
    <xf numFmtId="0" fontId="8" fillId="0" borderId="37" xfId="0" applyFont="1" applyBorder="1"/>
    <xf numFmtId="177" fontId="10" fillId="0" borderId="0" xfId="2"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vertical="center" wrapText="1"/>
    </xf>
    <xf numFmtId="177" fontId="6" fillId="0" borderId="1" xfId="2" applyFont="1" applyBorder="1" applyAlignment="1">
      <alignment horizontal="center" vertical="center"/>
    </xf>
    <xf numFmtId="177" fontId="0" fillId="8" borderId="1" xfId="2" applyFont="1" applyFill="1" applyBorder="1" applyAlignment="1">
      <alignment horizontal="center" vertical="center" wrapText="1"/>
    </xf>
    <xf numFmtId="0" fontId="6" fillId="0" borderId="1" xfId="0" applyFont="1" applyBorder="1" applyAlignment="1">
      <alignment horizontal="center" vertical="center" wrapText="1"/>
    </xf>
    <xf numFmtId="177" fontId="6" fillId="0" borderId="1" xfId="2" applyFont="1" applyBorder="1" applyAlignment="1">
      <alignment horizontal="center" vertical="center" wrapText="1"/>
    </xf>
    <xf numFmtId="0" fontId="0" fillId="0" borderId="1" xfId="0" applyFont="1" applyBorder="1" applyAlignment="1">
      <alignment horizontal="center" vertical="center" wrapText="1"/>
    </xf>
    <xf numFmtId="177" fontId="0" fillId="8" borderId="1" xfId="2" applyFont="1" applyFill="1" applyBorder="1" applyAlignment="1">
      <alignment horizontal="center" vertical="center"/>
    </xf>
    <xf numFmtId="177" fontId="0" fillId="0" borderId="0" xfId="54" applyNumberFormat="1"/>
    <xf numFmtId="177" fontId="34" fillId="2" borderId="1" xfId="2" applyFont="1" applyFill="1" applyBorder="1" applyAlignment="1">
      <alignment horizontal="center" vertical="center"/>
    </xf>
    <xf numFmtId="0" fontId="0" fillId="0" borderId="0" xfId="54" applyAlignment="1">
      <alignment wrapText="1"/>
    </xf>
    <xf numFmtId="0" fontId="0" fillId="0" borderId="0" xfId="54" applyAlignment="1">
      <alignment horizontal="center" wrapText="1"/>
    </xf>
    <xf numFmtId="0" fontId="7" fillId="5" borderId="82" xfId="0" applyFont="1" applyFill="1" applyBorder="1" applyAlignment="1">
      <alignment horizontal="center" vertical="center" wrapText="1"/>
    </xf>
    <xf numFmtId="0" fontId="7" fillId="5" borderId="83" xfId="0" applyFont="1" applyFill="1" applyBorder="1" applyAlignment="1">
      <alignment horizontal="center" vertical="center" wrapText="1"/>
    </xf>
    <xf numFmtId="0" fontId="7" fillId="5" borderId="84" xfId="0" applyFont="1" applyFill="1" applyBorder="1" applyAlignment="1">
      <alignment horizontal="center" vertical="center" wrapText="1"/>
    </xf>
    <xf numFmtId="188" fontId="35" fillId="0" borderId="1" xfId="0" applyNumberFormat="1" applyFont="1" applyBorder="1" applyAlignment="1">
      <alignment horizontal="center"/>
    </xf>
    <xf numFmtId="0" fontId="36" fillId="0" borderId="1" xfId="0" applyFont="1" applyBorder="1" applyAlignment="1">
      <alignment wrapText="1"/>
    </xf>
    <xf numFmtId="188" fontId="36" fillId="0" borderId="1" xfId="0" applyNumberFormat="1" applyFont="1" applyBorder="1" applyAlignment="1">
      <alignment horizontal="center"/>
    </xf>
    <xf numFmtId="184" fontId="36" fillId="0" borderId="1" xfId="0" applyNumberFormat="1" applyFont="1" applyBorder="1" applyAlignment="1">
      <alignment horizontal="center"/>
    </xf>
    <xf numFmtId="0" fontId="35" fillId="0" borderId="1" xfId="0" applyFont="1" applyBorder="1" applyAlignment="1">
      <alignment wrapText="1"/>
    </xf>
    <xf numFmtId="184" fontId="35" fillId="0" borderId="1" xfId="0" applyNumberFormat="1" applyFont="1" applyBorder="1" applyAlignment="1">
      <alignment horizontal="center"/>
    </xf>
    <xf numFmtId="0" fontId="37" fillId="0" borderId="1" xfId="0" applyFont="1" applyBorder="1" applyAlignment="1">
      <alignment wrapText="1"/>
    </xf>
    <xf numFmtId="184" fontId="37" fillId="0" borderId="1" xfId="0" applyNumberFormat="1" applyFont="1" applyBorder="1" applyAlignment="1">
      <alignment horizontal="center"/>
    </xf>
    <xf numFmtId="0" fontId="36" fillId="0" borderId="1" xfId="0" applyFont="1" applyBorder="1" applyAlignment="1">
      <alignment vertical="top" wrapText="1"/>
    </xf>
    <xf numFmtId="1" fontId="36" fillId="0" borderId="1" xfId="0" applyNumberFormat="1" applyFont="1" applyBorder="1" applyAlignment="1">
      <alignment horizontal="center"/>
    </xf>
    <xf numFmtId="177" fontId="36" fillId="0" borderId="1" xfId="2" applyFont="1" applyFill="1" applyBorder="1" applyAlignment="1">
      <alignment horizontal="center"/>
    </xf>
    <xf numFmtId="0" fontId="36" fillId="0" borderId="1" xfId="0" applyFont="1" applyBorder="1" applyAlignment="1">
      <alignment horizontal="center"/>
    </xf>
    <xf numFmtId="185" fontId="38" fillId="0" borderId="0" xfId="0" applyNumberFormat="1" applyFont="1" applyAlignment="1">
      <alignment horizontal="right" vertical="center" wrapText="1"/>
    </xf>
    <xf numFmtId="0" fontId="38" fillId="0" borderId="0" xfId="0" applyFont="1" applyAlignment="1">
      <alignment horizontal="left" vertical="top"/>
    </xf>
    <xf numFmtId="184" fontId="36" fillId="0" borderId="1" xfId="0" applyNumberFormat="1" applyFont="1" applyFill="1" applyBorder="1" applyAlignment="1">
      <alignment horizontal="center"/>
    </xf>
    <xf numFmtId="0" fontId="7" fillId="5" borderId="1" xfId="0" applyFont="1" applyFill="1" applyBorder="1" applyAlignment="1">
      <alignment horizontal="center" vertical="top" wrapText="1"/>
    </xf>
    <xf numFmtId="0" fontId="35" fillId="0" borderId="1" xfId="0" applyFont="1" applyBorder="1"/>
    <xf numFmtId="184" fontId="7" fillId="5" borderId="1" xfId="0" applyNumberFormat="1" applyFont="1" applyFill="1" applyBorder="1" applyAlignment="1">
      <alignment horizontal="center" vertical="top" wrapText="1"/>
    </xf>
    <xf numFmtId="0" fontId="37" fillId="0" borderId="74" xfId="0" applyFont="1" applyBorder="1" applyAlignment="1">
      <alignment horizontal="center" vertical="top" wrapText="1"/>
    </xf>
    <xf numFmtId="0" fontId="35" fillId="0" borderId="75" xfId="0" applyFont="1" applyBorder="1"/>
    <xf numFmtId="0" fontId="35" fillId="0" borderId="76" xfId="0" applyFont="1" applyBorder="1"/>
    <xf numFmtId="9" fontId="36" fillId="0" borderId="72" xfId="0" applyNumberFormat="1" applyFont="1" applyBorder="1" applyAlignment="1">
      <alignment horizontal="right" vertical="top" shrinkToFit="1"/>
    </xf>
    <xf numFmtId="0" fontId="37" fillId="0" borderId="38" xfId="0" applyFont="1" applyBorder="1" applyAlignment="1">
      <alignment horizontal="center" vertical="top" wrapText="1"/>
    </xf>
    <xf numFmtId="0" fontId="35" fillId="0" borderId="41" xfId="0" applyFont="1" applyBorder="1"/>
    <xf numFmtId="0" fontId="35" fillId="0" borderId="39" xfId="0" applyFont="1" applyBorder="1"/>
    <xf numFmtId="184" fontId="37" fillId="0" borderId="50" xfId="0" applyNumberFormat="1" applyFont="1" applyBorder="1" applyAlignment="1">
      <alignment horizontal="center" vertical="top" wrapText="1"/>
    </xf>
    <xf numFmtId="0" fontId="30" fillId="0" borderId="33" xfId="0" applyFont="1" applyBorder="1" applyAlignment="1">
      <alignment horizontal="center" vertical="top" wrapText="1"/>
    </xf>
    <xf numFmtId="0" fontId="30" fillId="0" borderId="36" xfId="0" applyFont="1" applyBorder="1"/>
    <xf numFmtId="0" fontId="30" fillId="0" borderId="34" xfId="0" applyFont="1" applyBorder="1"/>
    <xf numFmtId="184" fontId="30" fillId="0" borderId="54" xfId="0" applyNumberFormat="1" applyFont="1" applyBorder="1" applyAlignment="1">
      <alignment horizontal="center" vertical="top" wrapText="1"/>
    </xf>
    <xf numFmtId="0" fontId="38" fillId="0" borderId="0" xfId="0" applyFont="1" applyAlignment="1">
      <alignment horizontal="left" vertical="top" wrapText="1"/>
    </xf>
    <xf numFmtId="0" fontId="39" fillId="0" borderId="0" xfId="0" applyFont="1" applyAlignment="1">
      <alignment horizontal="center" vertical="top" wrapText="1"/>
    </xf>
    <xf numFmtId="0" fontId="27" fillId="5" borderId="28" xfId="0" applyFont="1" applyFill="1" applyBorder="1" applyAlignment="1">
      <alignment horizontal="center" vertical="top" wrapText="1"/>
    </xf>
    <xf numFmtId="0" fontId="27" fillId="0" borderId="69" xfId="0" applyFont="1" applyBorder="1" applyAlignment="1">
      <alignment horizontal="center" vertical="center" wrapText="1"/>
    </xf>
    <xf numFmtId="0" fontId="27" fillId="0" borderId="85" xfId="0" applyFont="1" applyBorder="1" applyAlignment="1">
      <alignment horizontal="center" vertical="center" wrapText="1"/>
    </xf>
    <xf numFmtId="0" fontId="22" fillId="0" borderId="86" xfId="0" applyFont="1" applyBorder="1"/>
    <xf numFmtId="0" fontId="27" fillId="0" borderId="62" xfId="0" applyFont="1" applyBorder="1" applyAlignment="1">
      <alignment horizontal="center" vertical="center" wrapText="1"/>
    </xf>
    <xf numFmtId="0" fontId="27" fillId="0" borderId="63" xfId="0" applyFont="1" applyBorder="1" applyAlignment="1">
      <alignment horizontal="center" vertical="center" wrapText="1"/>
    </xf>
    <xf numFmtId="0" fontId="38" fillId="0" borderId="51" xfId="0" applyFont="1" applyBorder="1" applyAlignment="1">
      <alignment horizontal="center" vertical="center" wrapText="1"/>
    </xf>
    <xf numFmtId="0" fontId="38" fillId="0" borderId="40" xfId="0" applyFont="1" applyBorder="1" applyAlignment="1">
      <alignment horizontal="left" vertical="center" wrapText="1"/>
    </xf>
    <xf numFmtId="0" fontId="38" fillId="0" borderId="49" xfId="0" applyFont="1" applyBorder="1" applyAlignment="1">
      <alignment horizontal="center" vertical="center" wrapText="1"/>
    </xf>
    <xf numFmtId="185" fontId="38" fillId="0" borderId="1" xfId="0" applyNumberFormat="1" applyFont="1" applyBorder="1" applyAlignment="1">
      <alignment horizontal="center" vertical="center" wrapText="1"/>
    </xf>
    <xf numFmtId="184" fontId="38" fillId="0" borderId="50" xfId="0" applyNumberFormat="1" applyFont="1" applyBorder="1" applyAlignment="1">
      <alignment horizontal="center" vertical="center" wrapText="1"/>
    </xf>
    <xf numFmtId="0" fontId="27" fillId="0" borderId="38" xfId="0" applyFont="1" applyBorder="1" applyAlignment="1">
      <alignment horizontal="center" vertical="center" wrapText="1"/>
    </xf>
    <xf numFmtId="182" fontId="27" fillId="0" borderId="40" xfId="0" applyNumberFormat="1" applyFont="1" applyBorder="1" applyAlignment="1">
      <alignment horizontal="center" vertical="center" wrapText="1"/>
    </xf>
    <xf numFmtId="0" fontId="38" fillId="0" borderId="56" xfId="0" applyFont="1" applyBorder="1" applyAlignment="1">
      <alignment horizontal="center" vertical="top" wrapText="1"/>
    </xf>
    <xf numFmtId="0" fontId="38" fillId="0" borderId="0" xfId="0" applyFont="1" applyAlignment="1">
      <alignment horizontal="center" vertical="top" wrapText="1"/>
    </xf>
    <xf numFmtId="184" fontId="38" fillId="0" borderId="0" xfId="0" applyNumberFormat="1" applyFont="1" applyAlignment="1">
      <alignment horizontal="center" vertical="top" wrapText="1"/>
    </xf>
    <xf numFmtId="0" fontId="38" fillId="0" borderId="81" xfId="0" applyFont="1" applyBorder="1"/>
    <xf numFmtId="0" fontId="27" fillId="5" borderId="38" xfId="0" applyFont="1" applyFill="1" applyBorder="1" applyAlignment="1">
      <alignment horizontal="center"/>
    </xf>
    <xf numFmtId="0" fontId="27" fillId="0" borderId="69" xfId="0" applyFont="1" applyBorder="1" applyAlignment="1">
      <alignment horizontal="center" vertical="center"/>
    </xf>
    <xf numFmtId="0" fontId="27" fillId="0" borderId="62" xfId="0" applyFont="1" applyBorder="1" applyAlignment="1">
      <alignment horizontal="center" vertical="top" wrapText="1"/>
    </xf>
    <xf numFmtId="0" fontId="22" fillId="0" borderId="70" xfId="0" applyFont="1" applyBorder="1"/>
    <xf numFmtId="0" fontId="22" fillId="0" borderId="71" xfId="0" applyFont="1" applyBorder="1" applyAlignment="1">
      <alignment wrapText="1"/>
    </xf>
    <xf numFmtId="0" fontId="22" fillId="0" borderId="71" xfId="0" applyFont="1" applyBorder="1"/>
    <xf numFmtId="0" fontId="22" fillId="0" borderId="72" xfId="0" applyFont="1" applyBorder="1"/>
    <xf numFmtId="0" fontId="38" fillId="0" borderId="51" xfId="0" applyFont="1" applyBorder="1" applyAlignment="1">
      <alignment horizontal="center" vertical="center"/>
    </xf>
    <xf numFmtId="189" fontId="38" fillId="0" borderId="40" xfId="0" applyNumberFormat="1" applyFont="1" applyBorder="1" applyAlignment="1">
      <alignment horizontal="center" vertical="center" wrapText="1"/>
    </xf>
    <xf numFmtId="1" fontId="38" fillId="0" borderId="1" xfId="0" applyNumberFormat="1" applyFont="1" applyBorder="1" applyAlignment="1">
      <alignment horizontal="center" vertical="center"/>
    </xf>
    <xf numFmtId="190" fontId="38" fillId="0" borderId="39" xfId="0" applyNumberFormat="1" applyFont="1" applyBorder="1" applyAlignment="1">
      <alignment horizontal="center" vertical="center"/>
    </xf>
    <xf numFmtId="2" fontId="38" fillId="0" borderId="49" xfId="0" applyNumberFormat="1" applyFont="1" applyBorder="1" applyAlignment="1">
      <alignment horizontal="center" vertical="center"/>
    </xf>
    <xf numFmtId="184" fontId="38" fillId="0" borderId="63" xfId="0" applyNumberFormat="1" applyFont="1" applyBorder="1" applyAlignment="1">
      <alignment horizontal="center" vertical="center"/>
    </xf>
    <xf numFmtId="190" fontId="38" fillId="0" borderId="86" xfId="0" applyNumberFormat="1" applyFont="1" applyBorder="1" applyAlignment="1">
      <alignment horizontal="center" vertical="center"/>
    </xf>
    <xf numFmtId="0" fontId="22" fillId="0" borderId="73" xfId="0" applyFont="1" applyBorder="1"/>
    <xf numFmtId="0" fontId="38" fillId="0" borderId="40" xfId="0" applyFont="1" applyBorder="1" applyAlignment="1">
      <alignment horizontal="center" vertical="center" wrapText="1"/>
    </xf>
    <xf numFmtId="1" fontId="40" fillId="0" borderId="1" xfId="0" applyNumberFormat="1" applyFont="1" applyBorder="1" applyAlignment="1">
      <alignment horizontal="center"/>
    </xf>
    <xf numFmtId="190" fontId="38" fillId="0" borderId="1" xfId="0" applyNumberFormat="1" applyFont="1" applyBorder="1" applyAlignment="1">
      <alignment horizontal="center" vertical="center"/>
    </xf>
    <xf numFmtId="2" fontId="38" fillId="0" borderId="39" xfId="0" applyNumberFormat="1" applyFont="1" applyBorder="1" applyAlignment="1">
      <alignment horizontal="center" vertical="center"/>
    </xf>
    <xf numFmtId="0" fontId="38" fillId="0" borderId="56" xfId="0" applyFont="1" applyBorder="1"/>
    <xf numFmtId="0" fontId="38" fillId="0" borderId="0" xfId="0" applyFont="1" applyAlignment="1">
      <alignment wrapText="1"/>
    </xf>
    <xf numFmtId="0" fontId="38" fillId="0" borderId="0" xfId="0" applyFont="1" applyAlignment="1">
      <alignment horizontal="center" vertical="center"/>
    </xf>
    <xf numFmtId="0" fontId="38" fillId="0" borderId="81" xfId="0" applyFont="1" applyBorder="1" applyAlignment="1">
      <alignment horizontal="center" vertical="center"/>
    </xf>
    <xf numFmtId="0" fontId="27" fillId="5" borderId="1" xfId="0" applyFont="1" applyFill="1" applyBorder="1" applyAlignment="1">
      <alignment horizontal="center" vertical="center" wrapText="1"/>
    </xf>
    <xf numFmtId="0" fontId="27" fillId="11" borderId="1" xfId="0" applyFont="1" applyFill="1" applyBorder="1" applyAlignment="1">
      <alignment horizontal="center" vertical="center"/>
    </xf>
    <xf numFmtId="182" fontId="38" fillId="0" borderId="1" xfId="0" applyNumberFormat="1" applyFont="1" applyBorder="1" applyAlignment="1">
      <alignment horizontal="center" vertical="center"/>
    </xf>
    <xf numFmtId="0" fontId="41" fillId="5" borderId="1" xfId="0" applyFont="1" applyFill="1" applyBorder="1" applyAlignment="1">
      <alignment horizontal="center" vertical="center" wrapText="1"/>
    </xf>
    <xf numFmtId="0" fontId="42" fillId="0" borderId="1" xfId="0" applyFont="1" applyBorder="1" applyAlignment="1">
      <alignment horizontal="center" vertical="center" wrapText="1"/>
    </xf>
    <xf numFmtId="0" fontId="6" fillId="0" borderId="0" xfId="0" applyFont="1" applyAlignment="1">
      <alignment wrapText="1"/>
    </xf>
    <xf numFmtId="0" fontId="0" fillId="0" borderId="0" xfId="0" applyAlignment="1">
      <alignment horizontal="left" vertical="center"/>
    </xf>
    <xf numFmtId="0" fontId="9" fillId="0" borderId="0" xfId="0" applyFont="1" applyAlignment="1">
      <alignment horizontal="center" wrapText="1"/>
    </xf>
    <xf numFmtId="0" fontId="9" fillId="0" borderId="0" xfId="0" applyFont="1" applyAlignment="1">
      <alignment horizontal="center"/>
    </xf>
    <xf numFmtId="0" fontId="13" fillId="0" borderId="0" xfId="0" applyFont="1" applyAlignment="1">
      <alignment horizontal="center" vertical="distributed" wrapText="1" shrinkToFit="1" readingOrder="1"/>
    </xf>
    <xf numFmtId="0" fontId="13" fillId="0" borderId="0" xfId="0" applyFont="1" applyAlignment="1">
      <alignment horizontal="center" vertical="center" wrapText="1"/>
    </xf>
    <xf numFmtId="0" fontId="29" fillId="12" borderId="1" xfId="0" applyFont="1" applyFill="1" applyBorder="1" applyAlignment="1">
      <alignment horizontal="center" vertical="center" wrapText="1"/>
    </xf>
    <xf numFmtId="0" fontId="29" fillId="5" borderId="1" xfId="0" applyFont="1" applyFill="1" applyBorder="1" applyAlignment="1">
      <alignment horizontal="center" vertical="center" wrapText="1"/>
    </xf>
    <xf numFmtId="0" fontId="0" fillId="0" borderId="1" xfId="0" applyBorder="1" applyAlignment="1">
      <alignment horizontal="center"/>
    </xf>
    <xf numFmtId="0" fontId="9" fillId="3" borderId="1" xfId="0" applyFont="1" applyFill="1" applyBorder="1" applyAlignment="1">
      <alignment horizontal="center"/>
    </xf>
    <xf numFmtId="0" fontId="23" fillId="0" borderId="0" xfId="0" applyFont="1" applyAlignment="1">
      <alignment horizontal="center" wrapText="1"/>
    </xf>
    <xf numFmtId="0" fontId="23" fillId="0" borderId="0" xfId="0" applyFont="1" applyAlignment="1">
      <alignment horizontal="center"/>
    </xf>
    <xf numFmtId="182" fontId="6" fillId="0" borderId="0" xfId="0" applyNumberFormat="1" applyFont="1" applyAlignment="1">
      <alignment horizontal="center" vertical="center"/>
    </xf>
    <xf numFmtId="0" fontId="5" fillId="0" borderId="0" xfId="0" applyFont="1" applyAlignment="1">
      <alignment horizontal="center" vertical="center" shrinkToFit="1" readingOrder="1"/>
    </xf>
    <xf numFmtId="182" fontId="23" fillId="5" borderId="1" xfId="0" applyNumberFormat="1" applyFont="1" applyFill="1" applyBorder="1" applyAlignment="1">
      <alignment horizontal="center" vertical="center" wrapText="1"/>
    </xf>
    <xf numFmtId="0" fontId="9" fillId="3" borderId="1" xfId="0" applyFont="1" applyFill="1" applyBorder="1" applyAlignment="1">
      <alignment horizontal="center" vertical="center"/>
    </xf>
    <xf numFmtId="0" fontId="9" fillId="3" borderId="1" xfId="0" applyFont="1" applyFill="1" applyBorder="1" applyAlignment="1">
      <alignment horizontal="center" vertical="center" wrapText="1"/>
    </xf>
    <xf numFmtId="0" fontId="8" fillId="6" borderId="1" xfId="0" applyFont="1" applyFill="1" applyBorder="1" applyAlignment="1">
      <alignment horizontal="center" vertical="center"/>
    </xf>
    <xf numFmtId="0" fontId="23" fillId="3" borderId="1" xfId="0" applyFont="1" applyFill="1" applyBorder="1" applyAlignment="1">
      <alignment horizontal="center" vertical="center"/>
    </xf>
    <xf numFmtId="0" fontId="9" fillId="13" borderId="1" xfId="0" applyFont="1" applyFill="1" applyBorder="1" applyAlignment="1">
      <alignment horizontal="center" vertical="center"/>
    </xf>
    <xf numFmtId="0" fontId="0" fillId="0" borderId="0" xfId="0" applyAlignment="1">
      <alignment wrapText="1"/>
    </xf>
    <xf numFmtId="0" fontId="23" fillId="0" borderId="0" xfId="0" applyFont="1" applyAlignment="1">
      <alignment wrapText="1"/>
    </xf>
    <xf numFmtId="0" fontId="23" fillId="0" borderId="0" xfId="0" applyFont="1"/>
    <xf numFmtId="0" fontId="6" fillId="0" borderId="0" xfId="0" applyFont="1" applyAlignment="1">
      <alignment horizontal="center" wrapText="1"/>
    </xf>
    <xf numFmtId="0" fontId="5" fillId="0" borderId="0" xfId="0" applyFont="1" applyAlignment="1">
      <alignment horizontal="left" vertical="center" shrinkToFit="1" readingOrder="1"/>
    </xf>
    <xf numFmtId="0" fontId="5" fillId="0" borderId="0" xfId="0" applyFont="1" applyAlignment="1">
      <alignment vertical="center" wrapText="1"/>
    </xf>
    <xf numFmtId="0" fontId="30" fillId="9" borderId="26" xfId="0" applyFont="1" applyFill="1" applyBorder="1" applyAlignment="1">
      <alignment horizontal="center" vertical="center" wrapText="1"/>
    </xf>
    <xf numFmtId="0" fontId="30" fillId="9" borderId="27" xfId="0" applyFont="1" applyFill="1" applyBorder="1" applyAlignment="1">
      <alignment horizontal="center" vertical="center" wrapText="1"/>
    </xf>
    <xf numFmtId="0" fontId="30" fillId="9" borderId="43" xfId="0" applyFont="1" applyFill="1" applyBorder="1" applyAlignment="1">
      <alignment horizontal="center" vertical="center" wrapText="1"/>
    </xf>
    <xf numFmtId="0" fontId="7" fillId="14" borderId="44" xfId="0" applyFont="1" applyFill="1" applyBorder="1" applyAlignment="1">
      <alignment horizontal="center" vertical="center"/>
    </xf>
    <xf numFmtId="0" fontId="35" fillId="14" borderId="1" xfId="0" applyFont="1" applyFill="1" applyBorder="1" applyAlignment="1">
      <alignment horizontal="center" vertical="center" wrapText="1"/>
    </xf>
    <xf numFmtId="0" fontId="35" fillId="0" borderId="1" xfId="0" applyFont="1" applyBorder="1" applyAlignment="1">
      <alignment horizontal="center" vertical="center" wrapText="1"/>
    </xf>
    <xf numFmtId="0" fontId="35" fillId="0" borderId="1" xfId="0" applyFont="1" applyBorder="1" applyAlignment="1">
      <alignment horizontal="left" vertical="center" wrapText="1"/>
    </xf>
    <xf numFmtId="0" fontId="35" fillId="0" borderId="45" xfId="0" applyFont="1" applyBorder="1" applyAlignment="1">
      <alignment horizontal="left" vertical="center" wrapText="1"/>
    </xf>
    <xf numFmtId="0" fontId="35" fillId="0" borderId="1" xfId="52" applyFont="1" applyBorder="1" applyAlignment="1">
      <alignment horizontal="left" vertical="center" wrapText="1"/>
    </xf>
    <xf numFmtId="0" fontId="37" fillId="0" borderId="45" xfId="0" applyFont="1" applyBorder="1" applyAlignment="1">
      <alignment horizontal="left" vertical="center" wrapText="1"/>
    </xf>
    <xf numFmtId="0" fontId="37" fillId="0" borderId="45" xfId="0" applyFont="1" applyBorder="1" applyAlignment="1">
      <alignment horizontal="center" vertical="center" wrapText="1"/>
    </xf>
    <xf numFmtId="0" fontId="37" fillId="0" borderId="1" xfId="0" applyFont="1" applyBorder="1" applyAlignment="1">
      <alignment horizontal="left" vertical="center" wrapText="1"/>
    </xf>
    <xf numFmtId="0" fontId="35" fillId="15" borderId="1" xfId="0" applyFont="1" applyFill="1" applyBorder="1" applyAlignment="1">
      <alignment horizontal="left" vertical="center" wrapText="1"/>
    </xf>
    <xf numFmtId="0" fontId="7" fillId="14" borderId="46" xfId="0" applyFont="1" applyFill="1" applyBorder="1" applyAlignment="1">
      <alignment horizontal="center" vertical="center"/>
    </xf>
    <xf numFmtId="0" fontId="35" fillId="14" borderId="47" xfId="0" applyFont="1" applyFill="1" applyBorder="1" applyAlignment="1">
      <alignment horizontal="center" vertical="center" wrapText="1"/>
    </xf>
    <xf numFmtId="0" fontId="35" fillId="0" borderId="47" xfId="0" applyFont="1" applyBorder="1" applyAlignment="1">
      <alignment horizontal="center" vertical="center" wrapText="1"/>
    </xf>
    <xf numFmtId="0" fontId="37" fillId="0" borderId="47" xfId="0" applyFont="1" applyBorder="1" applyAlignment="1">
      <alignment horizontal="left" vertical="center" wrapText="1"/>
    </xf>
    <xf numFmtId="0" fontId="35" fillId="0" borderId="48" xfId="0" applyFont="1" applyBorder="1" applyAlignment="1">
      <alignment horizontal="left" vertical="center" wrapText="1"/>
    </xf>
    <xf numFmtId="0" fontId="23" fillId="0" borderId="0" xfId="0" applyFont="1" applyAlignment="1">
      <alignment horizontal="center" vertical="center" shrinkToFit="1" readingOrder="1"/>
    </xf>
    <xf numFmtId="0" fontId="43" fillId="0" borderId="0" xfId="0" applyFont="1" applyAlignment="1">
      <alignment horizontal="center"/>
    </xf>
    <xf numFmtId="0" fontId="44" fillId="0" borderId="0" xfId="0" applyFont="1"/>
    <xf numFmtId="0" fontId="45" fillId="0" borderId="0" xfId="0" applyFont="1"/>
  </cellXfs>
  <cellStyles count="60">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Moeda 2" xfId="49"/>
    <cellStyle name="Moeda 2 2" xfId="50"/>
    <cellStyle name="Moeda 3" xfId="51"/>
    <cellStyle name="Normal 2" xfId="52"/>
    <cellStyle name="Normal 2 2" xfId="53"/>
    <cellStyle name="Normal 3" xfId="54"/>
    <cellStyle name="Normal 3 2" xfId="55"/>
    <cellStyle name="Normal 4" xfId="56"/>
    <cellStyle name="Normal_Anexo VII-C TP -201 Composição do BDI" xfId="57"/>
    <cellStyle name="Porcentagem 2" xfId="58"/>
    <cellStyle name="Porcentagem 2 2" xfId="5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hyperlink" Target="#'Anexo IV C BDI Servi&#231;os'!A1"/><Relationship Id="rId8" Type="http://schemas.openxmlformats.org/officeDocument/2006/relationships/hyperlink" Target="#'An IV A Custo G2'!A1"/><Relationship Id="rId7" Type="http://schemas.openxmlformats.org/officeDocument/2006/relationships/hyperlink" Target="#'Anexo III-A Equipamentos'!A1"/><Relationship Id="rId6" Type="http://schemas.openxmlformats.org/officeDocument/2006/relationships/hyperlink" Target="#'Anexo II-C Distribui&#231;&#227;o Postos'!A1"/><Relationship Id="rId5" Type="http://schemas.openxmlformats.org/officeDocument/2006/relationships/hyperlink" Target="#'Anexo II-B Sal&#225;rios'!A1"/><Relationship Id="rId4" Type="http://schemas.openxmlformats.org/officeDocument/2006/relationships/hyperlink" Target="#'Anexo II-A Endere&#231;o'!A1"/><Relationship Id="rId3" Type="http://schemas.openxmlformats.org/officeDocument/2006/relationships/hyperlink" Target="#'Anexo IV B - Custo Total MDO'!A1"/><Relationship Id="rId2" Type="http://schemas.openxmlformats.org/officeDocument/2006/relationships/hyperlink" Target="#'An IV A Custo G1'!A1"/><Relationship Id="rId11" Type="http://schemas.openxmlformats.org/officeDocument/2006/relationships/hyperlink" Target="#'Anexo IV E - Custo Total '!A1"/><Relationship Id="rId10" Type="http://schemas.openxmlformats.org/officeDocument/2006/relationships/hyperlink" Target="#'Anexo IV D BDI Material'!A1"/><Relationship Id="rId1" Type="http://schemas.openxmlformats.org/officeDocument/2006/relationships/hyperlink" Target="#'Anexo III-B Uniformes'!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vmlDrawing1.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vmlDrawing2.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0</xdr:col>
      <xdr:colOff>0</xdr:colOff>
      <xdr:row>10</xdr:row>
      <xdr:rowOff>190499</xdr:rowOff>
    </xdr:from>
    <xdr:ext cx="2466975" cy="904875"/>
    <xdr:sp>
      <xdr:nvSpPr>
        <xdr:cNvPr id="4" name="Shape 4">
          <a:hlinkClick xmlns:r="http://schemas.openxmlformats.org/officeDocument/2006/relationships" r:id="rId1"/>
        </xdr:cNvPr>
        <xdr:cNvSpPr/>
      </xdr:nvSpPr>
      <xdr:spPr>
        <a:xfrm>
          <a:off x="0" y="2561590"/>
          <a:ext cx="2466975" cy="9048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III-B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dos Uniformes e EPIS</a:t>
          </a:r>
          <a:r>
            <a:rPr lang="en-US" sz="1100" b="1" baseline="0">
              <a:solidFill>
                <a:schemeClr val="lt1"/>
              </a:solidFill>
              <a:latin typeface="Calibri" panose="020F0502020204030204"/>
              <a:ea typeface="Calibri" panose="020F0502020204030204"/>
              <a:cs typeface="Calibri" panose="020F0502020204030204"/>
              <a:sym typeface="Calibri" panose="020F0502020204030204"/>
            </a:rPr>
            <a:t> </a:t>
          </a: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600075</xdr:colOff>
      <xdr:row>11</xdr:row>
      <xdr:rowOff>19050</xdr:rowOff>
    </xdr:from>
    <xdr:ext cx="2466975" cy="952500"/>
    <xdr:sp>
      <xdr:nvSpPr>
        <xdr:cNvPr id="6" name="Shape 6">
          <a:hlinkClick xmlns:r="http://schemas.openxmlformats.org/officeDocument/2006/relationships" r:id="rId2"/>
        </xdr:cNvPr>
        <xdr:cNvSpPr/>
      </xdr:nvSpPr>
      <xdr:spPr>
        <a:xfrm>
          <a:off x="2619375" y="2581275"/>
          <a:ext cx="2466975" cy="95250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A - Custo Postos Grupo 1</a:t>
          </a:r>
          <a:r>
            <a:rPr lang="en-US" sz="1100" b="1">
              <a:solidFill>
                <a:schemeClr val="lt1"/>
              </a:solidFill>
              <a:latin typeface="Calibri" panose="020F0502020204030204"/>
              <a:ea typeface="Calibri" panose="020F0502020204030204"/>
              <a:cs typeface="Calibri" panose="020F0502020204030204"/>
              <a:sym typeface="Calibri" panose="020F0502020204030204"/>
            </a:rPr>
            <a:t>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9</xdr:col>
      <xdr:colOff>85725</xdr:colOff>
      <xdr:row>11</xdr:row>
      <xdr:rowOff>28575</xdr:rowOff>
    </xdr:from>
    <xdr:ext cx="2476500" cy="942975"/>
    <xdr:sp>
      <xdr:nvSpPr>
        <xdr:cNvPr id="7" name="Shape 7">
          <a:hlinkClick xmlns:r="http://schemas.openxmlformats.org/officeDocument/2006/relationships" r:id="rId3"/>
        </xdr:cNvPr>
        <xdr:cNvSpPr/>
      </xdr:nvSpPr>
      <xdr:spPr>
        <a:xfrm>
          <a:off x="7810500" y="2590800"/>
          <a:ext cx="247650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B</a:t>
          </a:r>
          <a:r>
            <a:rPr lang="en-US" sz="1200" b="1">
              <a:solidFill>
                <a:schemeClr val="lt1"/>
              </a:solidFill>
              <a:latin typeface="Calibri" panose="020F0502020204030204"/>
              <a:ea typeface="Calibri" panose="020F0502020204030204"/>
              <a:cs typeface="Calibri" panose="020F0502020204030204"/>
              <a:sym typeface="Calibri" panose="020F0502020204030204"/>
            </a:rPr>
            <a:t> - Composição custos MDO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0</xdr:colOff>
      <xdr:row>5</xdr:row>
      <xdr:rowOff>95250</xdr:rowOff>
    </xdr:from>
    <xdr:ext cx="2486025" cy="962025"/>
    <xdr:sp>
      <xdr:nvSpPr>
        <xdr:cNvPr id="9" name="Shape 9">
          <a:hlinkClick xmlns:r="http://schemas.openxmlformats.org/officeDocument/2006/relationships" r:id="rId4"/>
        </xdr:cNvPr>
        <xdr:cNvSpPr/>
      </xdr:nvSpPr>
      <xdr:spPr>
        <a:xfrm>
          <a:off x="0" y="1514475"/>
          <a:ext cx="2486025" cy="962025"/>
        </a:xfrm>
        <a:prstGeom prst="roundRect">
          <a:avLst>
            <a:gd name="adj" fmla="val 13138"/>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A - Endereço das Unidades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590550</xdr:colOff>
      <xdr:row>5</xdr:row>
      <xdr:rowOff>95250</xdr:rowOff>
    </xdr:from>
    <xdr:ext cx="2495550" cy="942975"/>
    <xdr:sp>
      <xdr:nvSpPr>
        <xdr:cNvPr id="10" name="Shape 10">
          <a:hlinkClick xmlns:r="http://schemas.openxmlformats.org/officeDocument/2006/relationships" r:id="rId5"/>
        </xdr:cNvPr>
        <xdr:cNvSpPr/>
      </xdr:nvSpPr>
      <xdr:spPr>
        <a:xfrm>
          <a:off x="2609850" y="1514475"/>
          <a:ext cx="249555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B - Salário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4</xdr:col>
      <xdr:colOff>790575</xdr:colOff>
      <xdr:row>5</xdr:row>
      <xdr:rowOff>85725</xdr:rowOff>
    </xdr:from>
    <xdr:ext cx="2495550" cy="942975"/>
    <xdr:sp>
      <xdr:nvSpPr>
        <xdr:cNvPr id="2" name="Shape 10">
          <a:hlinkClick xmlns:r="http://schemas.openxmlformats.org/officeDocument/2006/relationships" r:id="rId6"/>
        </xdr:cNvPr>
        <xdr:cNvSpPr/>
      </xdr:nvSpPr>
      <xdr:spPr>
        <a:xfrm>
          <a:off x="5229225" y="1504950"/>
          <a:ext cx="249555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C - Distribuição Postos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9</xdr:col>
      <xdr:colOff>114300</xdr:colOff>
      <xdr:row>5</xdr:row>
      <xdr:rowOff>95250</xdr:rowOff>
    </xdr:from>
    <xdr:ext cx="2466975" cy="933450"/>
    <xdr:sp>
      <xdr:nvSpPr>
        <xdr:cNvPr id="3" name="Shape 4">
          <a:hlinkClick xmlns:r="http://schemas.openxmlformats.org/officeDocument/2006/relationships" r:id="rId7"/>
        </xdr:cNvPr>
        <xdr:cNvSpPr/>
      </xdr:nvSpPr>
      <xdr:spPr>
        <a:xfrm>
          <a:off x="7839075" y="1514475"/>
          <a:ext cx="2466975" cy="9334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III-A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de equipamentos </a:t>
          </a:r>
          <a:endParaRPr lang="en-US" sz="1100" b="1">
            <a:solidFill>
              <a:schemeClr val="lt1"/>
            </a:solidFill>
            <a:latin typeface="Calibri" panose="020F0502020204030204"/>
            <a:ea typeface="Calibri" panose="020F0502020204030204"/>
            <a:cs typeface="Calibri" panose="020F0502020204030204"/>
            <a:sym typeface="Calibri" panose="020F0502020204030204"/>
          </a:endParaRPr>
        </a:p>
        <a:p>
          <a:pPr marL="0" lvl="0" indent="0" algn="ctr" rtl="0">
            <a:spcBef>
              <a:spcPts val="0"/>
            </a:spcBef>
            <a:spcAft>
              <a:spcPts val="0"/>
            </a:spcAft>
            <a:buClr>
              <a:schemeClr val="lt1"/>
            </a:buClr>
            <a:buSzPts val="1200"/>
            <a:buFont typeface="Calibri" panose="020F0502020204030204"/>
            <a:buNone/>
          </a:pP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5</xdr:col>
      <xdr:colOff>28575</xdr:colOff>
      <xdr:row>11</xdr:row>
      <xdr:rowOff>19050</xdr:rowOff>
    </xdr:from>
    <xdr:ext cx="2466975" cy="952500"/>
    <xdr:sp>
      <xdr:nvSpPr>
        <xdr:cNvPr id="8" name="Shape 6">
          <a:hlinkClick xmlns:r="http://schemas.openxmlformats.org/officeDocument/2006/relationships" r:id="rId8"/>
        </xdr:cNvPr>
        <xdr:cNvSpPr/>
      </xdr:nvSpPr>
      <xdr:spPr>
        <a:xfrm>
          <a:off x="5286375" y="2581275"/>
          <a:ext cx="2466975" cy="95250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A - Custo Postos Grupo 2</a:t>
          </a:r>
          <a:r>
            <a:rPr lang="en-US" sz="1100" b="1">
              <a:solidFill>
                <a:schemeClr val="lt1"/>
              </a:solidFill>
              <a:latin typeface="Calibri" panose="020F0502020204030204"/>
              <a:ea typeface="Calibri" panose="020F0502020204030204"/>
              <a:cs typeface="Calibri" panose="020F0502020204030204"/>
              <a:sym typeface="Calibri" panose="020F0502020204030204"/>
            </a:rPr>
            <a:t>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0</xdr:colOff>
      <xdr:row>17</xdr:row>
      <xdr:rowOff>28575</xdr:rowOff>
    </xdr:from>
    <xdr:ext cx="2476500" cy="942975"/>
    <xdr:sp>
      <xdr:nvSpPr>
        <xdr:cNvPr id="11" name="Shape 7">
          <a:hlinkClick xmlns:r="http://schemas.openxmlformats.org/officeDocument/2006/relationships" r:id="rId9"/>
        </xdr:cNvPr>
        <xdr:cNvSpPr/>
      </xdr:nvSpPr>
      <xdr:spPr>
        <a:xfrm>
          <a:off x="0" y="3743325"/>
          <a:ext cx="247650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C</a:t>
          </a:r>
          <a:r>
            <a:rPr lang="en-US" sz="1200" b="1">
              <a:solidFill>
                <a:schemeClr val="lt1"/>
              </a:solidFill>
              <a:latin typeface="Calibri" panose="020F0502020204030204"/>
              <a:ea typeface="Calibri" panose="020F0502020204030204"/>
              <a:cs typeface="Calibri" panose="020F0502020204030204"/>
              <a:sym typeface="Calibri" panose="020F0502020204030204"/>
            </a:rPr>
            <a:t> - Composição BDI serviços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619125</xdr:colOff>
      <xdr:row>17</xdr:row>
      <xdr:rowOff>28575</xdr:rowOff>
    </xdr:from>
    <xdr:ext cx="2476500" cy="942975"/>
    <xdr:sp>
      <xdr:nvSpPr>
        <xdr:cNvPr id="12" name="Shape 7">
          <a:hlinkClick xmlns:r="http://schemas.openxmlformats.org/officeDocument/2006/relationships" r:id="rId10"/>
        </xdr:cNvPr>
        <xdr:cNvSpPr/>
      </xdr:nvSpPr>
      <xdr:spPr>
        <a:xfrm>
          <a:off x="2638425" y="3743325"/>
          <a:ext cx="247650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D</a:t>
          </a:r>
          <a:r>
            <a:rPr lang="en-US" sz="1200" b="1">
              <a:solidFill>
                <a:schemeClr val="lt1"/>
              </a:solidFill>
              <a:latin typeface="Calibri" panose="020F0502020204030204"/>
              <a:ea typeface="Calibri" panose="020F0502020204030204"/>
              <a:cs typeface="Calibri" panose="020F0502020204030204"/>
              <a:sym typeface="Calibri" panose="020F0502020204030204"/>
            </a:rPr>
            <a:t> - Composição BDI Materiais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5</xdr:col>
      <xdr:colOff>19050</xdr:colOff>
      <xdr:row>16</xdr:row>
      <xdr:rowOff>180975</xdr:rowOff>
    </xdr:from>
    <xdr:ext cx="2476500" cy="942975"/>
    <xdr:sp>
      <xdr:nvSpPr>
        <xdr:cNvPr id="13" name="Shape 7">
          <a:hlinkClick xmlns:r="http://schemas.openxmlformats.org/officeDocument/2006/relationships" r:id="rId11"/>
        </xdr:cNvPr>
        <xdr:cNvSpPr/>
      </xdr:nvSpPr>
      <xdr:spPr>
        <a:xfrm>
          <a:off x="5276850" y="3705225"/>
          <a:ext cx="247650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E</a:t>
          </a:r>
          <a:r>
            <a:rPr lang="en-US" sz="1200" b="1">
              <a:solidFill>
                <a:schemeClr val="lt1"/>
              </a:solidFill>
              <a:latin typeface="Calibri" panose="020F0502020204030204"/>
              <a:ea typeface="Calibri" panose="020F0502020204030204"/>
              <a:cs typeface="Calibri" panose="020F0502020204030204"/>
              <a:sym typeface="Calibri" panose="020F0502020204030204"/>
            </a:rPr>
            <a:t> - Composição custos totais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4</xdr:col>
      <xdr:colOff>1266826</xdr:colOff>
      <xdr:row>0</xdr:row>
      <xdr:rowOff>47625</xdr:rowOff>
    </xdr:from>
    <xdr:ext cx="742950" cy="53340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5153025" y="47625"/>
          <a:ext cx="742950" cy="533400"/>
        </a:xfrm>
        <a:prstGeom prst="rect">
          <a:avLst/>
        </a:prstGeom>
        <a:noFill/>
      </xdr:spPr>
    </xdr:pic>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5</xdr:col>
      <xdr:colOff>549275</xdr:colOff>
      <xdr:row>0</xdr:row>
      <xdr:rowOff>0</xdr:rowOff>
    </xdr:from>
    <xdr:ext cx="669925" cy="5905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5235575" y="0"/>
          <a:ext cx="669925" cy="590550"/>
        </a:xfrm>
        <a:prstGeom prst="rect">
          <a:avLst/>
        </a:prstGeom>
        <a:noFill/>
      </xdr:spPr>
    </xdr:pic>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190500</xdr:colOff>
      <xdr:row>0</xdr:row>
      <xdr:rowOff>0</xdr:rowOff>
    </xdr:from>
    <xdr:to>
      <xdr:col>11</xdr:col>
      <xdr:colOff>133350</xdr:colOff>
      <xdr:row>3</xdr:row>
      <xdr:rowOff>20615</xdr:rowOff>
    </xdr:to>
    <xdr:pic>
      <xdr:nvPicPr>
        <xdr:cNvPr id="3" name="Imagem 2">
          <a:hlinkClick xmlns:r="http://schemas.openxmlformats.org/officeDocument/2006/relationships" r:id="rId1"/>
        </xdr:cNvPr>
        <xdr:cNvPicPr>
          <a:picLocks noChangeAspect="1"/>
        </xdr:cNvPicPr>
      </xdr:nvPicPr>
      <xdr:blipFill>
        <a:blip r:embed="rId2"/>
        <a:stretch>
          <a:fillRect/>
        </a:stretch>
      </xdr:blipFill>
      <xdr:spPr>
        <a:xfrm>
          <a:off x="10639425" y="0"/>
          <a:ext cx="904875" cy="591820"/>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287073</xdr:colOff>
      <xdr:row>0</xdr:row>
      <xdr:rowOff>52917</xdr:rowOff>
    </xdr:from>
    <xdr:to>
      <xdr:col>5</xdr:col>
      <xdr:colOff>7553</xdr:colOff>
      <xdr:row>3</xdr:row>
      <xdr:rowOff>112447</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5897245" y="52705"/>
          <a:ext cx="986790" cy="648335"/>
        </a:xfrm>
        <a:prstGeom prst="rect">
          <a:avLst/>
        </a:prstGeom>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392905</xdr:colOff>
      <xdr:row>0</xdr:row>
      <xdr:rowOff>52917</xdr:rowOff>
    </xdr:from>
    <xdr:to>
      <xdr:col>6</xdr:col>
      <xdr:colOff>377969</xdr:colOff>
      <xdr:row>3</xdr:row>
      <xdr:rowOff>112447</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6697980" y="52705"/>
          <a:ext cx="985520" cy="648335"/>
        </a:xfrm>
        <a:prstGeom prst="rect">
          <a:avLst/>
        </a:prstGeom>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8</xdr:col>
      <xdr:colOff>434975</xdr:colOff>
      <xdr:row>0</xdr:row>
      <xdr:rowOff>63500</xdr:rowOff>
    </xdr:from>
    <xdr:ext cx="1095375" cy="7810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9502775" y="63500"/>
          <a:ext cx="1095375" cy="781050"/>
        </a:xfrm>
        <a:prstGeom prst="rect">
          <a:avLst/>
        </a:prstGeom>
        <a:noFill/>
      </xdr:spPr>
    </xdr:pic>
    <xdr:clientData fLocksWithSheet="0"/>
  </xdr:one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8</xdr:col>
      <xdr:colOff>434975</xdr:colOff>
      <xdr:row>0</xdr:row>
      <xdr:rowOff>63500</xdr:rowOff>
    </xdr:from>
    <xdr:ext cx="1095375" cy="7810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9350375" y="63500"/>
          <a:ext cx="1095375" cy="781050"/>
        </a:xfrm>
        <a:prstGeom prst="rect">
          <a:avLst/>
        </a:prstGeom>
        <a:noFill/>
      </xdr:spPr>
    </xdr:pic>
    <xdr:clientData fLocksWithSheet="0"/>
  </xdr:oneCellAnchor>
  <xdr:oneCellAnchor>
    <xdr:from>
      <xdr:col>11</xdr:col>
      <xdr:colOff>434975</xdr:colOff>
      <xdr:row>0</xdr:row>
      <xdr:rowOff>63500</xdr:rowOff>
    </xdr:from>
    <xdr:ext cx="1095375" cy="781050"/>
    <xdr:pic>
      <xdr:nvPicPr>
        <xdr:cNvPr id="3" name="image1.png">
          <a:hlinkClick xmlns:r="http://schemas.openxmlformats.org/officeDocument/2006/relationships" r:id="rId1"/>
        </xdr:cNvPr>
        <xdr:cNvPicPr preferRelativeResize="0"/>
      </xdr:nvPicPr>
      <xdr:blipFill>
        <a:blip r:embed="rId2" cstate="print"/>
        <a:stretch>
          <a:fillRect/>
        </a:stretch>
      </xdr:blipFill>
      <xdr:spPr>
        <a:xfrm>
          <a:off x="12245975" y="63500"/>
          <a:ext cx="1095375" cy="781050"/>
        </a:xfrm>
        <a:prstGeom prst="rect">
          <a:avLst/>
        </a:prstGeom>
        <a:noFill/>
      </xdr:spPr>
    </xdr:pic>
    <xdr:clientData fLocksWithSheet="0"/>
  </xdr:one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5</xdr:col>
      <xdr:colOff>742950</xdr:colOff>
      <xdr:row>0</xdr:row>
      <xdr:rowOff>66675</xdr:rowOff>
    </xdr:from>
    <xdr:ext cx="1066800" cy="7429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610350" y="66675"/>
          <a:ext cx="1066800" cy="742950"/>
        </a:xfrm>
        <a:prstGeom prst="rect">
          <a:avLst/>
        </a:prstGeom>
        <a:noFill/>
      </xdr:spPr>
    </xdr:pic>
    <xdr:clientData fLocksWithSheet="0"/>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4187190</xdr:colOff>
      <xdr:row>0</xdr:row>
      <xdr:rowOff>0</xdr:rowOff>
    </xdr:from>
    <xdr:to>
      <xdr:col>3</xdr:col>
      <xdr:colOff>828675</xdr:colOff>
      <xdr:row>2</xdr:row>
      <xdr:rowOff>180910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6273165" y="0"/>
          <a:ext cx="908685" cy="601980"/>
        </a:xfrm>
        <a:prstGeom prst="rect">
          <a:avLst/>
        </a:prstGeom>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4187190</xdr:colOff>
      <xdr:row>0</xdr:row>
      <xdr:rowOff>0</xdr:rowOff>
    </xdr:from>
    <xdr:to>
      <xdr:col>3</xdr:col>
      <xdr:colOff>828675</xdr:colOff>
      <xdr:row>2</xdr:row>
      <xdr:rowOff>180910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6273165" y="0"/>
          <a:ext cx="908685" cy="601980"/>
        </a:xfrm>
        <a:prstGeom prst="rect">
          <a:avLst/>
        </a:prstGeom>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8</xdr:col>
      <xdr:colOff>409575</xdr:colOff>
      <xdr:row>0</xdr:row>
      <xdr:rowOff>28575</xdr:rowOff>
    </xdr:from>
    <xdr:ext cx="1066800" cy="7429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8324850" y="28575"/>
          <a:ext cx="1066800" cy="74295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2.x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00"/>
  <sheetViews>
    <sheetView showGridLines="0" workbookViewId="0">
      <selection activeCell="A4" sqref="A4:N4"/>
    </sheetView>
  </sheetViews>
  <sheetFormatPr defaultColWidth="14.4285714285714" defaultRowHeight="15" customHeight="1"/>
  <cols>
    <col min="1" max="1" width="8.85714285714286" customWidth="1"/>
    <col min="2" max="2" width="21.4285714285714" customWidth="1"/>
    <col min="3" max="3" width="17.2857142857143" customWidth="1"/>
    <col min="4" max="4" width="19" customWidth="1"/>
    <col min="5" max="5" width="12.2857142857143" customWidth="1"/>
    <col min="6" max="6" width="8.42857142857143" customWidth="1"/>
    <col min="7" max="7" width="10.8571428571429" customWidth="1"/>
    <col min="8" max="14" width="8.85714285714286" customWidth="1"/>
  </cols>
  <sheetData>
    <row r="1" ht="18" customHeight="1" spans="1:1">
      <c r="A1" s="92" t="s">
        <v>0</v>
      </c>
    </row>
    <row r="2" ht="18.75" spans="1:1">
      <c r="A2" s="94" t="s">
        <v>1</v>
      </c>
    </row>
    <row r="3" ht="14.25" customHeight="1" spans="1:8">
      <c r="A3" s="532"/>
      <c r="H3" s="512"/>
    </row>
    <row r="4" ht="45.75" customHeight="1" spans="1:1">
      <c r="A4" s="96" t="s">
        <v>2</v>
      </c>
    </row>
    <row r="5" customHeight="1" spans="1:14">
      <c r="A5" s="533" t="s">
        <v>3</v>
      </c>
      <c r="B5" s="533"/>
      <c r="C5" s="533"/>
      <c r="D5" s="533"/>
      <c r="E5" s="533"/>
      <c r="F5" s="533"/>
      <c r="G5" s="533"/>
      <c r="H5" s="533"/>
      <c r="I5" s="533"/>
      <c r="J5" s="533"/>
      <c r="K5" s="533"/>
      <c r="L5" s="533"/>
      <c r="M5" s="533"/>
      <c r="N5" s="533"/>
    </row>
    <row r="15" ht="15.75" spans="5:5">
      <c r="E15" s="534" t="s">
        <v>4</v>
      </c>
    </row>
    <row r="21" ht="15.75" customHeight="1"/>
    <row r="22" ht="15.75" customHeight="1" spans="5:5">
      <c r="E22" s="535" t="s">
        <v>5</v>
      </c>
    </row>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5">
    <mergeCell ref="A1:N1"/>
    <mergeCell ref="A2:N2"/>
    <mergeCell ref="A3:G3"/>
    <mergeCell ref="A4:N4"/>
    <mergeCell ref="A5:N5"/>
  </mergeCells>
  <pageMargins left="0.511811024" right="0.511811024" top="0.87125" bottom="0.787401575" header="0" footer="0"/>
  <pageSetup paperSize="9" scale="84" orientation="landscape"/>
  <headerFooter>
    <oddHeader>&amp;C&amp;"-,Negrito itálico"Processo 23069.167799/2024-18
PE XX/2024</oddHeader>
    <oddFooter>&amp;L&amp;A</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96"/>
  <sheetViews>
    <sheetView view="pageLayout" zoomScaleNormal="100" workbookViewId="0">
      <selection activeCell="D91" sqref="D91"/>
    </sheetView>
  </sheetViews>
  <sheetFormatPr defaultColWidth="14.4285714285714" defaultRowHeight="15"/>
  <cols>
    <col min="1" max="1" width="4.71428571428571" customWidth="1"/>
    <col min="2" max="2" width="16.5714285714286" style="508" customWidth="1"/>
    <col min="3" max="3" width="6.14285714285714" customWidth="1"/>
    <col min="4" max="4" width="30.8571428571429" style="508" customWidth="1"/>
    <col min="5" max="5" width="33.8571428571429" style="508" customWidth="1"/>
    <col min="6" max="18" width="9.14285714285714" customWidth="1"/>
    <col min="19" max="25" width="8.71428571428571" customWidth="1"/>
  </cols>
  <sheetData>
    <row r="1" spans="1:26">
      <c r="A1" s="498" t="s">
        <v>0</v>
      </c>
      <c r="B1" s="498"/>
      <c r="C1" s="498"/>
      <c r="D1" s="498"/>
      <c r="E1" s="498"/>
      <c r="F1" s="509"/>
      <c r="G1" s="509"/>
      <c r="H1" s="509"/>
      <c r="I1" s="509"/>
      <c r="J1" s="509"/>
      <c r="K1" s="509"/>
      <c r="L1" s="509"/>
      <c r="M1" s="509"/>
      <c r="N1" s="509"/>
      <c r="O1" s="509"/>
      <c r="P1" s="509"/>
      <c r="Q1" s="509"/>
      <c r="R1" s="509"/>
      <c r="S1" s="93"/>
      <c r="T1" s="93"/>
      <c r="U1" s="93"/>
      <c r="V1" s="93"/>
      <c r="W1" s="93"/>
      <c r="X1" s="93"/>
      <c r="Y1" s="93"/>
      <c r="Z1" s="93"/>
    </row>
    <row r="2" spans="1:26">
      <c r="A2" s="499" t="s">
        <v>1</v>
      </c>
      <c r="B2" s="499"/>
      <c r="C2" s="499"/>
      <c r="D2" s="499"/>
      <c r="E2" s="499"/>
      <c r="F2" s="510"/>
      <c r="G2" s="510"/>
      <c r="H2" s="510"/>
      <c r="I2" s="510"/>
      <c r="J2" s="510"/>
      <c r="K2" s="510"/>
      <c r="L2" s="510"/>
      <c r="M2" s="510"/>
      <c r="N2" s="510"/>
      <c r="O2" s="510"/>
      <c r="P2" s="510"/>
      <c r="Q2" s="510"/>
      <c r="R2" s="510"/>
      <c r="S2" s="93"/>
      <c r="T2" s="93"/>
      <c r="U2" s="93"/>
      <c r="V2" s="93"/>
      <c r="W2" s="93"/>
      <c r="X2" s="93"/>
      <c r="Y2" s="93"/>
      <c r="Z2" s="93"/>
    </row>
    <row r="3" spans="1:26">
      <c r="A3" s="499"/>
      <c r="B3" s="511"/>
      <c r="C3" s="26"/>
      <c r="D3" s="511"/>
      <c r="E3" s="511"/>
      <c r="F3" s="26"/>
      <c r="G3" s="26"/>
      <c r="H3" s="93"/>
      <c r="I3" s="93"/>
      <c r="J3" s="93"/>
      <c r="K3" s="93"/>
      <c r="L3" s="93"/>
      <c r="M3" s="93"/>
      <c r="N3" s="93"/>
      <c r="O3" s="93"/>
      <c r="P3" s="93"/>
      <c r="Q3" s="93"/>
      <c r="R3" s="93"/>
      <c r="S3" s="93"/>
      <c r="T3" s="93"/>
      <c r="U3" s="93"/>
      <c r="V3" s="93"/>
      <c r="W3" s="93"/>
      <c r="X3" s="93"/>
      <c r="Y3" s="93"/>
      <c r="Z3" s="93"/>
    </row>
    <row r="4" spans="1:26">
      <c r="A4" s="501" t="s">
        <v>6</v>
      </c>
      <c r="B4" s="501"/>
      <c r="C4" s="501"/>
      <c r="D4" s="501"/>
      <c r="E4" s="501"/>
      <c r="F4" s="512"/>
      <c r="G4" s="512"/>
      <c r="H4" s="512"/>
      <c r="I4" s="512"/>
      <c r="J4" s="512"/>
      <c r="K4" s="512"/>
      <c r="L4" s="512"/>
      <c r="M4" s="512"/>
      <c r="N4" s="512"/>
      <c r="O4" s="512"/>
      <c r="P4" s="512"/>
      <c r="Q4" s="512"/>
      <c r="R4" s="512"/>
      <c r="S4" s="93"/>
      <c r="T4" s="93"/>
      <c r="U4" s="93"/>
      <c r="V4" s="93"/>
      <c r="W4" s="93"/>
      <c r="X4" s="93"/>
      <c r="Y4" s="93"/>
      <c r="Z4" s="93"/>
    </row>
    <row r="5" ht="38.25" customHeight="1" spans="1:26">
      <c r="A5" s="6" t="s">
        <v>2</v>
      </c>
      <c r="B5" s="6"/>
      <c r="C5" s="6"/>
      <c r="D5" s="6"/>
      <c r="E5" s="6"/>
      <c r="F5" s="513"/>
      <c r="G5" s="513"/>
      <c r="H5" s="513"/>
      <c r="I5" s="513"/>
      <c r="J5" s="513"/>
      <c r="K5" s="513"/>
      <c r="L5" s="513"/>
      <c r="M5" s="513"/>
      <c r="N5" s="513"/>
      <c r="O5" s="513"/>
      <c r="P5" s="513"/>
      <c r="Q5" s="513"/>
      <c r="R5" s="513"/>
      <c r="S5" s="93"/>
      <c r="T5" s="93"/>
      <c r="U5" s="93"/>
      <c r="V5" s="93"/>
      <c r="W5" s="93"/>
      <c r="X5" s="93"/>
      <c r="Y5" s="93"/>
      <c r="Z5" s="93"/>
    </row>
    <row r="6" ht="15.75" spans="1:26">
      <c r="A6" s="93"/>
      <c r="B6" s="488"/>
      <c r="C6" s="93"/>
      <c r="D6" s="488"/>
      <c r="E6" s="488"/>
      <c r="F6" s="93"/>
      <c r="G6" s="93"/>
      <c r="H6" s="93"/>
      <c r="I6" s="93"/>
      <c r="J6" s="93"/>
      <c r="K6" s="93"/>
      <c r="L6" s="93"/>
      <c r="M6" s="93"/>
      <c r="N6" s="93"/>
      <c r="O6" s="93"/>
      <c r="P6" s="93"/>
      <c r="Q6" s="93"/>
      <c r="R6" s="93"/>
      <c r="S6" s="93"/>
      <c r="T6" s="93"/>
      <c r="U6" s="93"/>
      <c r="V6" s="93"/>
      <c r="W6" s="93"/>
      <c r="X6" s="93"/>
      <c r="Y6" s="93"/>
      <c r="Z6" s="93"/>
    </row>
    <row r="7" spans="1:26">
      <c r="A7" s="514" t="s">
        <v>7</v>
      </c>
      <c r="B7" s="515" t="s">
        <v>8</v>
      </c>
      <c r="C7" s="515" t="s">
        <v>9</v>
      </c>
      <c r="D7" s="515" t="s">
        <v>10</v>
      </c>
      <c r="E7" s="516"/>
      <c r="F7" s="93"/>
      <c r="G7" s="93"/>
      <c r="H7" s="93"/>
      <c r="I7" s="93"/>
      <c r="J7" s="93"/>
      <c r="K7" s="93"/>
      <c r="L7" s="93"/>
      <c r="M7" s="93"/>
      <c r="N7" s="93"/>
      <c r="O7" s="93"/>
      <c r="P7" s="93"/>
      <c r="Q7" s="93"/>
      <c r="R7" s="93"/>
      <c r="S7" s="93"/>
      <c r="T7" s="93"/>
      <c r="U7" s="93"/>
      <c r="V7" s="93"/>
      <c r="W7" s="93"/>
      <c r="X7" s="93"/>
      <c r="Y7" s="93"/>
      <c r="Z7" s="93"/>
    </row>
    <row r="8" ht="25.5" spans="1:26">
      <c r="A8" s="517">
        <v>1</v>
      </c>
      <c r="B8" s="518" t="s">
        <v>11</v>
      </c>
      <c r="C8" s="519">
        <v>1</v>
      </c>
      <c r="D8" s="520" t="s">
        <v>12</v>
      </c>
      <c r="E8" s="521" t="s">
        <v>13</v>
      </c>
      <c r="F8" s="93"/>
      <c r="G8" s="93"/>
      <c r="H8" s="93"/>
      <c r="I8" s="93"/>
      <c r="J8" s="93"/>
      <c r="K8" s="93"/>
      <c r="L8" s="93"/>
      <c r="M8" s="93"/>
      <c r="N8" s="93"/>
      <c r="O8" s="93"/>
      <c r="P8" s="93"/>
      <c r="Q8" s="93"/>
      <c r="R8" s="93"/>
      <c r="S8" s="93"/>
      <c r="T8" s="93"/>
      <c r="U8" s="93"/>
      <c r="V8" s="93"/>
      <c r="W8" s="93"/>
      <c r="X8" s="93"/>
      <c r="Y8" s="93"/>
      <c r="Z8" s="93"/>
    </row>
    <row r="9" spans="1:26">
      <c r="A9" s="517"/>
      <c r="B9" s="518"/>
      <c r="C9" s="519">
        <v>2</v>
      </c>
      <c r="D9" s="520" t="s">
        <v>14</v>
      </c>
      <c r="E9" s="521" t="s">
        <v>15</v>
      </c>
      <c r="F9" s="93"/>
      <c r="G9" s="93"/>
      <c r="H9" s="93"/>
      <c r="I9" s="93"/>
      <c r="J9" s="93"/>
      <c r="K9" s="93"/>
      <c r="L9" s="93"/>
      <c r="M9" s="93"/>
      <c r="N9" s="93"/>
      <c r="O9" s="93"/>
      <c r="P9" s="93"/>
      <c r="Q9" s="93"/>
      <c r="R9" s="93"/>
      <c r="S9" s="93"/>
      <c r="T9" s="93"/>
      <c r="U9" s="93"/>
      <c r="V9" s="93"/>
      <c r="W9" s="93"/>
      <c r="X9" s="93"/>
      <c r="Y9" s="93"/>
      <c r="Z9" s="93"/>
    </row>
    <row r="10" ht="25.5" spans="1:26">
      <c r="A10" s="517"/>
      <c r="B10" s="518" t="s">
        <v>16</v>
      </c>
      <c r="C10" s="519">
        <v>3</v>
      </c>
      <c r="D10" s="522" t="s">
        <v>17</v>
      </c>
      <c r="E10" s="521" t="s">
        <v>18</v>
      </c>
      <c r="F10" s="93"/>
      <c r="G10" s="93"/>
      <c r="H10" s="93"/>
      <c r="I10" s="93"/>
      <c r="J10" s="93"/>
      <c r="K10" s="93"/>
      <c r="L10" s="93"/>
      <c r="M10" s="93"/>
      <c r="N10" s="93"/>
      <c r="O10" s="93"/>
      <c r="P10" s="93"/>
      <c r="Q10" s="93"/>
      <c r="R10" s="93"/>
      <c r="S10" s="93"/>
      <c r="T10" s="93"/>
      <c r="U10" s="93"/>
      <c r="V10" s="93"/>
      <c r="W10" s="93"/>
      <c r="X10" s="93"/>
      <c r="Y10" s="93"/>
      <c r="Z10" s="93"/>
    </row>
    <row r="11" spans="1:26">
      <c r="A11" s="517"/>
      <c r="B11" s="518"/>
      <c r="C11" s="519">
        <v>4</v>
      </c>
      <c r="D11" s="522" t="s">
        <v>19</v>
      </c>
      <c r="E11" s="521"/>
      <c r="F11" s="93"/>
      <c r="G11" s="93"/>
      <c r="H11" s="93"/>
      <c r="I11" s="93"/>
      <c r="J11" s="93"/>
      <c r="K11" s="93"/>
      <c r="L11" s="93"/>
      <c r="M11" s="93"/>
      <c r="N11" s="93"/>
      <c r="O11" s="93"/>
      <c r="P11" s="93"/>
      <c r="Q11" s="93"/>
      <c r="R11" s="93"/>
      <c r="S11" s="93"/>
      <c r="T11" s="93"/>
      <c r="U11" s="93"/>
      <c r="V11" s="93"/>
      <c r="W11" s="93"/>
      <c r="X11" s="93"/>
      <c r="Y11" s="93"/>
      <c r="Z11" s="93"/>
    </row>
    <row r="12" ht="25.5" spans="1:26">
      <c r="A12" s="517"/>
      <c r="B12" s="518"/>
      <c r="C12" s="519">
        <v>5</v>
      </c>
      <c r="D12" s="522" t="s">
        <v>20</v>
      </c>
      <c r="E12" s="521"/>
      <c r="F12" s="93"/>
      <c r="G12" s="93"/>
      <c r="H12" s="93"/>
      <c r="I12" s="93"/>
      <c r="J12" s="93"/>
      <c r="K12" s="93"/>
      <c r="L12" s="93"/>
      <c r="M12" s="93"/>
      <c r="N12" s="93"/>
      <c r="O12" s="93"/>
      <c r="P12" s="93"/>
      <c r="Q12" s="93"/>
      <c r="R12" s="93"/>
      <c r="S12" s="93"/>
      <c r="T12" s="93"/>
      <c r="U12" s="93"/>
      <c r="V12" s="93"/>
      <c r="W12" s="93"/>
      <c r="X12" s="93"/>
      <c r="Y12" s="93"/>
      <c r="Z12" s="93"/>
    </row>
    <row r="13" spans="1:26">
      <c r="A13" s="517"/>
      <c r="B13" s="518"/>
      <c r="C13" s="519">
        <v>6</v>
      </c>
      <c r="D13" s="522" t="s">
        <v>21</v>
      </c>
      <c r="E13" s="521"/>
      <c r="F13" s="93"/>
      <c r="G13" s="93"/>
      <c r="H13" s="93"/>
      <c r="I13" s="93"/>
      <c r="J13" s="93"/>
      <c r="K13" s="93"/>
      <c r="L13" s="93"/>
      <c r="M13" s="93"/>
      <c r="N13" s="93"/>
      <c r="O13" s="93"/>
      <c r="P13" s="93"/>
      <c r="Q13" s="93"/>
      <c r="R13" s="93"/>
      <c r="S13" s="93"/>
      <c r="T13" s="93"/>
      <c r="U13" s="93"/>
      <c r="V13" s="93"/>
      <c r="W13" s="93"/>
      <c r="X13" s="93"/>
      <c r="Y13" s="93"/>
      <c r="Z13" s="93"/>
    </row>
    <row r="14" ht="25.5" spans="1:26">
      <c r="A14" s="517"/>
      <c r="B14" s="518"/>
      <c r="C14" s="519">
        <v>7</v>
      </c>
      <c r="D14" s="522" t="s">
        <v>22</v>
      </c>
      <c r="E14" s="521"/>
      <c r="F14" s="93"/>
      <c r="G14" s="93"/>
      <c r="H14" s="93"/>
      <c r="I14" s="93"/>
      <c r="J14" s="93"/>
      <c r="K14" s="93"/>
      <c r="L14" s="93"/>
      <c r="M14" s="93"/>
      <c r="N14" s="93"/>
      <c r="O14" s="93"/>
      <c r="P14" s="93"/>
      <c r="Q14" s="93"/>
      <c r="R14" s="93"/>
      <c r="S14" s="93"/>
      <c r="T14" s="93"/>
      <c r="U14" s="93"/>
      <c r="V14" s="93"/>
      <c r="W14" s="93"/>
      <c r="X14" s="93"/>
      <c r="Y14" s="93"/>
      <c r="Z14" s="93"/>
    </row>
    <row r="15" spans="1:26">
      <c r="A15" s="517"/>
      <c r="B15" s="518"/>
      <c r="C15" s="519">
        <v>8</v>
      </c>
      <c r="D15" s="522" t="s">
        <v>23</v>
      </c>
      <c r="E15" s="521"/>
      <c r="F15" s="93"/>
      <c r="G15" s="93"/>
      <c r="H15" s="93"/>
      <c r="I15" s="93"/>
      <c r="J15" s="93"/>
      <c r="K15" s="93"/>
      <c r="L15" s="93"/>
      <c r="M15" s="93"/>
      <c r="N15" s="93"/>
      <c r="O15" s="93"/>
      <c r="P15" s="93"/>
      <c r="Q15" s="93"/>
      <c r="R15" s="93"/>
      <c r="S15" s="93"/>
      <c r="T15" s="93"/>
      <c r="U15" s="93"/>
      <c r="V15" s="93"/>
      <c r="W15" s="93"/>
      <c r="X15" s="93"/>
      <c r="Y15" s="93"/>
      <c r="Z15" s="93"/>
    </row>
    <row r="16" ht="25.5" spans="1:26">
      <c r="A16" s="517"/>
      <c r="B16" s="518"/>
      <c r="C16" s="519">
        <v>9</v>
      </c>
      <c r="D16" s="522" t="s">
        <v>24</v>
      </c>
      <c r="E16" s="521"/>
      <c r="F16" s="93"/>
      <c r="G16" s="93"/>
      <c r="H16" s="93"/>
      <c r="I16" s="93"/>
      <c r="J16" s="93"/>
      <c r="K16" s="93"/>
      <c r="L16" s="93"/>
      <c r="M16" s="93"/>
      <c r="N16" s="93"/>
      <c r="O16" s="93"/>
      <c r="P16" s="93"/>
      <c r="Q16" s="93"/>
      <c r="R16" s="93"/>
      <c r="S16" s="93"/>
      <c r="T16" s="93"/>
      <c r="U16" s="93"/>
      <c r="V16" s="93"/>
      <c r="W16" s="93"/>
      <c r="X16" s="93"/>
      <c r="Y16" s="93"/>
      <c r="Z16" s="93"/>
    </row>
    <row r="17" spans="1:26">
      <c r="A17" s="517"/>
      <c r="B17" s="518"/>
      <c r="C17" s="519">
        <v>10</v>
      </c>
      <c r="D17" s="522" t="s">
        <v>25</v>
      </c>
      <c r="E17" s="521"/>
      <c r="F17" s="93"/>
      <c r="G17" s="93"/>
      <c r="H17" s="93"/>
      <c r="I17" s="93"/>
      <c r="J17" s="93"/>
      <c r="K17" s="93"/>
      <c r="L17" s="93"/>
      <c r="M17" s="93"/>
      <c r="N17" s="93"/>
      <c r="O17" s="93"/>
      <c r="P17" s="93"/>
      <c r="Q17" s="93"/>
      <c r="R17" s="93"/>
      <c r="S17" s="93"/>
      <c r="T17" s="93"/>
      <c r="U17" s="93"/>
      <c r="V17" s="93"/>
      <c r="W17" s="93"/>
      <c r="X17" s="93"/>
      <c r="Y17" s="93"/>
      <c r="Z17" s="93"/>
    </row>
    <row r="18" spans="1:26">
      <c r="A18" s="517"/>
      <c r="B18" s="518"/>
      <c r="C18" s="519">
        <v>11</v>
      </c>
      <c r="D18" s="522" t="s">
        <v>26</v>
      </c>
      <c r="E18" s="521"/>
      <c r="F18" s="93"/>
      <c r="G18" s="93"/>
      <c r="H18" s="93"/>
      <c r="I18" s="93"/>
      <c r="J18" s="93"/>
      <c r="K18" s="93"/>
      <c r="L18" s="93"/>
      <c r="M18" s="93"/>
      <c r="N18" s="93"/>
      <c r="O18" s="93"/>
      <c r="P18" s="93"/>
      <c r="Q18" s="93"/>
      <c r="R18" s="93"/>
      <c r="S18" s="93"/>
      <c r="T18" s="93"/>
      <c r="U18" s="93"/>
      <c r="V18" s="93"/>
      <c r="W18" s="93"/>
      <c r="X18" s="93"/>
      <c r="Y18" s="93"/>
      <c r="Z18" s="93"/>
    </row>
    <row r="19" spans="1:26">
      <c r="A19" s="517"/>
      <c r="B19" s="518" t="s">
        <v>27</v>
      </c>
      <c r="C19" s="519">
        <v>12</v>
      </c>
      <c r="D19" s="522" t="s">
        <v>28</v>
      </c>
      <c r="E19" s="523" t="s">
        <v>18</v>
      </c>
      <c r="F19" s="93"/>
      <c r="G19" s="93"/>
      <c r="H19" s="93"/>
      <c r="I19" s="93"/>
      <c r="J19" s="93"/>
      <c r="K19" s="93"/>
      <c r="L19" s="93"/>
      <c r="M19" s="93"/>
      <c r="N19" s="93"/>
      <c r="O19" s="93"/>
      <c r="P19" s="93"/>
      <c r="Q19" s="93"/>
      <c r="R19" s="93"/>
      <c r="S19" s="93"/>
      <c r="T19" s="93"/>
      <c r="U19" s="93"/>
      <c r="V19" s="93"/>
      <c r="W19" s="93"/>
      <c r="X19" s="93"/>
      <c r="Y19" s="93"/>
      <c r="Z19" s="93"/>
    </row>
    <row r="20" spans="1:26">
      <c r="A20" s="517"/>
      <c r="B20" s="518"/>
      <c r="C20" s="519">
        <v>13</v>
      </c>
      <c r="D20" s="522" t="s">
        <v>29</v>
      </c>
      <c r="E20" s="523"/>
      <c r="F20" s="93"/>
      <c r="G20" s="93"/>
      <c r="H20" s="93"/>
      <c r="I20" s="93"/>
      <c r="J20" s="93"/>
      <c r="K20" s="93"/>
      <c r="L20" s="93"/>
      <c r="M20" s="93"/>
      <c r="N20" s="93"/>
      <c r="O20" s="93"/>
      <c r="P20" s="93"/>
      <c r="Q20" s="93"/>
      <c r="R20" s="93"/>
      <c r="S20" s="93"/>
      <c r="T20" s="93"/>
      <c r="U20" s="93"/>
      <c r="V20" s="93"/>
      <c r="W20" s="93"/>
      <c r="X20" s="93"/>
      <c r="Y20" s="93"/>
      <c r="Z20" s="93"/>
    </row>
    <row r="21" spans="1:26">
      <c r="A21" s="517"/>
      <c r="B21" s="518" t="s">
        <v>30</v>
      </c>
      <c r="C21" s="519">
        <v>14</v>
      </c>
      <c r="D21" s="522" t="s">
        <v>31</v>
      </c>
      <c r="E21" s="524" t="s">
        <v>18</v>
      </c>
      <c r="F21" s="93"/>
      <c r="G21" s="93"/>
      <c r="H21" s="93"/>
      <c r="I21" s="93"/>
      <c r="J21" s="93"/>
      <c r="K21" s="93"/>
      <c r="L21" s="93"/>
      <c r="M21" s="93"/>
      <c r="N21" s="93"/>
      <c r="O21" s="93"/>
      <c r="P21" s="93"/>
      <c r="Q21" s="93"/>
      <c r="R21" s="93"/>
      <c r="S21" s="93"/>
      <c r="T21" s="93"/>
      <c r="U21" s="93"/>
      <c r="V21" s="93"/>
      <c r="W21" s="93"/>
      <c r="X21" s="93"/>
      <c r="Y21" s="93"/>
      <c r="Z21" s="93"/>
    </row>
    <row r="22" spans="1:26">
      <c r="A22" s="517"/>
      <c r="B22" s="518"/>
      <c r="C22" s="519">
        <v>15</v>
      </c>
      <c r="D22" s="522" t="s">
        <v>32</v>
      </c>
      <c r="E22" s="524"/>
      <c r="F22" s="93"/>
      <c r="G22" s="93"/>
      <c r="H22" s="93"/>
      <c r="I22" s="93"/>
      <c r="J22" s="93"/>
      <c r="K22" s="93"/>
      <c r="L22" s="93"/>
      <c r="M22" s="93"/>
      <c r="N22" s="93"/>
      <c r="O22" s="93"/>
      <c r="P22" s="93"/>
      <c r="Q22" s="93"/>
      <c r="R22" s="93"/>
      <c r="S22" s="93"/>
      <c r="T22" s="93"/>
      <c r="U22" s="93"/>
      <c r="V22" s="93"/>
      <c r="W22" s="93"/>
      <c r="X22" s="93"/>
      <c r="Y22" s="93"/>
      <c r="Z22" s="93"/>
    </row>
    <row r="23" spans="1:26">
      <c r="A23" s="517"/>
      <c r="B23" s="518"/>
      <c r="C23" s="519">
        <v>16</v>
      </c>
      <c r="D23" s="522" t="s">
        <v>33</v>
      </c>
      <c r="E23" s="524"/>
      <c r="F23" s="93"/>
      <c r="G23" s="93"/>
      <c r="H23" s="93"/>
      <c r="I23" s="93"/>
      <c r="J23" s="93"/>
      <c r="K23" s="93"/>
      <c r="L23" s="93"/>
      <c r="M23" s="93"/>
      <c r="N23" s="93"/>
      <c r="O23" s="93"/>
      <c r="P23" s="93"/>
      <c r="Q23" s="93"/>
      <c r="R23" s="93"/>
      <c r="S23" s="93"/>
      <c r="T23" s="93"/>
      <c r="U23" s="93"/>
      <c r="V23" s="93"/>
      <c r="W23" s="93"/>
      <c r="X23" s="93"/>
      <c r="Y23" s="93"/>
      <c r="Z23" s="93"/>
    </row>
    <row r="24" spans="1:26">
      <c r="A24" s="517"/>
      <c r="B24" s="518"/>
      <c r="C24" s="519">
        <v>17</v>
      </c>
      <c r="D24" s="522" t="s">
        <v>34</v>
      </c>
      <c r="E24" s="524"/>
      <c r="F24" s="93"/>
      <c r="G24" s="93"/>
      <c r="H24" s="93"/>
      <c r="I24" s="93"/>
      <c r="J24" s="93"/>
      <c r="K24" s="93"/>
      <c r="L24" s="93"/>
      <c r="M24" s="93"/>
      <c r="N24" s="93"/>
      <c r="O24" s="93"/>
      <c r="P24" s="93"/>
      <c r="Q24" s="93"/>
      <c r="R24" s="93"/>
      <c r="S24" s="93"/>
      <c r="T24" s="93"/>
      <c r="U24" s="93"/>
      <c r="V24" s="93"/>
      <c r="W24" s="93"/>
      <c r="X24" s="93"/>
      <c r="Y24" s="93"/>
      <c r="Z24" s="93"/>
    </row>
    <row r="25" ht="25.5" spans="1:26">
      <c r="A25" s="517"/>
      <c r="B25" s="518"/>
      <c r="C25" s="519">
        <v>18</v>
      </c>
      <c r="D25" s="522" t="s">
        <v>35</v>
      </c>
      <c r="E25" s="523" t="s">
        <v>36</v>
      </c>
      <c r="F25" s="93"/>
      <c r="G25" s="93"/>
      <c r="H25" s="93"/>
      <c r="I25" s="93"/>
      <c r="J25" s="93"/>
      <c r="K25" s="93"/>
      <c r="L25" s="93"/>
      <c r="M25" s="93"/>
      <c r="N25" s="93"/>
      <c r="O25" s="93"/>
      <c r="P25" s="93"/>
      <c r="Q25" s="93"/>
      <c r="R25" s="93"/>
      <c r="S25" s="93"/>
      <c r="T25" s="93"/>
      <c r="U25" s="93"/>
      <c r="V25" s="93"/>
      <c r="W25" s="93"/>
      <c r="X25" s="93"/>
      <c r="Y25" s="93"/>
      <c r="Z25" s="93"/>
    </row>
    <row r="26" spans="1:26">
      <c r="A26" s="517"/>
      <c r="B26" s="518" t="s">
        <v>37</v>
      </c>
      <c r="C26" s="519">
        <v>19</v>
      </c>
      <c r="D26" s="522" t="s">
        <v>38</v>
      </c>
      <c r="E26" s="521" t="s">
        <v>18</v>
      </c>
      <c r="F26" s="93"/>
      <c r="G26" s="93"/>
      <c r="H26" s="93"/>
      <c r="I26" s="93"/>
      <c r="J26" s="93"/>
      <c r="K26" s="93"/>
      <c r="L26" s="93"/>
      <c r="M26" s="93"/>
      <c r="N26" s="93"/>
      <c r="O26" s="93"/>
      <c r="P26" s="93"/>
      <c r="Q26" s="93"/>
      <c r="R26" s="93"/>
      <c r="S26" s="93"/>
      <c r="T26" s="93"/>
      <c r="U26" s="93"/>
      <c r="V26" s="93"/>
      <c r="W26" s="93"/>
      <c r="X26" s="93"/>
      <c r="Y26" s="93"/>
      <c r="Z26" s="93"/>
    </row>
    <row r="27" spans="1:26">
      <c r="A27" s="517"/>
      <c r="B27" s="518"/>
      <c r="C27" s="519">
        <v>20</v>
      </c>
      <c r="D27" s="522" t="s">
        <v>39</v>
      </c>
      <c r="E27" s="521"/>
      <c r="F27" s="93"/>
      <c r="G27" s="93"/>
      <c r="H27" s="93"/>
      <c r="I27" s="93"/>
      <c r="J27" s="93"/>
      <c r="K27" s="93"/>
      <c r="L27" s="93"/>
      <c r="M27" s="93"/>
      <c r="N27" s="93"/>
      <c r="O27" s="93"/>
      <c r="P27" s="93"/>
      <c r="Q27" s="93"/>
      <c r="R27" s="93"/>
      <c r="S27" s="93"/>
      <c r="T27" s="93"/>
      <c r="U27" s="93"/>
      <c r="V27" s="93"/>
      <c r="W27" s="93"/>
      <c r="X27" s="93"/>
      <c r="Y27" s="93"/>
      <c r="Z27" s="93"/>
    </row>
    <row r="28" ht="25.5" spans="1:26">
      <c r="A28" s="517"/>
      <c r="B28" s="518"/>
      <c r="C28" s="519">
        <v>21</v>
      </c>
      <c r="D28" s="522" t="s">
        <v>40</v>
      </c>
      <c r="E28" s="521"/>
      <c r="F28" s="93"/>
      <c r="G28" s="93"/>
      <c r="H28" s="93"/>
      <c r="I28" s="93"/>
      <c r="J28" s="93"/>
      <c r="K28" s="93"/>
      <c r="L28" s="93"/>
      <c r="M28" s="93"/>
      <c r="N28" s="93"/>
      <c r="O28" s="93"/>
      <c r="P28" s="93"/>
      <c r="Q28" s="93"/>
      <c r="R28" s="93"/>
      <c r="S28" s="93"/>
      <c r="T28" s="93"/>
      <c r="U28" s="93"/>
      <c r="V28" s="93"/>
      <c r="W28" s="93"/>
      <c r="X28" s="93"/>
      <c r="Y28" s="93"/>
      <c r="Z28" s="93"/>
    </row>
    <row r="29" spans="1:26">
      <c r="A29" s="517"/>
      <c r="B29" s="518" t="s">
        <v>41</v>
      </c>
      <c r="C29" s="519">
        <v>23</v>
      </c>
      <c r="D29" s="525" t="s">
        <v>42</v>
      </c>
      <c r="E29" s="521" t="s">
        <v>43</v>
      </c>
      <c r="F29" s="93"/>
      <c r="G29" s="93"/>
      <c r="H29" s="93"/>
      <c r="I29" s="93"/>
      <c r="J29" s="93"/>
      <c r="K29" s="93"/>
      <c r="L29" s="93"/>
      <c r="M29" s="93"/>
      <c r="N29" s="93"/>
      <c r="O29" s="93"/>
      <c r="P29" s="93"/>
      <c r="Q29" s="93"/>
      <c r="R29" s="93"/>
      <c r="S29" s="93"/>
      <c r="T29" s="93"/>
      <c r="U29" s="93"/>
      <c r="V29" s="93"/>
      <c r="W29" s="93"/>
      <c r="X29" s="93"/>
      <c r="Y29" s="93"/>
      <c r="Z29" s="93"/>
    </row>
    <row r="30" spans="1:26">
      <c r="A30" s="517"/>
      <c r="B30" s="518"/>
      <c r="C30" s="519">
        <v>24</v>
      </c>
      <c r="D30" s="525" t="s">
        <v>44</v>
      </c>
      <c r="E30" s="521"/>
      <c r="F30" s="93"/>
      <c r="G30" s="93"/>
      <c r="H30" s="93"/>
      <c r="I30" s="93"/>
      <c r="J30" s="93"/>
      <c r="K30" s="93"/>
      <c r="L30" s="93"/>
      <c r="M30" s="93"/>
      <c r="N30" s="93"/>
      <c r="O30" s="93"/>
      <c r="P30" s="93"/>
      <c r="Q30" s="93"/>
      <c r="R30" s="93"/>
      <c r="S30" s="93"/>
      <c r="T30" s="93"/>
      <c r="U30" s="93"/>
      <c r="V30" s="93"/>
      <c r="W30" s="93"/>
      <c r="X30" s="93"/>
      <c r="Y30" s="93"/>
      <c r="Z30" s="93"/>
    </row>
    <row r="31" spans="1:26">
      <c r="A31" s="517"/>
      <c r="B31" s="518"/>
      <c r="C31" s="519">
        <v>25</v>
      </c>
      <c r="D31" s="525" t="s">
        <v>45</v>
      </c>
      <c r="E31" s="521"/>
      <c r="F31" s="93"/>
      <c r="G31" s="93"/>
      <c r="H31" s="93"/>
      <c r="I31" s="93"/>
      <c r="J31" s="93"/>
      <c r="K31" s="93"/>
      <c r="L31" s="93"/>
      <c r="M31" s="93"/>
      <c r="N31" s="93"/>
      <c r="O31" s="93"/>
      <c r="P31" s="93"/>
      <c r="Q31" s="93"/>
      <c r="R31" s="93"/>
      <c r="S31" s="93"/>
      <c r="T31" s="93"/>
      <c r="U31" s="93"/>
      <c r="V31" s="93"/>
      <c r="W31" s="93"/>
      <c r="X31" s="93"/>
      <c r="Y31" s="93"/>
      <c r="Z31" s="93"/>
    </row>
    <row r="32" ht="25.5" spans="1:26">
      <c r="A32" s="517"/>
      <c r="B32" s="518"/>
      <c r="C32" s="519">
        <v>26</v>
      </c>
      <c r="D32" s="525" t="s">
        <v>46</v>
      </c>
      <c r="E32" s="521"/>
      <c r="F32" s="93"/>
      <c r="G32" s="93"/>
      <c r="H32" s="93"/>
      <c r="I32" s="93"/>
      <c r="J32" s="93"/>
      <c r="K32" s="93"/>
      <c r="L32" s="93"/>
      <c r="M32" s="93"/>
      <c r="N32" s="93"/>
      <c r="O32" s="93"/>
      <c r="P32" s="93"/>
      <c r="Q32" s="93"/>
      <c r="R32" s="93"/>
      <c r="S32" s="93"/>
      <c r="T32" s="93"/>
      <c r="U32" s="93"/>
      <c r="V32" s="93"/>
      <c r="W32" s="93"/>
      <c r="X32" s="93"/>
      <c r="Y32" s="93"/>
      <c r="Z32" s="93"/>
    </row>
    <row r="33" ht="25.5" spans="1:26">
      <c r="A33" s="517"/>
      <c r="B33" s="518"/>
      <c r="C33" s="519">
        <v>27</v>
      </c>
      <c r="D33" s="525" t="s">
        <v>47</v>
      </c>
      <c r="E33" s="521"/>
      <c r="F33" s="93"/>
      <c r="G33" s="93"/>
      <c r="H33" s="93"/>
      <c r="I33" s="93"/>
      <c r="J33" s="93"/>
      <c r="K33" s="93"/>
      <c r="L33" s="93"/>
      <c r="M33" s="93"/>
      <c r="N33" s="93"/>
      <c r="O33" s="93"/>
      <c r="P33" s="93"/>
      <c r="Q33" s="93"/>
      <c r="R33" s="93"/>
      <c r="S33" s="93"/>
      <c r="T33" s="93"/>
      <c r="U33" s="93"/>
      <c r="V33" s="93"/>
      <c r="W33" s="93"/>
      <c r="X33" s="93"/>
      <c r="Y33" s="93"/>
      <c r="Z33" s="93"/>
    </row>
    <row r="34" spans="1:26">
      <c r="A34" s="517"/>
      <c r="B34" s="518"/>
      <c r="C34" s="519">
        <v>28</v>
      </c>
      <c r="D34" s="520" t="s">
        <v>48</v>
      </c>
      <c r="E34" s="521"/>
      <c r="F34" s="93"/>
      <c r="G34" s="93"/>
      <c r="H34" s="93"/>
      <c r="I34" s="93"/>
      <c r="J34" s="93"/>
      <c r="K34" s="93"/>
      <c r="L34" s="93"/>
      <c r="M34" s="93"/>
      <c r="N34" s="93"/>
      <c r="O34" s="93"/>
      <c r="P34" s="93"/>
      <c r="Q34" s="93"/>
      <c r="R34" s="93"/>
      <c r="S34" s="93"/>
      <c r="T34" s="93"/>
      <c r="U34" s="93"/>
      <c r="V34" s="93"/>
      <c r="W34" s="93"/>
      <c r="X34" s="93"/>
      <c r="Y34" s="93"/>
      <c r="Z34" s="93"/>
    </row>
    <row r="35" ht="25.5" spans="1:26">
      <c r="A35" s="517"/>
      <c r="B35" s="518"/>
      <c r="C35" s="519">
        <v>29</v>
      </c>
      <c r="D35" s="525" t="s">
        <v>49</v>
      </c>
      <c r="E35" s="521"/>
      <c r="F35" s="93"/>
      <c r="G35" s="93"/>
      <c r="H35" s="93"/>
      <c r="I35" s="93"/>
      <c r="J35" s="93"/>
      <c r="K35" s="93"/>
      <c r="L35" s="93"/>
      <c r="M35" s="93"/>
      <c r="N35" s="93"/>
      <c r="O35" s="93"/>
      <c r="P35" s="93"/>
      <c r="Q35" s="93"/>
      <c r="R35" s="93"/>
      <c r="S35" s="93"/>
      <c r="T35" s="93"/>
      <c r="U35" s="93"/>
      <c r="V35" s="93"/>
      <c r="W35" s="93"/>
      <c r="X35" s="93"/>
      <c r="Y35" s="93"/>
      <c r="Z35" s="93"/>
    </row>
    <row r="36" ht="25.5" spans="1:26">
      <c r="A36" s="517"/>
      <c r="B36" s="518"/>
      <c r="C36" s="519">
        <v>30</v>
      </c>
      <c r="D36" s="525" t="s">
        <v>50</v>
      </c>
      <c r="E36" s="521"/>
      <c r="F36" s="93"/>
      <c r="G36" s="93"/>
      <c r="H36" s="93"/>
      <c r="I36" s="93"/>
      <c r="J36" s="93"/>
      <c r="K36" s="93"/>
      <c r="L36" s="93"/>
      <c r="M36" s="93"/>
      <c r="N36" s="93"/>
      <c r="O36" s="93"/>
      <c r="P36" s="93"/>
      <c r="Q36" s="93"/>
      <c r="R36" s="93"/>
      <c r="S36" s="93"/>
      <c r="T36" s="93"/>
      <c r="U36" s="93"/>
      <c r="V36" s="93"/>
      <c r="W36" s="93"/>
      <c r="X36" s="93"/>
      <c r="Y36" s="93"/>
      <c r="Z36" s="93"/>
    </row>
    <row r="37" spans="1:26">
      <c r="A37" s="517"/>
      <c r="B37" s="518"/>
      <c r="C37" s="519">
        <v>31</v>
      </c>
      <c r="D37" s="525" t="s">
        <v>51</v>
      </c>
      <c r="E37" s="521"/>
      <c r="F37" s="93"/>
      <c r="G37" s="93"/>
      <c r="H37" s="93"/>
      <c r="I37" s="93"/>
      <c r="J37" s="93"/>
      <c r="K37" s="93"/>
      <c r="L37" s="93"/>
      <c r="M37" s="93"/>
      <c r="N37" s="93"/>
      <c r="O37" s="93"/>
      <c r="P37" s="93"/>
      <c r="Q37" s="93"/>
      <c r="R37" s="93"/>
      <c r="S37" s="93"/>
      <c r="T37" s="93"/>
      <c r="U37" s="93"/>
      <c r="V37" s="93"/>
      <c r="W37" s="93"/>
      <c r="X37" s="93"/>
      <c r="Y37" s="93"/>
      <c r="Z37" s="93"/>
    </row>
    <row r="38" spans="1:26">
      <c r="A38" s="517"/>
      <c r="B38" s="518"/>
      <c r="C38" s="519">
        <v>32</v>
      </c>
      <c r="D38" s="525" t="s">
        <v>52</v>
      </c>
      <c r="E38" s="521"/>
      <c r="F38" s="93"/>
      <c r="G38" s="93"/>
      <c r="H38" s="93"/>
      <c r="I38" s="93"/>
      <c r="J38" s="93"/>
      <c r="K38" s="93"/>
      <c r="L38" s="93"/>
      <c r="M38" s="93"/>
      <c r="N38" s="93"/>
      <c r="O38" s="93"/>
      <c r="P38" s="93"/>
      <c r="Q38" s="93"/>
      <c r="R38" s="93"/>
      <c r="S38" s="93"/>
      <c r="T38" s="93"/>
      <c r="U38" s="93"/>
      <c r="V38" s="93"/>
      <c r="W38" s="93"/>
      <c r="X38" s="93"/>
      <c r="Y38" s="93"/>
      <c r="Z38" s="93"/>
    </row>
    <row r="39" ht="25.5" spans="1:26">
      <c r="A39" s="517"/>
      <c r="B39" s="518" t="s">
        <v>53</v>
      </c>
      <c r="C39" s="519">
        <v>33</v>
      </c>
      <c r="D39" s="525" t="s">
        <v>54</v>
      </c>
      <c r="E39" s="521" t="s">
        <v>55</v>
      </c>
      <c r="F39" s="93"/>
      <c r="G39" s="93"/>
      <c r="H39" s="93"/>
      <c r="I39" s="93"/>
      <c r="J39" s="93"/>
      <c r="K39" s="93"/>
      <c r="L39" s="93"/>
      <c r="M39" s="93"/>
      <c r="N39" s="93"/>
      <c r="O39" s="93"/>
      <c r="P39" s="93"/>
      <c r="Q39" s="93"/>
      <c r="R39" s="93"/>
      <c r="S39" s="93"/>
      <c r="T39" s="93"/>
      <c r="U39" s="93"/>
      <c r="V39" s="93"/>
      <c r="W39" s="93"/>
      <c r="X39" s="93"/>
      <c r="Y39" s="93"/>
      <c r="Z39" s="93"/>
    </row>
    <row r="40" ht="25.5" spans="1:26">
      <c r="A40" s="517"/>
      <c r="B40" s="518"/>
      <c r="C40" s="519">
        <v>34</v>
      </c>
      <c r="D40" s="525" t="s">
        <v>56</v>
      </c>
      <c r="E40" s="521"/>
      <c r="F40" s="93"/>
      <c r="G40" s="93"/>
      <c r="H40" s="93"/>
      <c r="I40" s="93"/>
      <c r="J40" s="93"/>
      <c r="K40" s="93"/>
      <c r="L40" s="93"/>
      <c r="M40" s="93"/>
      <c r="N40" s="93"/>
      <c r="O40" s="93"/>
      <c r="P40" s="93"/>
      <c r="Q40" s="93"/>
      <c r="R40" s="93"/>
      <c r="S40" s="93"/>
      <c r="T40" s="93"/>
      <c r="U40" s="93"/>
      <c r="V40" s="93"/>
      <c r="W40" s="93"/>
      <c r="X40" s="93"/>
      <c r="Y40" s="93"/>
      <c r="Z40" s="93"/>
    </row>
    <row r="41" ht="25.5" spans="1:26">
      <c r="A41" s="517"/>
      <c r="B41" s="518"/>
      <c r="C41" s="519">
        <v>35</v>
      </c>
      <c r="D41" s="525" t="s">
        <v>57</v>
      </c>
      <c r="E41" s="521"/>
      <c r="F41" s="93"/>
      <c r="G41" s="93"/>
      <c r="H41" s="93"/>
      <c r="I41" s="93"/>
      <c r="J41" s="93"/>
      <c r="K41" s="93"/>
      <c r="L41" s="93"/>
      <c r="M41" s="93"/>
      <c r="N41" s="93"/>
      <c r="O41" s="93"/>
      <c r="P41" s="93"/>
      <c r="Q41" s="93"/>
      <c r="R41" s="93"/>
      <c r="S41" s="93"/>
      <c r="T41" s="93"/>
      <c r="U41" s="93"/>
      <c r="V41" s="93"/>
      <c r="W41" s="93"/>
      <c r="X41" s="93"/>
      <c r="Y41" s="93"/>
      <c r="Z41" s="93"/>
    </row>
    <row r="42" spans="1:26">
      <c r="A42" s="517"/>
      <c r="B42" s="518" t="s">
        <v>58</v>
      </c>
      <c r="C42" s="519">
        <v>36</v>
      </c>
      <c r="D42" s="525" t="s">
        <v>59</v>
      </c>
      <c r="E42" s="521" t="s">
        <v>55</v>
      </c>
      <c r="F42" s="93"/>
      <c r="G42" s="93"/>
      <c r="H42" s="93"/>
      <c r="I42" s="93"/>
      <c r="J42" s="93"/>
      <c r="K42" s="93"/>
      <c r="L42" s="93"/>
      <c r="M42" s="93"/>
      <c r="N42" s="93"/>
      <c r="O42" s="93"/>
      <c r="P42" s="93"/>
      <c r="Q42" s="93"/>
      <c r="R42" s="93"/>
      <c r="S42" s="93"/>
      <c r="T42" s="93"/>
      <c r="U42" s="93"/>
      <c r="V42" s="93"/>
      <c r="W42" s="93"/>
      <c r="X42" s="93"/>
      <c r="Y42" s="93"/>
      <c r="Z42" s="93"/>
    </row>
    <row r="43" spans="1:26">
      <c r="A43" s="517"/>
      <c r="B43" s="518"/>
      <c r="C43" s="519">
        <v>37</v>
      </c>
      <c r="D43" s="525" t="s">
        <v>60</v>
      </c>
      <c r="E43" s="521"/>
      <c r="F43" s="93"/>
      <c r="G43" s="93"/>
      <c r="H43" s="93"/>
      <c r="I43" s="93"/>
      <c r="J43" s="93"/>
      <c r="K43" s="93"/>
      <c r="L43" s="93"/>
      <c r="M43" s="93"/>
      <c r="N43" s="93"/>
      <c r="O43" s="93"/>
      <c r="P43" s="93"/>
      <c r="Q43" s="93"/>
      <c r="R43" s="93"/>
      <c r="S43" s="93"/>
      <c r="T43" s="93"/>
      <c r="U43" s="93"/>
      <c r="V43" s="93"/>
      <c r="W43" s="93"/>
      <c r="X43" s="93"/>
      <c r="Y43" s="93"/>
      <c r="Z43" s="93"/>
    </row>
    <row r="44" spans="1:26">
      <c r="A44" s="517"/>
      <c r="B44" s="518" t="s">
        <v>61</v>
      </c>
      <c r="C44" s="519">
        <v>38</v>
      </c>
      <c r="D44" s="525" t="s">
        <v>62</v>
      </c>
      <c r="E44" s="521" t="s">
        <v>63</v>
      </c>
      <c r="F44" s="93"/>
      <c r="G44" s="93"/>
      <c r="H44" s="93"/>
      <c r="I44" s="93"/>
      <c r="J44" s="93"/>
      <c r="K44" s="93"/>
      <c r="L44" s="93"/>
      <c r="M44" s="93"/>
      <c r="N44" s="93"/>
      <c r="O44" s="93"/>
      <c r="P44" s="93"/>
      <c r="Q44" s="93"/>
      <c r="R44" s="93"/>
      <c r="S44" s="93"/>
      <c r="T44" s="93"/>
      <c r="U44" s="93"/>
      <c r="V44" s="93"/>
      <c r="W44" s="93"/>
      <c r="X44" s="93"/>
      <c r="Y44" s="93"/>
      <c r="Z44" s="93"/>
    </row>
    <row r="45" spans="1:26">
      <c r="A45" s="517"/>
      <c r="B45" s="518"/>
      <c r="C45" s="519">
        <v>39</v>
      </c>
      <c r="D45" s="525" t="s">
        <v>64</v>
      </c>
      <c r="E45" s="521"/>
      <c r="F45" s="93"/>
      <c r="G45" s="93"/>
      <c r="H45" s="93"/>
      <c r="I45" s="93"/>
      <c r="J45" s="93"/>
      <c r="K45" s="93"/>
      <c r="L45" s="93"/>
      <c r="M45" s="93"/>
      <c r="N45" s="93"/>
      <c r="O45" s="93"/>
      <c r="P45" s="93"/>
      <c r="Q45" s="93"/>
      <c r="R45" s="93"/>
      <c r="S45" s="93"/>
      <c r="T45" s="93"/>
      <c r="U45" s="93"/>
      <c r="V45" s="93"/>
      <c r="W45" s="93"/>
      <c r="X45" s="93"/>
      <c r="Y45" s="93"/>
      <c r="Z45" s="93"/>
    </row>
    <row r="46" spans="1:26">
      <c r="A46" s="517"/>
      <c r="B46" s="518"/>
      <c r="C46" s="519">
        <v>40</v>
      </c>
      <c r="D46" s="525" t="s">
        <v>65</v>
      </c>
      <c r="E46" s="521"/>
      <c r="F46" s="93"/>
      <c r="G46" s="93"/>
      <c r="H46" s="93"/>
      <c r="I46" s="93"/>
      <c r="J46" s="93"/>
      <c r="K46" s="93"/>
      <c r="L46" s="93"/>
      <c r="M46" s="93"/>
      <c r="N46" s="93"/>
      <c r="O46" s="93"/>
      <c r="P46" s="93"/>
      <c r="Q46" s="93"/>
      <c r="R46" s="93"/>
      <c r="S46" s="93"/>
      <c r="T46" s="93"/>
      <c r="U46" s="93"/>
      <c r="V46" s="93"/>
      <c r="W46" s="93"/>
      <c r="X46" s="93"/>
      <c r="Y46" s="93"/>
      <c r="Z46" s="93"/>
    </row>
    <row r="47" spans="1:26">
      <c r="A47" s="517"/>
      <c r="B47" s="518"/>
      <c r="C47" s="519">
        <v>41</v>
      </c>
      <c r="D47" s="525" t="s">
        <v>66</v>
      </c>
      <c r="E47" s="521"/>
      <c r="F47" s="93"/>
      <c r="G47" s="93"/>
      <c r="H47" s="93"/>
      <c r="I47" s="93"/>
      <c r="J47" s="93"/>
      <c r="K47" s="93"/>
      <c r="L47" s="93"/>
      <c r="M47" s="93"/>
      <c r="N47" s="93"/>
      <c r="O47" s="93"/>
      <c r="P47" s="93"/>
      <c r="Q47" s="93"/>
      <c r="R47" s="93"/>
      <c r="S47" s="93"/>
      <c r="T47" s="93"/>
      <c r="U47" s="93"/>
      <c r="V47" s="93"/>
      <c r="W47" s="93"/>
      <c r="X47" s="93"/>
      <c r="Y47" s="93"/>
      <c r="Z47" s="93"/>
    </row>
    <row r="48" spans="1:26">
      <c r="A48" s="517"/>
      <c r="B48" s="518"/>
      <c r="C48" s="519">
        <v>42</v>
      </c>
      <c r="D48" s="525" t="s">
        <v>67</v>
      </c>
      <c r="E48" s="521"/>
      <c r="F48" s="93"/>
      <c r="G48" s="93"/>
      <c r="H48" s="93"/>
      <c r="I48" s="93"/>
      <c r="J48" s="93"/>
      <c r="K48" s="93"/>
      <c r="L48" s="93"/>
      <c r="M48" s="93"/>
      <c r="N48" s="93"/>
      <c r="O48" s="93"/>
      <c r="P48" s="93"/>
      <c r="Q48" s="93"/>
      <c r="R48" s="93"/>
      <c r="S48" s="93"/>
      <c r="T48" s="93"/>
      <c r="U48" s="93"/>
      <c r="V48" s="93"/>
      <c r="W48" s="93"/>
      <c r="X48" s="93"/>
      <c r="Y48" s="93"/>
      <c r="Z48" s="93"/>
    </row>
    <row r="49" spans="1:26">
      <c r="A49" s="517"/>
      <c r="B49" s="518"/>
      <c r="C49" s="519">
        <v>43</v>
      </c>
      <c r="D49" s="525" t="s">
        <v>68</v>
      </c>
      <c r="E49" s="521"/>
      <c r="F49" s="93"/>
      <c r="G49" s="93"/>
      <c r="H49" s="93"/>
      <c r="I49" s="93"/>
      <c r="J49" s="93"/>
      <c r="K49" s="93"/>
      <c r="L49" s="93"/>
      <c r="M49" s="93"/>
      <c r="N49" s="93"/>
      <c r="O49" s="93"/>
      <c r="P49" s="93"/>
      <c r="Q49" s="93"/>
      <c r="R49" s="93"/>
      <c r="S49" s="93"/>
      <c r="T49" s="93"/>
      <c r="U49" s="93"/>
      <c r="V49" s="93"/>
      <c r="W49" s="93"/>
      <c r="X49" s="93"/>
      <c r="Y49" s="93"/>
      <c r="Z49" s="93"/>
    </row>
    <row r="50" spans="1:26">
      <c r="A50" s="517"/>
      <c r="B50" s="518"/>
      <c r="C50" s="519">
        <v>44</v>
      </c>
      <c r="D50" s="525" t="s">
        <v>69</v>
      </c>
      <c r="E50" s="521"/>
      <c r="F50" s="93"/>
      <c r="G50" s="93"/>
      <c r="H50" s="93"/>
      <c r="I50" s="93"/>
      <c r="J50" s="93"/>
      <c r="K50" s="93"/>
      <c r="L50" s="93"/>
      <c r="M50" s="93"/>
      <c r="N50" s="93"/>
      <c r="O50" s="93"/>
      <c r="P50" s="93"/>
      <c r="Q50" s="93"/>
      <c r="R50" s="93"/>
      <c r="S50" s="93"/>
      <c r="T50" s="93"/>
      <c r="U50" s="93"/>
      <c r="V50" s="93"/>
      <c r="W50" s="93"/>
      <c r="X50" s="93"/>
      <c r="Y50" s="93"/>
      <c r="Z50" s="93"/>
    </row>
    <row r="51" ht="25.5" spans="1:26">
      <c r="A51" s="517"/>
      <c r="B51" s="518" t="s">
        <v>70</v>
      </c>
      <c r="C51" s="519">
        <v>45</v>
      </c>
      <c r="D51" s="525" t="s">
        <v>71</v>
      </c>
      <c r="E51" s="521" t="s">
        <v>63</v>
      </c>
      <c r="F51" s="93"/>
      <c r="G51" s="93"/>
      <c r="H51" s="93"/>
      <c r="I51" s="93"/>
      <c r="J51" s="93"/>
      <c r="K51" s="93"/>
      <c r="L51" s="93"/>
      <c r="M51" s="93"/>
      <c r="N51" s="93"/>
      <c r="O51" s="93"/>
      <c r="P51" s="93"/>
      <c r="Q51" s="93"/>
      <c r="R51" s="93"/>
      <c r="S51" s="93"/>
      <c r="T51" s="93"/>
      <c r="U51" s="93"/>
      <c r="V51" s="93"/>
      <c r="W51" s="93"/>
      <c r="X51" s="93"/>
      <c r="Y51" s="93"/>
      <c r="Z51" s="93"/>
    </row>
    <row r="52" spans="1:26">
      <c r="A52" s="517"/>
      <c r="B52" s="518"/>
      <c r="C52" s="519">
        <v>46</v>
      </c>
      <c r="D52" s="525" t="s">
        <v>72</v>
      </c>
      <c r="E52" s="521"/>
      <c r="F52" s="93"/>
      <c r="G52" s="93"/>
      <c r="H52" s="93"/>
      <c r="I52" s="93"/>
      <c r="J52" s="93"/>
      <c r="K52" s="93"/>
      <c r="L52" s="93"/>
      <c r="M52" s="93"/>
      <c r="N52" s="93"/>
      <c r="O52" s="93"/>
      <c r="P52" s="93"/>
      <c r="Q52" s="93"/>
      <c r="R52" s="93"/>
      <c r="S52" s="93"/>
      <c r="T52" s="93"/>
      <c r="U52" s="93"/>
      <c r="V52" s="93"/>
      <c r="W52" s="93"/>
      <c r="X52" s="93"/>
      <c r="Y52" s="93"/>
      <c r="Z52" s="93"/>
    </row>
    <row r="53" ht="25.5" spans="1:26">
      <c r="A53" s="517"/>
      <c r="B53" s="518" t="s">
        <v>73</v>
      </c>
      <c r="C53" s="519">
        <v>47</v>
      </c>
      <c r="D53" s="525" t="s">
        <v>74</v>
      </c>
      <c r="E53" s="521" t="s">
        <v>63</v>
      </c>
      <c r="F53" s="93"/>
      <c r="G53" s="93"/>
      <c r="H53" s="93"/>
      <c r="I53" s="93"/>
      <c r="J53" s="93"/>
      <c r="K53" s="93"/>
      <c r="L53" s="93"/>
      <c r="M53" s="93"/>
      <c r="N53" s="93"/>
      <c r="O53" s="93"/>
      <c r="P53" s="93"/>
      <c r="Q53" s="93"/>
      <c r="R53" s="93"/>
      <c r="S53" s="93"/>
      <c r="T53" s="93"/>
      <c r="U53" s="93"/>
      <c r="V53" s="93"/>
      <c r="W53" s="93"/>
      <c r="X53" s="93"/>
      <c r="Y53" s="93"/>
      <c r="Z53" s="93"/>
    </row>
    <row r="54" ht="25.5" spans="1:26">
      <c r="A54" s="517"/>
      <c r="B54" s="518"/>
      <c r="C54" s="519">
        <v>48</v>
      </c>
      <c r="D54" s="526" t="s">
        <v>75</v>
      </c>
      <c r="E54" s="521"/>
      <c r="F54" s="93"/>
      <c r="G54" s="93"/>
      <c r="H54" s="93"/>
      <c r="I54" s="93"/>
      <c r="J54" s="93"/>
      <c r="K54" s="93"/>
      <c r="L54" s="93"/>
      <c r="M54" s="93"/>
      <c r="N54" s="93"/>
      <c r="O54" s="93"/>
      <c r="P54" s="93"/>
      <c r="Q54" s="93"/>
      <c r="R54" s="93"/>
      <c r="S54" s="93"/>
      <c r="T54" s="93"/>
      <c r="U54" s="93"/>
      <c r="V54" s="93"/>
      <c r="W54" s="93"/>
      <c r="X54" s="93"/>
      <c r="Y54" s="93"/>
      <c r="Z54" s="93"/>
    </row>
    <row r="55" spans="1:26">
      <c r="A55" s="517"/>
      <c r="B55" s="518"/>
      <c r="C55" s="519">
        <v>49</v>
      </c>
      <c r="D55" s="525" t="s">
        <v>76</v>
      </c>
      <c r="E55" s="521"/>
      <c r="F55" s="93"/>
      <c r="G55" s="93"/>
      <c r="H55" s="93"/>
      <c r="I55" s="93"/>
      <c r="J55" s="93"/>
      <c r="K55" s="93"/>
      <c r="L55" s="93"/>
      <c r="M55" s="93"/>
      <c r="N55" s="93"/>
      <c r="O55" s="93"/>
      <c r="P55" s="93"/>
      <c r="Q55" s="93"/>
      <c r="R55" s="93"/>
      <c r="S55" s="93"/>
      <c r="T55" s="93"/>
      <c r="U55" s="93"/>
      <c r="V55" s="93"/>
      <c r="W55" s="93"/>
      <c r="X55" s="93"/>
      <c r="Y55" s="93"/>
      <c r="Z55" s="93"/>
    </row>
    <row r="56" spans="1:26">
      <c r="A56" s="517"/>
      <c r="B56" s="518" t="s">
        <v>77</v>
      </c>
      <c r="C56" s="519">
        <v>50</v>
      </c>
      <c r="D56" s="525" t="s">
        <v>78</v>
      </c>
      <c r="E56" s="521" t="s">
        <v>63</v>
      </c>
      <c r="F56" s="93"/>
      <c r="G56" s="93"/>
      <c r="H56" s="93"/>
      <c r="I56" s="93"/>
      <c r="J56" s="93"/>
      <c r="K56" s="93"/>
      <c r="L56" s="93"/>
      <c r="M56" s="93"/>
      <c r="N56" s="93"/>
      <c r="O56" s="93"/>
      <c r="P56" s="93"/>
      <c r="Q56" s="93"/>
      <c r="R56" s="93"/>
      <c r="S56" s="93"/>
      <c r="T56" s="93"/>
      <c r="U56" s="93"/>
      <c r="V56" s="93"/>
      <c r="W56" s="93"/>
      <c r="X56" s="93"/>
      <c r="Y56" s="93"/>
      <c r="Z56" s="93"/>
    </row>
    <row r="57" spans="1:26">
      <c r="A57" s="517"/>
      <c r="B57" s="518"/>
      <c r="C57" s="519">
        <v>51</v>
      </c>
      <c r="D57" s="525" t="s">
        <v>79</v>
      </c>
      <c r="E57" s="521"/>
      <c r="F57" s="93"/>
      <c r="G57" s="93"/>
      <c r="H57" s="93"/>
      <c r="I57" s="93"/>
      <c r="J57" s="93"/>
      <c r="K57" s="93"/>
      <c r="L57" s="93"/>
      <c r="M57" s="93"/>
      <c r="N57" s="93"/>
      <c r="O57" s="93"/>
      <c r="P57" s="93"/>
      <c r="Q57" s="93"/>
      <c r="R57" s="93"/>
      <c r="S57" s="93"/>
      <c r="T57" s="93"/>
      <c r="U57" s="93"/>
      <c r="V57" s="93"/>
      <c r="W57" s="93"/>
      <c r="X57" s="93"/>
      <c r="Y57" s="93"/>
      <c r="Z57" s="93"/>
    </row>
    <row r="58" ht="25.5" spans="1:26">
      <c r="A58" s="517"/>
      <c r="B58" s="518" t="s">
        <v>80</v>
      </c>
      <c r="C58" s="519">
        <v>52</v>
      </c>
      <c r="D58" s="525" t="s">
        <v>81</v>
      </c>
      <c r="E58" s="523" t="s">
        <v>43</v>
      </c>
      <c r="F58" s="93"/>
      <c r="G58" s="93"/>
      <c r="H58" s="93"/>
      <c r="I58" s="93"/>
      <c r="J58" s="93"/>
      <c r="K58" s="93"/>
      <c r="L58" s="93"/>
      <c r="M58" s="93"/>
      <c r="N58" s="93"/>
      <c r="O58" s="93"/>
      <c r="P58" s="93"/>
      <c r="Q58" s="93"/>
      <c r="R58" s="93"/>
      <c r="S58" s="93"/>
      <c r="T58" s="93"/>
      <c r="U58" s="93"/>
      <c r="V58" s="93"/>
      <c r="W58" s="93"/>
      <c r="X58" s="93"/>
      <c r="Y58" s="93"/>
      <c r="Z58" s="93"/>
    </row>
    <row r="59" ht="25.5" spans="1:26">
      <c r="A59" s="517"/>
      <c r="B59" s="518"/>
      <c r="C59" s="519">
        <v>53</v>
      </c>
      <c r="D59" s="525" t="s">
        <v>82</v>
      </c>
      <c r="E59" s="523" t="s">
        <v>63</v>
      </c>
      <c r="F59" s="93"/>
      <c r="G59" s="93"/>
      <c r="H59" s="93"/>
      <c r="I59" s="93"/>
      <c r="J59" s="93"/>
      <c r="K59" s="93"/>
      <c r="L59" s="93"/>
      <c r="M59" s="93"/>
      <c r="N59" s="93"/>
      <c r="O59" s="93"/>
      <c r="P59" s="93"/>
      <c r="Q59" s="93"/>
      <c r="R59" s="93"/>
      <c r="S59" s="93"/>
      <c r="T59" s="93"/>
      <c r="U59" s="93"/>
      <c r="V59" s="93"/>
      <c r="W59" s="93"/>
      <c r="X59" s="93"/>
      <c r="Y59" s="93"/>
      <c r="Z59" s="93"/>
    </row>
    <row r="60" ht="25.5" spans="1:26">
      <c r="A60" s="517"/>
      <c r="B60" s="518"/>
      <c r="C60" s="519">
        <v>54</v>
      </c>
      <c r="D60" s="520" t="s">
        <v>83</v>
      </c>
      <c r="E60" s="521" t="s">
        <v>84</v>
      </c>
      <c r="F60" s="93"/>
      <c r="G60" s="93"/>
      <c r="H60" s="93"/>
      <c r="I60" s="93"/>
      <c r="J60" s="93"/>
      <c r="K60" s="93"/>
      <c r="L60" s="93"/>
      <c r="M60" s="93"/>
      <c r="N60" s="93"/>
      <c r="O60" s="93"/>
      <c r="P60" s="93"/>
      <c r="Q60" s="93"/>
      <c r="R60" s="93"/>
      <c r="S60" s="93"/>
      <c r="T60" s="93"/>
      <c r="U60" s="93"/>
      <c r="V60" s="93"/>
      <c r="W60" s="93"/>
      <c r="X60" s="93"/>
      <c r="Y60" s="93"/>
      <c r="Z60" s="93"/>
    </row>
    <row r="61" ht="25.5" spans="1:26">
      <c r="A61" s="517"/>
      <c r="B61" s="518"/>
      <c r="C61" s="519">
        <v>55</v>
      </c>
      <c r="D61" s="520" t="s">
        <v>85</v>
      </c>
      <c r="E61" s="523" t="s">
        <v>13</v>
      </c>
      <c r="F61" s="93"/>
      <c r="G61" s="93"/>
      <c r="H61" s="93"/>
      <c r="I61" s="93"/>
      <c r="J61" s="93"/>
      <c r="K61" s="93"/>
      <c r="L61" s="93"/>
      <c r="M61" s="93"/>
      <c r="N61" s="93"/>
      <c r="O61" s="93"/>
      <c r="P61" s="93"/>
      <c r="Q61" s="93"/>
      <c r="R61" s="93"/>
      <c r="S61" s="93"/>
      <c r="T61" s="93"/>
      <c r="U61" s="93"/>
      <c r="V61" s="93"/>
      <c r="W61" s="93"/>
      <c r="X61" s="93"/>
      <c r="Y61" s="93"/>
      <c r="Z61" s="93"/>
    </row>
    <row r="62" ht="25.5" spans="1:26">
      <c r="A62" s="517"/>
      <c r="B62" s="518"/>
      <c r="C62" s="519">
        <v>56</v>
      </c>
      <c r="D62" s="525" t="s">
        <v>86</v>
      </c>
      <c r="E62" s="523" t="s">
        <v>43</v>
      </c>
      <c r="F62" s="93"/>
      <c r="G62" s="93"/>
      <c r="H62" s="93"/>
      <c r="I62" s="93"/>
      <c r="J62" s="93"/>
      <c r="K62" s="93"/>
      <c r="L62" s="93"/>
      <c r="M62" s="93"/>
      <c r="N62" s="93"/>
      <c r="O62" s="93"/>
      <c r="P62" s="93"/>
      <c r="Q62" s="93"/>
      <c r="R62" s="93"/>
      <c r="S62" s="93"/>
      <c r="T62" s="93"/>
      <c r="U62" s="93"/>
      <c r="V62" s="93"/>
      <c r="W62" s="93"/>
      <c r="X62" s="93"/>
      <c r="Y62" s="93"/>
      <c r="Z62" s="93"/>
    </row>
    <row r="63" ht="25.5" spans="1:26">
      <c r="A63" s="517"/>
      <c r="B63" s="518"/>
      <c r="C63" s="519">
        <v>57</v>
      </c>
      <c r="D63" s="520" t="s">
        <v>87</v>
      </c>
      <c r="E63" s="521" t="s">
        <v>88</v>
      </c>
      <c r="F63" s="93"/>
      <c r="G63" s="93"/>
      <c r="H63" s="93"/>
      <c r="I63" s="93"/>
      <c r="J63" s="93"/>
      <c r="K63" s="93"/>
      <c r="L63" s="93"/>
      <c r="M63" s="93"/>
      <c r="N63" s="93"/>
      <c r="O63" s="93"/>
      <c r="P63" s="93"/>
      <c r="Q63" s="93"/>
      <c r="R63" s="93"/>
      <c r="S63" s="93"/>
      <c r="T63" s="93"/>
      <c r="U63" s="93"/>
      <c r="V63" s="93"/>
      <c r="W63" s="93"/>
      <c r="X63" s="93"/>
      <c r="Y63" s="93"/>
      <c r="Z63" s="93"/>
    </row>
    <row r="64" ht="25.5" spans="1:26">
      <c r="A64" s="517"/>
      <c r="B64" s="518" t="s">
        <v>89</v>
      </c>
      <c r="C64" s="519">
        <v>58</v>
      </c>
      <c r="D64" s="525" t="s">
        <v>90</v>
      </c>
      <c r="E64" s="521" t="s">
        <v>91</v>
      </c>
      <c r="F64" s="93"/>
      <c r="G64" s="93"/>
      <c r="H64" s="93"/>
      <c r="I64" s="93"/>
      <c r="J64" s="93"/>
      <c r="K64" s="93"/>
      <c r="L64" s="93"/>
      <c r="M64" s="93"/>
      <c r="N64" s="93"/>
      <c r="O64" s="93"/>
      <c r="P64" s="93"/>
      <c r="Q64" s="93"/>
      <c r="R64" s="93"/>
      <c r="S64" s="93"/>
      <c r="T64" s="93"/>
      <c r="U64" s="93"/>
      <c r="V64" s="93"/>
      <c r="W64" s="93"/>
      <c r="X64" s="93"/>
      <c r="Y64" s="93"/>
      <c r="Z64" s="93"/>
    </row>
    <row r="65" ht="25.5" spans="1:26">
      <c r="A65" s="517"/>
      <c r="B65" s="518"/>
      <c r="C65" s="519">
        <v>59</v>
      </c>
      <c r="D65" s="525" t="s">
        <v>92</v>
      </c>
      <c r="E65" s="521" t="s">
        <v>93</v>
      </c>
      <c r="F65" s="93"/>
      <c r="G65" s="93"/>
      <c r="H65" s="93"/>
      <c r="I65" s="93"/>
      <c r="J65" s="93"/>
      <c r="K65" s="93"/>
      <c r="L65" s="93"/>
      <c r="M65" s="93"/>
      <c r="N65" s="93"/>
      <c r="O65" s="93"/>
      <c r="P65" s="93"/>
      <c r="Q65" s="93"/>
      <c r="R65" s="93"/>
      <c r="S65" s="93"/>
      <c r="T65" s="93"/>
      <c r="U65" s="93"/>
      <c r="V65" s="93"/>
      <c r="W65" s="93"/>
      <c r="X65" s="93"/>
      <c r="Y65" s="93"/>
      <c r="Z65" s="93"/>
    </row>
    <row r="66" ht="25.5" spans="1:26">
      <c r="A66" s="517"/>
      <c r="B66" s="518"/>
      <c r="C66" s="519">
        <v>60</v>
      </c>
      <c r="D66" s="525" t="s">
        <v>94</v>
      </c>
      <c r="E66" s="521" t="s">
        <v>95</v>
      </c>
      <c r="F66" s="93"/>
      <c r="G66" s="93"/>
      <c r="H66" s="93"/>
      <c r="I66" s="93"/>
      <c r="J66" s="93"/>
      <c r="K66" s="93"/>
      <c r="L66" s="93"/>
      <c r="M66" s="93"/>
      <c r="N66" s="93"/>
      <c r="O66" s="93"/>
      <c r="P66" s="93"/>
      <c r="Q66" s="93"/>
      <c r="R66" s="93"/>
      <c r="S66" s="93"/>
      <c r="T66" s="93"/>
      <c r="U66" s="93"/>
      <c r="V66" s="93"/>
      <c r="W66" s="93"/>
      <c r="X66" s="93"/>
      <c r="Y66" s="93"/>
      <c r="Z66" s="93"/>
    </row>
    <row r="67" spans="1:26">
      <c r="A67" s="517"/>
      <c r="B67" s="518"/>
      <c r="C67" s="519">
        <v>61</v>
      </c>
      <c r="D67" s="525" t="s">
        <v>96</v>
      </c>
      <c r="E67" s="521" t="s">
        <v>97</v>
      </c>
      <c r="F67" s="93"/>
      <c r="G67" s="93"/>
      <c r="H67" s="93"/>
      <c r="I67" s="93"/>
      <c r="J67" s="93"/>
      <c r="K67" s="93"/>
      <c r="L67" s="93"/>
      <c r="M67" s="93"/>
      <c r="N67" s="93"/>
      <c r="O67" s="93"/>
      <c r="P67" s="93"/>
      <c r="Q67" s="93"/>
      <c r="R67" s="93"/>
      <c r="S67" s="93"/>
      <c r="T67" s="93"/>
      <c r="U67" s="93"/>
      <c r="V67" s="93"/>
      <c r="W67" s="93"/>
      <c r="X67" s="93"/>
      <c r="Y67" s="93"/>
      <c r="Z67" s="93"/>
    </row>
    <row r="68" spans="1:26">
      <c r="A68" s="517"/>
      <c r="B68" s="518"/>
      <c r="C68" s="519">
        <v>62</v>
      </c>
      <c r="D68" s="525" t="s">
        <v>98</v>
      </c>
      <c r="E68" s="521" t="s">
        <v>99</v>
      </c>
      <c r="F68" s="93"/>
      <c r="G68" s="93"/>
      <c r="H68" s="93"/>
      <c r="I68" s="93"/>
      <c r="J68" s="93"/>
      <c r="K68" s="93"/>
      <c r="L68" s="93"/>
      <c r="M68" s="93"/>
      <c r="N68" s="93"/>
      <c r="O68" s="93"/>
      <c r="P68" s="93"/>
      <c r="Q68" s="93"/>
      <c r="R68" s="93"/>
      <c r="S68" s="93"/>
      <c r="T68" s="93"/>
      <c r="U68" s="93"/>
      <c r="V68" s="93"/>
      <c r="W68" s="93"/>
      <c r="X68" s="93"/>
      <c r="Y68" s="93"/>
      <c r="Z68" s="93"/>
    </row>
    <row r="69" ht="25.5" spans="1:26">
      <c r="A69" s="517"/>
      <c r="B69" s="518"/>
      <c r="C69" s="519">
        <v>63</v>
      </c>
      <c r="D69" s="525" t="s">
        <v>100</v>
      </c>
      <c r="E69" s="521" t="s">
        <v>84</v>
      </c>
      <c r="F69" s="93"/>
      <c r="G69" s="93"/>
      <c r="H69" s="93"/>
      <c r="I69" s="93"/>
      <c r="J69" s="93"/>
      <c r="K69" s="93"/>
      <c r="L69" s="93"/>
      <c r="M69" s="93"/>
      <c r="N69" s="93"/>
      <c r="O69" s="93"/>
      <c r="P69" s="93"/>
      <c r="Q69" s="93"/>
      <c r="R69" s="93"/>
      <c r="S69" s="93"/>
      <c r="T69" s="93"/>
      <c r="U69" s="93"/>
      <c r="V69" s="93"/>
      <c r="W69" s="93"/>
      <c r="X69" s="93"/>
      <c r="Y69" s="93"/>
      <c r="Z69" s="93"/>
    </row>
    <row r="70" ht="25.5" spans="1:26">
      <c r="A70" s="517"/>
      <c r="B70" s="518"/>
      <c r="C70" s="519">
        <v>64</v>
      </c>
      <c r="D70" s="520" t="s">
        <v>101</v>
      </c>
      <c r="E70" s="521" t="s">
        <v>102</v>
      </c>
      <c r="F70" s="93"/>
      <c r="G70" s="93"/>
      <c r="H70" s="93"/>
      <c r="I70" s="93"/>
      <c r="J70" s="93"/>
      <c r="K70" s="93"/>
      <c r="L70" s="93"/>
      <c r="M70" s="93"/>
      <c r="N70" s="93"/>
      <c r="O70" s="93"/>
      <c r="P70" s="93"/>
      <c r="Q70" s="93"/>
      <c r="R70" s="93"/>
      <c r="S70" s="93"/>
      <c r="T70" s="93"/>
      <c r="U70" s="93"/>
      <c r="V70" s="93"/>
      <c r="W70" s="93"/>
      <c r="X70" s="93"/>
      <c r="Y70" s="93"/>
      <c r="Z70" s="93"/>
    </row>
    <row r="71" ht="25.5" spans="1:26">
      <c r="A71" s="517"/>
      <c r="B71" s="518"/>
      <c r="C71" s="519">
        <v>65</v>
      </c>
      <c r="D71" s="525" t="s">
        <v>103</v>
      </c>
      <c r="E71" s="521" t="s">
        <v>104</v>
      </c>
      <c r="F71" s="93"/>
      <c r="G71" s="93"/>
      <c r="H71" s="93"/>
      <c r="I71" s="93"/>
      <c r="J71" s="93"/>
      <c r="K71" s="93"/>
      <c r="L71" s="93"/>
      <c r="M71" s="93"/>
      <c r="N71" s="93"/>
      <c r="O71" s="93"/>
      <c r="P71" s="93"/>
      <c r="Q71" s="93"/>
      <c r="R71" s="93"/>
      <c r="S71" s="93"/>
      <c r="T71" s="93"/>
      <c r="U71" s="93"/>
      <c r="V71" s="93"/>
      <c r="W71" s="93"/>
      <c r="X71" s="93"/>
      <c r="Y71" s="93"/>
      <c r="Z71" s="93"/>
    </row>
    <row r="72" ht="25.5" spans="1:26">
      <c r="A72" s="517"/>
      <c r="B72" s="518" t="s">
        <v>105</v>
      </c>
      <c r="C72" s="519">
        <v>66</v>
      </c>
      <c r="D72" s="525" t="s">
        <v>106</v>
      </c>
      <c r="E72" s="521" t="s">
        <v>107</v>
      </c>
      <c r="F72" s="93"/>
      <c r="G72" s="93"/>
      <c r="H72" s="93"/>
      <c r="I72" s="93"/>
      <c r="J72" s="93"/>
      <c r="K72" s="93"/>
      <c r="L72" s="93"/>
      <c r="M72" s="93"/>
      <c r="N72" s="93"/>
      <c r="O72" s="93"/>
      <c r="P72" s="93"/>
      <c r="Q72" s="93"/>
      <c r="R72" s="93"/>
      <c r="S72" s="93"/>
      <c r="T72" s="93"/>
      <c r="U72" s="93"/>
      <c r="V72" s="93"/>
      <c r="W72" s="93"/>
      <c r="X72" s="93"/>
      <c r="Y72" s="93"/>
      <c r="Z72" s="93"/>
    </row>
    <row r="73" spans="1:26">
      <c r="A73" s="517"/>
      <c r="B73" s="518"/>
      <c r="C73" s="519">
        <v>67</v>
      </c>
      <c r="D73" s="525" t="s">
        <v>108</v>
      </c>
      <c r="E73" s="521" t="s">
        <v>109</v>
      </c>
      <c r="F73" s="93"/>
      <c r="G73" s="93"/>
      <c r="H73" s="93"/>
      <c r="I73" s="93"/>
      <c r="J73" s="93"/>
      <c r="K73" s="93"/>
      <c r="L73" s="93"/>
      <c r="M73" s="93"/>
      <c r="N73" s="93"/>
      <c r="O73" s="93"/>
      <c r="P73" s="93"/>
      <c r="Q73" s="93"/>
      <c r="R73" s="93"/>
      <c r="S73" s="93"/>
      <c r="T73" s="93"/>
      <c r="U73" s="93"/>
      <c r="V73" s="93"/>
      <c r="W73" s="93"/>
      <c r="X73" s="93"/>
      <c r="Y73" s="93"/>
      <c r="Z73" s="93"/>
    </row>
    <row r="74" ht="25.5" spans="1:26">
      <c r="A74" s="517"/>
      <c r="B74" s="518" t="s">
        <v>110</v>
      </c>
      <c r="C74" s="519">
        <v>68</v>
      </c>
      <c r="D74" s="525" t="s">
        <v>111</v>
      </c>
      <c r="E74" s="521" t="s">
        <v>112</v>
      </c>
      <c r="F74" s="93"/>
      <c r="G74" s="93"/>
      <c r="H74" s="93"/>
      <c r="I74" s="93"/>
      <c r="J74" s="93"/>
      <c r="K74" s="93"/>
      <c r="L74" s="93"/>
      <c r="M74" s="93"/>
      <c r="N74" s="93"/>
      <c r="O74" s="93"/>
      <c r="P74" s="93"/>
      <c r="Q74" s="93"/>
      <c r="R74" s="93"/>
      <c r="S74" s="93"/>
      <c r="T74" s="93"/>
      <c r="U74" s="93"/>
      <c r="V74" s="93"/>
      <c r="W74" s="93"/>
      <c r="X74" s="93"/>
      <c r="Y74" s="93"/>
      <c r="Z74" s="93"/>
    </row>
    <row r="75" ht="25.5" spans="1:26">
      <c r="A75" s="517"/>
      <c r="B75" s="518"/>
      <c r="C75" s="519">
        <v>69</v>
      </c>
      <c r="D75" s="525" t="s">
        <v>113</v>
      </c>
      <c r="E75" s="521" t="s">
        <v>114</v>
      </c>
      <c r="F75" s="93"/>
      <c r="G75" s="93"/>
      <c r="H75" s="93"/>
      <c r="I75" s="93"/>
      <c r="J75" s="93"/>
      <c r="K75" s="93"/>
      <c r="L75" s="93"/>
      <c r="M75" s="93"/>
      <c r="N75" s="93"/>
      <c r="O75" s="93"/>
      <c r="P75" s="93"/>
      <c r="Q75" s="93"/>
      <c r="R75" s="93"/>
      <c r="S75" s="93"/>
      <c r="T75" s="93"/>
      <c r="U75" s="93"/>
      <c r="V75" s="93"/>
      <c r="W75" s="93"/>
      <c r="X75" s="93"/>
      <c r="Y75" s="93"/>
      <c r="Z75" s="93"/>
    </row>
    <row r="76" ht="25.5" spans="1:26">
      <c r="A76" s="517"/>
      <c r="B76" s="518" t="s">
        <v>115</v>
      </c>
      <c r="C76" s="519">
        <v>70</v>
      </c>
      <c r="D76" s="525" t="s">
        <v>116</v>
      </c>
      <c r="E76" s="521" t="s">
        <v>117</v>
      </c>
      <c r="F76" s="93"/>
      <c r="G76" s="93"/>
      <c r="H76" s="93"/>
      <c r="I76" s="93"/>
      <c r="J76" s="93"/>
      <c r="K76" s="93"/>
      <c r="L76" s="93"/>
      <c r="M76" s="93"/>
      <c r="N76" s="93"/>
      <c r="O76" s="93"/>
      <c r="P76" s="93"/>
      <c r="Q76" s="93"/>
      <c r="R76" s="93"/>
      <c r="S76" s="93"/>
      <c r="T76" s="93"/>
      <c r="U76" s="93"/>
      <c r="V76" s="93"/>
      <c r="W76" s="93"/>
      <c r="X76" s="93"/>
      <c r="Y76" s="93"/>
      <c r="Z76" s="93"/>
    </row>
    <row r="77" ht="25.5" spans="1:26">
      <c r="A77" s="517"/>
      <c r="B77" s="518"/>
      <c r="C77" s="519">
        <v>71</v>
      </c>
      <c r="D77" s="525" t="s">
        <v>118</v>
      </c>
      <c r="E77" s="521" t="s">
        <v>55</v>
      </c>
      <c r="F77" s="93"/>
      <c r="G77" s="93"/>
      <c r="H77" s="93"/>
      <c r="I77" s="93"/>
      <c r="J77" s="93"/>
      <c r="K77" s="93"/>
      <c r="L77" s="93"/>
      <c r="M77" s="93"/>
      <c r="N77" s="93"/>
      <c r="O77" s="93"/>
      <c r="P77" s="93"/>
      <c r="Q77" s="93"/>
      <c r="R77" s="93"/>
      <c r="S77" s="93"/>
      <c r="T77" s="93"/>
      <c r="U77" s="93"/>
      <c r="V77" s="93"/>
      <c r="W77" s="93"/>
      <c r="X77" s="93"/>
      <c r="Y77" s="93"/>
      <c r="Z77" s="93"/>
    </row>
    <row r="78" ht="25.5" spans="1:26">
      <c r="A78" s="517"/>
      <c r="B78" s="518" t="s">
        <v>119</v>
      </c>
      <c r="C78" s="519">
        <v>72</v>
      </c>
      <c r="D78" s="525" t="s">
        <v>120</v>
      </c>
      <c r="E78" s="521" t="s">
        <v>55</v>
      </c>
      <c r="F78" s="93"/>
      <c r="G78" s="93"/>
      <c r="H78" s="93"/>
      <c r="I78" s="93"/>
      <c r="J78" s="93"/>
      <c r="K78" s="93"/>
      <c r="L78" s="93"/>
      <c r="M78" s="93"/>
      <c r="N78" s="93"/>
      <c r="O78" s="93"/>
      <c r="P78" s="93"/>
      <c r="Q78" s="93"/>
      <c r="R78" s="93"/>
      <c r="S78" s="93"/>
      <c r="T78" s="93"/>
      <c r="U78" s="93"/>
      <c r="V78" s="93"/>
      <c r="W78" s="93"/>
      <c r="X78" s="93"/>
      <c r="Y78" s="93"/>
      <c r="Z78" s="93"/>
    </row>
    <row r="79" ht="25.5" spans="1:26">
      <c r="A79" s="517"/>
      <c r="B79" s="518"/>
      <c r="C79" s="519">
        <v>73</v>
      </c>
      <c r="D79" s="525" t="s">
        <v>121</v>
      </c>
      <c r="E79" s="521" t="s">
        <v>63</v>
      </c>
      <c r="F79" s="93"/>
      <c r="G79" s="93"/>
      <c r="H79" s="93"/>
      <c r="I79" s="93"/>
      <c r="J79" s="93"/>
      <c r="K79" s="93"/>
      <c r="L79" s="93"/>
      <c r="M79" s="93"/>
      <c r="N79" s="93"/>
      <c r="O79" s="93"/>
      <c r="P79" s="93"/>
      <c r="Q79" s="93"/>
      <c r="R79" s="93"/>
      <c r="S79" s="93"/>
      <c r="T79" s="93"/>
      <c r="U79" s="93"/>
      <c r="V79" s="93"/>
      <c r="W79" s="93"/>
      <c r="X79" s="93"/>
      <c r="Y79" s="93"/>
      <c r="Z79" s="93"/>
    </row>
    <row r="80" ht="25.5" spans="1:26">
      <c r="A80" s="517"/>
      <c r="B80" s="518" t="s">
        <v>122</v>
      </c>
      <c r="C80" s="519">
        <v>74</v>
      </c>
      <c r="D80" s="520" t="s">
        <v>123</v>
      </c>
      <c r="E80" s="521" t="s">
        <v>124</v>
      </c>
      <c r="F80" s="93"/>
      <c r="G80" s="93"/>
      <c r="H80" s="93"/>
      <c r="I80" s="93"/>
      <c r="J80" s="93"/>
      <c r="K80" s="93"/>
      <c r="L80" s="93"/>
      <c r="M80" s="93"/>
      <c r="N80" s="93"/>
      <c r="O80" s="93"/>
      <c r="P80" s="93"/>
      <c r="Q80" s="93"/>
      <c r="R80" s="93"/>
      <c r="S80" s="93"/>
      <c r="T80" s="93"/>
      <c r="U80" s="93"/>
      <c r="V80" s="93"/>
      <c r="W80" s="93"/>
      <c r="X80" s="93"/>
      <c r="Y80" s="93"/>
      <c r="Z80" s="93"/>
    </row>
    <row r="81" ht="38.25" spans="1:26">
      <c r="A81" s="517"/>
      <c r="B81" s="518"/>
      <c r="C81" s="519">
        <v>75</v>
      </c>
      <c r="D81" s="520" t="s">
        <v>125</v>
      </c>
      <c r="E81" s="521" t="s">
        <v>126</v>
      </c>
      <c r="F81" s="93"/>
      <c r="G81" s="93"/>
      <c r="H81" s="93"/>
      <c r="I81" s="93"/>
      <c r="J81" s="93"/>
      <c r="K81" s="93"/>
      <c r="L81" s="93"/>
      <c r="M81" s="93"/>
      <c r="N81" s="93"/>
      <c r="O81" s="93"/>
      <c r="P81" s="93"/>
      <c r="Q81" s="93"/>
      <c r="R81" s="93"/>
      <c r="S81" s="93"/>
      <c r="T81" s="93"/>
      <c r="U81" s="93"/>
      <c r="V81" s="93"/>
      <c r="W81" s="93"/>
      <c r="X81" s="93"/>
      <c r="Y81" s="93"/>
      <c r="Z81" s="93"/>
    </row>
    <row r="82" ht="25.5" spans="1:26">
      <c r="A82" s="517"/>
      <c r="B82" s="518"/>
      <c r="C82" s="519">
        <v>76</v>
      </c>
      <c r="D82" s="520" t="s">
        <v>127</v>
      </c>
      <c r="E82" s="521" t="s">
        <v>128</v>
      </c>
      <c r="F82" s="93"/>
      <c r="G82" s="93"/>
      <c r="H82" s="93"/>
      <c r="I82" s="93"/>
      <c r="J82" s="93"/>
      <c r="K82" s="93"/>
      <c r="L82" s="93"/>
      <c r="M82" s="93"/>
      <c r="N82" s="93"/>
      <c r="O82" s="93"/>
      <c r="P82" s="93"/>
      <c r="Q82" s="93"/>
      <c r="R82" s="93"/>
      <c r="S82" s="93"/>
      <c r="T82" s="93"/>
      <c r="U82" s="93"/>
      <c r="V82" s="93"/>
      <c r="W82" s="93"/>
      <c r="X82" s="93"/>
      <c r="Y82" s="93"/>
      <c r="Z82" s="93"/>
    </row>
    <row r="83" ht="25.5" spans="1:26">
      <c r="A83" s="517"/>
      <c r="B83" s="518"/>
      <c r="C83" s="519">
        <v>77</v>
      </c>
      <c r="D83" s="520" t="s">
        <v>129</v>
      </c>
      <c r="E83" s="521" t="s">
        <v>88</v>
      </c>
      <c r="F83" s="93"/>
      <c r="G83" s="93"/>
      <c r="H83" s="93"/>
      <c r="I83" s="93"/>
      <c r="J83" s="93"/>
      <c r="K83" s="93"/>
      <c r="L83" s="93"/>
      <c r="M83" s="93"/>
      <c r="N83" s="93"/>
      <c r="O83" s="93"/>
      <c r="P83" s="93"/>
      <c r="Q83" s="93"/>
      <c r="R83" s="93"/>
      <c r="S83" s="93"/>
      <c r="T83" s="93"/>
      <c r="U83" s="93"/>
      <c r="V83" s="93"/>
      <c r="W83" s="93"/>
      <c r="X83" s="93"/>
      <c r="Y83" s="93"/>
      <c r="Z83" s="93"/>
    </row>
    <row r="84" ht="25.5" spans="1:26">
      <c r="A84" s="517"/>
      <c r="B84" s="518"/>
      <c r="C84" s="519">
        <v>78</v>
      </c>
      <c r="D84" s="520" t="s">
        <v>130</v>
      </c>
      <c r="E84" s="521" t="s">
        <v>88</v>
      </c>
      <c r="F84" s="93"/>
      <c r="G84" s="93"/>
      <c r="H84" s="93"/>
      <c r="I84" s="93"/>
      <c r="J84" s="93"/>
      <c r="K84" s="93"/>
      <c r="L84" s="93"/>
      <c r="M84" s="93"/>
      <c r="N84" s="93"/>
      <c r="O84" s="93"/>
      <c r="P84" s="93"/>
      <c r="Q84" s="93"/>
      <c r="R84" s="93"/>
      <c r="S84" s="93"/>
      <c r="T84" s="93"/>
      <c r="U84" s="93"/>
      <c r="V84" s="93"/>
      <c r="W84" s="93"/>
      <c r="X84" s="93"/>
      <c r="Y84" s="93"/>
      <c r="Z84" s="93"/>
    </row>
    <row r="85" ht="25.5" spans="1:26">
      <c r="A85" s="517"/>
      <c r="B85" s="518"/>
      <c r="C85" s="519">
        <v>79</v>
      </c>
      <c r="D85" s="520" t="s">
        <v>131</v>
      </c>
      <c r="E85" s="521" t="s">
        <v>88</v>
      </c>
      <c r="F85" s="93"/>
      <c r="G85" s="93"/>
      <c r="H85" s="93"/>
      <c r="I85" s="93"/>
      <c r="J85" s="93"/>
      <c r="K85" s="93"/>
      <c r="L85" s="93"/>
      <c r="M85" s="93"/>
      <c r="N85" s="93"/>
      <c r="O85" s="93"/>
      <c r="P85" s="93"/>
      <c r="Q85" s="93"/>
      <c r="R85" s="93"/>
      <c r="S85" s="93"/>
      <c r="T85" s="93"/>
      <c r="U85" s="93"/>
      <c r="V85" s="93"/>
      <c r="W85" s="93"/>
      <c r="X85" s="93"/>
      <c r="Y85" s="93"/>
      <c r="Z85" s="93"/>
    </row>
    <row r="86" ht="25.5" spans="1:26">
      <c r="A86" s="517"/>
      <c r="B86" s="518"/>
      <c r="C86" s="519">
        <v>80</v>
      </c>
      <c r="D86" s="520" t="s">
        <v>132</v>
      </c>
      <c r="E86" s="521" t="s">
        <v>133</v>
      </c>
      <c r="F86" s="93"/>
      <c r="G86" s="93"/>
      <c r="H86" s="93"/>
      <c r="I86" s="93"/>
      <c r="J86" s="93"/>
      <c r="K86" s="93"/>
      <c r="L86" s="93"/>
      <c r="M86" s="93"/>
      <c r="N86" s="93"/>
      <c r="O86" s="93"/>
      <c r="P86" s="93"/>
      <c r="Q86" s="93"/>
      <c r="R86" s="93"/>
      <c r="S86" s="93"/>
      <c r="T86" s="93"/>
      <c r="U86" s="93"/>
      <c r="V86" s="93"/>
      <c r="W86" s="93"/>
      <c r="X86" s="93"/>
      <c r="Y86" s="93"/>
      <c r="Z86" s="93"/>
    </row>
    <row r="87" ht="25.5" spans="1:26">
      <c r="A87" s="517"/>
      <c r="B87" s="518"/>
      <c r="C87" s="519">
        <v>81</v>
      </c>
      <c r="D87" s="520" t="s">
        <v>134</v>
      </c>
      <c r="E87" s="521" t="s">
        <v>135</v>
      </c>
      <c r="F87" s="93"/>
      <c r="G87" s="93"/>
      <c r="H87" s="93"/>
      <c r="I87" s="93"/>
      <c r="J87" s="93"/>
      <c r="K87" s="93"/>
      <c r="L87" s="93"/>
      <c r="M87" s="93"/>
      <c r="N87" s="93"/>
      <c r="O87" s="93"/>
      <c r="P87" s="93"/>
      <c r="Q87" s="93"/>
      <c r="R87" s="93"/>
      <c r="S87" s="93"/>
      <c r="T87" s="93"/>
      <c r="U87" s="93"/>
      <c r="V87" s="93"/>
      <c r="W87" s="93"/>
      <c r="X87" s="93"/>
      <c r="Y87" s="93"/>
      <c r="Z87" s="93"/>
    </row>
    <row r="88" spans="1:26">
      <c r="A88" s="517"/>
      <c r="B88" s="518" t="s">
        <v>136</v>
      </c>
      <c r="C88" s="519">
        <v>82</v>
      </c>
      <c r="D88" s="525" t="s">
        <v>137</v>
      </c>
      <c r="E88" s="521" t="s">
        <v>138</v>
      </c>
      <c r="F88" s="93"/>
      <c r="G88" s="93"/>
      <c r="H88" s="93"/>
      <c r="I88" s="93"/>
      <c r="J88" s="93"/>
      <c r="K88" s="93"/>
      <c r="L88" s="93"/>
      <c r="M88" s="93"/>
      <c r="N88" s="93"/>
      <c r="O88" s="93"/>
      <c r="P88" s="93"/>
      <c r="Q88" s="93"/>
      <c r="R88" s="93"/>
      <c r="S88" s="93"/>
      <c r="T88" s="93"/>
      <c r="U88" s="93"/>
      <c r="V88" s="93"/>
      <c r="W88" s="93"/>
      <c r="X88" s="93"/>
      <c r="Y88" s="93"/>
      <c r="Z88" s="93"/>
    </row>
    <row r="89" spans="1:26">
      <c r="A89" s="517"/>
      <c r="B89" s="518"/>
      <c r="C89" s="519">
        <v>83</v>
      </c>
      <c r="D89" s="525" t="s">
        <v>139</v>
      </c>
      <c r="E89" s="521"/>
      <c r="F89" s="93"/>
      <c r="G89" s="93"/>
      <c r="H89" s="93"/>
      <c r="I89" s="93"/>
      <c r="J89" s="93"/>
      <c r="K89" s="93"/>
      <c r="L89" s="93"/>
      <c r="M89" s="93"/>
      <c r="N89" s="93"/>
      <c r="O89" s="93"/>
      <c r="P89" s="93"/>
      <c r="Q89" s="93"/>
      <c r="R89" s="93"/>
      <c r="S89" s="93"/>
      <c r="T89" s="93"/>
      <c r="U89" s="93"/>
      <c r="V89" s="93"/>
      <c r="W89" s="93"/>
      <c r="X89" s="93"/>
      <c r="Y89" s="93"/>
      <c r="Z89" s="93"/>
    </row>
    <row r="90" ht="25.5" spans="1:26">
      <c r="A90" s="517"/>
      <c r="B90" s="518"/>
      <c r="C90" s="519">
        <v>84</v>
      </c>
      <c r="D90" s="520" t="s">
        <v>140</v>
      </c>
      <c r="E90" s="521" t="s">
        <v>141</v>
      </c>
      <c r="F90" s="93"/>
      <c r="G90" s="93"/>
      <c r="H90" s="93"/>
      <c r="I90" s="93"/>
      <c r="J90" s="93"/>
      <c r="K90" s="93"/>
      <c r="L90" s="93"/>
      <c r="M90" s="93"/>
      <c r="N90" s="93"/>
      <c r="O90" s="93"/>
      <c r="P90" s="93"/>
      <c r="Q90" s="93"/>
      <c r="R90" s="93"/>
      <c r="S90" s="93"/>
      <c r="T90" s="93"/>
      <c r="U90" s="93"/>
      <c r="V90" s="93"/>
      <c r="W90" s="93"/>
      <c r="X90" s="93"/>
      <c r="Y90" s="93"/>
      <c r="Z90" s="93"/>
    </row>
    <row r="91" ht="25.5" spans="1:26">
      <c r="A91" s="517"/>
      <c r="B91" s="518"/>
      <c r="C91" s="519">
        <v>85</v>
      </c>
      <c r="D91" s="520" t="s">
        <v>142</v>
      </c>
      <c r="E91" s="521" t="s">
        <v>143</v>
      </c>
      <c r="F91" s="93"/>
      <c r="G91" s="93"/>
      <c r="H91" s="93"/>
      <c r="I91" s="93"/>
      <c r="J91" s="93"/>
      <c r="K91" s="93"/>
      <c r="L91" s="93"/>
      <c r="M91" s="93"/>
      <c r="N91" s="93"/>
      <c r="O91" s="93"/>
      <c r="P91" s="93"/>
      <c r="Q91" s="93"/>
      <c r="R91" s="93"/>
      <c r="S91" s="93"/>
      <c r="T91" s="93"/>
      <c r="U91" s="93"/>
      <c r="V91" s="93"/>
      <c r="W91" s="93"/>
      <c r="X91" s="93"/>
      <c r="Y91" s="93"/>
      <c r="Z91" s="93"/>
    </row>
    <row r="92" ht="25.5" spans="1:26">
      <c r="A92" s="517"/>
      <c r="B92" s="518" t="s">
        <v>144</v>
      </c>
      <c r="C92" s="519">
        <v>86</v>
      </c>
      <c r="D92" s="520" t="s">
        <v>145</v>
      </c>
      <c r="E92" s="521" t="s">
        <v>146</v>
      </c>
      <c r="F92" s="93"/>
      <c r="G92" s="93"/>
      <c r="H92" s="93"/>
      <c r="I92" s="93"/>
      <c r="J92" s="93"/>
      <c r="K92" s="93"/>
      <c r="L92" s="93"/>
      <c r="M92" s="93"/>
      <c r="N92" s="93"/>
      <c r="O92" s="93"/>
      <c r="P92" s="93"/>
      <c r="Q92" s="93"/>
      <c r="R92" s="93"/>
      <c r="S92" s="93"/>
      <c r="T92" s="93"/>
      <c r="U92" s="93"/>
      <c r="V92" s="93"/>
      <c r="W92" s="93"/>
      <c r="X92" s="93"/>
      <c r="Y92" s="93"/>
      <c r="Z92" s="93"/>
    </row>
    <row r="93" ht="25.5" spans="1:26">
      <c r="A93" s="517"/>
      <c r="B93" s="518"/>
      <c r="C93" s="519">
        <v>87</v>
      </c>
      <c r="D93" s="520" t="s">
        <v>147</v>
      </c>
      <c r="E93" s="521" t="s">
        <v>148</v>
      </c>
      <c r="F93" s="93"/>
      <c r="G93" s="93"/>
      <c r="H93" s="93"/>
      <c r="I93" s="93"/>
      <c r="J93" s="93"/>
      <c r="K93" s="93"/>
      <c r="L93" s="93"/>
      <c r="M93" s="93"/>
      <c r="N93" s="93"/>
      <c r="O93" s="93"/>
      <c r="P93" s="93"/>
      <c r="Q93" s="93"/>
      <c r="R93" s="93"/>
      <c r="S93" s="93"/>
      <c r="T93" s="93"/>
      <c r="U93" s="93"/>
      <c r="V93" s="93"/>
      <c r="W93" s="93"/>
      <c r="X93" s="93"/>
      <c r="Y93" s="93"/>
      <c r="Z93" s="93"/>
    </row>
    <row r="94" ht="25.5" spans="1:26">
      <c r="A94" s="517"/>
      <c r="B94" s="518"/>
      <c r="C94" s="519">
        <v>88</v>
      </c>
      <c r="D94" s="520" t="s">
        <v>149</v>
      </c>
      <c r="E94" s="521" t="s">
        <v>148</v>
      </c>
      <c r="F94" s="93"/>
      <c r="G94" s="93"/>
      <c r="H94" s="93"/>
      <c r="I94" s="93"/>
      <c r="J94" s="93"/>
      <c r="K94" s="93"/>
      <c r="L94" s="93"/>
      <c r="M94" s="93"/>
      <c r="N94" s="93"/>
      <c r="O94" s="93"/>
      <c r="P94" s="93"/>
      <c r="Q94" s="93"/>
      <c r="R94" s="93"/>
      <c r="S94" s="93"/>
      <c r="T94" s="93"/>
      <c r="U94" s="93"/>
      <c r="V94" s="93"/>
      <c r="W94" s="93"/>
      <c r="X94" s="93"/>
      <c r="Y94" s="93"/>
      <c r="Z94" s="93"/>
    </row>
    <row r="95" ht="25.5" spans="1:26">
      <c r="A95" s="517"/>
      <c r="B95" s="518" t="s">
        <v>150</v>
      </c>
      <c r="C95" s="519">
        <v>89</v>
      </c>
      <c r="D95" s="520" t="s">
        <v>151</v>
      </c>
      <c r="E95" s="521" t="s">
        <v>152</v>
      </c>
      <c r="F95" s="93"/>
      <c r="G95" s="93"/>
      <c r="H95" s="93"/>
      <c r="I95" s="93"/>
      <c r="J95" s="93"/>
      <c r="K95" s="93"/>
      <c r="L95" s="93"/>
      <c r="M95" s="93"/>
      <c r="N95" s="93"/>
      <c r="O95" s="93"/>
      <c r="P95" s="93"/>
      <c r="Q95" s="93"/>
      <c r="R95" s="93"/>
      <c r="S95" s="93"/>
      <c r="T95" s="93"/>
      <c r="U95" s="93"/>
      <c r="V95" s="93"/>
      <c r="W95" s="93"/>
      <c r="X95" s="93"/>
      <c r="Y95" s="93"/>
      <c r="Z95" s="93"/>
    </row>
    <row r="96" ht="26.25" spans="1:26">
      <c r="A96" s="527"/>
      <c r="B96" s="528"/>
      <c r="C96" s="529">
        <v>90</v>
      </c>
      <c r="D96" s="530" t="s">
        <v>153</v>
      </c>
      <c r="E96" s="531" t="s">
        <v>154</v>
      </c>
      <c r="F96" s="93"/>
      <c r="G96" s="93"/>
      <c r="H96" s="93"/>
      <c r="I96" s="93"/>
      <c r="J96" s="93"/>
      <c r="K96" s="93"/>
      <c r="L96" s="93"/>
      <c r="M96" s="93"/>
      <c r="N96" s="93"/>
      <c r="O96" s="93"/>
      <c r="P96" s="93"/>
      <c r="Q96" s="93"/>
      <c r="R96" s="93"/>
      <c r="S96" s="93"/>
      <c r="T96" s="93"/>
      <c r="U96" s="93"/>
      <c r="V96" s="93"/>
      <c r="W96" s="93"/>
      <c r="X96" s="93"/>
      <c r="Y96" s="93"/>
      <c r="Z96" s="93"/>
    </row>
    <row r="97" spans="1:26">
      <c r="A97" s="93"/>
      <c r="B97" s="488"/>
      <c r="C97" s="93"/>
      <c r="D97" s="488"/>
      <c r="E97" s="488"/>
      <c r="F97" s="93"/>
      <c r="G97" s="93"/>
      <c r="H97" s="93"/>
      <c r="I97" s="93"/>
      <c r="J97" s="93"/>
      <c r="K97" s="93"/>
      <c r="L97" s="93"/>
      <c r="M97" s="93"/>
      <c r="N97" s="93"/>
      <c r="O97" s="93"/>
      <c r="P97" s="93"/>
      <c r="Q97" s="93"/>
      <c r="R97" s="93"/>
      <c r="S97" s="93"/>
      <c r="T97" s="93"/>
      <c r="U97" s="93"/>
      <c r="V97" s="93"/>
      <c r="W97" s="93"/>
      <c r="X97" s="93"/>
      <c r="Y97" s="93"/>
      <c r="Z97" s="93"/>
    </row>
    <row r="98" spans="1:26">
      <c r="A98" s="93"/>
      <c r="B98" s="488"/>
      <c r="C98" s="93"/>
      <c r="D98" s="488"/>
      <c r="E98" s="488"/>
      <c r="F98" s="93"/>
      <c r="G98" s="93"/>
      <c r="H98" s="93"/>
      <c r="I98" s="93"/>
      <c r="J98" s="93"/>
      <c r="K98" s="93"/>
      <c r="L98" s="93"/>
      <c r="M98" s="93"/>
      <c r="N98" s="93"/>
      <c r="O98" s="93"/>
      <c r="P98" s="93"/>
      <c r="Q98" s="93"/>
      <c r="R98" s="93"/>
      <c r="S98" s="93"/>
      <c r="T98" s="93"/>
      <c r="U98" s="93"/>
      <c r="V98" s="93"/>
      <c r="W98" s="93"/>
      <c r="X98" s="93"/>
      <c r="Y98" s="93"/>
      <c r="Z98" s="93"/>
    </row>
    <row r="99" spans="1:26">
      <c r="A99" s="93"/>
      <c r="B99" s="488"/>
      <c r="C99" s="93"/>
      <c r="D99" s="488"/>
      <c r="E99" s="488"/>
      <c r="F99" s="93"/>
      <c r="G99" s="93"/>
      <c r="H99" s="93"/>
      <c r="I99" s="93"/>
      <c r="J99" s="93"/>
      <c r="K99" s="93"/>
      <c r="L99" s="93"/>
      <c r="M99" s="93"/>
      <c r="N99" s="93"/>
      <c r="O99" s="93"/>
      <c r="P99" s="93"/>
      <c r="Q99" s="93"/>
      <c r="R99" s="93"/>
      <c r="S99" s="93"/>
      <c r="T99" s="93"/>
      <c r="U99" s="93"/>
      <c r="V99" s="93"/>
      <c r="W99" s="93"/>
      <c r="X99" s="93"/>
      <c r="Y99" s="93"/>
      <c r="Z99" s="93"/>
    </row>
    <row r="100" spans="1:26">
      <c r="A100" s="93"/>
      <c r="B100" s="488"/>
      <c r="C100" s="93"/>
      <c r="D100" s="488"/>
      <c r="E100" s="488"/>
      <c r="F100" s="93"/>
      <c r="G100" s="93"/>
      <c r="H100" s="93"/>
      <c r="I100" s="93"/>
      <c r="J100" s="93"/>
      <c r="K100" s="93"/>
      <c r="L100" s="93"/>
      <c r="M100" s="93"/>
      <c r="N100" s="93"/>
      <c r="O100" s="93"/>
      <c r="P100" s="93"/>
      <c r="Q100" s="93"/>
      <c r="R100" s="93"/>
      <c r="S100" s="93"/>
      <c r="T100" s="93"/>
      <c r="U100" s="93"/>
      <c r="V100" s="93"/>
      <c r="W100" s="93"/>
      <c r="X100" s="93"/>
      <c r="Y100" s="93"/>
      <c r="Z100" s="93"/>
    </row>
    <row r="101" spans="1:26">
      <c r="A101" s="93"/>
      <c r="B101" s="488"/>
      <c r="C101" s="93"/>
      <c r="D101" s="488"/>
      <c r="E101" s="488"/>
      <c r="F101" s="93"/>
      <c r="G101" s="93"/>
      <c r="H101" s="93"/>
      <c r="I101" s="93"/>
      <c r="J101" s="93"/>
      <c r="K101" s="93"/>
      <c r="L101" s="93"/>
      <c r="M101" s="93"/>
      <c r="N101" s="93"/>
      <c r="O101" s="93"/>
      <c r="P101" s="93"/>
      <c r="Q101" s="93"/>
      <c r="R101" s="93"/>
      <c r="S101" s="93"/>
      <c r="T101" s="93"/>
      <c r="U101" s="93"/>
      <c r="V101" s="93"/>
      <c r="W101" s="93"/>
      <c r="X101" s="93"/>
      <c r="Y101" s="93"/>
      <c r="Z101" s="93"/>
    </row>
    <row r="102" spans="1:26">
      <c r="A102" s="93"/>
      <c r="B102" s="488"/>
      <c r="C102" s="93"/>
      <c r="D102" s="488"/>
      <c r="E102" s="488"/>
      <c r="F102" s="93"/>
      <c r="G102" s="93"/>
      <c r="H102" s="93"/>
      <c r="I102" s="93"/>
      <c r="J102" s="93"/>
      <c r="K102" s="93"/>
      <c r="L102" s="93"/>
      <c r="M102" s="93"/>
      <c r="N102" s="93"/>
      <c r="O102" s="93"/>
      <c r="P102" s="93"/>
      <c r="Q102" s="93"/>
      <c r="R102" s="93"/>
      <c r="S102" s="93"/>
      <c r="T102" s="93"/>
      <c r="U102" s="93"/>
      <c r="V102" s="93"/>
      <c r="W102" s="93"/>
      <c r="X102" s="93"/>
      <c r="Y102" s="93"/>
      <c r="Z102" s="93"/>
    </row>
    <row r="103" spans="1:26">
      <c r="A103" s="93"/>
      <c r="B103" s="488"/>
      <c r="C103" s="93"/>
      <c r="D103" s="488"/>
      <c r="E103" s="488"/>
      <c r="F103" s="93"/>
      <c r="G103" s="93"/>
      <c r="H103" s="93"/>
      <c r="I103" s="93"/>
      <c r="J103" s="93"/>
      <c r="K103" s="93"/>
      <c r="L103" s="93"/>
      <c r="M103" s="93"/>
      <c r="N103" s="93"/>
      <c r="O103" s="93"/>
      <c r="P103" s="93"/>
      <c r="Q103" s="93"/>
      <c r="R103" s="93"/>
      <c r="S103" s="93"/>
      <c r="T103" s="93"/>
      <c r="U103" s="93"/>
      <c r="V103" s="93"/>
      <c r="W103" s="93"/>
      <c r="X103" s="93"/>
      <c r="Y103" s="93"/>
      <c r="Z103" s="93"/>
    </row>
    <row r="104" spans="1:26">
      <c r="A104" s="93"/>
      <c r="B104" s="488"/>
      <c r="C104" s="93"/>
      <c r="D104" s="488"/>
      <c r="E104" s="488"/>
      <c r="F104" s="93"/>
      <c r="G104" s="93"/>
      <c r="H104" s="93"/>
      <c r="I104" s="93"/>
      <c r="J104" s="93"/>
      <c r="K104" s="93"/>
      <c r="L104" s="93"/>
      <c r="M104" s="93"/>
      <c r="N104" s="93"/>
      <c r="O104" s="93"/>
      <c r="P104" s="93"/>
      <c r="Q104" s="93"/>
      <c r="R104" s="93"/>
      <c r="S104" s="93"/>
      <c r="T104" s="93"/>
      <c r="U104" s="93"/>
      <c r="V104" s="93"/>
      <c r="W104" s="93"/>
      <c r="X104" s="93"/>
      <c r="Y104" s="93"/>
      <c r="Z104" s="93"/>
    </row>
    <row r="105" spans="1:26">
      <c r="A105" s="93"/>
      <c r="B105" s="488"/>
      <c r="C105" s="93"/>
      <c r="D105" s="488"/>
      <c r="E105" s="488"/>
      <c r="F105" s="93"/>
      <c r="G105" s="93"/>
      <c r="H105" s="93"/>
      <c r="I105" s="93"/>
      <c r="J105" s="93"/>
      <c r="K105" s="93"/>
      <c r="L105" s="93"/>
      <c r="M105" s="93"/>
      <c r="N105" s="93"/>
      <c r="O105" s="93"/>
      <c r="P105" s="93"/>
      <c r="Q105" s="93"/>
      <c r="R105" s="93"/>
      <c r="S105" s="93"/>
      <c r="T105" s="93"/>
      <c r="U105" s="93"/>
      <c r="V105" s="93"/>
      <c r="W105" s="93"/>
      <c r="X105" s="93"/>
      <c r="Y105" s="93"/>
      <c r="Z105" s="93"/>
    </row>
    <row r="106" spans="1:26">
      <c r="A106" s="93"/>
      <c r="B106" s="488"/>
      <c r="C106" s="93"/>
      <c r="D106" s="488"/>
      <c r="E106" s="488"/>
      <c r="F106" s="93"/>
      <c r="G106" s="93"/>
      <c r="H106" s="93"/>
      <c r="I106" s="93"/>
      <c r="J106" s="93"/>
      <c r="K106" s="93"/>
      <c r="L106" s="93"/>
      <c r="M106" s="93"/>
      <c r="N106" s="93"/>
      <c r="O106" s="93"/>
      <c r="P106" s="93"/>
      <c r="Q106" s="93"/>
      <c r="R106" s="93"/>
      <c r="S106" s="93"/>
      <c r="T106" s="93"/>
      <c r="U106" s="93"/>
      <c r="V106" s="93"/>
      <c r="W106" s="93"/>
      <c r="X106" s="93"/>
      <c r="Y106" s="93"/>
      <c r="Z106" s="93"/>
    </row>
    <row r="107" spans="1:26">
      <c r="A107" s="93"/>
      <c r="B107" s="488"/>
      <c r="C107" s="93"/>
      <c r="D107" s="488"/>
      <c r="E107" s="488"/>
      <c r="F107" s="93"/>
      <c r="G107" s="93"/>
      <c r="H107" s="93"/>
      <c r="I107" s="93"/>
      <c r="J107" s="93"/>
      <c r="K107" s="93"/>
      <c r="L107" s="93"/>
      <c r="M107" s="93"/>
      <c r="N107" s="93"/>
      <c r="O107" s="93"/>
      <c r="P107" s="93"/>
      <c r="Q107" s="93"/>
      <c r="R107" s="93"/>
      <c r="S107" s="93"/>
      <c r="T107" s="93"/>
      <c r="U107" s="93"/>
      <c r="V107" s="93"/>
      <c r="W107" s="93"/>
      <c r="X107" s="93"/>
      <c r="Y107" s="93"/>
      <c r="Z107" s="93"/>
    </row>
    <row r="108" spans="1:26">
      <c r="A108" s="93"/>
      <c r="B108" s="488"/>
      <c r="C108" s="93"/>
      <c r="D108" s="488"/>
      <c r="E108" s="488"/>
      <c r="F108" s="93"/>
      <c r="G108" s="93"/>
      <c r="H108" s="93"/>
      <c r="I108" s="93"/>
      <c r="J108" s="93"/>
      <c r="K108" s="93"/>
      <c r="L108" s="93"/>
      <c r="M108" s="93"/>
      <c r="N108" s="93"/>
      <c r="O108" s="93"/>
      <c r="P108" s="93"/>
      <c r="Q108" s="93"/>
      <c r="R108" s="93"/>
      <c r="S108" s="93"/>
      <c r="T108" s="93"/>
      <c r="U108" s="93"/>
      <c r="V108" s="93"/>
      <c r="W108" s="93"/>
      <c r="X108" s="93"/>
      <c r="Y108" s="93"/>
      <c r="Z108" s="93"/>
    </row>
    <row r="109" spans="1:26">
      <c r="A109" s="93"/>
      <c r="B109" s="488"/>
      <c r="C109" s="93"/>
      <c r="D109" s="488"/>
      <c r="E109" s="488"/>
      <c r="F109" s="93"/>
      <c r="G109" s="93"/>
      <c r="H109" s="93"/>
      <c r="I109" s="93"/>
      <c r="J109" s="93"/>
      <c r="K109" s="93"/>
      <c r="L109" s="93"/>
      <c r="M109" s="93"/>
      <c r="N109" s="93"/>
      <c r="O109" s="93"/>
      <c r="P109" s="93"/>
      <c r="Q109" s="93"/>
      <c r="R109" s="93"/>
      <c r="S109" s="93"/>
      <c r="T109" s="93"/>
      <c r="U109" s="93"/>
      <c r="V109" s="93"/>
      <c r="W109" s="93"/>
      <c r="X109" s="93"/>
      <c r="Y109" s="93"/>
      <c r="Z109" s="93"/>
    </row>
    <row r="110" spans="1:26">
      <c r="A110" s="93"/>
      <c r="B110" s="488"/>
      <c r="C110" s="93"/>
      <c r="D110" s="488"/>
      <c r="E110" s="488"/>
      <c r="F110" s="93"/>
      <c r="G110" s="93"/>
      <c r="H110" s="93"/>
      <c r="I110" s="93"/>
      <c r="J110" s="93"/>
      <c r="K110" s="93"/>
      <c r="L110" s="93"/>
      <c r="M110" s="93"/>
      <c r="N110" s="93"/>
      <c r="O110" s="93"/>
      <c r="P110" s="93"/>
      <c r="Q110" s="93"/>
      <c r="R110" s="93"/>
      <c r="S110" s="93"/>
      <c r="T110" s="93"/>
      <c r="U110" s="93"/>
      <c r="V110" s="93"/>
      <c r="W110" s="93"/>
      <c r="X110" s="93"/>
      <c r="Y110" s="93"/>
      <c r="Z110" s="93"/>
    </row>
    <row r="111" spans="1:26">
      <c r="A111" s="93"/>
      <c r="B111" s="488"/>
      <c r="C111" s="93"/>
      <c r="D111" s="488"/>
      <c r="E111" s="488"/>
      <c r="F111" s="93"/>
      <c r="G111" s="93"/>
      <c r="H111" s="93"/>
      <c r="I111" s="93"/>
      <c r="J111" s="93"/>
      <c r="K111" s="93"/>
      <c r="L111" s="93"/>
      <c r="M111" s="93"/>
      <c r="N111" s="93"/>
      <c r="O111" s="93"/>
      <c r="P111" s="93"/>
      <c r="Q111" s="93"/>
      <c r="R111" s="93"/>
      <c r="S111" s="93"/>
      <c r="T111" s="93"/>
      <c r="U111" s="93"/>
      <c r="V111" s="93"/>
      <c r="W111" s="93"/>
      <c r="X111" s="93"/>
      <c r="Y111" s="93"/>
      <c r="Z111" s="93"/>
    </row>
    <row r="112" spans="1:26">
      <c r="A112" s="93"/>
      <c r="B112" s="488"/>
      <c r="C112" s="93"/>
      <c r="D112" s="488"/>
      <c r="E112" s="488"/>
      <c r="F112" s="93"/>
      <c r="G112" s="93"/>
      <c r="H112" s="93"/>
      <c r="I112" s="93"/>
      <c r="J112" s="93"/>
      <c r="K112" s="93"/>
      <c r="L112" s="93"/>
      <c r="M112" s="93"/>
      <c r="N112" s="93"/>
      <c r="O112" s="93"/>
      <c r="P112" s="93"/>
      <c r="Q112" s="93"/>
      <c r="R112" s="93"/>
      <c r="S112" s="93"/>
      <c r="T112" s="93"/>
      <c r="U112" s="93"/>
      <c r="V112" s="93"/>
      <c r="W112" s="93"/>
      <c r="X112" s="93"/>
      <c r="Y112" s="93"/>
      <c r="Z112" s="93"/>
    </row>
    <row r="113" spans="1:26">
      <c r="A113" s="93"/>
      <c r="B113" s="488"/>
      <c r="C113" s="93"/>
      <c r="D113" s="488"/>
      <c r="E113" s="488"/>
      <c r="F113" s="93"/>
      <c r="G113" s="93"/>
      <c r="H113" s="93"/>
      <c r="I113" s="93"/>
      <c r="J113" s="93"/>
      <c r="K113" s="93"/>
      <c r="L113" s="93"/>
      <c r="M113" s="93"/>
      <c r="N113" s="93"/>
      <c r="O113" s="93"/>
      <c r="P113" s="93"/>
      <c r="Q113" s="93"/>
      <c r="R113" s="93"/>
      <c r="S113" s="93"/>
      <c r="T113" s="93"/>
      <c r="U113" s="93"/>
      <c r="V113" s="93"/>
      <c r="W113" s="93"/>
      <c r="X113" s="93"/>
      <c r="Y113" s="93"/>
      <c r="Z113" s="93"/>
    </row>
    <row r="114" spans="1:26">
      <c r="A114" s="93"/>
      <c r="B114" s="488"/>
      <c r="C114" s="93"/>
      <c r="D114" s="488"/>
      <c r="E114" s="488"/>
      <c r="F114" s="93"/>
      <c r="G114" s="93"/>
      <c r="H114" s="93"/>
      <c r="I114" s="93"/>
      <c r="J114" s="93"/>
      <c r="K114" s="93"/>
      <c r="L114" s="93"/>
      <c r="M114" s="93"/>
      <c r="N114" s="93"/>
      <c r="O114" s="93"/>
      <c r="P114" s="93"/>
      <c r="Q114" s="93"/>
      <c r="R114" s="93"/>
      <c r="S114" s="93"/>
      <c r="T114" s="93"/>
      <c r="U114" s="93"/>
      <c r="V114" s="93"/>
      <c r="W114" s="93"/>
      <c r="X114" s="93"/>
      <c r="Y114" s="93"/>
      <c r="Z114" s="93"/>
    </row>
    <row r="115" spans="1:26">
      <c r="A115" s="93"/>
      <c r="B115" s="488"/>
      <c r="C115" s="93"/>
      <c r="D115" s="488"/>
      <c r="E115" s="488"/>
      <c r="F115" s="93"/>
      <c r="G115" s="93"/>
      <c r="H115" s="93"/>
      <c r="I115" s="93"/>
      <c r="J115" s="93"/>
      <c r="K115" s="93"/>
      <c r="L115" s="93"/>
      <c r="M115" s="93"/>
      <c r="N115" s="93"/>
      <c r="O115" s="93"/>
      <c r="P115" s="93"/>
      <c r="Q115" s="93"/>
      <c r="R115" s="93"/>
      <c r="S115" s="93"/>
      <c r="T115" s="93"/>
      <c r="U115" s="93"/>
      <c r="V115" s="93"/>
      <c r="W115" s="93"/>
      <c r="X115" s="93"/>
      <c r="Y115" s="93"/>
      <c r="Z115" s="93"/>
    </row>
    <row r="116" spans="1:26">
      <c r="A116" s="93"/>
      <c r="B116" s="488"/>
      <c r="C116" s="93"/>
      <c r="D116" s="488"/>
      <c r="E116" s="488"/>
      <c r="F116" s="93"/>
      <c r="G116" s="93"/>
      <c r="H116" s="93"/>
      <c r="I116" s="93"/>
      <c r="J116" s="93"/>
      <c r="K116" s="93"/>
      <c r="L116" s="93"/>
      <c r="M116" s="93"/>
      <c r="N116" s="93"/>
      <c r="O116" s="93"/>
      <c r="P116" s="93"/>
      <c r="Q116" s="93"/>
      <c r="R116" s="93"/>
      <c r="S116" s="93"/>
      <c r="T116" s="93"/>
      <c r="U116" s="93"/>
      <c r="V116" s="93"/>
      <c r="W116" s="93"/>
      <c r="X116" s="93"/>
      <c r="Y116" s="93"/>
      <c r="Z116" s="93"/>
    </row>
    <row r="117" spans="1:26">
      <c r="A117" s="93"/>
      <c r="B117" s="488"/>
      <c r="C117" s="93"/>
      <c r="D117" s="488"/>
      <c r="E117" s="488"/>
      <c r="F117" s="93"/>
      <c r="G117" s="93"/>
      <c r="H117" s="93"/>
      <c r="I117" s="93"/>
      <c r="J117" s="93"/>
      <c r="K117" s="93"/>
      <c r="L117" s="93"/>
      <c r="M117" s="93"/>
      <c r="N117" s="93"/>
      <c r="O117" s="93"/>
      <c r="P117" s="93"/>
      <c r="Q117" s="93"/>
      <c r="R117" s="93"/>
      <c r="S117" s="93"/>
      <c r="T117" s="93"/>
      <c r="U117" s="93"/>
      <c r="V117" s="93"/>
      <c r="W117" s="93"/>
      <c r="X117" s="93"/>
      <c r="Y117" s="93"/>
      <c r="Z117" s="93"/>
    </row>
    <row r="118" spans="1:26">
      <c r="A118" s="93"/>
      <c r="B118" s="488"/>
      <c r="C118" s="93"/>
      <c r="D118" s="488"/>
      <c r="E118" s="488"/>
      <c r="F118" s="93"/>
      <c r="G118" s="93"/>
      <c r="H118" s="93"/>
      <c r="I118" s="93"/>
      <c r="J118" s="93"/>
      <c r="K118" s="93"/>
      <c r="L118" s="93"/>
      <c r="M118" s="93"/>
      <c r="N118" s="93"/>
      <c r="O118" s="93"/>
      <c r="P118" s="93"/>
      <c r="Q118" s="93"/>
      <c r="R118" s="93"/>
      <c r="S118" s="93"/>
      <c r="T118" s="93"/>
      <c r="U118" s="93"/>
      <c r="V118" s="93"/>
      <c r="W118" s="93"/>
      <c r="X118" s="93"/>
      <c r="Y118" s="93"/>
      <c r="Z118" s="93"/>
    </row>
    <row r="119" spans="1:26">
      <c r="A119" s="93"/>
      <c r="B119" s="488"/>
      <c r="C119" s="93"/>
      <c r="D119" s="488"/>
      <c r="E119" s="488"/>
      <c r="F119" s="93"/>
      <c r="G119" s="93"/>
      <c r="H119" s="93"/>
      <c r="I119" s="93"/>
      <c r="J119" s="93"/>
      <c r="K119" s="93"/>
      <c r="L119" s="93"/>
      <c r="M119" s="93"/>
      <c r="N119" s="93"/>
      <c r="O119" s="93"/>
      <c r="P119" s="93"/>
      <c r="Q119" s="93"/>
      <c r="R119" s="93"/>
      <c r="S119" s="93"/>
      <c r="T119" s="93"/>
      <c r="U119" s="93"/>
      <c r="V119" s="93"/>
      <c r="W119" s="93"/>
      <c r="X119" s="93"/>
      <c r="Y119" s="93"/>
      <c r="Z119" s="93"/>
    </row>
    <row r="120" spans="1:26">
      <c r="A120" s="93"/>
      <c r="B120" s="488"/>
      <c r="C120" s="93"/>
      <c r="D120" s="488"/>
      <c r="E120" s="488"/>
      <c r="F120" s="93"/>
      <c r="G120" s="93"/>
      <c r="H120" s="93"/>
      <c r="I120" s="93"/>
      <c r="J120" s="93"/>
      <c r="K120" s="93"/>
      <c r="L120" s="93"/>
      <c r="M120" s="93"/>
      <c r="N120" s="93"/>
      <c r="O120" s="93"/>
      <c r="P120" s="93"/>
      <c r="Q120" s="93"/>
      <c r="R120" s="93"/>
      <c r="S120" s="93"/>
      <c r="T120" s="93"/>
      <c r="U120" s="93"/>
      <c r="V120" s="93"/>
      <c r="W120" s="93"/>
      <c r="X120" s="93"/>
      <c r="Y120" s="93"/>
      <c r="Z120" s="93"/>
    </row>
    <row r="121" spans="1:26">
      <c r="A121" s="93"/>
      <c r="B121" s="488"/>
      <c r="C121" s="93"/>
      <c r="D121" s="488"/>
      <c r="E121" s="488"/>
      <c r="F121" s="93"/>
      <c r="G121" s="93"/>
      <c r="H121" s="93"/>
      <c r="I121" s="93"/>
      <c r="J121" s="93"/>
      <c r="K121" s="93"/>
      <c r="L121" s="93"/>
      <c r="M121" s="93"/>
      <c r="N121" s="93"/>
      <c r="O121" s="93"/>
      <c r="P121" s="93"/>
      <c r="Q121" s="93"/>
      <c r="R121" s="93"/>
      <c r="S121" s="93"/>
      <c r="T121" s="93"/>
      <c r="U121" s="93"/>
      <c r="V121" s="93"/>
      <c r="W121" s="93"/>
      <c r="X121" s="93"/>
      <c r="Y121" s="93"/>
      <c r="Z121" s="93"/>
    </row>
    <row r="122" spans="1:26">
      <c r="A122" s="93"/>
      <c r="B122" s="488"/>
      <c r="C122" s="93"/>
      <c r="D122" s="488"/>
      <c r="E122" s="488"/>
      <c r="F122" s="93"/>
      <c r="G122" s="93"/>
      <c r="H122" s="93"/>
      <c r="I122" s="93"/>
      <c r="J122" s="93"/>
      <c r="K122" s="93"/>
      <c r="L122" s="93"/>
      <c r="M122" s="93"/>
      <c r="N122" s="93"/>
      <c r="O122" s="93"/>
      <c r="P122" s="93"/>
      <c r="Q122" s="93"/>
      <c r="R122" s="93"/>
      <c r="S122" s="93"/>
      <c r="T122" s="93"/>
      <c r="U122" s="93"/>
      <c r="V122" s="93"/>
      <c r="W122" s="93"/>
      <c r="X122" s="93"/>
      <c r="Y122" s="93"/>
      <c r="Z122" s="93"/>
    </row>
    <row r="123" spans="1:26">
      <c r="A123" s="93"/>
      <c r="B123" s="488"/>
      <c r="C123" s="93"/>
      <c r="D123" s="488"/>
      <c r="E123" s="488"/>
      <c r="F123" s="93"/>
      <c r="G123" s="93"/>
      <c r="H123" s="93"/>
      <c r="I123" s="93"/>
      <c r="J123" s="93"/>
      <c r="K123" s="93"/>
      <c r="L123" s="93"/>
      <c r="M123" s="93"/>
      <c r="N123" s="93"/>
      <c r="O123" s="93"/>
      <c r="P123" s="93"/>
      <c r="Q123" s="93"/>
      <c r="R123" s="93"/>
      <c r="S123" s="93"/>
      <c r="T123" s="93"/>
      <c r="U123" s="93"/>
      <c r="V123" s="93"/>
      <c r="W123" s="93"/>
      <c r="X123" s="93"/>
      <c r="Y123" s="93"/>
      <c r="Z123" s="93"/>
    </row>
    <row r="124" spans="1:26">
      <c r="A124" s="93"/>
      <c r="B124" s="488"/>
      <c r="C124" s="93"/>
      <c r="D124" s="488"/>
      <c r="E124" s="488"/>
      <c r="F124" s="93"/>
      <c r="G124" s="93"/>
      <c r="H124" s="93"/>
      <c r="I124" s="93"/>
      <c r="J124" s="93"/>
      <c r="K124" s="93"/>
      <c r="L124" s="93"/>
      <c r="M124" s="93"/>
      <c r="N124" s="93"/>
      <c r="O124" s="93"/>
      <c r="P124" s="93"/>
      <c r="Q124" s="93"/>
      <c r="R124" s="93"/>
      <c r="S124" s="93"/>
      <c r="T124" s="93"/>
      <c r="U124" s="93"/>
      <c r="V124" s="93"/>
      <c r="W124" s="93"/>
      <c r="X124" s="93"/>
      <c r="Y124" s="93"/>
      <c r="Z124" s="93"/>
    </row>
    <row r="125" spans="1:26">
      <c r="A125" s="93"/>
      <c r="B125" s="488"/>
      <c r="C125" s="93"/>
      <c r="D125" s="488"/>
      <c r="E125" s="488"/>
      <c r="F125" s="93"/>
      <c r="G125" s="93"/>
      <c r="H125" s="93"/>
      <c r="I125" s="93"/>
      <c r="J125" s="93"/>
      <c r="K125" s="93"/>
      <c r="L125" s="93"/>
      <c r="M125" s="93"/>
      <c r="N125" s="93"/>
      <c r="O125" s="93"/>
      <c r="P125" s="93"/>
      <c r="Q125" s="93"/>
      <c r="R125" s="93"/>
      <c r="S125" s="93"/>
      <c r="T125" s="93"/>
      <c r="U125" s="93"/>
      <c r="V125" s="93"/>
      <c r="W125" s="93"/>
      <c r="X125" s="93"/>
      <c r="Y125" s="93"/>
      <c r="Z125" s="93"/>
    </row>
    <row r="126" spans="1:26">
      <c r="A126" s="93"/>
      <c r="B126" s="488"/>
      <c r="C126" s="93"/>
      <c r="D126" s="488"/>
      <c r="E126" s="488"/>
      <c r="F126" s="93"/>
      <c r="G126" s="93"/>
      <c r="H126" s="93"/>
      <c r="I126" s="93"/>
      <c r="J126" s="93"/>
      <c r="K126" s="93"/>
      <c r="L126" s="93"/>
      <c r="M126" s="93"/>
      <c r="N126" s="93"/>
      <c r="O126" s="93"/>
      <c r="P126" s="93"/>
      <c r="Q126" s="93"/>
      <c r="R126" s="93"/>
      <c r="S126" s="93"/>
      <c r="T126" s="93"/>
      <c r="U126" s="93"/>
      <c r="V126" s="93"/>
      <c r="W126" s="93"/>
      <c r="X126" s="93"/>
      <c r="Y126" s="93"/>
      <c r="Z126" s="93"/>
    </row>
    <row r="127" spans="1:26">
      <c r="A127" s="93"/>
      <c r="B127" s="488"/>
      <c r="C127" s="93"/>
      <c r="D127" s="488"/>
      <c r="E127" s="488"/>
      <c r="F127" s="93"/>
      <c r="G127" s="93"/>
      <c r="H127" s="93"/>
      <c r="I127" s="93"/>
      <c r="J127" s="93"/>
      <c r="K127" s="93"/>
      <c r="L127" s="93"/>
      <c r="M127" s="93"/>
      <c r="N127" s="93"/>
      <c r="O127" s="93"/>
      <c r="P127" s="93"/>
      <c r="Q127" s="93"/>
      <c r="R127" s="93"/>
      <c r="S127" s="93"/>
      <c r="T127" s="93"/>
      <c r="U127" s="93"/>
      <c r="V127" s="93"/>
      <c r="W127" s="93"/>
      <c r="X127" s="93"/>
      <c r="Y127" s="93"/>
      <c r="Z127" s="93"/>
    </row>
    <row r="128" spans="1:26">
      <c r="A128" s="93"/>
      <c r="B128" s="488"/>
      <c r="C128" s="93"/>
      <c r="D128" s="488"/>
      <c r="E128" s="488"/>
      <c r="F128" s="93"/>
      <c r="G128" s="93"/>
      <c r="H128" s="93"/>
      <c r="I128" s="93"/>
      <c r="J128" s="93"/>
      <c r="K128" s="93"/>
      <c r="L128" s="93"/>
      <c r="M128" s="93"/>
      <c r="N128" s="93"/>
      <c r="O128" s="93"/>
      <c r="P128" s="93"/>
      <c r="Q128" s="93"/>
      <c r="R128" s="93"/>
      <c r="S128" s="93"/>
      <c r="T128" s="93"/>
      <c r="U128" s="93"/>
      <c r="V128" s="93"/>
      <c r="W128" s="93"/>
      <c r="X128" s="93"/>
      <c r="Y128" s="93"/>
      <c r="Z128" s="93"/>
    </row>
    <row r="129" spans="1:26">
      <c r="A129" s="93"/>
      <c r="B129" s="488"/>
      <c r="C129" s="93"/>
      <c r="D129" s="488"/>
      <c r="E129" s="488"/>
      <c r="F129" s="93"/>
      <c r="G129" s="93"/>
      <c r="H129" s="93"/>
      <c r="I129" s="93"/>
      <c r="J129" s="93"/>
      <c r="K129" s="93"/>
      <c r="L129" s="93"/>
      <c r="M129" s="93"/>
      <c r="N129" s="93"/>
      <c r="O129" s="93"/>
      <c r="P129" s="93"/>
      <c r="Q129" s="93"/>
      <c r="R129" s="93"/>
      <c r="S129" s="93"/>
      <c r="T129" s="93"/>
      <c r="U129" s="93"/>
      <c r="V129" s="93"/>
      <c r="W129" s="93"/>
      <c r="X129" s="93"/>
      <c r="Y129" s="93"/>
      <c r="Z129" s="93"/>
    </row>
    <row r="130" spans="1:26">
      <c r="A130" s="93"/>
      <c r="B130" s="488"/>
      <c r="C130" s="93"/>
      <c r="D130" s="488"/>
      <c r="E130" s="488"/>
      <c r="F130" s="93"/>
      <c r="G130" s="93"/>
      <c r="H130" s="93"/>
      <c r="I130" s="93"/>
      <c r="J130" s="93"/>
      <c r="K130" s="93"/>
      <c r="L130" s="93"/>
      <c r="M130" s="93"/>
      <c r="N130" s="93"/>
      <c r="O130" s="93"/>
      <c r="P130" s="93"/>
      <c r="Q130" s="93"/>
      <c r="R130" s="93"/>
      <c r="S130" s="93"/>
      <c r="T130" s="93"/>
      <c r="U130" s="93"/>
      <c r="V130" s="93"/>
      <c r="W130" s="93"/>
      <c r="X130" s="93"/>
      <c r="Y130" s="93"/>
      <c r="Z130" s="93"/>
    </row>
    <row r="131" spans="1:26">
      <c r="A131" s="93"/>
      <c r="B131" s="488"/>
      <c r="C131" s="93"/>
      <c r="D131" s="488"/>
      <c r="E131" s="488"/>
      <c r="F131" s="93"/>
      <c r="G131" s="93"/>
      <c r="H131" s="93"/>
      <c r="I131" s="93"/>
      <c r="J131" s="93"/>
      <c r="K131" s="93"/>
      <c r="L131" s="93"/>
      <c r="M131" s="93"/>
      <c r="N131" s="93"/>
      <c r="O131" s="93"/>
      <c r="P131" s="93"/>
      <c r="Q131" s="93"/>
      <c r="R131" s="93"/>
      <c r="S131" s="93"/>
      <c r="T131" s="93"/>
      <c r="U131" s="93"/>
      <c r="V131" s="93"/>
      <c r="W131" s="93"/>
      <c r="X131" s="93"/>
      <c r="Y131" s="93"/>
      <c r="Z131" s="93"/>
    </row>
    <row r="132" spans="1:26">
      <c r="A132" s="93"/>
      <c r="B132" s="488"/>
      <c r="C132" s="93"/>
      <c r="D132" s="488"/>
      <c r="E132" s="488"/>
      <c r="F132" s="93"/>
      <c r="G132" s="93"/>
      <c r="H132" s="93"/>
      <c r="I132" s="93"/>
      <c r="J132" s="93"/>
      <c r="K132" s="93"/>
      <c r="L132" s="93"/>
      <c r="M132" s="93"/>
      <c r="N132" s="93"/>
      <c r="O132" s="93"/>
      <c r="P132" s="93"/>
      <c r="Q132" s="93"/>
      <c r="R132" s="93"/>
      <c r="S132" s="93"/>
      <c r="T132" s="93"/>
      <c r="U132" s="93"/>
      <c r="V132" s="93"/>
      <c r="W132" s="93"/>
      <c r="X132" s="93"/>
      <c r="Y132" s="93"/>
      <c r="Z132" s="93"/>
    </row>
    <row r="133" spans="1:26">
      <c r="A133" s="93"/>
      <c r="B133" s="488"/>
      <c r="C133" s="93"/>
      <c r="D133" s="488"/>
      <c r="E133" s="488"/>
      <c r="F133" s="93"/>
      <c r="G133" s="93"/>
      <c r="H133" s="93"/>
      <c r="I133" s="93"/>
      <c r="J133" s="93"/>
      <c r="K133" s="93"/>
      <c r="L133" s="93"/>
      <c r="M133" s="93"/>
      <c r="N133" s="93"/>
      <c r="O133" s="93"/>
      <c r="P133" s="93"/>
      <c r="Q133" s="93"/>
      <c r="R133" s="93"/>
      <c r="S133" s="93"/>
      <c r="T133" s="93"/>
      <c r="U133" s="93"/>
      <c r="V133" s="93"/>
      <c r="W133" s="93"/>
      <c r="X133" s="93"/>
      <c r="Y133" s="93"/>
      <c r="Z133" s="93"/>
    </row>
    <row r="134" spans="1:26">
      <c r="A134" s="93"/>
      <c r="B134" s="488"/>
      <c r="C134" s="93"/>
      <c r="D134" s="488"/>
      <c r="E134" s="488"/>
      <c r="F134" s="93"/>
      <c r="G134" s="93"/>
      <c r="H134" s="93"/>
      <c r="I134" s="93"/>
      <c r="J134" s="93"/>
      <c r="K134" s="93"/>
      <c r="L134" s="93"/>
      <c r="M134" s="93"/>
      <c r="N134" s="93"/>
      <c r="O134" s="93"/>
      <c r="P134" s="93"/>
      <c r="Q134" s="93"/>
      <c r="R134" s="93"/>
      <c r="S134" s="93"/>
      <c r="T134" s="93"/>
      <c r="U134" s="93"/>
      <c r="V134" s="93"/>
      <c r="W134" s="93"/>
      <c r="X134" s="93"/>
      <c r="Y134" s="93"/>
      <c r="Z134" s="93"/>
    </row>
    <row r="135" spans="1:26">
      <c r="A135" s="93"/>
      <c r="B135" s="488"/>
      <c r="C135" s="93"/>
      <c r="D135" s="488"/>
      <c r="E135" s="488"/>
      <c r="F135" s="93"/>
      <c r="G135" s="93"/>
      <c r="H135" s="93"/>
      <c r="I135" s="93"/>
      <c r="J135" s="93"/>
      <c r="K135" s="93"/>
      <c r="L135" s="93"/>
      <c r="M135" s="93"/>
      <c r="N135" s="93"/>
      <c r="O135" s="93"/>
      <c r="P135" s="93"/>
      <c r="Q135" s="93"/>
      <c r="R135" s="93"/>
      <c r="S135" s="93"/>
      <c r="T135" s="93"/>
      <c r="U135" s="93"/>
      <c r="V135" s="93"/>
      <c r="W135" s="93"/>
      <c r="X135" s="93"/>
      <c r="Y135" s="93"/>
      <c r="Z135" s="93"/>
    </row>
    <row r="136" spans="1:26">
      <c r="A136" s="93"/>
      <c r="B136" s="488"/>
      <c r="C136" s="93"/>
      <c r="D136" s="488"/>
      <c r="E136" s="488"/>
      <c r="F136" s="93"/>
      <c r="G136" s="93"/>
      <c r="H136" s="93"/>
      <c r="I136" s="93"/>
      <c r="J136" s="93"/>
      <c r="K136" s="93"/>
      <c r="L136" s="93"/>
      <c r="M136" s="93"/>
      <c r="N136" s="93"/>
      <c r="O136" s="93"/>
      <c r="P136" s="93"/>
      <c r="Q136" s="93"/>
      <c r="R136" s="93"/>
      <c r="S136" s="93"/>
      <c r="T136" s="93"/>
      <c r="U136" s="93"/>
      <c r="V136" s="93"/>
      <c r="W136" s="93"/>
      <c r="X136" s="93"/>
      <c r="Y136" s="93"/>
      <c r="Z136" s="93"/>
    </row>
    <row r="137" spans="1:26">
      <c r="A137" s="93"/>
      <c r="B137" s="488"/>
      <c r="C137" s="93"/>
      <c r="D137" s="488"/>
      <c r="E137" s="488"/>
      <c r="F137" s="93"/>
      <c r="G137" s="93"/>
      <c r="H137" s="93"/>
      <c r="I137" s="93"/>
      <c r="J137" s="93"/>
      <c r="K137" s="93"/>
      <c r="L137" s="93"/>
      <c r="M137" s="93"/>
      <c r="N137" s="93"/>
      <c r="O137" s="93"/>
      <c r="P137" s="93"/>
      <c r="Q137" s="93"/>
      <c r="R137" s="93"/>
      <c r="S137" s="93"/>
      <c r="T137" s="93"/>
      <c r="U137" s="93"/>
      <c r="V137" s="93"/>
      <c r="W137" s="93"/>
      <c r="X137" s="93"/>
      <c r="Y137" s="93"/>
      <c r="Z137" s="93"/>
    </row>
    <row r="138" spans="1:26">
      <c r="A138" s="93"/>
      <c r="B138" s="488"/>
      <c r="C138" s="93"/>
      <c r="D138" s="488"/>
      <c r="E138" s="488"/>
      <c r="F138" s="93"/>
      <c r="G138" s="93"/>
      <c r="H138" s="93"/>
      <c r="I138" s="93"/>
      <c r="J138" s="93"/>
      <c r="K138" s="93"/>
      <c r="L138" s="93"/>
      <c r="M138" s="93"/>
      <c r="N138" s="93"/>
      <c r="O138" s="93"/>
      <c r="P138" s="93"/>
      <c r="Q138" s="93"/>
      <c r="R138" s="93"/>
      <c r="S138" s="93"/>
      <c r="T138" s="93"/>
      <c r="U138" s="93"/>
      <c r="V138" s="93"/>
      <c r="W138" s="93"/>
      <c r="X138" s="93"/>
      <c r="Y138" s="93"/>
      <c r="Z138" s="93"/>
    </row>
    <row r="139" spans="1:26">
      <c r="A139" s="93"/>
      <c r="B139" s="488"/>
      <c r="C139" s="93"/>
      <c r="D139" s="488"/>
      <c r="E139" s="488"/>
      <c r="F139" s="93"/>
      <c r="G139" s="93"/>
      <c r="H139" s="93"/>
      <c r="I139" s="93"/>
      <c r="J139" s="93"/>
      <c r="K139" s="93"/>
      <c r="L139" s="93"/>
      <c r="M139" s="93"/>
      <c r="N139" s="93"/>
      <c r="O139" s="93"/>
      <c r="P139" s="93"/>
      <c r="Q139" s="93"/>
      <c r="R139" s="93"/>
      <c r="S139" s="93"/>
      <c r="T139" s="93"/>
      <c r="U139" s="93"/>
      <c r="V139" s="93"/>
      <c r="W139" s="93"/>
      <c r="X139" s="93"/>
      <c r="Y139" s="93"/>
      <c r="Z139" s="93"/>
    </row>
    <row r="140" spans="1:26">
      <c r="A140" s="93"/>
      <c r="B140" s="488"/>
      <c r="C140" s="93"/>
      <c r="D140" s="488"/>
      <c r="E140" s="488"/>
      <c r="F140" s="93"/>
      <c r="G140" s="93"/>
      <c r="H140" s="93"/>
      <c r="I140" s="93"/>
      <c r="J140" s="93"/>
      <c r="K140" s="93"/>
      <c r="L140" s="93"/>
      <c r="M140" s="93"/>
      <c r="N140" s="93"/>
      <c r="O140" s="93"/>
      <c r="P140" s="93"/>
      <c r="Q140" s="93"/>
      <c r="R140" s="93"/>
      <c r="S140" s="93"/>
      <c r="T140" s="93"/>
      <c r="U140" s="93"/>
      <c r="V140" s="93"/>
      <c r="W140" s="93"/>
      <c r="X140" s="93"/>
      <c r="Y140" s="93"/>
      <c r="Z140" s="93"/>
    </row>
    <row r="141" spans="1:26">
      <c r="A141" s="93"/>
      <c r="B141" s="488"/>
      <c r="C141" s="93"/>
      <c r="D141" s="488"/>
      <c r="E141" s="488"/>
      <c r="F141" s="93"/>
      <c r="G141" s="93"/>
      <c r="H141" s="93"/>
      <c r="I141" s="93"/>
      <c r="J141" s="93"/>
      <c r="K141" s="93"/>
      <c r="L141" s="93"/>
      <c r="M141" s="93"/>
      <c r="N141" s="93"/>
      <c r="O141" s="93"/>
      <c r="P141" s="93"/>
      <c r="Q141" s="93"/>
      <c r="R141" s="93"/>
      <c r="S141" s="93"/>
      <c r="T141" s="93"/>
      <c r="U141" s="93"/>
      <c r="V141" s="93"/>
      <c r="W141" s="93"/>
      <c r="X141" s="93"/>
      <c r="Y141" s="93"/>
      <c r="Z141" s="93"/>
    </row>
    <row r="142" spans="1:26">
      <c r="A142" s="93"/>
      <c r="B142" s="488"/>
      <c r="C142" s="93"/>
      <c r="D142" s="488"/>
      <c r="E142" s="488"/>
      <c r="F142" s="93"/>
      <c r="G142" s="93"/>
      <c r="H142" s="93"/>
      <c r="I142" s="93"/>
      <c r="J142" s="93"/>
      <c r="K142" s="93"/>
      <c r="L142" s="93"/>
      <c r="M142" s="93"/>
      <c r="N142" s="93"/>
      <c r="O142" s="93"/>
      <c r="P142" s="93"/>
      <c r="Q142" s="93"/>
      <c r="R142" s="93"/>
      <c r="S142" s="93"/>
      <c r="T142" s="93"/>
      <c r="U142" s="93"/>
      <c r="V142" s="93"/>
      <c r="W142" s="93"/>
      <c r="X142" s="93"/>
      <c r="Y142" s="93"/>
      <c r="Z142" s="93"/>
    </row>
    <row r="143" spans="1:26">
      <c r="A143" s="93"/>
      <c r="B143" s="488"/>
      <c r="C143" s="93"/>
      <c r="D143" s="488"/>
      <c r="E143" s="488"/>
      <c r="F143" s="93"/>
      <c r="G143" s="93"/>
      <c r="H143" s="93"/>
      <c r="I143" s="93"/>
      <c r="J143" s="93"/>
      <c r="K143" s="93"/>
      <c r="L143" s="93"/>
      <c r="M143" s="93"/>
      <c r="N143" s="93"/>
      <c r="O143" s="93"/>
      <c r="P143" s="93"/>
      <c r="Q143" s="93"/>
      <c r="R143" s="93"/>
      <c r="S143" s="93"/>
      <c r="T143" s="93"/>
      <c r="U143" s="93"/>
      <c r="V143" s="93"/>
      <c r="W143" s="93"/>
      <c r="X143" s="93"/>
      <c r="Y143" s="93"/>
      <c r="Z143" s="93"/>
    </row>
    <row r="144" spans="1:26">
      <c r="A144" s="93"/>
      <c r="B144" s="488"/>
      <c r="C144" s="93"/>
      <c r="D144" s="488"/>
      <c r="E144" s="488"/>
      <c r="F144" s="93"/>
      <c r="G144" s="93"/>
      <c r="H144" s="93"/>
      <c r="I144" s="93"/>
      <c r="J144" s="93"/>
      <c r="K144" s="93"/>
      <c r="L144" s="93"/>
      <c r="M144" s="93"/>
      <c r="N144" s="93"/>
      <c r="O144" s="93"/>
      <c r="P144" s="93"/>
      <c r="Q144" s="93"/>
      <c r="R144" s="93"/>
      <c r="S144" s="93"/>
      <c r="T144" s="93"/>
      <c r="U144" s="93"/>
      <c r="V144" s="93"/>
      <c r="W144" s="93"/>
      <c r="X144" s="93"/>
      <c r="Y144" s="93"/>
      <c r="Z144" s="93"/>
    </row>
    <row r="145" spans="1:26">
      <c r="A145" s="93"/>
      <c r="B145" s="488"/>
      <c r="C145" s="93"/>
      <c r="D145" s="488"/>
      <c r="E145" s="488"/>
      <c r="F145" s="93"/>
      <c r="G145" s="93"/>
      <c r="H145" s="93"/>
      <c r="I145" s="93"/>
      <c r="J145" s="93"/>
      <c r="K145" s="93"/>
      <c r="L145" s="93"/>
      <c r="M145" s="93"/>
      <c r="N145" s="93"/>
      <c r="O145" s="93"/>
      <c r="P145" s="93"/>
      <c r="Q145" s="93"/>
      <c r="R145" s="93"/>
      <c r="S145" s="93"/>
      <c r="T145" s="93"/>
      <c r="U145" s="93"/>
      <c r="V145" s="93"/>
      <c r="W145" s="93"/>
      <c r="X145" s="93"/>
      <c r="Y145" s="93"/>
      <c r="Z145" s="93"/>
    </row>
    <row r="146" spans="1:26">
      <c r="A146" s="93"/>
      <c r="B146" s="488"/>
      <c r="C146" s="93"/>
      <c r="D146" s="488"/>
      <c r="E146" s="488"/>
      <c r="F146" s="93"/>
      <c r="G146" s="93"/>
      <c r="H146" s="93"/>
      <c r="I146" s="93"/>
      <c r="J146" s="93"/>
      <c r="K146" s="93"/>
      <c r="L146" s="93"/>
      <c r="M146" s="93"/>
      <c r="N146" s="93"/>
      <c r="O146" s="93"/>
      <c r="P146" s="93"/>
      <c r="Q146" s="93"/>
      <c r="R146" s="93"/>
      <c r="S146" s="93"/>
      <c r="T146" s="93"/>
      <c r="U146" s="93"/>
      <c r="V146" s="93"/>
      <c r="W146" s="93"/>
      <c r="X146" s="93"/>
      <c r="Y146" s="93"/>
      <c r="Z146" s="93"/>
    </row>
    <row r="147" spans="1:26">
      <c r="A147" s="93"/>
      <c r="B147" s="488"/>
      <c r="C147" s="93"/>
      <c r="D147" s="488"/>
      <c r="E147" s="488"/>
      <c r="F147" s="93"/>
      <c r="G147" s="93"/>
      <c r="H147" s="93"/>
      <c r="I147" s="93"/>
      <c r="J147" s="93"/>
      <c r="K147" s="93"/>
      <c r="L147" s="93"/>
      <c r="M147" s="93"/>
      <c r="N147" s="93"/>
      <c r="O147" s="93"/>
      <c r="P147" s="93"/>
      <c r="Q147" s="93"/>
      <c r="R147" s="93"/>
      <c r="S147" s="93"/>
      <c r="T147" s="93"/>
      <c r="U147" s="93"/>
      <c r="V147" s="93"/>
      <c r="W147" s="93"/>
      <c r="X147" s="93"/>
      <c r="Y147" s="93"/>
      <c r="Z147" s="93"/>
    </row>
    <row r="148" spans="1:26">
      <c r="A148" s="93"/>
      <c r="B148" s="488"/>
      <c r="C148" s="93"/>
      <c r="D148" s="488"/>
      <c r="E148" s="488"/>
      <c r="F148" s="93"/>
      <c r="G148" s="93"/>
      <c r="H148" s="93"/>
      <c r="I148" s="93"/>
      <c r="J148" s="93"/>
      <c r="K148" s="93"/>
      <c r="L148" s="93"/>
      <c r="M148" s="93"/>
      <c r="N148" s="93"/>
      <c r="O148" s="93"/>
      <c r="P148" s="93"/>
      <c r="Q148" s="93"/>
      <c r="R148" s="93"/>
      <c r="S148" s="93"/>
      <c r="T148" s="93"/>
      <c r="U148" s="93"/>
      <c r="V148" s="93"/>
      <c r="W148" s="93"/>
      <c r="X148" s="93"/>
      <c r="Y148" s="93"/>
      <c r="Z148" s="93"/>
    </row>
    <row r="149" spans="1:26">
      <c r="A149" s="93"/>
      <c r="B149" s="488"/>
      <c r="C149" s="93"/>
      <c r="D149" s="488"/>
      <c r="E149" s="488"/>
      <c r="F149" s="93"/>
      <c r="G149" s="93"/>
      <c r="H149" s="93"/>
      <c r="I149" s="93"/>
      <c r="J149" s="93"/>
      <c r="K149" s="93"/>
      <c r="L149" s="93"/>
      <c r="M149" s="93"/>
      <c r="N149" s="93"/>
      <c r="O149" s="93"/>
      <c r="P149" s="93"/>
      <c r="Q149" s="93"/>
      <c r="R149" s="93"/>
      <c r="S149" s="93"/>
      <c r="T149" s="93"/>
      <c r="U149" s="93"/>
      <c r="V149" s="93"/>
      <c r="W149" s="93"/>
      <c r="X149" s="93"/>
      <c r="Y149" s="93"/>
      <c r="Z149" s="93"/>
    </row>
    <row r="150" spans="1:26">
      <c r="A150" s="93"/>
      <c r="B150" s="488"/>
      <c r="C150" s="93"/>
      <c r="D150" s="488"/>
      <c r="E150" s="488"/>
      <c r="F150" s="93"/>
      <c r="G150" s="93"/>
      <c r="H150" s="93"/>
      <c r="I150" s="93"/>
      <c r="J150" s="93"/>
      <c r="K150" s="93"/>
      <c r="L150" s="93"/>
      <c r="M150" s="93"/>
      <c r="N150" s="93"/>
      <c r="O150" s="93"/>
      <c r="P150" s="93"/>
      <c r="Q150" s="93"/>
      <c r="R150" s="93"/>
      <c r="S150" s="93"/>
      <c r="T150" s="93"/>
      <c r="U150" s="93"/>
      <c r="V150" s="93"/>
      <c r="W150" s="93"/>
      <c r="X150" s="93"/>
      <c r="Y150" s="93"/>
      <c r="Z150" s="93"/>
    </row>
    <row r="151" spans="1:26">
      <c r="A151" s="93"/>
      <c r="B151" s="488"/>
      <c r="C151" s="93"/>
      <c r="D151" s="488"/>
      <c r="E151" s="488"/>
      <c r="F151" s="93"/>
      <c r="G151" s="93"/>
      <c r="H151" s="93"/>
      <c r="I151" s="93"/>
      <c r="J151" s="93"/>
      <c r="K151" s="93"/>
      <c r="L151" s="93"/>
      <c r="M151" s="93"/>
      <c r="N151" s="93"/>
      <c r="O151" s="93"/>
      <c r="P151" s="93"/>
      <c r="Q151" s="93"/>
      <c r="R151" s="93"/>
      <c r="S151" s="93"/>
      <c r="T151" s="93"/>
      <c r="U151" s="93"/>
      <c r="V151" s="93"/>
      <c r="W151" s="93"/>
      <c r="X151" s="93"/>
      <c r="Y151" s="93"/>
      <c r="Z151" s="93"/>
    </row>
    <row r="152" spans="1:26">
      <c r="A152" s="93"/>
      <c r="B152" s="488"/>
      <c r="C152" s="93"/>
      <c r="D152" s="488"/>
      <c r="E152" s="488"/>
      <c r="F152" s="93"/>
      <c r="G152" s="93"/>
      <c r="H152" s="93"/>
      <c r="I152" s="93"/>
      <c r="J152" s="93"/>
      <c r="K152" s="93"/>
      <c r="L152" s="93"/>
      <c r="M152" s="93"/>
      <c r="N152" s="93"/>
      <c r="O152" s="93"/>
      <c r="P152" s="93"/>
      <c r="Q152" s="93"/>
      <c r="R152" s="93"/>
      <c r="S152" s="93"/>
      <c r="T152" s="93"/>
      <c r="U152" s="93"/>
      <c r="V152" s="93"/>
      <c r="W152" s="93"/>
      <c r="X152" s="93"/>
      <c r="Y152" s="93"/>
      <c r="Z152" s="93"/>
    </row>
    <row r="153" spans="1:26">
      <c r="A153" s="93"/>
      <c r="B153" s="488"/>
      <c r="C153" s="93"/>
      <c r="D153" s="488"/>
      <c r="E153" s="488"/>
      <c r="F153" s="93"/>
      <c r="G153" s="93"/>
      <c r="H153" s="93"/>
      <c r="I153" s="93"/>
      <c r="J153" s="93"/>
      <c r="K153" s="93"/>
      <c r="L153" s="93"/>
      <c r="M153" s="93"/>
      <c r="N153" s="93"/>
      <c r="O153" s="93"/>
      <c r="P153" s="93"/>
      <c r="Q153" s="93"/>
      <c r="R153" s="93"/>
      <c r="S153" s="93"/>
      <c r="T153" s="93"/>
      <c r="U153" s="93"/>
      <c r="V153" s="93"/>
      <c r="W153" s="93"/>
      <c r="X153" s="93"/>
      <c r="Y153" s="93"/>
      <c r="Z153" s="93"/>
    </row>
    <row r="154" spans="1:26">
      <c r="A154" s="93"/>
      <c r="B154" s="488"/>
      <c r="C154" s="93"/>
      <c r="D154" s="488"/>
      <c r="E154" s="488"/>
      <c r="F154" s="93"/>
      <c r="G154" s="93"/>
      <c r="H154" s="93"/>
      <c r="I154" s="93"/>
      <c r="J154" s="93"/>
      <c r="K154" s="93"/>
      <c r="L154" s="93"/>
      <c r="M154" s="93"/>
      <c r="N154" s="93"/>
      <c r="O154" s="93"/>
      <c r="P154" s="93"/>
      <c r="Q154" s="93"/>
      <c r="R154" s="93"/>
      <c r="S154" s="93"/>
      <c r="T154" s="93"/>
      <c r="U154" s="93"/>
      <c r="V154" s="93"/>
      <c r="W154" s="93"/>
      <c r="X154" s="93"/>
      <c r="Y154" s="93"/>
      <c r="Z154" s="93"/>
    </row>
    <row r="155" spans="1:26">
      <c r="A155" s="93"/>
      <c r="B155" s="488"/>
      <c r="C155" s="93"/>
      <c r="D155" s="488"/>
      <c r="E155" s="488"/>
      <c r="F155" s="93"/>
      <c r="G155" s="93"/>
      <c r="H155" s="93"/>
      <c r="I155" s="93"/>
      <c r="J155" s="93"/>
      <c r="K155" s="93"/>
      <c r="L155" s="93"/>
      <c r="M155" s="93"/>
      <c r="N155" s="93"/>
      <c r="O155" s="93"/>
      <c r="P155" s="93"/>
      <c r="Q155" s="93"/>
      <c r="R155" s="93"/>
      <c r="S155" s="93"/>
      <c r="T155" s="93"/>
      <c r="U155" s="93"/>
      <c r="V155" s="93"/>
      <c r="W155" s="93"/>
      <c r="X155" s="93"/>
      <c r="Y155" s="93"/>
      <c r="Z155" s="93"/>
    </row>
    <row r="156" spans="1:26">
      <c r="A156" s="93"/>
      <c r="B156" s="488"/>
      <c r="C156" s="93"/>
      <c r="D156" s="488"/>
      <c r="E156" s="488"/>
      <c r="F156" s="93"/>
      <c r="G156" s="93"/>
      <c r="H156" s="93"/>
      <c r="I156" s="93"/>
      <c r="J156" s="93"/>
      <c r="K156" s="93"/>
      <c r="L156" s="93"/>
      <c r="M156" s="93"/>
      <c r="N156" s="93"/>
      <c r="O156" s="93"/>
      <c r="P156" s="93"/>
      <c r="Q156" s="93"/>
      <c r="R156" s="93"/>
      <c r="S156" s="93"/>
      <c r="T156" s="93"/>
      <c r="U156" s="93"/>
      <c r="V156" s="93"/>
      <c r="W156" s="93"/>
      <c r="X156" s="93"/>
      <c r="Y156" s="93"/>
      <c r="Z156" s="93"/>
    </row>
    <row r="157" spans="1:26">
      <c r="A157" s="93"/>
      <c r="B157" s="488"/>
      <c r="C157" s="93"/>
      <c r="D157" s="488"/>
      <c r="E157" s="488"/>
      <c r="F157" s="93"/>
      <c r="G157" s="93"/>
      <c r="H157" s="93"/>
      <c r="I157" s="93"/>
      <c r="J157" s="93"/>
      <c r="K157" s="93"/>
      <c r="L157" s="93"/>
      <c r="M157" s="93"/>
      <c r="N157" s="93"/>
      <c r="O157" s="93"/>
      <c r="P157" s="93"/>
      <c r="Q157" s="93"/>
      <c r="R157" s="93"/>
      <c r="S157" s="93"/>
      <c r="T157" s="93"/>
      <c r="U157" s="93"/>
      <c r="V157" s="93"/>
      <c r="W157" s="93"/>
      <c r="X157" s="93"/>
      <c r="Y157" s="93"/>
      <c r="Z157" s="93"/>
    </row>
    <row r="158" spans="1:26">
      <c r="A158" s="93"/>
      <c r="B158" s="488"/>
      <c r="C158" s="93"/>
      <c r="D158" s="488"/>
      <c r="E158" s="488"/>
      <c r="F158" s="93"/>
      <c r="G158" s="93"/>
      <c r="H158" s="93"/>
      <c r="I158" s="93"/>
      <c r="J158" s="93"/>
      <c r="K158" s="93"/>
      <c r="L158" s="93"/>
      <c r="M158" s="93"/>
      <c r="N158" s="93"/>
      <c r="O158" s="93"/>
      <c r="P158" s="93"/>
      <c r="Q158" s="93"/>
      <c r="R158" s="93"/>
      <c r="S158" s="93"/>
      <c r="T158" s="93"/>
      <c r="U158" s="93"/>
      <c r="V158" s="93"/>
      <c r="W158" s="93"/>
      <c r="X158" s="93"/>
      <c r="Y158" s="93"/>
      <c r="Z158" s="93"/>
    </row>
    <row r="159" spans="1:26">
      <c r="A159" s="93"/>
      <c r="B159" s="488"/>
      <c r="C159" s="93"/>
      <c r="D159" s="488"/>
      <c r="E159" s="488"/>
      <c r="F159" s="93"/>
      <c r="G159" s="93"/>
      <c r="H159" s="93"/>
      <c r="I159" s="93"/>
      <c r="J159" s="93"/>
      <c r="K159" s="93"/>
      <c r="L159" s="93"/>
      <c r="M159" s="93"/>
      <c r="N159" s="93"/>
      <c r="O159" s="93"/>
      <c r="P159" s="93"/>
      <c r="Q159" s="93"/>
      <c r="R159" s="93"/>
      <c r="S159" s="93"/>
      <c r="T159" s="93"/>
      <c r="U159" s="93"/>
      <c r="V159" s="93"/>
      <c r="W159" s="93"/>
      <c r="X159" s="93"/>
      <c r="Y159" s="93"/>
      <c r="Z159" s="93"/>
    </row>
    <row r="160" spans="1:26">
      <c r="A160" s="93"/>
      <c r="B160" s="488"/>
      <c r="C160" s="93"/>
      <c r="D160" s="488"/>
      <c r="E160" s="488"/>
      <c r="F160" s="93"/>
      <c r="G160" s="93"/>
      <c r="H160" s="93"/>
      <c r="I160" s="93"/>
      <c r="J160" s="93"/>
      <c r="K160" s="93"/>
      <c r="L160" s="93"/>
      <c r="M160" s="93"/>
      <c r="N160" s="93"/>
      <c r="O160" s="93"/>
      <c r="P160" s="93"/>
      <c r="Q160" s="93"/>
      <c r="R160" s="93"/>
      <c r="S160" s="93"/>
      <c r="T160" s="93"/>
      <c r="U160" s="93"/>
      <c r="V160" s="93"/>
      <c r="W160" s="93"/>
      <c r="X160" s="93"/>
      <c r="Y160" s="93"/>
      <c r="Z160" s="93"/>
    </row>
    <row r="161" spans="1:26">
      <c r="A161" s="93"/>
      <c r="B161" s="488"/>
      <c r="C161" s="93"/>
      <c r="D161" s="488"/>
      <c r="E161" s="488"/>
      <c r="F161" s="93"/>
      <c r="G161" s="93"/>
      <c r="H161" s="93"/>
      <c r="I161" s="93"/>
      <c r="J161" s="93"/>
      <c r="K161" s="93"/>
      <c r="L161" s="93"/>
      <c r="M161" s="93"/>
      <c r="N161" s="93"/>
      <c r="O161" s="93"/>
      <c r="P161" s="93"/>
      <c r="Q161" s="93"/>
      <c r="R161" s="93"/>
      <c r="S161" s="93"/>
      <c r="T161" s="93"/>
      <c r="U161" s="93"/>
      <c r="V161" s="93"/>
      <c r="W161" s="93"/>
      <c r="X161" s="93"/>
      <c r="Y161" s="93"/>
      <c r="Z161" s="93"/>
    </row>
    <row r="162" spans="1:26">
      <c r="A162" s="93"/>
      <c r="B162" s="488"/>
      <c r="C162" s="93"/>
      <c r="D162" s="488"/>
      <c r="E162" s="488"/>
      <c r="F162" s="93"/>
      <c r="G162" s="93"/>
      <c r="H162" s="93"/>
      <c r="I162" s="93"/>
      <c r="J162" s="93"/>
      <c r="K162" s="93"/>
      <c r="L162" s="93"/>
      <c r="M162" s="93"/>
      <c r="N162" s="93"/>
      <c r="O162" s="93"/>
      <c r="P162" s="93"/>
      <c r="Q162" s="93"/>
      <c r="R162" s="93"/>
      <c r="S162" s="93"/>
      <c r="T162" s="93"/>
      <c r="U162" s="93"/>
      <c r="V162" s="93"/>
      <c r="W162" s="93"/>
      <c r="X162" s="93"/>
      <c r="Y162" s="93"/>
      <c r="Z162" s="93"/>
    </row>
    <row r="163" spans="1:26">
      <c r="A163" s="93"/>
      <c r="B163" s="488"/>
      <c r="C163" s="93"/>
      <c r="D163" s="488"/>
      <c r="E163" s="488"/>
      <c r="F163" s="93"/>
      <c r="G163" s="93"/>
      <c r="H163" s="93"/>
      <c r="I163" s="93"/>
      <c r="J163" s="93"/>
      <c r="K163" s="93"/>
      <c r="L163" s="93"/>
      <c r="M163" s="93"/>
      <c r="N163" s="93"/>
      <c r="O163" s="93"/>
      <c r="P163" s="93"/>
      <c r="Q163" s="93"/>
      <c r="R163" s="93"/>
      <c r="S163" s="93"/>
      <c r="T163" s="93"/>
      <c r="U163" s="93"/>
      <c r="V163" s="93"/>
      <c r="W163" s="93"/>
      <c r="X163" s="93"/>
      <c r="Y163" s="93"/>
      <c r="Z163" s="93"/>
    </row>
    <row r="164" spans="1:26">
      <c r="A164" s="93"/>
      <c r="B164" s="488"/>
      <c r="C164" s="93"/>
      <c r="D164" s="488"/>
      <c r="E164" s="488"/>
      <c r="F164" s="93"/>
      <c r="G164" s="93"/>
      <c r="H164" s="93"/>
      <c r="I164" s="93"/>
      <c r="J164" s="93"/>
      <c r="K164" s="93"/>
      <c r="L164" s="93"/>
      <c r="M164" s="93"/>
      <c r="N164" s="93"/>
      <c r="O164" s="93"/>
      <c r="P164" s="93"/>
      <c r="Q164" s="93"/>
      <c r="R164" s="93"/>
      <c r="S164" s="93"/>
      <c r="T164" s="93"/>
      <c r="U164" s="93"/>
      <c r="V164" s="93"/>
      <c r="W164" s="93"/>
      <c r="X164" s="93"/>
      <c r="Y164" s="93"/>
      <c r="Z164" s="93"/>
    </row>
    <row r="165" spans="1:26">
      <c r="A165" s="93"/>
      <c r="B165" s="488"/>
      <c r="C165" s="93"/>
      <c r="D165" s="488"/>
      <c r="E165" s="488"/>
      <c r="F165" s="93"/>
      <c r="G165" s="93"/>
      <c r="H165" s="93"/>
      <c r="I165" s="93"/>
      <c r="J165" s="93"/>
      <c r="K165" s="93"/>
      <c r="L165" s="93"/>
      <c r="M165" s="93"/>
      <c r="N165" s="93"/>
      <c r="O165" s="93"/>
      <c r="P165" s="93"/>
      <c r="Q165" s="93"/>
      <c r="R165" s="93"/>
      <c r="S165" s="93"/>
      <c r="T165" s="93"/>
      <c r="U165" s="93"/>
      <c r="V165" s="93"/>
      <c r="W165" s="93"/>
      <c r="X165" s="93"/>
      <c r="Y165" s="93"/>
      <c r="Z165" s="93"/>
    </row>
    <row r="166" spans="1:26">
      <c r="A166" s="93"/>
      <c r="B166" s="488"/>
      <c r="C166" s="93"/>
      <c r="D166" s="488"/>
      <c r="E166" s="488"/>
      <c r="F166" s="93"/>
      <c r="G166" s="93"/>
      <c r="H166" s="93"/>
      <c r="I166" s="93"/>
      <c r="J166" s="93"/>
      <c r="K166" s="93"/>
      <c r="L166" s="93"/>
      <c r="M166" s="93"/>
      <c r="N166" s="93"/>
      <c r="O166" s="93"/>
      <c r="P166" s="93"/>
      <c r="Q166" s="93"/>
      <c r="R166" s="93"/>
      <c r="S166" s="93"/>
      <c r="T166" s="93"/>
      <c r="U166" s="93"/>
      <c r="V166" s="93"/>
      <c r="W166" s="93"/>
      <c r="X166" s="93"/>
      <c r="Y166" s="93"/>
      <c r="Z166" s="93"/>
    </row>
    <row r="167" spans="1:26">
      <c r="A167" s="93"/>
      <c r="B167" s="488"/>
      <c r="C167" s="93"/>
      <c r="D167" s="488"/>
      <c r="E167" s="488"/>
      <c r="F167" s="93"/>
      <c r="G167" s="93"/>
      <c r="H167" s="93"/>
      <c r="I167" s="93"/>
      <c r="J167" s="93"/>
      <c r="K167" s="93"/>
      <c r="L167" s="93"/>
      <c r="M167" s="93"/>
      <c r="N167" s="93"/>
      <c r="O167" s="93"/>
      <c r="P167" s="93"/>
      <c r="Q167" s="93"/>
      <c r="R167" s="93"/>
      <c r="S167" s="93"/>
      <c r="T167" s="93"/>
      <c r="U167" s="93"/>
      <c r="V167" s="93"/>
      <c r="W167" s="93"/>
      <c r="X167" s="93"/>
      <c r="Y167" s="93"/>
      <c r="Z167" s="93"/>
    </row>
    <row r="168" spans="1:26">
      <c r="A168" s="93"/>
      <c r="B168" s="488"/>
      <c r="C168" s="93"/>
      <c r="D168" s="488"/>
      <c r="E168" s="488"/>
      <c r="F168" s="93"/>
      <c r="G168" s="93"/>
      <c r="H168" s="93"/>
      <c r="I168" s="93"/>
      <c r="J168" s="93"/>
      <c r="K168" s="93"/>
      <c r="L168" s="93"/>
      <c r="M168" s="93"/>
      <c r="N168" s="93"/>
      <c r="O168" s="93"/>
      <c r="P168" s="93"/>
      <c r="Q168" s="93"/>
      <c r="R168" s="93"/>
      <c r="S168" s="93"/>
      <c r="T168" s="93"/>
      <c r="U168" s="93"/>
      <c r="V168" s="93"/>
      <c r="W168" s="93"/>
      <c r="X168" s="93"/>
      <c r="Y168" s="93"/>
      <c r="Z168" s="93"/>
    </row>
    <row r="169" spans="1:26">
      <c r="A169" s="93"/>
      <c r="B169" s="488"/>
      <c r="C169" s="93"/>
      <c r="D169" s="488"/>
      <c r="E169" s="488"/>
      <c r="F169" s="93"/>
      <c r="G169" s="93"/>
      <c r="H169" s="93"/>
      <c r="I169" s="93"/>
      <c r="J169" s="93"/>
      <c r="K169" s="93"/>
      <c r="L169" s="93"/>
      <c r="M169" s="93"/>
      <c r="N169" s="93"/>
      <c r="O169" s="93"/>
      <c r="P169" s="93"/>
      <c r="Q169" s="93"/>
      <c r="R169" s="93"/>
      <c r="S169" s="93"/>
      <c r="T169" s="93"/>
      <c r="U169" s="93"/>
      <c r="V169" s="93"/>
      <c r="W169" s="93"/>
      <c r="X169" s="93"/>
      <c r="Y169" s="93"/>
      <c r="Z169" s="93"/>
    </row>
    <row r="170" spans="1:26">
      <c r="A170" s="93"/>
      <c r="B170" s="488"/>
      <c r="C170" s="93"/>
      <c r="D170" s="488"/>
      <c r="E170" s="488"/>
      <c r="F170" s="93"/>
      <c r="G170" s="93"/>
      <c r="H170" s="93"/>
      <c r="I170" s="93"/>
      <c r="J170" s="93"/>
      <c r="K170" s="93"/>
      <c r="L170" s="93"/>
      <c r="M170" s="93"/>
      <c r="N170" s="93"/>
      <c r="O170" s="93"/>
      <c r="P170" s="93"/>
      <c r="Q170" s="93"/>
      <c r="R170" s="93"/>
      <c r="S170" s="93"/>
      <c r="T170" s="93"/>
      <c r="U170" s="93"/>
      <c r="V170" s="93"/>
      <c r="W170" s="93"/>
      <c r="X170" s="93"/>
      <c r="Y170" s="93"/>
      <c r="Z170" s="93"/>
    </row>
    <row r="171" spans="1:26">
      <c r="A171" s="93"/>
      <c r="B171" s="488"/>
      <c r="C171" s="93"/>
      <c r="D171" s="488"/>
      <c r="E171" s="488"/>
      <c r="F171" s="93"/>
      <c r="G171" s="93"/>
      <c r="H171" s="93"/>
      <c r="I171" s="93"/>
      <c r="J171" s="93"/>
      <c r="K171" s="93"/>
      <c r="L171" s="93"/>
      <c r="M171" s="93"/>
      <c r="N171" s="93"/>
      <c r="O171" s="93"/>
      <c r="P171" s="93"/>
      <c r="Q171" s="93"/>
      <c r="R171" s="93"/>
      <c r="S171" s="93"/>
      <c r="T171" s="93"/>
      <c r="U171" s="93"/>
      <c r="V171" s="93"/>
      <c r="W171" s="93"/>
      <c r="X171" s="93"/>
      <c r="Y171" s="93"/>
      <c r="Z171" s="93"/>
    </row>
    <row r="172" spans="1:26">
      <c r="A172" s="93"/>
      <c r="B172" s="488"/>
      <c r="C172" s="93"/>
      <c r="D172" s="488"/>
      <c r="E172" s="488"/>
      <c r="F172" s="93"/>
      <c r="G172" s="93"/>
      <c r="H172" s="93"/>
      <c r="I172" s="93"/>
      <c r="J172" s="93"/>
      <c r="K172" s="93"/>
      <c r="L172" s="93"/>
      <c r="M172" s="93"/>
      <c r="N172" s="93"/>
      <c r="O172" s="93"/>
      <c r="P172" s="93"/>
      <c r="Q172" s="93"/>
      <c r="R172" s="93"/>
      <c r="S172" s="93"/>
      <c r="T172" s="93"/>
      <c r="U172" s="93"/>
      <c r="V172" s="93"/>
      <c r="W172" s="93"/>
      <c r="X172" s="93"/>
      <c r="Y172" s="93"/>
      <c r="Z172" s="93"/>
    </row>
    <row r="173" spans="1:26">
      <c r="A173" s="93"/>
      <c r="B173" s="488"/>
      <c r="C173" s="93"/>
      <c r="D173" s="488"/>
      <c r="E173" s="488"/>
      <c r="F173" s="93"/>
      <c r="G173" s="93"/>
      <c r="H173" s="93"/>
      <c r="I173" s="93"/>
      <c r="J173" s="93"/>
      <c r="K173" s="93"/>
      <c r="L173" s="93"/>
      <c r="M173" s="93"/>
      <c r="N173" s="93"/>
      <c r="O173" s="93"/>
      <c r="P173" s="93"/>
      <c r="Q173" s="93"/>
      <c r="R173" s="93"/>
      <c r="S173" s="93"/>
      <c r="T173" s="93"/>
      <c r="U173" s="93"/>
      <c r="V173" s="93"/>
      <c r="W173" s="93"/>
      <c r="X173" s="93"/>
      <c r="Y173" s="93"/>
      <c r="Z173" s="93"/>
    </row>
    <row r="174" spans="1:26">
      <c r="A174" s="93"/>
      <c r="B174" s="488"/>
      <c r="C174" s="93"/>
      <c r="D174" s="488"/>
      <c r="E174" s="488"/>
      <c r="F174" s="93"/>
      <c r="G174" s="93"/>
      <c r="H174" s="93"/>
      <c r="I174" s="93"/>
      <c r="J174" s="93"/>
      <c r="K174" s="93"/>
      <c r="L174" s="93"/>
      <c r="M174" s="93"/>
      <c r="N174" s="93"/>
      <c r="O174" s="93"/>
      <c r="P174" s="93"/>
      <c r="Q174" s="93"/>
      <c r="R174" s="93"/>
      <c r="S174" s="93"/>
      <c r="T174" s="93"/>
      <c r="U174" s="93"/>
      <c r="V174" s="93"/>
      <c r="W174" s="93"/>
      <c r="X174" s="93"/>
      <c r="Y174" s="93"/>
      <c r="Z174" s="93"/>
    </row>
    <row r="175" spans="1:26">
      <c r="A175" s="93"/>
      <c r="B175" s="488"/>
      <c r="C175" s="93"/>
      <c r="D175" s="488"/>
      <c r="E175" s="488"/>
      <c r="F175" s="93"/>
      <c r="G175" s="93"/>
      <c r="H175" s="93"/>
      <c r="I175" s="93"/>
      <c r="J175" s="93"/>
      <c r="K175" s="93"/>
      <c r="L175" s="93"/>
      <c r="M175" s="93"/>
      <c r="N175" s="93"/>
      <c r="O175" s="93"/>
      <c r="P175" s="93"/>
      <c r="Q175" s="93"/>
      <c r="R175" s="93"/>
      <c r="S175" s="93"/>
      <c r="T175" s="93"/>
      <c r="U175" s="93"/>
      <c r="V175" s="93"/>
      <c r="W175" s="93"/>
      <c r="X175" s="93"/>
      <c r="Y175" s="93"/>
      <c r="Z175" s="93"/>
    </row>
    <row r="176" spans="1:26">
      <c r="A176" s="93"/>
      <c r="B176" s="488"/>
      <c r="C176" s="93"/>
      <c r="D176" s="488"/>
      <c r="E176" s="488"/>
      <c r="F176" s="93"/>
      <c r="G176" s="93"/>
      <c r="H176" s="93"/>
      <c r="I176" s="93"/>
      <c r="J176" s="93"/>
      <c r="K176" s="93"/>
      <c r="L176" s="93"/>
      <c r="M176" s="93"/>
      <c r="N176" s="93"/>
      <c r="O176" s="93"/>
      <c r="P176" s="93"/>
      <c r="Q176" s="93"/>
      <c r="R176" s="93"/>
      <c r="S176" s="93"/>
      <c r="T176" s="93"/>
      <c r="U176" s="93"/>
      <c r="V176" s="93"/>
      <c r="W176" s="93"/>
      <c r="X176" s="93"/>
      <c r="Y176" s="93"/>
      <c r="Z176" s="93"/>
    </row>
    <row r="177" spans="1:26">
      <c r="A177" s="93"/>
      <c r="B177" s="488"/>
      <c r="C177" s="93"/>
      <c r="D177" s="488"/>
      <c r="E177" s="488"/>
      <c r="F177" s="93"/>
      <c r="G177" s="93"/>
      <c r="H177" s="93"/>
      <c r="I177" s="93"/>
      <c r="J177" s="93"/>
      <c r="K177" s="93"/>
      <c r="L177" s="93"/>
      <c r="M177" s="93"/>
      <c r="N177" s="93"/>
      <c r="O177" s="93"/>
      <c r="P177" s="93"/>
      <c r="Q177" s="93"/>
      <c r="R177" s="93"/>
      <c r="S177" s="93"/>
      <c r="T177" s="93"/>
      <c r="U177" s="93"/>
      <c r="V177" s="93"/>
      <c r="W177" s="93"/>
      <c r="X177" s="93"/>
      <c r="Y177" s="93"/>
      <c r="Z177" s="93"/>
    </row>
    <row r="178" spans="1:26">
      <c r="A178" s="93"/>
      <c r="B178" s="488"/>
      <c r="C178" s="93"/>
      <c r="D178" s="488"/>
      <c r="E178" s="488"/>
      <c r="F178" s="93"/>
      <c r="G178" s="93"/>
      <c r="H178" s="93"/>
      <c r="I178" s="93"/>
      <c r="J178" s="93"/>
      <c r="K178" s="93"/>
      <c r="L178" s="93"/>
      <c r="M178" s="93"/>
      <c r="N178" s="93"/>
      <c r="O178" s="93"/>
      <c r="P178" s="93"/>
      <c r="Q178" s="93"/>
      <c r="R178" s="93"/>
      <c r="S178" s="93"/>
      <c r="T178" s="93"/>
      <c r="U178" s="93"/>
      <c r="V178" s="93"/>
      <c r="W178" s="93"/>
      <c r="X178" s="93"/>
      <c r="Y178" s="93"/>
      <c r="Z178" s="93"/>
    </row>
    <row r="179" spans="1:26">
      <c r="A179" s="93"/>
      <c r="B179" s="488"/>
      <c r="C179" s="93"/>
      <c r="D179" s="488"/>
      <c r="E179" s="488"/>
      <c r="F179" s="93"/>
      <c r="G179" s="93"/>
      <c r="H179" s="93"/>
      <c r="I179" s="93"/>
      <c r="J179" s="93"/>
      <c r="K179" s="93"/>
      <c r="L179" s="93"/>
      <c r="M179" s="93"/>
      <c r="N179" s="93"/>
      <c r="O179" s="93"/>
      <c r="P179" s="93"/>
      <c r="Q179" s="93"/>
      <c r="R179" s="93"/>
      <c r="S179" s="93"/>
      <c r="T179" s="93"/>
      <c r="U179" s="93"/>
      <c r="V179" s="93"/>
      <c r="W179" s="93"/>
      <c r="X179" s="93"/>
      <c r="Y179" s="93"/>
      <c r="Z179" s="93"/>
    </row>
    <row r="180" spans="1:26">
      <c r="A180" s="93"/>
      <c r="B180" s="488"/>
      <c r="C180" s="93"/>
      <c r="D180" s="488"/>
      <c r="E180" s="488"/>
      <c r="F180" s="93"/>
      <c r="G180" s="93"/>
      <c r="H180" s="93"/>
      <c r="I180" s="93"/>
      <c r="J180" s="93"/>
      <c r="K180" s="93"/>
      <c r="L180" s="93"/>
      <c r="M180" s="93"/>
      <c r="N180" s="93"/>
      <c r="O180" s="93"/>
      <c r="P180" s="93"/>
      <c r="Q180" s="93"/>
      <c r="R180" s="93"/>
      <c r="S180" s="93"/>
      <c r="T180" s="93"/>
      <c r="U180" s="93"/>
      <c r="V180" s="93"/>
      <c r="W180" s="93"/>
      <c r="X180" s="93"/>
      <c r="Y180" s="93"/>
      <c r="Z180" s="93"/>
    </row>
    <row r="181" spans="1:26">
      <c r="A181" s="93"/>
      <c r="B181" s="488"/>
      <c r="C181" s="93"/>
      <c r="D181" s="488"/>
      <c r="E181" s="488"/>
      <c r="F181" s="93"/>
      <c r="G181" s="93"/>
      <c r="H181" s="93"/>
      <c r="I181" s="93"/>
      <c r="J181" s="93"/>
      <c r="K181" s="93"/>
      <c r="L181" s="93"/>
      <c r="M181" s="93"/>
      <c r="N181" s="93"/>
      <c r="O181" s="93"/>
      <c r="P181" s="93"/>
      <c r="Q181" s="93"/>
      <c r="R181" s="93"/>
      <c r="S181" s="93"/>
      <c r="T181" s="93"/>
      <c r="U181" s="93"/>
      <c r="V181" s="93"/>
      <c r="W181" s="93"/>
      <c r="X181" s="93"/>
      <c r="Y181" s="93"/>
      <c r="Z181" s="93"/>
    </row>
    <row r="182" spans="1:26">
      <c r="A182" s="93"/>
      <c r="B182" s="488"/>
      <c r="C182" s="93"/>
      <c r="D182" s="488"/>
      <c r="E182" s="488"/>
      <c r="F182" s="93"/>
      <c r="G182" s="93"/>
      <c r="H182" s="93"/>
      <c r="I182" s="93"/>
      <c r="J182" s="93"/>
      <c r="K182" s="93"/>
      <c r="L182" s="93"/>
      <c r="M182" s="93"/>
      <c r="N182" s="93"/>
      <c r="O182" s="93"/>
      <c r="P182" s="93"/>
      <c r="Q182" s="93"/>
      <c r="R182" s="93"/>
      <c r="S182" s="93"/>
      <c r="T182" s="93"/>
      <c r="U182" s="93"/>
      <c r="V182" s="93"/>
      <c r="W182" s="93"/>
      <c r="X182" s="93"/>
      <c r="Y182" s="93"/>
      <c r="Z182" s="93"/>
    </row>
    <row r="183" spans="1:26">
      <c r="A183" s="93"/>
      <c r="B183" s="488"/>
      <c r="C183" s="93"/>
      <c r="D183" s="488"/>
      <c r="E183" s="488"/>
      <c r="F183" s="93"/>
      <c r="G183" s="93"/>
      <c r="H183" s="93"/>
      <c r="I183" s="93"/>
      <c r="J183" s="93"/>
      <c r="K183" s="93"/>
      <c r="L183" s="93"/>
      <c r="M183" s="93"/>
      <c r="N183" s="93"/>
      <c r="O183" s="93"/>
      <c r="P183" s="93"/>
      <c r="Q183" s="93"/>
      <c r="R183" s="93"/>
      <c r="S183" s="93"/>
      <c r="T183" s="93"/>
      <c r="U183" s="93"/>
      <c r="V183" s="93"/>
      <c r="W183" s="93"/>
      <c r="X183" s="93"/>
      <c r="Y183" s="93"/>
      <c r="Z183" s="93"/>
    </row>
    <row r="184" spans="1:26">
      <c r="A184" s="93"/>
      <c r="B184" s="488"/>
      <c r="C184" s="93"/>
      <c r="D184" s="488"/>
      <c r="E184" s="488"/>
      <c r="F184" s="93"/>
      <c r="G184" s="93"/>
      <c r="H184" s="93"/>
      <c r="I184" s="93"/>
      <c r="J184" s="93"/>
      <c r="K184" s="93"/>
      <c r="L184" s="93"/>
      <c r="M184" s="93"/>
      <c r="N184" s="93"/>
      <c r="O184" s="93"/>
      <c r="P184" s="93"/>
      <c r="Q184" s="93"/>
      <c r="R184" s="93"/>
      <c r="S184" s="93"/>
      <c r="T184" s="93"/>
      <c r="U184" s="93"/>
      <c r="V184" s="93"/>
      <c r="W184" s="93"/>
      <c r="X184" s="93"/>
      <c r="Y184" s="93"/>
      <c r="Z184" s="93"/>
    </row>
    <row r="185" spans="1:26">
      <c r="A185" s="93"/>
      <c r="B185" s="488"/>
      <c r="C185" s="93"/>
      <c r="D185" s="488"/>
      <c r="E185" s="488"/>
      <c r="F185" s="93"/>
      <c r="G185" s="93"/>
      <c r="H185" s="93"/>
      <c r="I185" s="93"/>
      <c r="J185" s="93"/>
      <c r="K185" s="93"/>
      <c r="L185" s="93"/>
      <c r="M185" s="93"/>
      <c r="N185" s="93"/>
      <c r="O185" s="93"/>
      <c r="P185" s="93"/>
      <c r="Q185" s="93"/>
      <c r="R185" s="93"/>
      <c r="S185" s="93"/>
      <c r="T185" s="93"/>
      <c r="U185" s="93"/>
      <c r="V185" s="93"/>
      <c r="W185" s="93"/>
      <c r="X185" s="93"/>
      <c r="Y185" s="93"/>
      <c r="Z185" s="93"/>
    </row>
    <row r="186" spans="1:26">
      <c r="A186" s="93"/>
      <c r="B186" s="488"/>
      <c r="C186" s="93"/>
      <c r="D186" s="488"/>
      <c r="E186" s="488"/>
      <c r="F186" s="93"/>
      <c r="G186" s="93"/>
      <c r="H186" s="93"/>
      <c r="I186" s="93"/>
      <c r="J186" s="93"/>
      <c r="K186" s="93"/>
      <c r="L186" s="93"/>
      <c r="M186" s="93"/>
      <c r="N186" s="93"/>
      <c r="O186" s="93"/>
      <c r="P186" s="93"/>
      <c r="Q186" s="93"/>
      <c r="R186" s="93"/>
      <c r="S186" s="93"/>
      <c r="T186" s="93"/>
      <c r="U186" s="93"/>
      <c r="V186" s="93"/>
      <c r="W186" s="93"/>
      <c r="X186" s="93"/>
      <c r="Y186" s="93"/>
      <c r="Z186" s="93"/>
    </row>
    <row r="187" spans="1:26">
      <c r="A187" s="93"/>
      <c r="B187" s="488"/>
      <c r="C187" s="93"/>
      <c r="D187" s="488"/>
      <c r="E187" s="488"/>
      <c r="F187" s="93"/>
      <c r="G187" s="93"/>
      <c r="H187" s="93"/>
      <c r="I187" s="93"/>
      <c r="J187" s="93"/>
      <c r="K187" s="93"/>
      <c r="L187" s="93"/>
      <c r="M187" s="93"/>
      <c r="N187" s="93"/>
      <c r="O187" s="93"/>
      <c r="P187" s="93"/>
      <c r="Q187" s="93"/>
      <c r="R187" s="93"/>
      <c r="S187" s="93"/>
      <c r="T187" s="93"/>
      <c r="U187" s="93"/>
      <c r="V187" s="93"/>
      <c r="W187" s="93"/>
      <c r="X187" s="93"/>
      <c r="Y187" s="93"/>
      <c r="Z187" s="93"/>
    </row>
    <row r="188" spans="1:26">
      <c r="A188" s="93"/>
      <c r="B188" s="488"/>
      <c r="C188" s="93"/>
      <c r="D188" s="488"/>
      <c r="E188" s="488"/>
      <c r="F188" s="93"/>
      <c r="G188" s="93"/>
      <c r="H188" s="93"/>
      <c r="I188" s="93"/>
      <c r="J188" s="93"/>
      <c r="K188" s="93"/>
      <c r="L188" s="93"/>
      <c r="M188" s="93"/>
      <c r="N188" s="93"/>
      <c r="O188" s="93"/>
      <c r="P188" s="93"/>
      <c r="Q188" s="93"/>
      <c r="R188" s="93"/>
      <c r="S188" s="93"/>
      <c r="T188" s="93"/>
      <c r="U188" s="93"/>
      <c r="V188" s="93"/>
      <c r="W188" s="93"/>
      <c r="X188" s="93"/>
      <c r="Y188" s="93"/>
      <c r="Z188" s="93"/>
    </row>
    <row r="189" spans="1:26">
      <c r="A189" s="93"/>
      <c r="B189" s="488"/>
      <c r="C189" s="93"/>
      <c r="D189" s="488"/>
      <c r="E189" s="488"/>
      <c r="F189" s="93"/>
      <c r="G189" s="93"/>
      <c r="H189" s="93"/>
      <c r="I189" s="93"/>
      <c r="J189" s="93"/>
      <c r="K189" s="93"/>
      <c r="L189" s="93"/>
      <c r="M189" s="93"/>
      <c r="N189" s="93"/>
      <c r="O189" s="93"/>
      <c r="P189" s="93"/>
      <c r="Q189" s="93"/>
      <c r="R189" s="93"/>
      <c r="S189" s="93"/>
      <c r="T189" s="93"/>
      <c r="U189" s="93"/>
      <c r="V189" s="93"/>
      <c r="W189" s="93"/>
      <c r="X189" s="93"/>
      <c r="Y189" s="93"/>
      <c r="Z189" s="93"/>
    </row>
    <row r="190" spans="1:26">
      <c r="A190" s="93"/>
      <c r="B190" s="488"/>
      <c r="C190" s="93"/>
      <c r="D190" s="488"/>
      <c r="E190" s="488"/>
      <c r="F190" s="93"/>
      <c r="G190" s="93"/>
      <c r="H190" s="93"/>
      <c r="I190" s="93"/>
      <c r="J190" s="93"/>
      <c r="K190" s="93"/>
      <c r="L190" s="93"/>
      <c r="M190" s="93"/>
      <c r="N190" s="93"/>
      <c r="O190" s="93"/>
      <c r="P190" s="93"/>
      <c r="Q190" s="93"/>
      <c r="R190" s="93"/>
      <c r="S190" s="93"/>
      <c r="T190" s="93"/>
      <c r="U190" s="93"/>
      <c r="V190" s="93"/>
      <c r="W190" s="93"/>
      <c r="X190" s="93"/>
      <c r="Y190" s="93"/>
      <c r="Z190" s="93"/>
    </row>
    <row r="191" spans="1:26">
      <c r="A191" s="93"/>
      <c r="B191" s="488"/>
      <c r="C191" s="93"/>
      <c r="D191" s="488"/>
      <c r="E191" s="488"/>
      <c r="F191" s="93"/>
      <c r="G191" s="93"/>
      <c r="H191" s="93"/>
      <c r="I191" s="93"/>
      <c r="J191" s="93"/>
      <c r="K191" s="93"/>
      <c r="L191" s="93"/>
      <c r="M191" s="93"/>
      <c r="N191" s="93"/>
      <c r="O191" s="93"/>
      <c r="P191" s="93"/>
      <c r="Q191" s="93"/>
      <c r="R191" s="93"/>
      <c r="S191" s="93"/>
      <c r="T191" s="93"/>
      <c r="U191" s="93"/>
      <c r="V191" s="93"/>
      <c r="W191" s="93"/>
      <c r="X191" s="93"/>
      <c r="Y191" s="93"/>
      <c r="Z191" s="93"/>
    </row>
    <row r="192" spans="1:26">
      <c r="A192" s="93"/>
      <c r="B192" s="488"/>
      <c r="C192" s="93"/>
      <c r="D192" s="488"/>
      <c r="E192" s="488"/>
      <c r="F192" s="93"/>
      <c r="G192" s="93"/>
      <c r="H192" s="93"/>
      <c r="I192" s="93"/>
      <c r="J192" s="93"/>
      <c r="K192" s="93"/>
      <c r="L192" s="93"/>
      <c r="M192" s="93"/>
      <c r="N192" s="93"/>
      <c r="O192" s="93"/>
      <c r="P192" s="93"/>
      <c r="Q192" s="93"/>
      <c r="R192" s="93"/>
      <c r="S192" s="93"/>
      <c r="T192" s="93"/>
      <c r="U192" s="93"/>
      <c r="V192" s="93"/>
      <c r="W192" s="93"/>
      <c r="X192" s="93"/>
      <c r="Y192" s="93"/>
      <c r="Z192" s="93"/>
    </row>
    <row r="193" spans="1:26">
      <c r="A193" s="93"/>
      <c r="B193" s="488"/>
      <c r="C193" s="93"/>
      <c r="D193" s="488"/>
      <c r="E193" s="488"/>
      <c r="F193" s="93"/>
      <c r="G193" s="93"/>
      <c r="H193" s="93"/>
      <c r="I193" s="93"/>
      <c r="J193" s="93"/>
      <c r="K193" s="93"/>
      <c r="L193" s="93"/>
      <c r="M193" s="93"/>
      <c r="N193" s="93"/>
      <c r="O193" s="93"/>
      <c r="P193" s="93"/>
      <c r="Q193" s="93"/>
      <c r="R193" s="93"/>
      <c r="S193" s="93"/>
      <c r="T193" s="93"/>
      <c r="U193" s="93"/>
      <c r="V193" s="93"/>
      <c r="W193" s="93"/>
      <c r="X193" s="93"/>
      <c r="Y193" s="93"/>
      <c r="Z193" s="93"/>
    </row>
    <row r="194" spans="1:26">
      <c r="A194" s="93"/>
      <c r="B194" s="488"/>
      <c r="C194" s="93"/>
      <c r="D194" s="488"/>
      <c r="E194" s="488"/>
      <c r="F194" s="93"/>
      <c r="G194" s="93"/>
      <c r="H194" s="93"/>
      <c r="I194" s="93"/>
      <c r="J194" s="93"/>
      <c r="K194" s="93"/>
      <c r="L194" s="93"/>
      <c r="M194" s="93"/>
      <c r="N194" s="93"/>
      <c r="O194" s="93"/>
      <c r="P194" s="93"/>
      <c r="Q194" s="93"/>
      <c r="R194" s="93"/>
      <c r="S194" s="93"/>
      <c r="T194" s="93"/>
      <c r="U194" s="93"/>
      <c r="V194" s="93"/>
      <c r="W194" s="93"/>
      <c r="X194" s="93"/>
      <c r="Y194" s="93"/>
      <c r="Z194" s="93"/>
    </row>
    <row r="195" spans="1:26">
      <c r="A195" s="93"/>
      <c r="B195" s="488"/>
      <c r="C195" s="93"/>
      <c r="D195" s="488"/>
      <c r="E195" s="488"/>
      <c r="F195" s="93"/>
      <c r="G195" s="93"/>
      <c r="H195" s="93"/>
      <c r="I195" s="93"/>
      <c r="J195" s="93"/>
      <c r="K195" s="93"/>
      <c r="L195" s="93"/>
      <c r="M195" s="93"/>
      <c r="N195" s="93"/>
      <c r="O195" s="93"/>
      <c r="P195" s="93"/>
      <c r="Q195" s="93"/>
      <c r="R195" s="93"/>
      <c r="S195" s="93"/>
      <c r="T195" s="93"/>
      <c r="U195" s="93"/>
      <c r="V195" s="93"/>
      <c r="W195" s="93"/>
      <c r="X195" s="93"/>
      <c r="Y195" s="93"/>
      <c r="Z195" s="93"/>
    </row>
    <row r="196" spans="1:26">
      <c r="A196" s="93"/>
      <c r="B196" s="488"/>
      <c r="C196" s="93"/>
      <c r="D196" s="488"/>
      <c r="E196" s="488"/>
      <c r="F196" s="93"/>
      <c r="G196" s="93"/>
      <c r="H196" s="93"/>
      <c r="I196" s="93"/>
      <c r="J196" s="93"/>
      <c r="K196" s="93"/>
      <c r="L196" s="93"/>
      <c r="M196" s="93"/>
      <c r="N196" s="93"/>
      <c r="O196" s="93"/>
      <c r="P196" s="93"/>
      <c r="Q196" s="93"/>
      <c r="R196" s="93"/>
      <c r="S196" s="93"/>
      <c r="T196" s="93"/>
      <c r="U196" s="93"/>
      <c r="V196" s="93"/>
      <c r="W196" s="93"/>
      <c r="X196" s="93"/>
      <c r="Y196" s="93"/>
      <c r="Z196" s="93"/>
    </row>
  </sheetData>
  <mergeCells count="40">
    <mergeCell ref="A1:E1"/>
    <mergeCell ref="A2:E2"/>
    <mergeCell ref="A4:E4"/>
    <mergeCell ref="A5:E5"/>
    <mergeCell ref="D7:E7"/>
    <mergeCell ref="A8:A96"/>
    <mergeCell ref="B8:B9"/>
    <mergeCell ref="B10:B18"/>
    <mergeCell ref="B19:B20"/>
    <mergeCell ref="B21:B25"/>
    <mergeCell ref="B26:B28"/>
    <mergeCell ref="B29:B38"/>
    <mergeCell ref="B39:B41"/>
    <mergeCell ref="B42:B43"/>
    <mergeCell ref="B44:B50"/>
    <mergeCell ref="B51:B52"/>
    <mergeCell ref="B53:B55"/>
    <mergeCell ref="B56:B57"/>
    <mergeCell ref="B58:B63"/>
    <mergeCell ref="B64:B71"/>
    <mergeCell ref="B72:B73"/>
    <mergeCell ref="B74:B75"/>
    <mergeCell ref="B76:B77"/>
    <mergeCell ref="B78:B79"/>
    <mergeCell ref="B80:B87"/>
    <mergeCell ref="B88:B91"/>
    <mergeCell ref="B92:B94"/>
    <mergeCell ref="B95:B96"/>
    <mergeCell ref="E10:E18"/>
    <mergeCell ref="E19:E20"/>
    <mergeCell ref="E21:E24"/>
    <mergeCell ref="E26:E28"/>
    <mergeCell ref="E29:E38"/>
    <mergeCell ref="E39:E41"/>
    <mergeCell ref="E42:E43"/>
    <mergeCell ref="E44:E50"/>
    <mergeCell ref="E51:E52"/>
    <mergeCell ref="E53:E55"/>
    <mergeCell ref="E56:E57"/>
    <mergeCell ref="E88:E89"/>
  </mergeCells>
  <pageMargins left="0.511805555555556" right="0.511805555555556" top="0.869444444444444" bottom="0.786805555555556" header="0" footer="0"/>
  <pageSetup paperSize="9" fitToHeight="0" orientation="portrait" horizontalDpi="600"/>
  <headerFooter>
    <oddHeader>&amp;CNegrito itálico"Processo 23069.167799/2024-18
PE 90.059/2024</oddHeader>
    <oddFooter>&amp;L&amp;A</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90"/>
  <sheetViews>
    <sheetView topLeftCell="A14" workbookViewId="0">
      <selection activeCell="E20" sqref="E20"/>
    </sheetView>
  </sheetViews>
  <sheetFormatPr defaultColWidth="14.4285714285714" defaultRowHeight="15" customHeight="1" outlineLevelCol="6"/>
  <cols>
    <col min="1" max="1" width="5.14285714285714" customWidth="1"/>
    <col min="2" max="2" width="33.1428571428571" customWidth="1"/>
    <col min="3" max="3" width="13.2857142857143" customWidth="1"/>
    <col min="4" max="4" width="8.71428571428571" customWidth="1"/>
    <col min="5" max="5" width="10" customWidth="1"/>
    <col min="6" max="6" width="8.71428571428571" customWidth="1"/>
    <col min="7" max="7" width="12.2857142857143" customWidth="1"/>
    <col min="8" max="8" width="13.2857142857143" customWidth="1"/>
    <col min="9" max="9" width="14.2857142857143" customWidth="1"/>
    <col min="10" max="20" width="8.71428571428571" customWidth="1"/>
  </cols>
  <sheetData>
    <row r="1" customHeight="1" spans="1:7">
      <c r="A1" s="498" t="s">
        <v>0</v>
      </c>
      <c r="B1" s="498"/>
      <c r="C1" s="498"/>
      <c r="D1" s="498"/>
      <c r="E1" s="498"/>
      <c r="F1" s="498"/>
      <c r="G1" s="498"/>
    </row>
    <row r="2" spans="1:7">
      <c r="A2" s="499" t="s">
        <v>1</v>
      </c>
      <c r="B2" s="499"/>
      <c r="C2" s="499"/>
      <c r="D2" s="499"/>
      <c r="E2" s="499"/>
      <c r="F2" s="499"/>
      <c r="G2" s="499"/>
    </row>
    <row r="3" spans="1:3">
      <c r="A3" s="210"/>
      <c r="B3" s="26"/>
      <c r="C3" s="500"/>
    </row>
    <row r="4" spans="1:7">
      <c r="A4" s="501" t="s">
        <v>155</v>
      </c>
      <c r="B4" s="501"/>
      <c r="C4" s="501"/>
      <c r="D4" s="501"/>
      <c r="E4" s="501"/>
      <c r="F4" s="501"/>
      <c r="G4" s="501"/>
    </row>
    <row r="5" ht="61.5" customHeight="1" spans="1:7">
      <c r="A5" s="6" t="s">
        <v>2</v>
      </c>
      <c r="B5" s="6"/>
      <c r="C5" s="6"/>
      <c r="D5" s="6"/>
      <c r="E5" s="6"/>
      <c r="F5" s="6"/>
      <c r="G5" s="6"/>
    </row>
    <row r="6" spans="1:3">
      <c r="A6" s="6"/>
      <c r="C6" s="500"/>
    </row>
    <row r="7" ht="30" customHeight="1" spans="1:7">
      <c r="A7" s="495" t="s">
        <v>7</v>
      </c>
      <c r="B7" s="495" t="s">
        <v>156</v>
      </c>
      <c r="C7" s="502" t="s">
        <v>157</v>
      </c>
      <c r="D7" s="503" t="s">
        <v>158</v>
      </c>
      <c r="E7" s="503"/>
      <c r="F7" s="504" t="s">
        <v>159</v>
      </c>
      <c r="G7" s="503" t="s">
        <v>160</v>
      </c>
    </row>
    <row r="8" spans="1:7">
      <c r="A8" s="495"/>
      <c r="B8" s="495"/>
      <c r="C8" s="502"/>
      <c r="D8" s="503" t="s">
        <v>161</v>
      </c>
      <c r="E8" s="503" t="s">
        <v>162</v>
      </c>
      <c r="F8" s="504"/>
      <c r="G8" s="503"/>
    </row>
    <row r="9" spans="1:7">
      <c r="A9" s="11">
        <v>1</v>
      </c>
      <c r="B9" s="86" t="s">
        <v>163</v>
      </c>
      <c r="C9" s="131">
        <v>3976.85</v>
      </c>
      <c r="D9" s="320">
        <v>4</v>
      </c>
      <c r="E9" s="11">
        <v>2</v>
      </c>
      <c r="F9" s="11">
        <f>SUM(D9:E9)</f>
        <v>6</v>
      </c>
      <c r="G9" s="11">
        <f>F9</f>
        <v>6</v>
      </c>
    </row>
    <row r="10" spans="1:7">
      <c r="A10" s="11">
        <v>2</v>
      </c>
      <c r="B10" s="86" t="s">
        <v>164</v>
      </c>
      <c r="C10" s="131">
        <v>3236.16</v>
      </c>
      <c r="D10" s="320">
        <v>4</v>
      </c>
      <c r="E10" s="11">
        <v>0</v>
      </c>
      <c r="F10" s="11">
        <f t="shared" ref="F10:F28" si="0">SUM(D10:E10)</f>
        <v>4</v>
      </c>
      <c r="G10" s="11">
        <f t="shared" ref="G10:G28" si="1">F10</f>
        <v>4</v>
      </c>
    </row>
    <row r="11" spans="1:7">
      <c r="A11" s="11">
        <v>3</v>
      </c>
      <c r="B11" s="86" t="s">
        <v>165</v>
      </c>
      <c r="C11" s="131">
        <v>2380.35</v>
      </c>
      <c r="D11" s="320">
        <v>9</v>
      </c>
      <c r="E11" s="11">
        <v>10</v>
      </c>
      <c r="F11" s="11">
        <f t="shared" si="0"/>
        <v>19</v>
      </c>
      <c r="G11" s="11">
        <f t="shared" si="1"/>
        <v>19</v>
      </c>
    </row>
    <row r="12" spans="1:7">
      <c r="A12" s="11">
        <v>4</v>
      </c>
      <c r="B12" s="86" t="s">
        <v>166</v>
      </c>
      <c r="C12" s="131">
        <v>1739.77</v>
      </c>
      <c r="D12" s="320">
        <v>9</v>
      </c>
      <c r="E12" s="11">
        <v>0</v>
      </c>
      <c r="F12" s="11">
        <f t="shared" si="0"/>
        <v>9</v>
      </c>
      <c r="G12" s="11">
        <f t="shared" si="1"/>
        <v>9</v>
      </c>
    </row>
    <row r="13" spans="1:7">
      <c r="A13" s="11">
        <v>5</v>
      </c>
      <c r="B13" s="86" t="s">
        <v>167</v>
      </c>
      <c r="C13" s="131">
        <v>2380.35</v>
      </c>
      <c r="D13" s="320">
        <v>1</v>
      </c>
      <c r="E13" s="11">
        <v>0</v>
      </c>
      <c r="F13" s="11">
        <f t="shared" si="0"/>
        <v>1</v>
      </c>
      <c r="G13" s="11">
        <v>2</v>
      </c>
    </row>
    <row r="14" spans="1:7">
      <c r="A14" s="11">
        <v>6</v>
      </c>
      <c r="B14" s="86" t="s">
        <v>168</v>
      </c>
      <c r="C14" s="131">
        <v>2380.35</v>
      </c>
      <c r="D14" s="320">
        <v>9</v>
      </c>
      <c r="E14" s="11">
        <v>10</v>
      </c>
      <c r="F14" s="11">
        <f t="shared" si="0"/>
        <v>19</v>
      </c>
      <c r="G14" s="11">
        <f t="shared" si="1"/>
        <v>19</v>
      </c>
    </row>
    <row r="15" spans="1:7">
      <c r="A15" s="11">
        <v>7</v>
      </c>
      <c r="B15" s="86" t="s">
        <v>169</v>
      </c>
      <c r="C15" s="131">
        <v>2380.35</v>
      </c>
      <c r="D15" s="320">
        <v>1</v>
      </c>
      <c r="E15" s="11">
        <v>0</v>
      </c>
      <c r="F15" s="11">
        <f t="shared" si="0"/>
        <v>1</v>
      </c>
      <c r="G15" s="11">
        <v>2</v>
      </c>
    </row>
    <row r="16" spans="1:7">
      <c r="A16" s="11">
        <v>8</v>
      </c>
      <c r="B16" s="86" t="s">
        <v>170</v>
      </c>
      <c r="C16" s="131">
        <v>2347.34</v>
      </c>
      <c r="D16" s="320">
        <v>3</v>
      </c>
      <c r="E16" s="11">
        <v>0</v>
      </c>
      <c r="F16" s="11">
        <f t="shared" si="0"/>
        <v>3</v>
      </c>
      <c r="G16" s="11">
        <f t="shared" si="1"/>
        <v>3</v>
      </c>
    </row>
    <row r="17" ht="15.75" customHeight="1" spans="1:7">
      <c r="A17" s="11">
        <v>9</v>
      </c>
      <c r="B17" s="86" t="s">
        <v>171</v>
      </c>
      <c r="C17" s="131">
        <v>2347.34</v>
      </c>
      <c r="D17" s="320">
        <v>6</v>
      </c>
      <c r="E17" s="11">
        <v>10</v>
      </c>
      <c r="F17" s="11">
        <f t="shared" si="0"/>
        <v>16</v>
      </c>
      <c r="G17" s="11">
        <f t="shared" si="1"/>
        <v>16</v>
      </c>
    </row>
    <row r="18" ht="15.75" customHeight="1" spans="1:7">
      <c r="A18" s="11">
        <v>10</v>
      </c>
      <c r="B18" s="86" t="s">
        <v>172</v>
      </c>
      <c r="C18" s="131">
        <v>2347.34</v>
      </c>
      <c r="D18" s="320">
        <v>1</v>
      </c>
      <c r="E18" s="11">
        <v>0</v>
      </c>
      <c r="F18" s="11">
        <f t="shared" si="0"/>
        <v>1</v>
      </c>
      <c r="G18" s="11">
        <f t="shared" si="1"/>
        <v>1</v>
      </c>
    </row>
    <row r="19" ht="15.75" customHeight="1" spans="1:7">
      <c r="A19" s="11">
        <v>11</v>
      </c>
      <c r="B19" s="86" t="s">
        <v>173</v>
      </c>
      <c r="C19" s="131">
        <v>2347.34</v>
      </c>
      <c r="D19" s="320">
        <v>3</v>
      </c>
      <c r="E19" s="11">
        <v>0</v>
      </c>
      <c r="F19" s="11">
        <f t="shared" si="0"/>
        <v>3</v>
      </c>
      <c r="G19" s="11">
        <f t="shared" si="1"/>
        <v>3</v>
      </c>
    </row>
    <row r="20" ht="15.75" customHeight="1" spans="1:7">
      <c r="A20" s="11">
        <v>12</v>
      </c>
      <c r="B20" s="86" t="s">
        <v>174</v>
      </c>
      <c r="C20" s="131">
        <v>2347.34</v>
      </c>
      <c r="D20" s="320">
        <v>1</v>
      </c>
      <c r="E20" s="11">
        <v>0</v>
      </c>
      <c r="F20" s="11">
        <f t="shared" si="0"/>
        <v>1</v>
      </c>
      <c r="G20" s="11">
        <f t="shared" si="1"/>
        <v>1</v>
      </c>
    </row>
    <row r="21" ht="15.75" customHeight="1" spans="1:7">
      <c r="A21" s="11">
        <v>13</v>
      </c>
      <c r="B21" s="86" t="s">
        <v>175</v>
      </c>
      <c r="C21" s="131">
        <v>2512.05</v>
      </c>
      <c r="D21" s="320">
        <v>1</v>
      </c>
      <c r="E21" s="11">
        <v>0</v>
      </c>
      <c r="F21" s="11">
        <f t="shared" si="0"/>
        <v>1</v>
      </c>
      <c r="G21" s="11">
        <f t="shared" si="1"/>
        <v>1</v>
      </c>
    </row>
    <row r="22" ht="15.75" customHeight="1" spans="1:7">
      <c r="A22" s="11">
        <v>14</v>
      </c>
      <c r="B22" s="86" t="s">
        <v>176</v>
      </c>
      <c r="C22" s="131">
        <v>2380.35</v>
      </c>
      <c r="D22" s="320">
        <v>8</v>
      </c>
      <c r="E22" s="11">
        <v>0</v>
      </c>
      <c r="F22" s="11">
        <f t="shared" si="0"/>
        <v>8</v>
      </c>
      <c r="G22" s="11">
        <f t="shared" si="1"/>
        <v>8</v>
      </c>
    </row>
    <row r="23" ht="15.75" customHeight="1" spans="1:7">
      <c r="A23" s="11">
        <v>15</v>
      </c>
      <c r="B23" s="86" t="s">
        <v>177</v>
      </c>
      <c r="C23" s="131">
        <v>2347.34</v>
      </c>
      <c r="D23" s="320">
        <v>6</v>
      </c>
      <c r="E23" s="11">
        <v>0</v>
      </c>
      <c r="F23" s="11">
        <f t="shared" si="0"/>
        <v>6</v>
      </c>
      <c r="G23" s="11">
        <f t="shared" si="1"/>
        <v>6</v>
      </c>
    </row>
    <row r="24" ht="15.75" customHeight="1" spans="1:7">
      <c r="A24" s="11">
        <v>16</v>
      </c>
      <c r="B24" s="86" t="s">
        <v>178</v>
      </c>
      <c r="C24" s="131">
        <v>1594.67</v>
      </c>
      <c r="D24" s="320">
        <v>24</v>
      </c>
      <c r="E24" s="11">
        <v>10</v>
      </c>
      <c r="F24" s="11">
        <f t="shared" si="0"/>
        <v>34</v>
      </c>
      <c r="G24" s="11">
        <f t="shared" si="1"/>
        <v>34</v>
      </c>
    </row>
    <row r="25" ht="15.75" customHeight="1" spans="1:7">
      <c r="A25" s="11">
        <v>17</v>
      </c>
      <c r="B25" s="86" t="s">
        <v>179</v>
      </c>
      <c r="C25" s="131">
        <v>2582.08</v>
      </c>
      <c r="D25" s="320">
        <v>3</v>
      </c>
      <c r="E25" s="11">
        <v>0</v>
      </c>
      <c r="F25" s="11">
        <f t="shared" si="0"/>
        <v>3</v>
      </c>
      <c r="G25" s="11">
        <f t="shared" si="1"/>
        <v>3</v>
      </c>
    </row>
    <row r="26" ht="15.75" customHeight="1" spans="1:7">
      <c r="A26" s="11">
        <v>18</v>
      </c>
      <c r="B26" s="86" t="s">
        <v>180</v>
      </c>
      <c r="C26" s="131">
        <v>2553.64</v>
      </c>
      <c r="D26" s="320">
        <v>1</v>
      </c>
      <c r="E26" s="11">
        <v>0</v>
      </c>
      <c r="F26" s="11">
        <f t="shared" si="0"/>
        <v>1</v>
      </c>
      <c r="G26" s="11">
        <f t="shared" si="1"/>
        <v>1</v>
      </c>
    </row>
    <row r="27" ht="15.75" customHeight="1" spans="1:7">
      <c r="A27" s="11">
        <v>19</v>
      </c>
      <c r="B27" s="88" t="s">
        <v>181</v>
      </c>
      <c r="C27" s="131">
        <v>2347.34</v>
      </c>
      <c r="D27" s="505">
        <v>0</v>
      </c>
      <c r="E27" s="89">
        <v>3</v>
      </c>
      <c r="F27" s="89">
        <f t="shared" si="0"/>
        <v>3</v>
      </c>
      <c r="G27" s="89">
        <f t="shared" si="1"/>
        <v>3</v>
      </c>
    </row>
    <row r="28" ht="15.75" customHeight="1" spans="1:7">
      <c r="A28" s="11">
        <v>20</v>
      </c>
      <c r="B28" s="86" t="s">
        <v>182</v>
      </c>
      <c r="C28" s="131">
        <v>3236.16</v>
      </c>
      <c r="D28" s="320">
        <v>1</v>
      </c>
      <c r="E28" s="11">
        <v>0</v>
      </c>
      <c r="F28" s="11">
        <f t="shared" si="0"/>
        <v>1</v>
      </c>
      <c r="G28" s="11">
        <f t="shared" si="1"/>
        <v>1</v>
      </c>
    </row>
    <row r="29" ht="15.75" customHeight="1" spans="1:7">
      <c r="A29" s="506" t="s">
        <v>183</v>
      </c>
      <c r="B29" s="506"/>
      <c r="C29" s="506"/>
      <c r="D29" s="503">
        <f>SUM(D9:D28)</f>
        <v>95</v>
      </c>
      <c r="E29" s="507">
        <f>SUM(E9:E28)</f>
        <v>45</v>
      </c>
      <c r="F29" s="507">
        <f>SUM(F9:F28)</f>
        <v>140</v>
      </c>
      <c r="G29" s="507">
        <f>SUM(G9:G28)</f>
        <v>142</v>
      </c>
    </row>
    <row r="30" ht="15.75" customHeight="1" spans="1:3">
      <c r="A30" s="153"/>
      <c r="C30" s="500"/>
    </row>
    <row r="31" ht="15.75" customHeight="1" spans="1:3">
      <c r="A31" s="153"/>
      <c r="C31" s="500"/>
    </row>
    <row r="32" ht="15.75" customHeight="1" spans="1:3">
      <c r="A32" s="153"/>
      <c r="C32" s="500"/>
    </row>
    <row r="33" ht="15.75" customHeight="1" spans="1:3">
      <c r="A33" s="153"/>
      <c r="C33" s="500"/>
    </row>
    <row r="34" ht="15.75" customHeight="1" spans="1:3">
      <c r="A34" s="153"/>
      <c r="C34" s="500"/>
    </row>
    <row r="35" ht="15.75" customHeight="1" spans="1:3">
      <c r="A35" s="153"/>
      <c r="C35" s="500"/>
    </row>
    <row r="36" ht="15.75" customHeight="1" spans="1:3">
      <c r="A36" s="153"/>
      <c r="C36" s="500"/>
    </row>
    <row r="37" ht="15.75" customHeight="1" spans="1:3">
      <c r="A37" s="153"/>
      <c r="C37" s="500"/>
    </row>
    <row r="38" ht="15.75" customHeight="1" spans="1:3">
      <c r="A38" s="153"/>
      <c r="C38" s="500"/>
    </row>
    <row r="39" ht="15.75" customHeight="1" spans="1:3">
      <c r="A39" s="153"/>
      <c r="C39" s="500"/>
    </row>
    <row r="40" ht="15.75" customHeight="1" spans="1:3">
      <c r="A40" s="153"/>
      <c r="C40" s="500"/>
    </row>
    <row r="41" ht="15.75" customHeight="1" spans="1:3">
      <c r="A41" s="153"/>
      <c r="C41" s="500"/>
    </row>
    <row r="42" ht="15.75" customHeight="1" spans="1:3">
      <c r="A42" s="153"/>
      <c r="C42" s="500"/>
    </row>
    <row r="43" ht="15.75" customHeight="1" spans="1:3">
      <c r="A43" s="153"/>
      <c r="C43" s="500"/>
    </row>
    <row r="44" ht="15.75" customHeight="1" spans="1:3">
      <c r="A44" s="153"/>
      <c r="C44" s="500"/>
    </row>
    <row r="45" ht="15.75" customHeight="1" spans="1:3">
      <c r="A45" s="153"/>
      <c r="C45" s="500"/>
    </row>
    <row r="46" ht="15.75" customHeight="1" spans="1:3">
      <c r="A46" s="153"/>
      <c r="C46" s="500"/>
    </row>
    <row r="47" ht="15.75" customHeight="1" spans="1:3">
      <c r="A47" s="153"/>
      <c r="C47" s="500"/>
    </row>
    <row r="48" ht="15.75" customHeight="1" spans="1:3">
      <c r="A48" s="153"/>
      <c r="C48" s="500"/>
    </row>
    <row r="49" ht="15.75" customHeight="1" spans="1:3">
      <c r="A49" s="153"/>
      <c r="C49" s="500"/>
    </row>
    <row r="50" ht="15.75" customHeight="1" spans="1:3">
      <c r="A50" s="153"/>
      <c r="C50" s="500"/>
    </row>
    <row r="51" ht="15.75" customHeight="1" spans="1:3">
      <c r="A51" s="153"/>
      <c r="C51" s="500"/>
    </row>
    <row r="52" ht="15.75" customHeight="1" spans="1:3">
      <c r="A52" s="153"/>
      <c r="C52" s="500"/>
    </row>
    <row r="53" ht="15.75" customHeight="1" spans="1:3">
      <c r="A53" s="153"/>
      <c r="C53" s="500"/>
    </row>
    <row r="54" ht="15.75" customHeight="1" spans="1:3">
      <c r="A54" s="153"/>
      <c r="C54" s="500"/>
    </row>
    <row r="55" ht="15.75" customHeight="1" spans="1:3">
      <c r="A55" s="153"/>
      <c r="C55" s="500"/>
    </row>
    <row r="56" ht="15.75" customHeight="1" spans="1:3">
      <c r="A56" s="153"/>
      <c r="C56" s="500"/>
    </row>
    <row r="57" ht="15.75" customHeight="1" spans="1:3">
      <c r="A57" s="153"/>
      <c r="C57" s="500"/>
    </row>
    <row r="58" ht="15.75" customHeight="1" spans="1:3">
      <c r="A58" s="153"/>
      <c r="C58" s="500"/>
    </row>
    <row r="59" ht="15.75" customHeight="1" spans="1:3">
      <c r="A59" s="153"/>
      <c r="C59" s="500"/>
    </row>
    <row r="60" ht="15.75" customHeight="1" spans="1:3">
      <c r="A60" s="153"/>
      <c r="C60" s="500"/>
    </row>
    <row r="61" ht="15.75" customHeight="1" spans="1:3">
      <c r="A61" s="153"/>
      <c r="C61" s="500"/>
    </row>
    <row r="62" ht="15.75" customHeight="1" spans="1:3">
      <c r="A62" s="153"/>
      <c r="C62" s="500"/>
    </row>
    <row r="63" ht="15.75" customHeight="1" spans="1:3">
      <c r="A63" s="153"/>
      <c r="C63" s="500"/>
    </row>
    <row r="64" ht="15.75" customHeight="1" spans="1:3">
      <c r="A64" s="153"/>
      <c r="C64" s="500"/>
    </row>
    <row r="65" ht="15.75" customHeight="1" spans="1:3">
      <c r="A65" s="153"/>
      <c r="C65" s="500"/>
    </row>
    <row r="66" ht="15.75" customHeight="1" spans="1:3">
      <c r="A66" s="153"/>
      <c r="C66" s="500"/>
    </row>
    <row r="67" ht="15.75" customHeight="1" spans="1:3">
      <c r="A67" s="153"/>
      <c r="C67" s="500"/>
    </row>
    <row r="68" ht="15.75" customHeight="1" spans="1:3">
      <c r="A68" s="153"/>
      <c r="C68" s="500"/>
    </row>
    <row r="69" ht="15.75" customHeight="1" spans="1:3">
      <c r="A69" s="153"/>
      <c r="C69" s="500"/>
    </row>
    <row r="70" ht="15.75" customHeight="1" spans="1:3">
      <c r="A70" s="153"/>
      <c r="C70" s="500"/>
    </row>
    <row r="71" ht="15.75" customHeight="1" spans="1:3">
      <c r="A71" s="153"/>
      <c r="C71" s="500"/>
    </row>
    <row r="72" ht="15.75" customHeight="1" spans="1:3">
      <c r="A72" s="153"/>
      <c r="C72" s="500"/>
    </row>
    <row r="73" ht="15.75" customHeight="1" spans="1:3">
      <c r="A73" s="153"/>
      <c r="C73" s="500"/>
    </row>
    <row r="74" ht="15.75" customHeight="1" spans="1:3">
      <c r="A74" s="153"/>
      <c r="C74" s="500"/>
    </row>
    <row r="75" ht="15.75" customHeight="1" spans="1:3">
      <c r="A75" s="153"/>
      <c r="C75" s="500"/>
    </row>
    <row r="76" ht="15.75" customHeight="1" spans="1:3">
      <c r="A76" s="153"/>
      <c r="C76" s="500"/>
    </row>
    <row r="77" ht="15.75" customHeight="1" spans="1:3">
      <c r="A77" s="153"/>
      <c r="C77" s="500"/>
    </row>
    <row r="78" ht="15.75" customHeight="1" spans="1:3">
      <c r="A78" s="153"/>
      <c r="C78" s="500"/>
    </row>
    <row r="79" ht="15.75" customHeight="1" spans="1:3">
      <c r="A79" s="153"/>
      <c r="C79" s="500"/>
    </row>
    <row r="80" ht="15.75" customHeight="1" spans="1:3">
      <c r="A80" s="153"/>
      <c r="C80" s="500"/>
    </row>
    <row r="81" ht="15.75" customHeight="1" spans="1:3">
      <c r="A81" s="153"/>
      <c r="C81" s="500"/>
    </row>
    <row r="82" ht="15.75" customHeight="1" spans="1:3">
      <c r="A82" s="153"/>
      <c r="C82" s="500"/>
    </row>
    <row r="83" ht="15.75" customHeight="1" spans="1:3">
      <c r="A83" s="153"/>
      <c r="C83" s="500"/>
    </row>
    <row r="84" ht="15.75" customHeight="1" spans="1:3">
      <c r="A84" s="153"/>
      <c r="C84" s="500"/>
    </row>
    <row r="85" ht="15.75" customHeight="1" spans="1:3">
      <c r="A85" s="153"/>
      <c r="C85" s="500"/>
    </row>
    <row r="86" ht="15.75" customHeight="1" spans="1:3">
      <c r="A86" s="153"/>
      <c r="C86" s="500"/>
    </row>
    <row r="87" ht="15.75" customHeight="1" spans="1:3">
      <c r="A87" s="153"/>
      <c r="C87" s="500"/>
    </row>
    <row r="88" ht="15.75" customHeight="1" spans="1:3">
      <c r="A88" s="153"/>
      <c r="C88" s="500"/>
    </row>
    <row r="89" ht="15.75" customHeight="1" spans="1:3">
      <c r="A89" s="153"/>
      <c r="C89" s="500"/>
    </row>
    <row r="90" ht="15.75" customHeight="1" spans="1:3">
      <c r="A90" s="153"/>
      <c r="C90" s="500"/>
    </row>
    <row r="91" ht="15.75" customHeight="1" spans="1:3">
      <c r="A91" s="153"/>
      <c r="C91" s="500"/>
    </row>
    <row r="92" ht="15.75" customHeight="1" spans="1:3">
      <c r="A92" s="153"/>
      <c r="C92" s="500"/>
    </row>
    <row r="93" ht="15.75" customHeight="1" spans="1:3">
      <c r="A93" s="153"/>
      <c r="C93" s="500"/>
    </row>
    <row r="94" ht="15.75" customHeight="1" spans="1:3">
      <c r="A94" s="153"/>
      <c r="C94" s="500"/>
    </row>
    <row r="95" ht="15.75" customHeight="1" spans="1:3">
      <c r="A95" s="153"/>
      <c r="C95" s="500"/>
    </row>
    <row r="96" ht="15.75" customHeight="1" spans="1:3">
      <c r="A96" s="153"/>
      <c r="C96" s="500"/>
    </row>
    <row r="97" ht="15.75" customHeight="1" spans="1:3">
      <c r="A97" s="153"/>
      <c r="C97" s="500"/>
    </row>
    <row r="98" ht="15.75" customHeight="1" spans="1:3">
      <c r="A98" s="153"/>
      <c r="C98" s="500"/>
    </row>
    <row r="99" ht="15.75" customHeight="1" spans="1:3">
      <c r="A99" s="153"/>
      <c r="C99" s="500"/>
    </row>
    <row r="100" ht="15.75" customHeight="1" spans="1:3">
      <c r="A100" s="153"/>
      <c r="C100" s="500"/>
    </row>
    <row r="101" ht="15.75" customHeight="1" spans="1:3">
      <c r="A101" s="153"/>
      <c r="C101" s="500"/>
    </row>
    <row r="102" ht="15.75" customHeight="1" spans="1:3">
      <c r="A102" s="153"/>
      <c r="C102" s="500"/>
    </row>
    <row r="103" ht="15.75" customHeight="1" spans="1:3">
      <c r="A103" s="153"/>
      <c r="C103" s="500"/>
    </row>
    <row r="104" ht="15.75" customHeight="1" spans="1:3">
      <c r="A104" s="153"/>
      <c r="C104" s="500"/>
    </row>
    <row r="105" ht="15.75" customHeight="1" spans="1:3">
      <c r="A105" s="153"/>
      <c r="C105" s="500"/>
    </row>
    <row r="106" ht="15.75" customHeight="1" spans="1:3">
      <c r="A106" s="153"/>
      <c r="C106" s="500"/>
    </row>
    <row r="107" ht="15.75" customHeight="1" spans="1:3">
      <c r="A107" s="153"/>
      <c r="C107" s="500"/>
    </row>
    <row r="108" ht="15.75" customHeight="1" spans="1:3">
      <c r="A108" s="153"/>
      <c r="C108" s="500"/>
    </row>
    <row r="109" ht="15.75" customHeight="1" spans="1:3">
      <c r="A109" s="153"/>
      <c r="C109" s="500"/>
    </row>
    <row r="110" ht="15.75" customHeight="1" spans="1:3">
      <c r="A110" s="153"/>
      <c r="C110" s="500"/>
    </row>
    <row r="111" ht="15.75" customHeight="1" spans="1:3">
      <c r="A111" s="153"/>
      <c r="C111" s="500"/>
    </row>
    <row r="112" ht="15.75" customHeight="1" spans="1:3">
      <c r="A112" s="153"/>
      <c r="C112" s="500"/>
    </row>
    <row r="113" ht="15.75" customHeight="1" spans="1:3">
      <c r="A113" s="153"/>
      <c r="C113" s="500"/>
    </row>
    <row r="114" ht="15.75" customHeight="1" spans="1:3">
      <c r="A114" s="153"/>
      <c r="C114" s="500"/>
    </row>
    <row r="115" ht="15.75" customHeight="1" spans="1:3">
      <c r="A115" s="153"/>
      <c r="C115" s="500"/>
    </row>
    <row r="116" ht="15.75" customHeight="1" spans="1:3">
      <c r="A116" s="153"/>
      <c r="C116" s="500"/>
    </row>
    <row r="117" ht="15.75" customHeight="1" spans="1:3">
      <c r="A117" s="153"/>
      <c r="C117" s="500"/>
    </row>
    <row r="118" ht="15.75" customHeight="1" spans="1:3">
      <c r="A118" s="153"/>
      <c r="C118" s="500"/>
    </row>
    <row r="119" ht="15.75" customHeight="1" spans="1:3">
      <c r="A119" s="153"/>
      <c r="C119" s="500"/>
    </row>
    <row r="120" ht="15.75" customHeight="1" spans="1:3">
      <c r="A120" s="153"/>
      <c r="C120" s="500"/>
    </row>
    <row r="121" ht="15.75" customHeight="1" spans="1:3">
      <c r="A121" s="153"/>
      <c r="C121" s="500"/>
    </row>
    <row r="122" ht="15.75" customHeight="1" spans="1:3">
      <c r="A122" s="153"/>
      <c r="C122" s="500"/>
    </row>
    <row r="123" ht="15.75" customHeight="1" spans="1:3">
      <c r="A123" s="153"/>
      <c r="C123" s="500"/>
    </row>
    <row r="124" ht="15.75" customHeight="1" spans="1:3">
      <c r="A124" s="153"/>
      <c r="C124" s="500"/>
    </row>
    <row r="125" ht="15.75" customHeight="1" spans="1:3">
      <c r="A125" s="153"/>
      <c r="C125" s="500"/>
    </row>
    <row r="126" ht="15.75" customHeight="1" spans="1:3">
      <c r="A126" s="153"/>
      <c r="C126" s="500"/>
    </row>
    <row r="127" ht="15.75" customHeight="1" spans="1:3">
      <c r="A127" s="153"/>
      <c r="C127" s="500"/>
    </row>
    <row r="128" ht="15.75" customHeight="1" spans="1:3">
      <c r="A128" s="153"/>
      <c r="C128" s="500"/>
    </row>
    <row r="129" ht="15.75" customHeight="1" spans="1:3">
      <c r="A129" s="153"/>
      <c r="C129" s="500"/>
    </row>
    <row r="130" ht="15.75" customHeight="1" spans="1:3">
      <c r="A130" s="153"/>
      <c r="C130" s="500"/>
    </row>
    <row r="131" ht="15.75" customHeight="1" spans="1:3">
      <c r="A131" s="153"/>
      <c r="C131" s="500"/>
    </row>
    <row r="132" ht="15.75" customHeight="1" spans="1:3">
      <c r="A132" s="153"/>
      <c r="C132" s="500"/>
    </row>
    <row r="133" ht="15.75" customHeight="1" spans="1:3">
      <c r="A133" s="153"/>
      <c r="C133" s="500"/>
    </row>
    <row r="134" ht="15.75" customHeight="1" spans="1:3">
      <c r="A134" s="153"/>
      <c r="C134" s="500"/>
    </row>
    <row r="135" ht="15.75" customHeight="1" spans="1:3">
      <c r="A135" s="153"/>
      <c r="C135" s="500"/>
    </row>
    <row r="136" ht="15.75" customHeight="1" spans="1:3">
      <c r="A136" s="153"/>
      <c r="C136" s="500"/>
    </row>
    <row r="137" ht="15.75" customHeight="1" spans="1:3">
      <c r="A137" s="153"/>
      <c r="C137" s="500"/>
    </row>
    <row r="138" ht="15.75" customHeight="1" spans="1:3">
      <c r="A138" s="153"/>
      <c r="C138" s="500"/>
    </row>
    <row r="139" ht="15.75" customHeight="1" spans="1:3">
      <c r="A139" s="153"/>
      <c r="C139" s="500"/>
    </row>
    <row r="140" ht="15.75" customHeight="1" spans="1:3">
      <c r="A140" s="153"/>
      <c r="C140" s="500"/>
    </row>
    <row r="141" ht="15.75" customHeight="1" spans="1:3">
      <c r="A141" s="153"/>
      <c r="C141" s="500"/>
    </row>
    <row r="142" ht="15.75" customHeight="1" spans="1:3">
      <c r="A142" s="153"/>
      <c r="C142" s="500"/>
    </row>
    <row r="143" ht="15.75" customHeight="1" spans="1:3">
      <c r="A143" s="153"/>
      <c r="C143" s="500"/>
    </row>
    <row r="144" ht="15.75" customHeight="1" spans="1:3">
      <c r="A144" s="153"/>
      <c r="C144" s="500"/>
    </row>
    <row r="145" ht="15.75" customHeight="1" spans="1:3">
      <c r="A145" s="153"/>
      <c r="C145" s="500"/>
    </row>
    <row r="146" ht="15.75" customHeight="1" spans="1:3">
      <c r="A146" s="153"/>
      <c r="C146" s="500"/>
    </row>
    <row r="147" ht="15.75" customHeight="1" spans="1:3">
      <c r="A147" s="153"/>
      <c r="C147" s="500"/>
    </row>
    <row r="148" ht="15.75" customHeight="1" spans="1:3">
      <c r="A148" s="153"/>
      <c r="C148" s="500"/>
    </row>
    <row r="149" ht="15.75" customHeight="1" spans="1:3">
      <c r="A149" s="153"/>
      <c r="C149" s="500"/>
    </row>
    <row r="150" ht="15.75" customHeight="1" spans="1:3">
      <c r="A150" s="153"/>
      <c r="C150" s="500"/>
    </row>
    <row r="151" ht="15.75" customHeight="1" spans="1:3">
      <c r="A151" s="153"/>
      <c r="C151" s="500"/>
    </row>
    <row r="152" ht="15.75" customHeight="1" spans="1:3">
      <c r="A152" s="153"/>
      <c r="C152" s="500"/>
    </row>
    <row r="153" ht="15.75" customHeight="1" spans="1:3">
      <c r="A153" s="153"/>
      <c r="C153" s="500"/>
    </row>
    <row r="154" ht="15.75" customHeight="1" spans="1:3">
      <c r="A154" s="153"/>
      <c r="C154" s="500"/>
    </row>
    <row r="155" ht="15.75" customHeight="1" spans="1:3">
      <c r="A155" s="153"/>
      <c r="C155" s="500"/>
    </row>
    <row r="156" ht="15.75" customHeight="1" spans="1:3">
      <c r="A156" s="153"/>
      <c r="C156" s="500"/>
    </row>
    <row r="157" ht="15.75" customHeight="1" spans="1:3">
      <c r="A157" s="153"/>
      <c r="C157" s="500"/>
    </row>
    <row r="158" ht="15.75" customHeight="1" spans="1:3">
      <c r="A158" s="153"/>
      <c r="C158" s="500"/>
    </row>
    <row r="159" ht="15.75" customHeight="1" spans="1:3">
      <c r="A159" s="153"/>
      <c r="C159" s="500"/>
    </row>
    <row r="160" ht="15.75" customHeight="1" spans="1:3">
      <c r="A160" s="153"/>
      <c r="C160" s="500"/>
    </row>
    <row r="161" ht="15.75" customHeight="1" spans="1:3">
      <c r="A161" s="153"/>
      <c r="C161" s="500"/>
    </row>
    <row r="162" ht="15.75" customHeight="1" spans="1:3">
      <c r="A162" s="153"/>
      <c r="C162" s="500"/>
    </row>
    <row r="163" ht="15.75" customHeight="1" spans="1:3">
      <c r="A163" s="153"/>
      <c r="C163" s="500"/>
    </row>
    <row r="164" ht="15.75" customHeight="1" spans="1:3">
      <c r="A164" s="153"/>
      <c r="C164" s="500"/>
    </row>
    <row r="165" ht="15.75" customHeight="1" spans="1:3">
      <c r="A165" s="153"/>
      <c r="C165" s="500"/>
    </row>
    <row r="166" ht="15.75" customHeight="1" spans="1:3">
      <c r="A166" s="153"/>
      <c r="C166" s="500"/>
    </row>
    <row r="167" ht="15.75" customHeight="1" spans="1:3">
      <c r="A167" s="153"/>
      <c r="C167" s="500"/>
    </row>
    <row r="168" ht="15.75" customHeight="1" spans="1:3">
      <c r="A168" s="153"/>
      <c r="C168" s="500"/>
    </row>
    <row r="169" ht="15.75" customHeight="1" spans="1:3">
      <c r="A169" s="153"/>
      <c r="C169" s="500"/>
    </row>
    <row r="170" ht="15.75" customHeight="1" spans="1:3">
      <c r="A170" s="153"/>
      <c r="C170" s="500"/>
    </row>
    <row r="171" ht="15.75" customHeight="1" spans="1:3">
      <c r="A171" s="153"/>
      <c r="C171" s="500"/>
    </row>
    <row r="172" ht="15.75" customHeight="1" spans="1:3">
      <c r="A172" s="153"/>
      <c r="C172" s="500"/>
    </row>
    <row r="173" ht="15.75" customHeight="1" spans="1:3">
      <c r="A173" s="153"/>
      <c r="C173" s="500"/>
    </row>
    <row r="174" ht="15.75" customHeight="1" spans="1:3">
      <c r="A174" s="153"/>
      <c r="C174" s="500"/>
    </row>
    <row r="175" ht="15.75" customHeight="1" spans="1:3">
      <c r="A175" s="153"/>
      <c r="C175" s="500"/>
    </row>
    <row r="176" ht="15.75" customHeight="1" spans="1:3">
      <c r="A176" s="153"/>
      <c r="C176" s="500"/>
    </row>
    <row r="177" ht="15.75" customHeight="1" spans="1:3">
      <c r="A177" s="153"/>
      <c r="C177" s="500"/>
    </row>
    <row r="178" ht="15.75" customHeight="1" spans="1:3">
      <c r="A178" s="153"/>
      <c r="C178" s="500"/>
    </row>
    <row r="179" ht="15.75" customHeight="1" spans="1:3">
      <c r="A179" s="153"/>
      <c r="C179" s="500"/>
    </row>
    <row r="180" ht="15.75" customHeight="1" spans="1:3">
      <c r="A180" s="153"/>
      <c r="C180" s="500"/>
    </row>
    <row r="181" ht="15.75" customHeight="1" spans="1:3">
      <c r="A181" s="153"/>
      <c r="C181" s="500"/>
    </row>
    <row r="182" ht="15.75" customHeight="1" spans="1:3">
      <c r="A182" s="153"/>
      <c r="C182" s="500"/>
    </row>
    <row r="183" ht="15.75" customHeight="1" spans="1:3">
      <c r="A183" s="153"/>
      <c r="C183" s="500"/>
    </row>
    <row r="184" ht="15.75" customHeight="1" spans="1:3">
      <c r="A184" s="153"/>
      <c r="C184" s="500"/>
    </row>
    <row r="185" ht="15.75" customHeight="1" spans="1:3">
      <c r="A185" s="153"/>
      <c r="C185" s="500"/>
    </row>
    <row r="186" ht="15.75" customHeight="1" spans="1:3">
      <c r="A186" s="153"/>
      <c r="C186" s="500"/>
    </row>
    <row r="187" ht="15.75" customHeight="1" spans="1:3">
      <c r="A187" s="153"/>
      <c r="C187" s="500"/>
    </row>
    <row r="188" ht="15.75" customHeight="1" spans="1:3">
      <c r="A188" s="153"/>
      <c r="C188" s="500"/>
    </row>
    <row r="189" ht="15.75" customHeight="1" spans="1:3">
      <c r="A189" s="153"/>
      <c r="C189" s="500"/>
    </row>
    <row r="190" ht="15.75" customHeight="1" spans="1:3">
      <c r="A190" s="153"/>
      <c r="C190" s="500"/>
    </row>
    <row r="191" ht="15.75" customHeight="1" spans="1:3">
      <c r="A191" s="153"/>
      <c r="C191" s="500"/>
    </row>
    <row r="192" ht="15.75" customHeight="1" spans="1:3">
      <c r="A192" s="153"/>
      <c r="C192" s="500"/>
    </row>
    <row r="193" ht="15.75" customHeight="1" spans="1:3">
      <c r="A193" s="153"/>
      <c r="C193" s="500"/>
    </row>
    <row r="194" ht="15.75" customHeight="1" spans="1:3">
      <c r="A194" s="153"/>
      <c r="C194" s="500"/>
    </row>
    <row r="195" ht="15.75" customHeight="1" spans="1:3">
      <c r="A195" s="153"/>
      <c r="C195" s="500"/>
    </row>
    <row r="196" ht="15.75" customHeight="1" spans="1:3">
      <c r="A196" s="153"/>
      <c r="C196" s="500"/>
    </row>
    <row r="197" ht="15.75" customHeight="1" spans="1:3">
      <c r="A197" s="153"/>
      <c r="C197" s="500"/>
    </row>
    <row r="198" ht="15.75" customHeight="1" spans="1:3">
      <c r="A198" s="153"/>
      <c r="C198" s="500"/>
    </row>
    <row r="199" ht="15.75" customHeight="1" spans="1:3">
      <c r="A199" s="153"/>
      <c r="C199" s="500"/>
    </row>
    <row r="200" ht="15.75" customHeight="1" spans="1:3">
      <c r="A200" s="153"/>
      <c r="C200" s="500"/>
    </row>
    <row r="201" ht="15.75" customHeight="1" spans="1:3">
      <c r="A201" s="153"/>
      <c r="C201" s="500"/>
    </row>
    <row r="202" ht="15.75" customHeight="1" spans="1:3">
      <c r="A202" s="153"/>
      <c r="C202" s="500"/>
    </row>
    <row r="203" ht="15.75" customHeight="1" spans="1:3">
      <c r="A203" s="153"/>
      <c r="C203" s="500"/>
    </row>
    <row r="204" ht="15.75" customHeight="1" spans="1:3">
      <c r="A204" s="153"/>
      <c r="C204" s="500"/>
    </row>
    <row r="205" ht="15.75" customHeight="1" spans="1:3">
      <c r="A205" s="153"/>
      <c r="C205" s="500"/>
    </row>
    <row r="206" ht="15.75" customHeight="1" spans="1:3">
      <c r="A206" s="153"/>
      <c r="C206" s="500"/>
    </row>
    <row r="207" ht="15.75" customHeight="1" spans="1:3">
      <c r="A207" s="153"/>
      <c r="C207" s="500"/>
    </row>
    <row r="208" ht="15.75" customHeight="1" spans="1:3">
      <c r="A208" s="153"/>
      <c r="C208" s="500"/>
    </row>
    <row r="209" ht="15.75" customHeight="1" spans="1:3">
      <c r="A209" s="153"/>
      <c r="C209" s="500"/>
    </row>
    <row r="210" ht="15.75" customHeight="1" spans="1:3">
      <c r="A210" s="153"/>
      <c r="C210" s="500"/>
    </row>
    <row r="211" ht="15.75" customHeight="1" spans="1:3">
      <c r="A211" s="153"/>
      <c r="C211" s="500"/>
    </row>
    <row r="212" ht="15.75" customHeight="1" spans="1:3">
      <c r="A212" s="153"/>
      <c r="C212" s="500"/>
    </row>
    <row r="213" ht="15.75" customHeight="1" spans="1:3">
      <c r="A213" s="153"/>
      <c r="C213" s="500"/>
    </row>
    <row r="214" ht="15.75" customHeight="1" spans="1:3">
      <c r="A214" s="153"/>
      <c r="C214" s="500"/>
    </row>
    <row r="215" ht="15.75" customHeight="1" spans="1:3">
      <c r="A215" s="153"/>
      <c r="C215" s="500"/>
    </row>
    <row r="216" ht="15.75" customHeight="1" spans="1:3">
      <c r="A216" s="153"/>
      <c r="C216" s="500"/>
    </row>
    <row r="217" ht="15.75" customHeight="1" spans="1:3">
      <c r="A217" s="153"/>
      <c r="C217" s="500"/>
    </row>
    <row r="218" ht="15.75" customHeight="1" spans="1:3">
      <c r="A218" s="153"/>
      <c r="C218" s="500"/>
    </row>
    <row r="219" ht="15.75" customHeight="1" spans="1:3">
      <c r="A219" s="153"/>
      <c r="C219" s="500"/>
    </row>
    <row r="220" ht="15.75" customHeight="1" spans="1:3">
      <c r="A220" s="153"/>
      <c r="C220" s="500"/>
    </row>
    <row r="221" ht="15.75" customHeight="1" spans="1:3">
      <c r="A221" s="153"/>
      <c r="C221" s="500"/>
    </row>
    <row r="222" ht="15.75" customHeight="1" spans="1:3">
      <c r="A222" s="153"/>
      <c r="C222" s="500"/>
    </row>
    <row r="223" ht="15.75" customHeight="1" spans="1:3">
      <c r="A223" s="153"/>
      <c r="C223" s="500"/>
    </row>
    <row r="224" ht="15.75" customHeight="1" spans="1:3">
      <c r="A224" s="153"/>
      <c r="C224" s="500"/>
    </row>
    <row r="225" ht="15.75" customHeight="1" spans="1:3">
      <c r="A225" s="153"/>
      <c r="C225" s="500"/>
    </row>
    <row r="226" ht="15.75" customHeight="1" spans="1:3">
      <c r="A226" s="153"/>
      <c r="C226" s="500"/>
    </row>
    <row r="227" ht="15.75" customHeight="1" spans="1:3">
      <c r="A227" s="153"/>
      <c r="C227" s="500"/>
    </row>
    <row r="228" ht="15.75" customHeight="1" spans="1:3">
      <c r="A228" s="153"/>
      <c r="C228" s="500"/>
    </row>
    <row r="229" ht="15.75" customHeight="1" spans="1:3">
      <c r="A229" s="153"/>
      <c r="C229" s="500"/>
    </row>
    <row r="230" ht="15.75" customHeight="1" spans="1:3">
      <c r="A230" s="153"/>
      <c r="C230" s="500"/>
    </row>
    <row r="231" ht="15.75" customHeight="1" spans="1:3">
      <c r="A231" s="153"/>
      <c r="C231" s="500"/>
    </row>
    <row r="232" ht="15.75" customHeight="1" spans="1:3">
      <c r="A232" s="153"/>
      <c r="C232" s="500"/>
    </row>
    <row r="233" ht="15.75" customHeight="1" spans="1:3">
      <c r="A233" s="153"/>
      <c r="C233" s="500"/>
    </row>
    <row r="234" ht="15.75" customHeight="1" spans="1:3">
      <c r="A234" s="153"/>
      <c r="C234" s="500"/>
    </row>
    <row r="235" ht="15.75" customHeight="1" spans="1:3">
      <c r="A235" s="153"/>
      <c r="C235" s="500"/>
    </row>
    <row r="236" ht="15.75" customHeight="1" spans="1:3">
      <c r="A236" s="153"/>
      <c r="C236" s="500"/>
    </row>
    <row r="237" ht="15.75" customHeight="1" spans="1:3">
      <c r="A237" s="153"/>
      <c r="C237" s="500"/>
    </row>
    <row r="238" ht="15.75" customHeight="1" spans="1:3">
      <c r="A238" s="153"/>
      <c r="C238" s="500"/>
    </row>
    <row r="239" ht="15.75" customHeight="1" spans="1:3">
      <c r="A239" s="153"/>
      <c r="C239" s="500"/>
    </row>
    <row r="240" ht="15.75" customHeight="1" spans="1:3">
      <c r="A240" s="153"/>
      <c r="C240" s="500"/>
    </row>
    <row r="241" ht="15.75" customHeight="1" spans="1:3">
      <c r="A241" s="153"/>
      <c r="C241" s="500"/>
    </row>
    <row r="242" ht="15.75" customHeight="1" spans="1:3">
      <c r="A242" s="153"/>
      <c r="C242" s="500"/>
    </row>
    <row r="243" ht="15.75" customHeight="1" spans="1:3">
      <c r="A243" s="153"/>
      <c r="C243" s="500"/>
    </row>
    <row r="244" ht="15.75" customHeight="1" spans="1:3">
      <c r="A244" s="153"/>
      <c r="C244" s="500"/>
    </row>
    <row r="245" ht="15.75" customHeight="1" spans="1:3">
      <c r="A245" s="153"/>
      <c r="C245" s="500"/>
    </row>
    <row r="246" ht="15.75" customHeight="1" spans="1:3">
      <c r="A246" s="153"/>
      <c r="C246" s="500"/>
    </row>
    <row r="247" ht="15.75" customHeight="1" spans="1:3">
      <c r="A247" s="153"/>
      <c r="C247" s="500"/>
    </row>
    <row r="248" ht="15.75" customHeight="1" spans="1:3">
      <c r="A248" s="153"/>
      <c r="C248" s="500"/>
    </row>
    <row r="249" ht="15.75" customHeight="1" spans="1:3">
      <c r="A249" s="153"/>
      <c r="C249" s="500"/>
    </row>
    <row r="250" ht="15.75" customHeight="1" spans="1:3">
      <c r="A250" s="153"/>
      <c r="C250" s="500"/>
    </row>
    <row r="251" ht="15.75" customHeight="1" spans="1:3">
      <c r="A251" s="153"/>
      <c r="C251" s="500"/>
    </row>
    <row r="252" ht="15.75" customHeight="1" spans="1:3">
      <c r="A252" s="153"/>
      <c r="C252" s="500"/>
    </row>
    <row r="253" ht="15.75" customHeight="1" spans="1:3">
      <c r="A253" s="153"/>
      <c r="C253" s="500"/>
    </row>
    <row r="254" ht="15.75" customHeight="1" spans="1:3">
      <c r="A254" s="153"/>
      <c r="C254" s="500"/>
    </row>
    <row r="255" ht="15.75" customHeight="1" spans="1:3">
      <c r="A255" s="153"/>
      <c r="C255" s="500"/>
    </row>
    <row r="256" ht="15.75" customHeight="1" spans="1:3">
      <c r="A256" s="153"/>
      <c r="C256" s="500"/>
    </row>
    <row r="257" ht="15.75" customHeight="1" spans="1:3">
      <c r="A257" s="153"/>
      <c r="C257" s="500"/>
    </row>
    <row r="258" ht="15.75" customHeight="1" spans="1:3">
      <c r="A258" s="153"/>
      <c r="C258" s="500"/>
    </row>
    <row r="259" ht="15.75" customHeight="1" spans="1:3">
      <c r="A259" s="153"/>
      <c r="C259" s="500"/>
    </row>
    <row r="260" ht="15.75" customHeight="1" spans="1:3">
      <c r="A260" s="153"/>
      <c r="C260" s="500"/>
    </row>
    <row r="261" ht="15.75" customHeight="1" spans="1:3">
      <c r="A261" s="153"/>
      <c r="C261" s="500"/>
    </row>
    <row r="262" ht="15.75" customHeight="1" spans="1:3">
      <c r="A262" s="153"/>
      <c r="C262" s="500"/>
    </row>
    <row r="263" ht="15.75" customHeight="1" spans="1:3">
      <c r="A263" s="153"/>
      <c r="C263" s="500"/>
    </row>
    <row r="264" ht="15.75" customHeight="1" spans="1:3">
      <c r="A264" s="153"/>
      <c r="C264" s="500"/>
    </row>
    <row r="265" ht="15.75" customHeight="1" spans="1:3">
      <c r="A265" s="153"/>
      <c r="C265" s="500"/>
    </row>
    <row r="266" ht="15.75" customHeight="1" spans="1:3">
      <c r="A266" s="153"/>
      <c r="C266" s="500"/>
    </row>
    <row r="267" ht="15.75" customHeight="1" spans="1:3">
      <c r="A267" s="153"/>
      <c r="C267" s="500"/>
    </row>
    <row r="268" ht="15.75" customHeight="1" spans="1:3">
      <c r="A268" s="153"/>
      <c r="C268" s="500"/>
    </row>
    <row r="269" ht="15.75" customHeight="1" spans="1:3">
      <c r="A269" s="153"/>
      <c r="C269" s="500"/>
    </row>
    <row r="270" ht="15.75" customHeight="1" spans="1:3">
      <c r="A270" s="153"/>
      <c r="C270" s="500"/>
    </row>
    <row r="271" ht="15.75" customHeight="1" spans="1:3">
      <c r="A271" s="153"/>
      <c r="C271" s="500"/>
    </row>
    <row r="272" ht="15.75" customHeight="1" spans="1:3">
      <c r="A272" s="153"/>
      <c r="C272" s="500"/>
    </row>
    <row r="273" ht="15.75" customHeight="1" spans="1:3">
      <c r="A273" s="153"/>
      <c r="C273" s="500"/>
    </row>
    <row r="274" ht="15.75" customHeight="1" spans="1:3">
      <c r="A274" s="153"/>
      <c r="C274" s="500"/>
    </row>
    <row r="275" ht="15.75" customHeight="1" spans="1:3">
      <c r="A275" s="153"/>
      <c r="C275" s="500"/>
    </row>
    <row r="276" ht="15.75" customHeight="1" spans="1:3">
      <c r="A276" s="153"/>
      <c r="C276" s="500"/>
    </row>
    <row r="277" ht="15.75" customHeight="1" spans="1:3">
      <c r="A277" s="153"/>
      <c r="C277" s="500"/>
    </row>
    <row r="278" ht="15.75" customHeight="1" spans="1:3">
      <c r="A278" s="153"/>
      <c r="C278" s="500"/>
    </row>
    <row r="279" ht="15.75" customHeight="1" spans="1:3">
      <c r="A279" s="153"/>
      <c r="C279" s="500"/>
    </row>
    <row r="280" ht="15.75" customHeight="1" spans="1:3">
      <c r="A280" s="153"/>
      <c r="C280" s="500"/>
    </row>
    <row r="281" ht="15.75" customHeight="1" spans="1:3">
      <c r="A281" s="153"/>
      <c r="C281" s="500"/>
    </row>
    <row r="282" ht="15.75" customHeight="1" spans="1:3">
      <c r="A282" s="153"/>
      <c r="C282" s="500"/>
    </row>
    <row r="283" ht="15.75" customHeight="1" spans="1:3">
      <c r="A283" s="153"/>
      <c r="C283" s="500"/>
    </row>
    <row r="284" ht="15.75" customHeight="1" spans="1:3">
      <c r="A284" s="153"/>
      <c r="C284" s="500"/>
    </row>
    <row r="285" ht="15.75" customHeight="1" spans="1:3">
      <c r="A285" s="153"/>
      <c r="C285" s="500"/>
    </row>
    <row r="286" ht="15.75" customHeight="1" spans="1:3">
      <c r="A286" s="153"/>
      <c r="C286" s="500"/>
    </row>
    <row r="287" ht="15.75" customHeight="1" spans="1:3">
      <c r="A287" s="153"/>
      <c r="C287" s="500"/>
    </row>
    <row r="288" ht="15.75" customHeight="1" spans="1:3">
      <c r="A288" s="153"/>
      <c r="C288" s="500"/>
    </row>
    <row r="289" ht="15.75" customHeight="1" spans="1:3">
      <c r="A289" s="153"/>
      <c r="C289" s="500"/>
    </row>
    <row r="290" ht="15.75" customHeight="1" spans="1:3">
      <c r="A290" s="153"/>
      <c r="C290" s="500"/>
    </row>
    <row r="291" ht="15.75" customHeight="1" spans="1:3">
      <c r="A291" s="153"/>
      <c r="C291" s="500"/>
    </row>
    <row r="292" ht="15.75" customHeight="1" spans="1:3">
      <c r="A292" s="153"/>
      <c r="C292" s="500"/>
    </row>
    <row r="293" ht="15.75" customHeight="1" spans="1:3">
      <c r="A293" s="153"/>
      <c r="C293" s="500"/>
    </row>
    <row r="294" ht="15.75" customHeight="1" spans="1:3">
      <c r="A294" s="153"/>
      <c r="C294" s="500"/>
    </row>
    <row r="295" ht="15.75" customHeight="1" spans="1:3">
      <c r="A295" s="153"/>
      <c r="C295" s="500"/>
    </row>
    <row r="296" ht="15.75" customHeight="1" spans="1:3">
      <c r="A296" s="153"/>
      <c r="C296" s="500"/>
    </row>
    <row r="297" ht="15.75" customHeight="1" spans="1:3">
      <c r="A297" s="153"/>
      <c r="C297" s="500"/>
    </row>
    <row r="298" ht="15.75" customHeight="1" spans="1:3">
      <c r="A298" s="153"/>
      <c r="C298" s="500"/>
    </row>
    <row r="299" ht="15.75" customHeight="1" spans="1:3">
      <c r="A299" s="153"/>
      <c r="C299" s="500"/>
    </row>
    <row r="300" ht="15.75" customHeight="1" spans="1:3">
      <c r="A300" s="153"/>
      <c r="C300" s="500"/>
    </row>
    <row r="301" ht="15.75" customHeight="1" spans="1:3">
      <c r="A301" s="153"/>
      <c r="C301" s="500"/>
    </row>
    <row r="302" ht="15.75" customHeight="1" spans="1:3">
      <c r="A302" s="153"/>
      <c r="C302" s="500"/>
    </row>
    <row r="303" ht="15.75" customHeight="1" spans="1:3">
      <c r="A303" s="153"/>
      <c r="C303" s="500"/>
    </row>
    <row r="304" ht="15.75" customHeight="1" spans="1:3">
      <c r="A304" s="153"/>
      <c r="C304" s="500"/>
    </row>
    <row r="305" ht="15.75" customHeight="1" spans="1:3">
      <c r="A305" s="153"/>
      <c r="C305" s="500"/>
    </row>
    <row r="306" ht="15.75" customHeight="1" spans="1:3">
      <c r="A306" s="153"/>
      <c r="C306" s="500"/>
    </row>
    <row r="307" ht="15.75" customHeight="1" spans="1:3">
      <c r="A307" s="153"/>
      <c r="C307" s="500"/>
    </row>
    <row r="308" ht="15.75" customHeight="1" spans="1:3">
      <c r="A308" s="153"/>
      <c r="C308" s="500"/>
    </row>
    <row r="309" ht="15.75" customHeight="1" spans="1:3">
      <c r="A309" s="153"/>
      <c r="C309" s="500"/>
    </row>
    <row r="310" ht="15.75" customHeight="1" spans="1:3">
      <c r="A310" s="153"/>
      <c r="C310" s="500"/>
    </row>
    <row r="311" ht="15.75" customHeight="1" spans="1:3">
      <c r="A311" s="153"/>
      <c r="C311" s="500"/>
    </row>
    <row r="312" ht="15.75" customHeight="1" spans="1:3">
      <c r="A312" s="153"/>
      <c r="C312" s="500"/>
    </row>
    <row r="313" ht="15.75" customHeight="1" spans="1:3">
      <c r="A313" s="153"/>
      <c r="C313" s="500"/>
    </row>
    <row r="314" ht="15.75" customHeight="1" spans="1:3">
      <c r="A314" s="153"/>
      <c r="C314" s="500"/>
    </row>
    <row r="315" ht="15.75" customHeight="1" spans="1:3">
      <c r="A315" s="153"/>
      <c r="C315" s="500"/>
    </row>
    <row r="316" ht="15.75" customHeight="1" spans="1:3">
      <c r="A316" s="153"/>
      <c r="C316" s="500"/>
    </row>
    <row r="317" ht="15.75" customHeight="1" spans="1:3">
      <c r="A317" s="153"/>
      <c r="C317" s="500"/>
    </row>
    <row r="318" ht="15.75" customHeight="1" spans="1:3">
      <c r="A318" s="153"/>
      <c r="C318" s="500"/>
    </row>
    <row r="319" ht="15.75" customHeight="1" spans="1:3">
      <c r="A319" s="153"/>
      <c r="C319" s="500"/>
    </row>
    <row r="320" ht="15.75" customHeight="1" spans="1:3">
      <c r="A320" s="153"/>
      <c r="C320" s="500"/>
    </row>
    <row r="321" ht="15.75" customHeight="1" spans="1:3">
      <c r="A321" s="153"/>
      <c r="C321" s="500"/>
    </row>
    <row r="322" ht="15.75" customHeight="1" spans="1:3">
      <c r="A322" s="153"/>
      <c r="C322" s="500"/>
    </row>
    <row r="323" ht="15.75" customHeight="1" spans="1:3">
      <c r="A323" s="153"/>
      <c r="C323" s="500"/>
    </row>
    <row r="324" ht="15.75" customHeight="1" spans="1:3">
      <c r="A324" s="153"/>
      <c r="C324" s="500"/>
    </row>
    <row r="325" ht="15.75" customHeight="1" spans="1:3">
      <c r="A325" s="153"/>
      <c r="C325" s="500"/>
    </row>
    <row r="326" ht="15.75" customHeight="1" spans="1:3">
      <c r="A326" s="153"/>
      <c r="C326" s="500"/>
    </row>
    <row r="327" ht="15.75" customHeight="1" spans="1:3">
      <c r="A327" s="153"/>
      <c r="C327" s="500"/>
    </row>
    <row r="328" ht="15.75" customHeight="1" spans="1:3">
      <c r="A328" s="153"/>
      <c r="C328" s="500"/>
    </row>
    <row r="329" ht="15.75" customHeight="1" spans="1:3">
      <c r="A329" s="153"/>
      <c r="C329" s="500"/>
    </row>
    <row r="330" ht="15.75" customHeight="1" spans="1:3">
      <c r="A330" s="153"/>
      <c r="C330" s="500"/>
    </row>
    <row r="331" ht="15.75" customHeight="1" spans="1:3">
      <c r="A331" s="153"/>
      <c r="C331" s="500"/>
    </row>
    <row r="332" ht="15.75" customHeight="1" spans="1:3">
      <c r="A332" s="153"/>
      <c r="C332" s="500"/>
    </row>
    <row r="333" ht="15.75" customHeight="1" spans="1:3">
      <c r="A333" s="153"/>
      <c r="C333" s="500"/>
    </row>
    <row r="334" ht="15.75" customHeight="1" spans="1:3">
      <c r="A334" s="153"/>
      <c r="C334" s="500"/>
    </row>
    <row r="335" ht="15.75" customHeight="1" spans="1:3">
      <c r="A335" s="153"/>
      <c r="C335" s="500"/>
    </row>
    <row r="336" ht="15.75" customHeight="1" spans="1:3">
      <c r="A336" s="153"/>
      <c r="C336" s="500"/>
    </row>
    <row r="337" ht="15.75" customHeight="1" spans="1:3">
      <c r="A337" s="153"/>
      <c r="C337" s="500"/>
    </row>
    <row r="338" ht="15.75" customHeight="1" spans="1:3">
      <c r="A338" s="153"/>
      <c r="C338" s="500"/>
    </row>
    <row r="339" ht="15.75" customHeight="1" spans="1:3">
      <c r="A339" s="153"/>
      <c r="C339" s="500"/>
    </row>
    <row r="340" ht="15.75" customHeight="1" spans="1:3">
      <c r="A340" s="153"/>
      <c r="C340" s="500"/>
    </row>
    <row r="341" ht="15.75" customHeight="1" spans="1:3">
      <c r="A341" s="153"/>
      <c r="C341" s="500"/>
    </row>
    <row r="342" ht="15.75" customHeight="1" spans="1:3">
      <c r="A342" s="153"/>
      <c r="C342" s="500"/>
    </row>
    <row r="343" ht="15.75" customHeight="1" spans="1:3">
      <c r="A343" s="153"/>
      <c r="C343" s="500"/>
    </row>
    <row r="344" ht="15.75" customHeight="1" spans="1:3">
      <c r="A344" s="153"/>
      <c r="C344" s="500"/>
    </row>
    <row r="345" ht="15.75" customHeight="1" spans="1:3">
      <c r="A345" s="153"/>
      <c r="C345" s="500"/>
    </row>
    <row r="346" ht="15.75" customHeight="1" spans="1:3">
      <c r="A346" s="153"/>
      <c r="C346" s="500"/>
    </row>
    <row r="347" ht="15.75" customHeight="1" spans="1:3">
      <c r="A347" s="153"/>
      <c r="C347" s="500"/>
    </row>
    <row r="348" ht="15.75" customHeight="1" spans="1:3">
      <c r="A348" s="153"/>
      <c r="C348" s="500"/>
    </row>
    <row r="349" ht="15.75" customHeight="1" spans="1:3">
      <c r="A349" s="153"/>
      <c r="C349" s="500"/>
    </row>
    <row r="350" ht="15.75" customHeight="1" spans="1:3">
      <c r="A350" s="153"/>
      <c r="C350" s="500"/>
    </row>
    <row r="351" ht="15.75" customHeight="1" spans="1:3">
      <c r="A351" s="153"/>
      <c r="C351" s="500"/>
    </row>
    <row r="352" ht="15.75" customHeight="1" spans="1:3">
      <c r="A352" s="153"/>
      <c r="C352" s="500"/>
    </row>
    <row r="353" ht="15.75" customHeight="1" spans="1:3">
      <c r="A353" s="153"/>
      <c r="C353" s="500"/>
    </row>
    <row r="354" ht="15.75" customHeight="1" spans="1:3">
      <c r="A354" s="153"/>
      <c r="C354" s="500"/>
    </row>
    <row r="355" ht="15.75" customHeight="1" spans="1:3">
      <c r="A355" s="153"/>
      <c r="C355" s="500"/>
    </row>
    <row r="356" ht="15.75" customHeight="1" spans="1:3">
      <c r="A356" s="153"/>
      <c r="C356" s="500"/>
    </row>
    <row r="357" ht="15.75" customHeight="1" spans="1:3">
      <c r="A357" s="153"/>
      <c r="C357" s="500"/>
    </row>
    <row r="358" ht="15.75" customHeight="1" spans="1:3">
      <c r="A358" s="153"/>
      <c r="C358" s="500"/>
    </row>
    <row r="359" ht="15.75" customHeight="1" spans="1:3">
      <c r="A359" s="153"/>
      <c r="C359" s="500"/>
    </row>
    <row r="360" ht="15.75" customHeight="1" spans="1:3">
      <c r="A360" s="153"/>
      <c r="C360" s="500"/>
    </row>
    <row r="361" ht="15.75" customHeight="1" spans="1:3">
      <c r="A361" s="153"/>
      <c r="C361" s="500"/>
    </row>
    <row r="362" ht="15.75" customHeight="1" spans="1:3">
      <c r="A362" s="153"/>
      <c r="C362" s="500"/>
    </row>
    <row r="363" ht="15.75" customHeight="1" spans="1:3">
      <c r="A363" s="153"/>
      <c r="C363" s="500"/>
    </row>
    <row r="364" ht="15.75" customHeight="1" spans="1:3">
      <c r="A364" s="153"/>
      <c r="C364" s="500"/>
    </row>
    <row r="365" ht="15.75" customHeight="1" spans="1:3">
      <c r="A365" s="153"/>
      <c r="C365" s="500"/>
    </row>
    <row r="366" ht="15.75" customHeight="1" spans="1:3">
      <c r="A366" s="153"/>
      <c r="C366" s="500"/>
    </row>
    <row r="367" ht="15.75" customHeight="1" spans="1:3">
      <c r="A367" s="153"/>
      <c r="C367" s="500"/>
    </row>
    <row r="368" ht="15.75" customHeight="1" spans="1:3">
      <c r="A368" s="153"/>
      <c r="C368" s="500"/>
    </row>
    <row r="369" ht="15.75" customHeight="1" spans="1:3">
      <c r="A369" s="153"/>
      <c r="C369" s="500"/>
    </row>
    <row r="370" ht="15.75" customHeight="1" spans="1:3">
      <c r="A370" s="153"/>
      <c r="C370" s="500"/>
    </row>
    <row r="371" ht="15.75" customHeight="1" spans="1:3">
      <c r="A371" s="153"/>
      <c r="C371" s="500"/>
    </row>
    <row r="372" ht="15.75" customHeight="1" spans="1:3">
      <c r="A372" s="153"/>
      <c r="C372" s="500"/>
    </row>
    <row r="373" ht="15.75" customHeight="1" spans="1:3">
      <c r="A373" s="153"/>
      <c r="C373" s="500"/>
    </row>
    <row r="374" ht="15.75" customHeight="1" spans="1:3">
      <c r="A374" s="153"/>
      <c r="C374" s="500"/>
    </row>
    <row r="375" ht="15.75" customHeight="1" spans="1:3">
      <c r="A375" s="153"/>
      <c r="C375" s="500"/>
    </row>
    <row r="376" ht="15.75" customHeight="1" spans="1:3">
      <c r="A376" s="153"/>
      <c r="C376" s="500"/>
    </row>
    <row r="377" ht="15.75" customHeight="1" spans="1:3">
      <c r="A377" s="153"/>
      <c r="C377" s="500"/>
    </row>
    <row r="378" ht="15.75" customHeight="1" spans="1:3">
      <c r="A378" s="153"/>
      <c r="C378" s="500"/>
    </row>
    <row r="379" ht="15.75" customHeight="1" spans="1:3">
      <c r="A379" s="153"/>
      <c r="C379" s="500"/>
    </row>
    <row r="380" ht="15.75" customHeight="1" spans="1:3">
      <c r="A380" s="153"/>
      <c r="C380" s="500"/>
    </row>
    <row r="381" ht="15.75" customHeight="1" spans="1:3">
      <c r="A381" s="153"/>
      <c r="C381" s="500"/>
    </row>
    <row r="382" ht="15.75" customHeight="1" spans="1:3">
      <c r="A382" s="153"/>
      <c r="C382" s="500"/>
    </row>
    <row r="383" ht="15.75" customHeight="1" spans="1:3">
      <c r="A383" s="153"/>
      <c r="C383" s="500"/>
    </row>
    <row r="384" ht="15.75" customHeight="1" spans="1:3">
      <c r="A384" s="153"/>
      <c r="C384" s="500"/>
    </row>
    <row r="385" ht="15.75" customHeight="1" spans="1:3">
      <c r="A385" s="153"/>
      <c r="C385" s="500"/>
    </row>
    <row r="386" ht="15.75" customHeight="1" spans="1:3">
      <c r="A386" s="153"/>
      <c r="C386" s="500"/>
    </row>
    <row r="387" ht="15.75" customHeight="1" spans="1:3">
      <c r="A387" s="153"/>
      <c r="C387" s="500"/>
    </row>
    <row r="388" ht="15.75" customHeight="1" spans="1:3">
      <c r="A388" s="153"/>
      <c r="C388" s="500"/>
    </row>
    <row r="389" ht="15.75" customHeight="1" spans="1:3">
      <c r="A389" s="153"/>
      <c r="C389" s="500"/>
    </row>
    <row r="390" ht="15.75" customHeight="1" spans="1:3">
      <c r="A390" s="153"/>
      <c r="C390" s="500"/>
    </row>
    <row r="391" ht="15.75" customHeight="1" spans="1:3">
      <c r="A391" s="153"/>
      <c r="C391" s="500"/>
    </row>
    <row r="392" ht="15.75" customHeight="1" spans="1:3">
      <c r="A392" s="153"/>
      <c r="C392" s="500"/>
    </row>
    <row r="393" ht="15.75" customHeight="1" spans="1:3">
      <c r="A393" s="153"/>
      <c r="C393" s="500"/>
    </row>
    <row r="394" ht="15.75" customHeight="1" spans="1:3">
      <c r="A394" s="153"/>
      <c r="C394" s="500"/>
    </row>
    <row r="395" ht="15.75" customHeight="1" spans="1:3">
      <c r="A395" s="153"/>
      <c r="C395" s="500"/>
    </row>
    <row r="396" ht="15.75" customHeight="1" spans="1:3">
      <c r="A396" s="153"/>
      <c r="C396" s="500"/>
    </row>
    <row r="397" ht="15.75" customHeight="1" spans="1:3">
      <c r="A397" s="153"/>
      <c r="C397" s="500"/>
    </row>
    <row r="398" ht="15.75" customHeight="1" spans="1:3">
      <c r="A398" s="153"/>
      <c r="C398" s="500"/>
    </row>
    <row r="399" ht="15.75" customHeight="1" spans="1:3">
      <c r="A399" s="153"/>
      <c r="C399" s="500"/>
    </row>
    <row r="400" ht="15.75" customHeight="1" spans="1:3">
      <c r="A400" s="153"/>
      <c r="C400" s="500"/>
    </row>
    <row r="401" ht="15.75" customHeight="1" spans="1:3">
      <c r="A401" s="153"/>
      <c r="C401" s="500"/>
    </row>
    <row r="402" ht="15.75" customHeight="1" spans="1:3">
      <c r="A402" s="153"/>
      <c r="C402" s="500"/>
    </row>
    <row r="403" ht="15.75" customHeight="1" spans="1:3">
      <c r="A403" s="153"/>
      <c r="C403" s="500"/>
    </row>
    <row r="404" ht="15.75" customHeight="1" spans="1:3">
      <c r="A404" s="153"/>
      <c r="C404" s="500"/>
    </row>
    <row r="405" ht="15.75" customHeight="1" spans="1:3">
      <c r="A405" s="153"/>
      <c r="C405" s="500"/>
    </row>
    <row r="406" ht="15.75" customHeight="1" spans="1:3">
      <c r="A406" s="153"/>
      <c r="C406" s="500"/>
    </row>
    <row r="407" ht="15.75" customHeight="1" spans="1:3">
      <c r="A407" s="153"/>
      <c r="C407" s="500"/>
    </row>
    <row r="408" ht="15.75" customHeight="1" spans="1:3">
      <c r="A408" s="153"/>
      <c r="C408" s="500"/>
    </row>
    <row r="409" ht="15.75" customHeight="1" spans="1:3">
      <c r="A409" s="153"/>
      <c r="C409" s="500"/>
    </row>
    <row r="410" ht="15.75" customHeight="1" spans="1:3">
      <c r="A410" s="153"/>
      <c r="C410" s="500"/>
    </row>
    <row r="411" ht="15.75" customHeight="1" spans="1:3">
      <c r="A411" s="153"/>
      <c r="C411" s="500"/>
    </row>
    <row r="412" ht="15.75" customHeight="1" spans="1:3">
      <c r="A412" s="153"/>
      <c r="C412" s="500"/>
    </row>
    <row r="413" ht="15.75" customHeight="1" spans="1:3">
      <c r="A413" s="153"/>
      <c r="C413" s="500"/>
    </row>
    <row r="414" ht="15.75" customHeight="1" spans="1:3">
      <c r="A414" s="153"/>
      <c r="C414" s="500"/>
    </row>
    <row r="415" ht="15.75" customHeight="1" spans="1:3">
      <c r="A415" s="153"/>
      <c r="C415" s="500"/>
    </row>
    <row r="416" ht="15.75" customHeight="1" spans="1:3">
      <c r="A416" s="153"/>
      <c r="C416" s="500"/>
    </row>
    <row r="417" ht="15.75" customHeight="1" spans="1:3">
      <c r="A417" s="153"/>
      <c r="C417" s="500"/>
    </row>
    <row r="418" ht="15.75" customHeight="1" spans="1:3">
      <c r="A418" s="153"/>
      <c r="C418" s="500"/>
    </row>
    <row r="419" ht="15.75" customHeight="1" spans="1:3">
      <c r="A419" s="153"/>
      <c r="C419" s="500"/>
    </row>
    <row r="420" ht="15.75" customHeight="1" spans="1:3">
      <c r="A420" s="153"/>
      <c r="C420" s="500"/>
    </row>
    <row r="421" ht="15.75" customHeight="1" spans="1:3">
      <c r="A421" s="153"/>
      <c r="C421" s="500"/>
    </row>
    <row r="422" ht="15.75" customHeight="1" spans="1:3">
      <c r="A422" s="153"/>
      <c r="C422" s="500"/>
    </row>
    <row r="423" ht="15.75" customHeight="1" spans="1:3">
      <c r="A423" s="153"/>
      <c r="C423" s="500"/>
    </row>
    <row r="424" ht="15.75" customHeight="1" spans="1:3">
      <c r="A424" s="153"/>
      <c r="C424" s="500"/>
    </row>
    <row r="425" ht="15.75" customHeight="1" spans="1:3">
      <c r="A425" s="153"/>
      <c r="C425" s="500"/>
    </row>
    <row r="426" ht="15.75" customHeight="1" spans="1:3">
      <c r="A426" s="153"/>
      <c r="C426" s="500"/>
    </row>
    <row r="427" ht="15.75" customHeight="1" spans="1:3">
      <c r="A427" s="153"/>
      <c r="C427" s="500"/>
    </row>
    <row r="428" ht="15.75" customHeight="1" spans="1:3">
      <c r="A428" s="153"/>
      <c r="C428" s="500"/>
    </row>
    <row r="429" ht="15.75" customHeight="1" spans="1:3">
      <c r="A429" s="153"/>
      <c r="C429" s="500"/>
    </row>
    <row r="430" ht="15.75" customHeight="1" spans="1:3">
      <c r="A430" s="153"/>
      <c r="C430" s="500"/>
    </row>
    <row r="431" ht="15.75" customHeight="1" spans="1:3">
      <c r="A431" s="153"/>
      <c r="C431" s="500"/>
    </row>
    <row r="432" ht="15.75" customHeight="1" spans="1:3">
      <c r="A432" s="153"/>
      <c r="C432" s="500"/>
    </row>
    <row r="433" ht="15.75" customHeight="1" spans="1:3">
      <c r="A433" s="153"/>
      <c r="C433" s="500"/>
    </row>
    <row r="434" ht="15.75" customHeight="1" spans="1:3">
      <c r="A434" s="153"/>
      <c r="C434" s="500"/>
    </row>
    <row r="435" ht="15.75" customHeight="1" spans="1:3">
      <c r="A435" s="153"/>
      <c r="C435" s="500"/>
    </row>
    <row r="436" ht="15.75" customHeight="1" spans="1:3">
      <c r="A436" s="153"/>
      <c r="C436" s="500"/>
    </row>
    <row r="437" ht="15.75" customHeight="1" spans="1:3">
      <c r="A437" s="153"/>
      <c r="C437" s="500"/>
    </row>
    <row r="438" ht="15.75" customHeight="1" spans="1:3">
      <c r="A438" s="153"/>
      <c r="C438" s="500"/>
    </row>
    <row r="439" ht="15.75" customHeight="1" spans="1:3">
      <c r="A439" s="153"/>
      <c r="C439" s="500"/>
    </row>
    <row r="440" ht="15.75" customHeight="1" spans="1:3">
      <c r="A440" s="153"/>
      <c r="C440" s="500"/>
    </row>
    <row r="441" ht="15.75" customHeight="1" spans="1:3">
      <c r="A441" s="153"/>
      <c r="C441" s="500"/>
    </row>
    <row r="442" ht="15.75" customHeight="1" spans="1:3">
      <c r="A442" s="153"/>
      <c r="C442" s="500"/>
    </row>
    <row r="443" ht="15.75" customHeight="1" spans="1:3">
      <c r="A443" s="153"/>
      <c r="C443" s="500"/>
    </row>
    <row r="444" ht="15.75" customHeight="1" spans="1:3">
      <c r="A444" s="153"/>
      <c r="C444" s="500"/>
    </row>
    <row r="445" ht="15.75" customHeight="1" spans="1:3">
      <c r="A445" s="153"/>
      <c r="C445" s="500"/>
    </row>
    <row r="446" ht="15.75" customHeight="1" spans="1:3">
      <c r="A446" s="153"/>
      <c r="C446" s="500"/>
    </row>
    <row r="447" ht="15.75" customHeight="1" spans="1:3">
      <c r="A447" s="153"/>
      <c r="C447" s="500"/>
    </row>
    <row r="448" ht="15.75" customHeight="1" spans="1:3">
      <c r="A448" s="153"/>
      <c r="C448" s="500"/>
    </row>
    <row r="449" ht="15.75" customHeight="1" spans="1:3">
      <c r="A449" s="153"/>
      <c r="C449" s="500"/>
    </row>
    <row r="450" ht="15.75" customHeight="1" spans="1:3">
      <c r="A450" s="153"/>
      <c r="C450" s="500"/>
    </row>
    <row r="451" ht="15.75" customHeight="1" spans="1:3">
      <c r="A451" s="153"/>
      <c r="C451" s="500"/>
    </row>
    <row r="452" ht="15.75" customHeight="1" spans="1:3">
      <c r="A452" s="153"/>
      <c r="C452" s="500"/>
    </row>
    <row r="453" ht="15.75" customHeight="1" spans="1:3">
      <c r="A453" s="153"/>
      <c r="C453" s="500"/>
    </row>
    <row r="454" ht="15.75" customHeight="1" spans="1:3">
      <c r="A454" s="153"/>
      <c r="C454" s="500"/>
    </row>
    <row r="455" ht="15.75" customHeight="1" spans="1:3">
      <c r="A455" s="153"/>
      <c r="C455" s="500"/>
    </row>
    <row r="456" ht="15.75" customHeight="1" spans="1:3">
      <c r="A456" s="153"/>
      <c r="C456" s="500"/>
    </row>
    <row r="457" ht="15.75" customHeight="1" spans="1:3">
      <c r="A457" s="153"/>
      <c r="C457" s="500"/>
    </row>
    <row r="458" ht="15.75" customHeight="1" spans="1:3">
      <c r="A458" s="153"/>
      <c r="C458" s="500"/>
    </row>
    <row r="459" ht="15.75" customHeight="1" spans="1:3">
      <c r="A459" s="153"/>
      <c r="C459" s="500"/>
    </row>
    <row r="460" ht="15.75" customHeight="1" spans="1:3">
      <c r="A460" s="153"/>
      <c r="C460" s="500"/>
    </row>
    <row r="461" ht="15.75" customHeight="1" spans="1:3">
      <c r="A461" s="153"/>
      <c r="C461" s="500"/>
    </row>
    <row r="462" ht="15.75" customHeight="1" spans="1:3">
      <c r="A462" s="153"/>
      <c r="C462" s="500"/>
    </row>
    <row r="463" ht="15.75" customHeight="1" spans="1:3">
      <c r="A463" s="153"/>
      <c r="C463" s="500"/>
    </row>
    <row r="464" ht="15.75" customHeight="1" spans="1:3">
      <c r="A464" s="153"/>
      <c r="C464" s="500"/>
    </row>
    <row r="465" ht="15.75" customHeight="1" spans="1:3">
      <c r="A465" s="153"/>
      <c r="C465" s="500"/>
    </row>
    <row r="466" ht="15.75" customHeight="1" spans="1:3">
      <c r="A466" s="153"/>
      <c r="C466" s="500"/>
    </row>
    <row r="467" ht="15.75" customHeight="1" spans="1:3">
      <c r="A467" s="153"/>
      <c r="C467" s="500"/>
    </row>
    <row r="468" ht="15.75" customHeight="1" spans="1:3">
      <c r="A468" s="153"/>
      <c r="C468" s="500"/>
    </row>
    <row r="469" ht="15.75" customHeight="1" spans="1:3">
      <c r="A469" s="153"/>
      <c r="C469" s="500"/>
    </row>
    <row r="470" ht="15.75" customHeight="1" spans="1:3">
      <c r="A470" s="153"/>
      <c r="C470" s="500"/>
    </row>
    <row r="471" ht="15.75" customHeight="1" spans="1:3">
      <c r="A471" s="153"/>
      <c r="C471" s="500"/>
    </row>
    <row r="472" ht="15.75" customHeight="1" spans="1:3">
      <c r="A472" s="153"/>
      <c r="C472" s="500"/>
    </row>
    <row r="473" ht="15.75" customHeight="1" spans="1:3">
      <c r="A473" s="153"/>
      <c r="C473" s="500"/>
    </row>
    <row r="474" ht="15.75" customHeight="1" spans="1:3">
      <c r="A474" s="153"/>
      <c r="C474" s="500"/>
    </row>
    <row r="475" ht="15.75" customHeight="1" spans="1:3">
      <c r="A475" s="153"/>
      <c r="C475" s="500"/>
    </row>
    <row r="476" ht="15.75" customHeight="1" spans="1:3">
      <c r="A476" s="153"/>
      <c r="C476" s="500"/>
    </row>
    <row r="477" ht="15.75" customHeight="1" spans="1:3">
      <c r="A477" s="153"/>
      <c r="C477" s="500"/>
    </row>
    <row r="478" ht="15.75" customHeight="1" spans="1:3">
      <c r="A478" s="153"/>
      <c r="C478" s="500"/>
    </row>
    <row r="479" ht="15.75" customHeight="1" spans="1:3">
      <c r="A479" s="153"/>
      <c r="C479" s="500"/>
    </row>
    <row r="480" ht="15.75" customHeight="1" spans="1:3">
      <c r="A480" s="153"/>
      <c r="C480" s="500"/>
    </row>
    <row r="481" ht="15.75" customHeight="1" spans="1:3">
      <c r="A481" s="153"/>
      <c r="C481" s="500"/>
    </row>
    <row r="482" ht="15.75" customHeight="1" spans="1:3">
      <c r="A482" s="153"/>
      <c r="C482" s="500"/>
    </row>
    <row r="483" ht="15.75" customHeight="1" spans="1:3">
      <c r="A483" s="153"/>
      <c r="C483" s="500"/>
    </row>
    <row r="484" ht="15.75" customHeight="1" spans="1:3">
      <c r="A484" s="153"/>
      <c r="C484" s="500"/>
    </row>
    <row r="485" ht="15.75" customHeight="1" spans="1:3">
      <c r="A485" s="153"/>
      <c r="C485" s="500"/>
    </row>
    <row r="486" ht="15.75" customHeight="1" spans="1:3">
      <c r="A486" s="153"/>
      <c r="C486" s="500"/>
    </row>
    <row r="487" ht="15.75" customHeight="1" spans="1:3">
      <c r="A487" s="153"/>
      <c r="C487" s="500"/>
    </row>
    <row r="488" ht="15.75" customHeight="1" spans="1:3">
      <c r="A488" s="153"/>
      <c r="C488" s="500"/>
    </row>
    <row r="489" ht="15.75" customHeight="1" spans="1:3">
      <c r="A489" s="153"/>
      <c r="C489" s="500"/>
    </row>
    <row r="490" ht="15.75" customHeight="1" spans="1:3">
      <c r="A490" s="153"/>
      <c r="C490" s="500"/>
    </row>
    <row r="491" ht="15.75" customHeight="1" spans="1:3">
      <c r="A491" s="153"/>
      <c r="C491" s="500"/>
    </row>
    <row r="492" ht="15.75" customHeight="1" spans="1:3">
      <c r="A492" s="153"/>
      <c r="C492" s="500"/>
    </row>
    <row r="493" ht="15.75" customHeight="1" spans="1:3">
      <c r="A493" s="153"/>
      <c r="C493" s="500"/>
    </row>
    <row r="494" ht="15.75" customHeight="1" spans="1:3">
      <c r="A494" s="153"/>
      <c r="C494" s="500"/>
    </row>
    <row r="495" ht="15.75" customHeight="1" spans="1:3">
      <c r="A495" s="153"/>
      <c r="C495" s="500"/>
    </row>
    <row r="496" ht="15.75" customHeight="1" spans="1:3">
      <c r="A496" s="153"/>
      <c r="C496" s="500"/>
    </row>
    <row r="497" ht="15.75" customHeight="1" spans="1:3">
      <c r="A497" s="153"/>
      <c r="C497" s="500"/>
    </row>
    <row r="498" ht="15.75" customHeight="1" spans="1:3">
      <c r="A498" s="153"/>
      <c r="C498" s="500"/>
    </row>
    <row r="499" ht="15.75" customHeight="1" spans="1:3">
      <c r="A499" s="153"/>
      <c r="C499" s="500"/>
    </row>
    <row r="500" ht="15.75" customHeight="1" spans="1:3">
      <c r="A500" s="153"/>
      <c r="C500" s="500"/>
    </row>
    <row r="501" ht="15.75" customHeight="1" spans="1:3">
      <c r="A501" s="153"/>
      <c r="C501" s="500"/>
    </row>
    <row r="502" ht="15.75" customHeight="1" spans="1:3">
      <c r="A502" s="153"/>
      <c r="C502" s="500"/>
    </row>
    <row r="503" ht="15.75" customHeight="1" spans="1:3">
      <c r="A503" s="153"/>
      <c r="C503" s="500"/>
    </row>
    <row r="504" ht="15.75" customHeight="1" spans="1:3">
      <c r="A504" s="153"/>
      <c r="C504" s="500"/>
    </row>
    <row r="505" ht="15.75" customHeight="1" spans="1:3">
      <c r="A505" s="153"/>
      <c r="C505" s="500"/>
    </row>
    <row r="506" ht="15.75" customHeight="1" spans="1:3">
      <c r="A506" s="153"/>
      <c r="C506" s="500"/>
    </row>
    <row r="507" ht="15.75" customHeight="1" spans="1:3">
      <c r="A507" s="153"/>
      <c r="C507" s="500"/>
    </row>
    <row r="508" ht="15.75" customHeight="1" spans="1:3">
      <c r="A508" s="153"/>
      <c r="C508" s="500"/>
    </row>
    <row r="509" ht="15.75" customHeight="1" spans="1:3">
      <c r="A509" s="153"/>
      <c r="C509" s="500"/>
    </row>
    <row r="510" ht="15.75" customHeight="1" spans="1:3">
      <c r="A510" s="153"/>
      <c r="C510" s="500"/>
    </row>
    <row r="511" ht="15.75" customHeight="1" spans="1:3">
      <c r="A511" s="153"/>
      <c r="C511" s="500"/>
    </row>
    <row r="512" ht="15.75" customHeight="1" spans="1:3">
      <c r="A512" s="153"/>
      <c r="C512" s="500"/>
    </row>
    <row r="513" ht="15.75" customHeight="1" spans="1:3">
      <c r="A513" s="153"/>
      <c r="C513" s="500"/>
    </row>
    <row r="514" ht="15.75" customHeight="1" spans="1:3">
      <c r="A514" s="153"/>
      <c r="C514" s="500"/>
    </row>
    <row r="515" ht="15.75" customHeight="1" spans="1:3">
      <c r="A515" s="153"/>
      <c r="C515" s="500"/>
    </row>
    <row r="516" ht="15.75" customHeight="1" spans="1:3">
      <c r="A516" s="153"/>
      <c r="C516" s="500"/>
    </row>
    <row r="517" ht="15.75" customHeight="1" spans="1:3">
      <c r="A517" s="153"/>
      <c r="C517" s="500"/>
    </row>
    <row r="518" ht="15.75" customHeight="1" spans="1:3">
      <c r="A518" s="153"/>
      <c r="C518" s="500"/>
    </row>
    <row r="519" ht="15.75" customHeight="1" spans="1:3">
      <c r="A519" s="153"/>
      <c r="C519" s="500"/>
    </row>
    <row r="520" ht="15.75" customHeight="1" spans="1:3">
      <c r="A520" s="153"/>
      <c r="C520" s="500"/>
    </row>
    <row r="521" ht="15.75" customHeight="1" spans="1:3">
      <c r="A521" s="153"/>
      <c r="C521" s="500"/>
    </row>
    <row r="522" ht="15.75" customHeight="1" spans="1:3">
      <c r="A522" s="153"/>
      <c r="C522" s="500"/>
    </row>
    <row r="523" ht="15.75" customHeight="1" spans="1:3">
      <c r="A523" s="153"/>
      <c r="C523" s="500"/>
    </row>
    <row r="524" ht="15.75" customHeight="1" spans="1:3">
      <c r="A524" s="153"/>
      <c r="C524" s="500"/>
    </row>
    <row r="525" ht="15.75" customHeight="1" spans="1:3">
      <c r="A525" s="153"/>
      <c r="C525" s="500"/>
    </row>
    <row r="526" ht="15.75" customHeight="1" spans="1:3">
      <c r="A526" s="153"/>
      <c r="C526" s="500"/>
    </row>
    <row r="527" ht="15.75" customHeight="1" spans="1:3">
      <c r="A527" s="153"/>
      <c r="C527" s="500"/>
    </row>
    <row r="528" ht="15.75" customHeight="1" spans="1:3">
      <c r="A528" s="153"/>
      <c r="C528" s="500"/>
    </row>
    <row r="529" ht="15.75" customHeight="1" spans="1:3">
      <c r="A529" s="153"/>
      <c r="C529" s="500"/>
    </row>
    <row r="530" ht="15.75" customHeight="1" spans="1:3">
      <c r="A530" s="153"/>
      <c r="C530" s="500"/>
    </row>
    <row r="531" ht="15.75" customHeight="1" spans="1:3">
      <c r="A531" s="153"/>
      <c r="C531" s="500"/>
    </row>
    <row r="532" ht="15.75" customHeight="1" spans="1:3">
      <c r="A532" s="153"/>
      <c r="C532" s="500"/>
    </row>
    <row r="533" ht="15.75" customHeight="1" spans="1:3">
      <c r="A533" s="153"/>
      <c r="C533" s="500"/>
    </row>
    <row r="534" ht="15.75" customHeight="1" spans="1:3">
      <c r="A534" s="153"/>
      <c r="C534" s="500"/>
    </row>
    <row r="535" ht="15.75" customHeight="1" spans="1:3">
      <c r="A535" s="153"/>
      <c r="C535" s="500"/>
    </row>
    <row r="536" ht="15.75" customHeight="1" spans="1:3">
      <c r="A536" s="153"/>
      <c r="C536" s="500"/>
    </row>
    <row r="537" ht="15.75" customHeight="1" spans="1:3">
      <c r="A537" s="153"/>
      <c r="C537" s="500"/>
    </row>
    <row r="538" ht="15.75" customHeight="1" spans="1:3">
      <c r="A538" s="153"/>
      <c r="C538" s="500"/>
    </row>
    <row r="539" ht="15.75" customHeight="1" spans="1:3">
      <c r="A539" s="153"/>
      <c r="C539" s="500"/>
    </row>
    <row r="540" ht="15.75" customHeight="1" spans="1:3">
      <c r="A540" s="153"/>
      <c r="C540" s="500"/>
    </row>
    <row r="541" ht="15.75" customHeight="1" spans="1:3">
      <c r="A541" s="153"/>
      <c r="C541" s="500"/>
    </row>
    <row r="542" ht="15.75" customHeight="1" spans="1:3">
      <c r="A542" s="153"/>
      <c r="C542" s="500"/>
    </row>
    <row r="543" ht="15.75" customHeight="1" spans="1:3">
      <c r="A543" s="153"/>
      <c r="C543" s="500"/>
    </row>
    <row r="544" ht="15.75" customHeight="1" spans="1:3">
      <c r="A544" s="153"/>
      <c r="C544" s="500"/>
    </row>
    <row r="545" ht="15.75" customHeight="1" spans="1:3">
      <c r="A545" s="153"/>
      <c r="C545" s="500"/>
    </row>
    <row r="546" ht="15.75" customHeight="1" spans="1:3">
      <c r="A546" s="153"/>
      <c r="C546" s="500"/>
    </row>
    <row r="547" ht="15.75" customHeight="1" spans="1:3">
      <c r="A547" s="153"/>
      <c r="C547" s="500"/>
    </row>
    <row r="548" ht="15.75" customHeight="1" spans="1:3">
      <c r="A548" s="153"/>
      <c r="C548" s="500"/>
    </row>
    <row r="549" ht="15.75" customHeight="1" spans="1:3">
      <c r="A549" s="153"/>
      <c r="C549" s="500"/>
    </row>
    <row r="550" ht="15.75" customHeight="1" spans="1:3">
      <c r="A550" s="153"/>
      <c r="C550" s="500"/>
    </row>
    <row r="551" ht="15.75" customHeight="1" spans="1:3">
      <c r="A551" s="153"/>
      <c r="C551" s="500"/>
    </row>
    <row r="552" ht="15.75" customHeight="1" spans="1:3">
      <c r="A552" s="153"/>
      <c r="C552" s="500"/>
    </row>
    <row r="553" ht="15.75" customHeight="1" spans="1:3">
      <c r="A553" s="153"/>
      <c r="C553" s="500"/>
    </row>
    <row r="554" ht="15.75" customHeight="1" spans="1:3">
      <c r="A554" s="153"/>
      <c r="C554" s="500"/>
    </row>
    <row r="555" ht="15.75" customHeight="1" spans="1:3">
      <c r="A555" s="153"/>
      <c r="C555" s="500"/>
    </row>
    <row r="556" ht="15.75" customHeight="1" spans="1:3">
      <c r="A556" s="153"/>
      <c r="C556" s="500"/>
    </row>
    <row r="557" ht="15.75" customHeight="1" spans="1:3">
      <c r="A557" s="153"/>
      <c r="C557" s="500"/>
    </row>
    <row r="558" ht="15.75" customHeight="1" spans="1:3">
      <c r="A558" s="153"/>
      <c r="C558" s="500"/>
    </row>
    <row r="559" ht="15.75" customHeight="1" spans="1:3">
      <c r="A559" s="153"/>
      <c r="C559" s="500"/>
    </row>
    <row r="560" ht="15.75" customHeight="1" spans="1:3">
      <c r="A560" s="153"/>
      <c r="C560" s="500"/>
    </row>
    <row r="561" ht="15.75" customHeight="1" spans="1:3">
      <c r="A561" s="153"/>
      <c r="C561" s="500"/>
    </row>
    <row r="562" ht="15.75" customHeight="1" spans="1:3">
      <c r="A562" s="153"/>
      <c r="C562" s="500"/>
    </row>
    <row r="563" ht="15.75" customHeight="1" spans="1:3">
      <c r="A563" s="153"/>
      <c r="C563" s="500"/>
    </row>
    <row r="564" ht="15.75" customHeight="1" spans="1:3">
      <c r="A564" s="153"/>
      <c r="C564" s="500"/>
    </row>
    <row r="565" ht="15.75" customHeight="1" spans="1:3">
      <c r="A565" s="153"/>
      <c r="C565" s="500"/>
    </row>
    <row r="566" ht="15.75" customHeight="1" spans="1:3">
      <c r="A566" s="153"/>
      <c r="C566" s="500"/>
    </row>
    <row r="567" ht="15.75" customHeight="1" spans="1:3">
      <c r="A567" s="153"/>
      <c r="C567" s="500"/>
    </row>
    <row r="568" ht="15.75" customHeight="1" spans="1:3">
      <c r="A568" s="153"/>
      <c r="C568" s="500"/>
    </row>
    <row r="569" ht="15.75" customHeight="1" spans="1:3">
      <c r="A569" s="153"/>
      <c r="C569" s="500"/>
    </row>
    <row r="570" ht="15.75" customHeight="1" spans="1:3">
      <c r="A570" s="153"/>
      <c r="C570" s="500"/>
    </row>
    <row r="571" ht="15.75" customHeight="1" spans="1:3">
      <c r="A571" s="153"/>
      <c r="C571" s="500"/>
    </row>
    <row r="572" ht="15.75" customHeight="1" spans="1:3">
      <c r="A572" s="153"/>
      <c r="C572" s="500"/>
    </row>
    <row r="573" ht="15.75" customHeight="1" spans="1:3">
      <c r="A573" s="153"/>
      <c r="C573" s="500"/>
    </row>
    <row r="574" ht="15.75" customHeight="1" spans="1:3">
      <c r="A574" s="153"/>
      <c r="C574" s="500"/>
    </row>
    <row r="575" ht="15.75" customHeight="1" spans="1:3">
      <c r="A575" s="153"/>
      <c r="C575" s="500"/>
    </row>
    <row r="576" ht="15.75" customHeight="1" spans="1:3">
      <c r="A576" s="153"/>
      <c r="C576" s="500"/>
    </row>
    <row r="577" ht="15.75" customHeight="1" spans="1:3">
      <c r="A577" s="153"/>
      <c r="C577" s="500"/>
    </row>
    <row r="578" ht="15.75" customHeight="1" spans="1:3">
      <c r="A578" s="153"/>
      <c r="C578" s="500"/>
    </row>
    <row r="579" ht="15.75" customHeight="1" spans="1:3">
      <c r="A579" s="153"/>
      <c r="C579" s="500"/>
    </row>
    <row r="580" ht="15.75" customHeight="1" spans="1:3">
      <c r="A580" s="153"/>
      <c r="C580" s="500"/>
    </row>
    <row r="581" ht="15.75" customHeight="1" spans="1:3">
      <c r="A581" s="153"/>
      <c r="C581" s="500"/>
    </row>
    <row r="582" ht="15.75" customHeight="1" spans="1:3">
      <c r="A582" s="153"/>
      <c r="C582" s="500"/>
    </row>
    <row r="583" ht="15.75" customHeight="1" spans="1:3">
      <c r="A583" s="153"/>
      <c r="C583" s="500"/>
    </row>
    <row r="584" ht="15.75" customHeight="1" spans="1:3">
      <c r="A584" s="153"/>
      <c r="C584" s="500"/>
    </row>
    <row r="585" ht="15.75" customHeight="1" spans="1:3">
      <c r="A585" s="153"/>
      <c r="C585" s="500"/>
    </row>
    <row r="586" ht="15.75" customHeight="1" spans="1:3">
      <c r="A586" s="153"/>
      <c r="C586" s="500"/>
    </row>
    <row r="587" ht="15.75" customHeight="1" spans="1:3">
      <c r="A587" s="153"/>
      <c r="C587" s="500"/>
    </row>
    <row r="588" ht="15.75" customHeight="1" spans="1:3">
      <c r="A588" s="153"/>
      <c r="C588" s="500"/>
    </row>
    <row r="589" ht="15.75" customHeight="1" spans="1:3">
      <c r="A589" s="153"/>
      <c r="C589" s="500"/>
    </row>
    <row r="590" ht="15.75" customHeight="1" spans="1:3">
      <c r="A590" s="153"/>
      <c r="C590" s="500"/>
    </row>
    <row r="591" ht="15.75" customHeight="1" spans="1:3">
      <c r="A591" s="153"/>
      <c r="C591" s="500"/>
    </row>
    <row r="592" ht="15.75" customHeight="1" spans="1:3">
      <c r="A592" s="153"/>
      <c r="C592" s="500"/>
    </row>
    <row r="593" ht="15.75" customHeight="1" spans="1:3">
      <c r="A593" s="153"/>
      <c r="C593" s="500"/>
    </row>
    <row r="594" ht="15.75" customHeight="1" spans="1:3">
      <c r="A594" s="153"/>
      <c r="C594" s="500"/>
    </row>
    <row r="595" ht="15.75" customHeight="1" spans="1:3">
      <c r="A595" s="153"/>
      <c r="C595" s="500"/>
    </row>
    <row r="596" ht="15.75" customHeight="1" spans="1:3">
      <c r="A596" s="153"/>
      <c r="C596" s="500"/>
    </row>
    <row r="597" ht="15.75" customHeight="1" spans="1:3">
      <c r="A597" s="153"/>
      <c r="C597" s="500"/>
    </row>
    <row r="598" ht="15.75" customHeight="1" spans="1:3">
      <c r="A598" s="153"/>
      <c r="C598" s="500"/>
    </row>
    <row r="599" ht="15.75" customHeight="1" spans="1:3">
      <c r="A599" s="153"/>
      <c r="C599" s="500"/>
    </row>
    <row r="600" ht="15.75" customHeight="1" spans="1:3">
      <c r="A600" s="153"/>
      <c r="C600" s="500"/>
    </row>
    <row r="601" ht="15.75" customHeight="1" spans="1:3">
      <c r="A601" s="153"/>
      <c r="C601" s="500"/>
    </row>
    <row r="602" ht="15.75" customHeight="1" spans="1:3">
      <c r="A602" s="153"/>
      <c r="C602" s="500"/>
    </row>
    <row r="603" ht="15.75" customHeight="1" spans="1:3">
      <c r="A603" s="153"/>
      <c r="C603" s="500"/>
    </row>
    <row r="604" ht="15.75" customHeight="1" spans="1:3">
      <c r="A604" s="153"/>
      <c r="C604" s="500"/>
    </row>
    <row r="605" ht="15.75" customHeight="1" spans="1:3">
      <c r="A605" s="153"/>
      <c r="C605" s="500"/>
    </row>
    <row r="606" ht="15.75" customHeight="1" spans="1:3">
      <c r="A606" s="153"/>
      <c r="C606" s="500"/>
    </row>
    <row r="607" ht="15.75" customHeight="1" spans="1:3">
      <c r="A607" s="153"/>
      <c r="C607" s="500"/>
    </row>
    <row r="608" ht="15.75" customHeight="1" spans="1:3">
      <c r="A608" s="153"/>
      <c r="C608" s="500"/>
    </row>
    <row r="609" ht="15.75" customHeight="1" spans="1:3">
      <c r="A609" s="153"/>
      <c r="C609" s="500"/>
    </row>
    <row r="610" ht="15.75" customHeight="1" spans="1:3">
      <c r="A610" s="153"/>
      <c r="C610" s="500"/>
    </row>
    <row r="611" ht="15.75" customHeight="1" spans="1:3">
      <c r="A611" s="153"/>
      <c r="C611" s="500"/>
    </row>
    <row r="612" ht="15.75" customHeight="1" spans="1:3">
      <c r="A612" s="153"/>
      <c r="C612" s="500"/>
    </row>
    <row r="613" ht="15.75" customHeight="1" spans="1:3">
      <c r="A613" s="153"/>
      <c r="C613" s="500"/>
    </row>
    <row r="614" ht="15.75" customHeight="1" spans="1:3">
      <c r="A614" s="153"/>
      <c r="C614" s="500"/>
    </row>
    <row r="615" ht="15.75" customHeight="1" spans="1:3">
      <c r="A615" s="153"/>
      <c r="C615" s="500"/>
    </row>
    <row r="616" ht="15.75" customHeight="1" spans="1:3">
      <c r="A616" s="153"/>
      <c r="C616" s="500"/>
    </row>
    <row r="617" ht="15.75" customHeight="1" spans="1:3">
      <c r="A617" s="153"/>
      <c r="C617" s="500"/>
    </row>
    <row r="618" ht="15.75" customHeight="1" spans="1:3">
      <c r="A618" s="153"/>
      <c r="C618" s="500"/>
    </row>
    <row r="619" ht="15.75" customHeight="1" spans="1:3">
      <c r="A619" s="153"/>
      <c r="C619" s="500"/>
    </row>
    <row r="620" ht="15.75" customHeight="1" spans="1:3">
      <c r="A620" s="153"/>
      <c r="C620" s="500"/>
    </row>
    <row r="621" ht="15.75" customHeight="1" spans="1:3">
      <c r="A621" s="153"/>
      <c r="C621" s="500"/>
    </row>
    <row r="622" ht="15.75" customHeight="1" spans="1:3">
      <c r="A622" s="153"/>
      <c r="C622" s="500"/>
    </row>
    <row r="623" ht="15.75" customHeight="1" spans="1:3">
      <c r="A623" s="153"/>
      <c r="C623" s="500"/>
    </row>
    <row r="624" ht="15.75" customHeight="1" spans="1:3">
      <c r="A624" s="153"/>
      <c r="C624" s="500"/>
    </row>
    <row r="625" ht="15.75" customHeight="1" spans="1:3">
      <c r="A625" s="153"/>
      <c r="C625" s="500"/>
    </row>
    <row r="626" ht="15.75" customHeight="1" spans="1:3">
      <c r="A626" s="153"/>
      <c r="C626" s="500"/>
    </row>
    <row r="627" ht="15.75" customHeight="1" spans="1:3">
      <c r="A627" s="153"/>
      <c r="C627" s="500"/>
    </row>
    <row r="628" ht="15.75" customHeight="1" spans="1:3">
      <c r="A628" s="153"/>
      <c r="C628" s="500"/>
    </row>
    <row r="629" ht="15.75" customHeight="1" spans="1:3">
      <c r="A629" s="153"/>
      <c r="C629" s="500"/>
    </row>
    <row r="630" ht="15.75" customHeight="1" spans="1:3">
      <c r="A630" s="153"/>
      <c r="C630" s="500"/>
    </row>
    <row r="631" ht="15.75" customHeight="1" spans="1:3">
      <c r="A631" s="153"/>
      <c r="C631" s="500"/>
    </row>
    <row r="632" ht="15.75" customHeight="1" spans="1:3">
      <c r="A632" s="153"/>
      <c r="C632" s="500"/>
    </row>
    <row r="633" ht="15.75" customHeight="1" spans="1:3">
      <c r="A633" s="153"/>
      <c r="C633" s="500"/>
    </row>
    <row r="634" ht="15.75" customHeight="1" spans="1:3">
      <c r="A634" s="153"/>
      <c r="C634" s="500"/>
    </row>
    <row r="635" ht="15.75" customHeight="1" spans="1:3">
      <c r="A635" s="153"/>
      <c r="C635" s="500"/>
    </row>
    <row r="636" ht="15.75" customHeight="1" spans="1:3">
      <c r="A636" s="153"/>
      <c r="C636" s="500"/>
    </row>
    <row r="637" ht="15.75" customHeight="1" spans="1:3">
      <c r="A637" s="153"/>
      <c r="C637" s="500"/>
    </row>
    <row r="638" ht="15.75" customHeight="1" spans="1:3">
      <c r="A638" s="153"/>
      <c r="C638" s="500"/>
    </row>
    <row r="639" ht="15.75" customHeight="1" spans="1:3">
      <c r="A639" s="153"/>
      <c r="C639" s="500"/>
    </row>
    <row r="640" ht="15.75" customHeight="1" spans="1:3">
      <c r="A640" s="153"/>
      <c r="C640" s="500"/>
    </row>
    <row r="641" ht="15.75" customHeight="1" spans="1:3">
      <c r="A641" s="153"/>
      <c r="C641" s="500"/>
    </row>
    <row r="642" ht="15.75" customHeight="1" spans="1:3">
      <c r="A642" s="153"/>
      <c r="C642" s="500"/>
    </row>
    <row r="643" ht="15.75" customHeight="1" spans="1:3">
      <c r="A643" s="153"/>
      <c r="C643" s="500"/>
    </row>
    <row r="644" ht="15.75" customHeight="1" spans="1:3">
      <c r="A644" s="153"/>
      <c r="C644" s="500"/>
    </row>
    <row r="645" ht="15.75" customHeight="1" spans="1:3">
      <c r="A645" s="153"/>
      <c r="C645" s="500"/>
    </row>
    <row r="646" ht="15.75" customHeight="1" spans="1:3">
      <c r="A646" s="153"/>
      <c r="C646" s="500"/>
    </row>
    <row r="647" ht="15.75" customHeight="1" spans="1:3">
      <c r="A647" s="153"/>
      <c r="C647" s="500"/>
    </row>
    <row r="648" ht="15.75" customHeight="1" spans="1:3">
      <c r="A648" s="153"/>
      <c r="C648" s="500"/>
    </row>
    <row r="649" ht="15.75" customHeight="1" spans="1:3">
      <c r="A649" s="153"/>
      <c r="C649" s="500"/>
    </row>
    <row r="650" ht="15.75" customHeight="1" spans="1:3">
      <c r="A650" s="153"/>
      <c r="C650" s="500"/>
    </row>
    <row r="651" ht="15.75" customHeight="1" spans="1:3">
      <c r="A651" s="153"/>
      <c r="C651" s="500"/>
    </row>
    <row r="652" ht="15.75" customHeight="1" spans="1:3">
      <c r="A652" s="153"/>
      <c r="C652" s="500"/>
    </row>
    <row r="653" ht="15.75" customHeight="1" spans="1:3">
      <c r="A653" s="153"/>
      <c r="C653" s="500"/>
    </row>
    <row r="654" ht="15.75" customHeight="1" spans="1:3">
      <c r="A654" s="153"/>
      <c r="C654" s="500"/>
    </row>
    <row r="655" ht="15.75" customHeight="1" spans="1:3">
      <c r="A655" s="153"/>
      <c r="C655" s="500"/>
    </row>
    <row r="656" ht="15.75" customHeight="1" spans="1:3">
      <c r="A656" s="153"/>
      <c r="C656" s="500"/>
    </row>
    <row r="657" ht="15.75" customHeight="1" spans="1:3">
      <c r="A657" s="153"/>
      <c r="C657" s="500"/>
    </row>
    <row r="658" ht="15.75" customHeight="1" spans="1:3">
      <c r="A658" s="153"/>
      <c r="C658" s="500"/>
    </row>
    <row r="659" ht="15.75" customHeight="1" spans="1:3">
      <c r="A659" s="153"/>
      <c r="C659" s="500"/>
    </row>
    <row r="660" ht="15.75" customHeight="1" spans="1:3">
      <c r="A660" s="153"/>
      <c r="C660" s="500"/>
    </row>
    <row r="661" ht="15.75" customHeight="1" spans="1:3">
      <c r="A661" s="153"/>
      <c r="C661" s="500"/>
    </row>
    <row r="662" ht="15.75" customHeight="1" spans="1:3">
      <c r="A662" s="153"/>
      <c r="C662" s="500"/>
    </row>
    <row r="663" ht="15.75" customHeight="1" spans="1:3">
      <c r="A663" s="153"/>
      <c r="C663" s="500"/>
    </row>
    <row r="664" ht="15.75" customHeight="1" spans="1:3">
      <c r="A664" s="153"/>
      <c r="C664" s="500"/>
    </row>
    <row r="665" ht="15.75" customHeight="1" spans="1:3">
      <c r="A665" s="153"/>
      <c r="C665" s="500"/>
    </row>
    <row r="666" ht="15.75" customHeight="1" spans="1:3">
      <c r="A666" s="153"/>
      <c r="C666" s="500"/>
    </row>
    <row r="667" ht="15.75" customHeight="1" spans="1:3">
      <c r="A667" s="153"/>
      <c r="C667" s="500"/>
    </row>
    <row r="668" ht="15.75" customHeight="1" spans="1:3">
      <c r="A668" s="153"/>
      <c r="C668" s="500"/>
    </row>
    <row r="669" ht="15.75" customHeight="1" spans="1:3">
      <c r="A669" s="153"/>
      <c r="C669" s="500"/>
    </row>
    <row r="670" ht="15.75" customHeight="1" spans="1:3">
      <c r="A670" s="153"/>
      <c r="C670" s="500"/>
    </row>
    <row r="671" ht="15.75" customHeight="1" spans="1:3">
      <c r="A671" s="153"/>
      <c r="C671" s="500"/>
    </row>
    <row r="672" ht="15.75" customHeight="1" spans="1:3">
      <c r="A672" s="153"/>
      <c r="C672" s="500"/>
    </row>
    <row r="673" ht="15.75" customHeight="1" spans="1:3">
      <c r="A673" s="153"/>
      <c r="C673" s="500"/>
    </row>
    <row r="674" ht="15.75" customHeight="1" spans="1:3">
      <c r="A674" s="153"/>
      <c r="C674" s="500"/>
    </row>
    <row r="675" ht="15.75" customHeight="1" spans="1:3">
      <c r="A675" s="153"/>
      <c r="C675" s="500"/>
    </row>
    <row r="676" ht="15.75" customHeight="1" spans="1:3">
      <c r="A676" s="153"/>
      <c r="C676" s="500"/>
    </row>
    <row r="677" ht="15.75" customHeight="1" spans="1:3">
      <c r="A677" s="153"/>
      <c r="C677" s="500"/>
    </row>
    <row r="678" ht="15.75" customHeight="1" spans="1:3">
      <c r="A678" s="153"/>
      <c r="C678" s="500"/>
    </row>
    <row r="679" ht="15.75" customHeight="1" spans="1:3">
      <c r="A679" s="153"/>
      <c r="C679" s="500"/>
    </row>
    <row r="680" ht="15.75" customHeight="1" spans="1:3">
      <c r="A680" s="153"/>
      <c r="C680" s="500"/>
    </row>
    <row r="681" ht="15.75" customHeight="1" spans="1:3">
      <c r="A681" s="153"/>
      <c r="C681" s="500"/>
    </row>
    <row r="682" ht="15.75" customHeight="1" spans="1:3">
      <c r="A682" s="153"/>
      <c r="C682" s="500"/>
    </row>
    <row r="683" ht="15.75" customHeight="1" spans="1:3">
      <c r="A683" s="153"/>
      <c r="C683" s="500"/>
    </row>
    <row r="684" ht="15.75" customHeight="1" spans="1:3">
      <c r="A684" s="153"/>
      <c r="C684" s="500"/>
    </row>
    <row r="685" ht="15.75" customHeight="1" spans="1:3">
      <c r="A685" s="153"/>
      <c r="C685" s="500"/>
    </row>
    <row r="686" ht="15.75" customHeight="1" spans="1:3">
      <c r="A686" s="153"/>
      <c r="C686" s="500"/>
    </row>
    <row r="687" ht="15.75" customHeight="1" spans="1:3">
      <c r="A687" s="153"/>
      <c r="C687" s="500"/>
    </row>
    <row r="688" ht="15.75" customHeight="1" spans="1:3">
      <c r="A688" s="153"/>
      <c r="C688" s="500"/>
    </row>
    <row r="689" ht="15.75" customHeight="1" spans="1:3">
      <c r="A689" s="153"/>
      <c r="C689" s="500"/>
    </row>
    <row r="690" ht="15.75" customHeight="1" spans="1:3">
      <c r="A690" s="153"/>
      <c r="C690" s="500"/>
    </row>
    <row r="691" ht="15.75" customHeight="1" spans="1:3">
      <c r="A691" s="153"/>
      <c r="C691" s="500"/>
    </row>
    <row r="692" ht="15.75" customHeight="1" spans="1:3">
      <c r="A692" s="153"/>
      <c r="C692" s="500"/>
    </row>
    <row r="693" ht="15.75" customHeight="1" spans="1:3">
      <c r="A693" s="153"/>
      <c r="C693" s="500"/>
    </row>
    <row r="694" ht="15.75" customHeight="1" spans="1:3">
      <c r="A694" s="153"/>
      <c r="C694" s="500"/>
    </row>
    <row r="695" ht="15.75" customHeight="1" spans="1:3">
      <c r="A695" s="153"/>
      <c r="C695" s="500"/>
    </row>
    <row r="696" ht="15.75" customHeight="1" spans="1:3">
      <c r="A696" s="153"/>
      <c r="C696" s="500"/>
    </row>
    <row r="697" ht="15.75" customHeight="1" spans="1:3">
      <c r="A697" s="153"/>
      <c r="C697" s="500"/>
    </row>
    <row r="698" ht="15.75" customHeight="1" spans="1:3">
      <c r="A698" s="153"/>
      <c r="C698" s="500"/>
    </row>
    <row r="699" ht="15.75" customHeight="1" spans="1:3">
      <c r="A699" s="153"/>
      <c r="C699" s="500"/>
    </row>
    <row r="700" ht="15.75" customHeight="1" spans="1:3">
      <c r="A700" s="153"/>
      <c r="C700" s="500"/>
    </row>
    <row r="701" ht="15.75" customHeight="1" spans="1:3">
      <c r="A701" s="153"/>
      <c r="C701" s="500"/>
    </row>
    <row r="702" ht="15.75" customHeight="1" spans="1:3">
      <c r="A702" s="153"/>
      <c r="C702" s="500"/>
    </row>
    <row r="703" ht="15.75" customHeight="1" spans="1:3">
      <c r="A703" s="153"/>
      <c r="C703" s="500"/>
    </row>
    <row r="704" ht="15.75" customHeight="1" spans="1:3">
      <c r="A704" s="153"/>
      <c r="C704" s="500"/>
    </row>
    <row r="705" ht="15.75" customHeight="1" spans="1:3">
      <c r="A705" s="153"/>
      <c r="C705" s="500"/>
    </row>
    <row r="706" ht="15.75" customHeight="1" spans="1:3">
      <c r="A706" s="153"/>
      <c r="C706" s="500"/>
    </row>
    <row r="707" ht="15.75" customHeight="1" spans="1:3">
      <c r="A707" s="153"/>
      <c r="C707" s="500"/>
    </row>
    <row r="708" ht="15.75" customHeight="1" spans="1:3">
      <c r="A708" s="153"/>
      <c r="C708" s="500"/>
    </row>
    <row r="709" ht="15.75" customHeight="1" spans="1:3">
      <c r="A709" s="153"/>
      <c r="C709" s="500"/>
    </row>
    <row r="710" ht="15.75" customHeight="1" spans="1:3">
      <c r="A710" s="153"/>
      <c r="C710" s="500"/>
    </row>
    <row r="711" ht="15.75" customHeight="1" spans="1:3">
      <c r="A711" s="153"/>
      <c r="C711" s="500"/>
    </row>
    <row r="712" ht="15.75" customHeight="1" spans="1:3">
      <c r="A712" s="153"/>
      <c r="C712" s="500"/>
    </row>
    <row r="713" ht="15.75" customHeight="1" spans="1:3">
      <c r="A713" s="153"/>
      <c r="C713" s="500"/>
    </row>
    <row r="714" ht="15.75" customHeight="1" spans="1:3">
      <c r="A714" s="153"/>
      <c r="C714" s="500"/>
    </row>
    <row r="715" ht="15.75" customHeight="1" spans="1:3">
      <c r="A715" s="153"/>
      <c r="C715" s="500"/>
    </row>
    <row r="716" ht="15.75" customHeight="1" spans="1:3">
      <c r="A716" s="153"/>
      <c r="C716" s="500"/>
    </row>
    <row r="717" ht="15.75" customHeight="1" spans="1:3">
      <c r="A717" s="153"/>
      <c r="C717" s="500"/>
    </row>
    <row r="718" ht="15.75" customHeight="1" spans="1:3">
      <c r="A718" s="153"/>
      <c r="C718" s="500"/>
    </row>
    <row r="719" ht="15.75" customHeight="1" spans="1:3">
      <c r="A719" s="153"/>
      <c r="C719" s="500"/>
    </row>
    <row r="720" ht="15.75" customHeight="1" spans="1:3">
      <c r="A720" s="153"/>
      <c r="C720" s="500"/>
    </row>
    <row r="721" ht="15.75" customHeight="1" spans="1:3">
      <c r="A721" s="153"/>
      <c r="C721" s="500"/>
    </row>
    <row r="722" ht="15.75" customHeight="1" spans="1:3">
      <c r="A722" s="153"/>
      <c r="C722" s="500"/>
    </row>
    <row r="723" ht="15.75" customHeight="1" spans="1:3">
      <c r="A723" s="153"/>
      <c r="C723" s="500"/>
    </row>
    <row r="724" ht="15.75" customHeight="1" spans="1:3">
      <c r="A724" s="153"/>
      <c r="C724" s="500"/>
    </row>
    <row r="725" ht="15.75" customHeight="1" spans="1:3">
      <c r="A725" s="153"/>
      <c r="C725" s="500"/>
    </row>
    <row r="726" ht="15.75" customHeight="1" spans="1:3">
      <c r="A726" s="153"/>
      <c r="C726" s="500"/>
    </row>
    <row r="727" ht="15.75" customHeight="1" spans="1:3">
      <c r="A727" s="153"/>
      <c r="C727" s="500"/>
    </row>
    <row r="728" ht="15.75" customHeight="1" spans="1:3">
      <c r="A728" s="153"/>
      <c r="C728" s="500"/>
    </row>
    <row r="729" ht="15.75" customHeight="1" spans="1:3">
      <c r="A729" s="153"/>
      <c r="C729" s="500"/>
    </row>
    <row r="730" ht="15.75" customHeight="1" spans="1:3">
      <c r="A730" s="153"/>
      <c r="C730" s="500"/>
    </row>
    <row r="731" ht="15.75" customHeight="1" spans="1:3">
      <c r="A731" s="153"/>
      <c r="C731" s="500"/>
    </row>
    <row r="732" ht="15.75" customHeight="1" spans="1:3">
      <c r="A732" s="153"/>
      <c r="C732" s="500"/>
    </row>
    <row r="733" ht="15.75" customHeight="1" spans="1:3">
      <c r="A733" s="153"/>
      <c r="C733" s="500"/>
    </row>
    <row r="734" ht="15.75" customHeight="1" spans="1:3">
      <c r="A734" s="153"/>
      <c r="C734" s="500"/>
    </row>
    <row r="735" ht="15.75" customHeight="1" spans="1:3">
      <c r="A735" s="153"/>
      <c r="C735" s="500"/>
    </row>
    <row r="736" ht="15.75" customHeight="1" spans="1:3">
      <c r="A736" s="153"/>
      <c r="C736" s="500"/>
    </row>
    <row r="737" ht="15.75" customHeight="1" spans="1:3">
      <c r="A737" s="153"/>
      <c r="C737" s="500"/>
    </row>
    <row r="738" ht="15.75" customHeight="1" spans="1:3">
      <c r="A738" s="153"/>
      <c r="C738" s="500"/>
    </row>
    <row r="739" ht="15.75" customHeight="1" spans="1:3">
      <c r="A739" s="153"/>
      <c r="C739" s="500"/>
    </row>
    <row r="740" ht="15.75" customHeight="1" spans="1:3">
      <c r="A740" s="153"/>
      <c r="C740" s="500"/>
    </row>
    <row r="741" ht="15.75" customHeight="1" spans="1:3">
      <c r="A741" s="153"/>
      <c r="C741" s="500"/>
    </row>
    <row r="742" ht="15.75" customHeight="1" spans="1:3">
      <c r="A742" s="153"/>
      <c r="C742" s="500"/>
    </row>
    <row r="743" ht="15.75" customHeight="1" spans="1:3">
      <c r="A743" s="153"/>
      <c r="C743" s="500"/>
    </row>
    <row r="744" ht="15.75" customHeight="1" spans="1:3">
      <c r="A744" s="153"/>
      <c r="C744" s="500"/>
    </row>
    <row r="745" ht="15.75" customHeight="1" spans="1:3">
      <c r="A745" s="153"/>
      <c r="C745" s="500"/>
    </row>
    <row r="746" ht="15.75" customHeight="1" spans="1:3">
      <c r="A746" s="153"/>
      <c r="C746" s="500"/>
    </row>
    <row r="747" ht="15.75" customHeight="1" spans="1:3">
      <c r="A747" s="153"/>
      <c r="C747" s="500"/>
    </row>
    <row r="748" ht="15.75" customHeight="1" spans="1:3">
      <c r="A748" s="153"/>
      <c r="C748" s="500"/>
    </row>
    <row r="749" ht="15.75" customHeight="1" spans="1:3">
      <c r="A749" s="153"/>
      <c r="C749" s="500"/>
    </row>
    <row r="750" ht="15.75" customHeight="1" spans="1:3">
      <c r="A750" s="153"/>
      <c r="C750" s="500"/>
    </row>
    <row r="751" ht="15.75" customHeight="1" spans="1:3">
      <c r="A751" s="153"/>
      <c r="C751" s="500"/>
    </row>
    <row r="752" ht="15.75" customHeight="1" spans="1:3">
      <c r="A752" s="153"/>
      <c r="C752" s="500"/>
    </row>
    <row r="753" ht="15.75" customHeight="1" spans="1:3">
      <c r="A753" s="153"/>
      <c r="C753" s="500"/>
    </row>
    <row r="754" ht="15.75" customHeight="1" spans="1:3">
      <c r="A754" s="153"/>
      <c r="C754" s="500"/>
    </row>
    <row r="755" ht="15.75" customHeight="1" spans="1:3">
      <c r="A755" s="153"/>
      <c r="C755" s="500"/>
    </row>
    <row r="756" ht="15.75" customHeight="1" spans="1:3">
      <c r="A756" s="153"/>
      <c r="C756" s="500"/>
    </row>
    <row r="757" ht="15.75" customHeight="1" spans="1:3">
      <c r="A757" s="153"/>
      <c r="C757" s="500"/>
    </row>
    <row r="758" ht="15.75" customHeight="1" spans="1:3">
      <c r="A758" s="153"/>
      <c r="C758" s="500"/>
    </row>
    <row r="759" ht="15.75" customHeight="1" spans="1:3">
      <c r="A759" s="153"/>
      <c r="C759" s="500"/>
    </row>
    <row r="760" ht="15.75" customHeight="1" spans="1:3">
      <c r="A760" s="153"/>
      <c r="C760" s="500"/>
    </row>
    <row r="761" ht="15.75" customHeight="1" spans="1:3">
      <c r="A761" s="153"/>
      <c r="C761" s="500"/>
    </row>
    <row r="762" ht="15.75" customHeight="1" spans="1:3">
      <c r="A762" s="153"/>
      <c r="C762" s="500"/>
    </row>
    <row r="763" ht="15.75" customHeight="1" spans="1:3">
      <c r="A763" s="153"/>
      <c r="C763" s="500"/>
    </row>
    <row r="764" ht="15.75" customHeight="1" spans="1:3">
      <c r="A764" s="153"/>
      <c r="C764" s="500"/>
    </row>
    <row r="765" ht="15.75" customHeight="1" spans="1:3">
      <c r="A765" s="153"/>
      <c r="C765" s="500"/>
    </row>
    <row r="766" ht="15.75" customHeight="1" spans="1:3">
      <c r="A766" s="153"/>
      <c r="C766" s="500"/>
    </row>
    <row r="767" ht="15.75" customHeight="1" spans="1:3">
      <c r="A767" s="153"/>
      <c r="C767" s="500"/>
    </row>
    <row r="768" ht="15.75" customHeight="1" spans="1:3">
      <c r="A768" s="153"/>
      <c r="C768" s="500"/>
    </row>
    <row r="769" ht="15.75" customHeight="1" spans="1:3">
      <c r="A769" s="153"/>
      <c r="C769" s="500"/>
    </row>
    <row r="770" ht="15.75" customHeight="1" spans="1:3">
      <c r="A770" s="153"/>
      <c r="C770" s="500"/>
    </row>
    <row r="771" ht="15.75" customHeight="1" spans="1:3">
      <c r="A771" s="153"/>
      <c r="C771" s="500"/>
    </row>
    <row r="772" ht="15.75" customHeight="1" spans="1:3">
      <c r="A772" s="153"/>
      <c r="C772" s="500"/>
    </row>
    <row r="773" ht="15.75" customHeight="1" spans="1:3">
      <c r="A773" s="153"/>
      <c r="C773" s="500"/>
    </row>
    <row r="774" ht="15.75" customHeight="1" spans="1:3">
      <c r="A774" s="153"/>
      <c r="C774" s="500"/>
    </row>
    <row r="775" ht="15.75" customHeight="1" spans="1:3">
      <c r="A775" s="153"/>
      <c r="C775" s="500"/>
    </row>
    <row r="776" ht="15.75" customHeight="1" spans="1:3">
      <c r="A776" s="153"/>
      <c r="C776" s="500"/>
    </row>
    <row r="777" ht="15.75" customHeight="1" spans="1:3">
      <c r="A777" s="153"/>
      <c r="C777" s="500"/>
    </row>
    <row r="778" ht="15.75" customHeight="1" spans="1:3">
      <c r="A778" s="153"/>
      <c r="C778" s="500"/>
    </row>
    <row r="779" ht="15.75" customHeight="1" spans="1:3">
      <c r="A779" s="153"/>
      <c r="C779" s="500"/>
    </row>
    <row r="780" ht="15.75" customHeight="1" spans="1:3">
      <c r="A780" s="153"/>
      <c r="C780" s="500"/>
    </row>
    <row r="781" ht="15.75" customHeight="1" spans="1:3">
      <c r="A781" s="153"/>
      <c r="C781" s="500"/>
    </row>
    <row r="782" ht="15.75" customHeight="1" spans="1:3">
      <c r="A782" s="153"/>
      <c r="C782" s="500"/>
    </row>
    <row r="783" ht="15.75" customHeight="1" spans="1:3">
      <c r="A783" s="153"/>
      <c r="C783" s="500"/>
    </row>
    <row r="784" ht="15.75" customHeight="1" spans="1:3">
      <c r="A784" s="153"/>
      <c r="C784" s="500"/>
    </row>
    <row r="785" ht="15.75" customHeight="1" spans="1:3">
      <c r="A785" s="153"/>
      <c r="C785" s="500"/>
    </row>
    <row r="786" ht="15.75" customHeight="1" spans="1:3">
      <c r="A786" s="153"/>
      <c r="C786" s="500"/>
    </row>
    <row r="787" ht="15.75" customHeight="1" spans="1:3">
      <c r="A787" s="153"/>
      <c r="C787" s="500"/>
    </row>
    <row r="788" ht="15.75" customHeight="1" spans="1:3">
      <c r="A788" s="153"/>
      <c r="C788" s="500"/>
    </row>
    <row r="789" ht="15.75" customHeight="1" spans="1:3">
      <c r="A789" s="153"/>
      <c r="C789" s="500"/>
    </row>
    <row r="790" ht="15.75" customHeight="1" spans="1:3">
      <c r="A790" s="153"/>
      <c r="C790" s="500"/>
    </row>
    <row r="791" ht="15.75" customHeight="1" spans="1:3">
      <c r="A791" s="153"/>
      <c r="C791" s="500"/>
    </row>
    <row r="792" ht="15.75" customHeight="1" spans="1:3">
      <c r="A792" s="153"/>
      <c r="C792" s="500"/>
    </row>
    <row r="793" ht="15.75" customHeight="1" spans="1:3">
      <c r="A793" s="153"/>
      <c r="C793" s="500"/>
    </row>
    <row r="794" ht="15.75" customHeight="1" spans="1:3">
      <c r="A794" s="153"/>
      <c r="C794" s="500"/>
    </row>
    <row r="795" ht="15.75" customHeight="1" spans="1:3">
      <c r="A795" s="153"/>
      <c r="C795" s="500"/>
    </row>
    <row r="796" ht="15.75" customHeight="1" spans="1:3">
      <c r="A796" s="153"/>
      <c r="C796" s="500"/>
    </row>
    <row r="797" ht="15.75" customHeight="1" spans="1:3">
      <c r="A797" s="153"/>
      <c r="C797" s="500"/>
    </row>
    <row r="798" ht="15.75" customHeight="1" spans="1:3">
      <c r="A798" s="153"/>
      <c r="C798" s="500"/>
    </row>
    <row r="799" ht="15.75" customHeight="1" spans="1:3">
      <c r="A799" s="153"/>
      <c r="C799" s="500"/>
    </row>
    <row r="800" ht="15.75" customHeight="1" spans="1:3">
      <c r="A800" s="153"/>
      <c r="C800" s="500"/>
    </row>
    <row r="801" ht="15.75" customHeight="1" spans="1:3">
      <c r="A801" s="153"/>
      <c r="C801" s="500"/>
    </row>
    <row r="802" ht="15.75" customHeight="1" spans="1:3">
      <c r="A802" s="153"/>
      <c r="C802" s="500"/>
    </row>
    <row r="803" ht="15.75" customHeight="1" spans="1:3">
      <c r="A803" s="153"/>
      <c r="C803" s="500"/>
    </row>
    <row r="804" ht="15.75" customHeight="1" spans="1:3">
      <c r="A804" s="153"/>
      <c r="C804" s="500"/>
    </row>
    <row r="805" ht="15.75" customHeight="1" spans="1:3">
      <c r="A805" s="153"/>
      <c r="C805" s="500"/>
    </row>
    <row r="806" ht="15.75" customHeight="1" spans="1:3">
      <c r="A806" s="153"/>
      <c r="C806" s="500"/>
    </row>
    <row r="807" ht="15.75" customHeight="1" spans="1:3">
      <c r="A807" s="153"/>
      <c r="C807" s="500"/>
    </row>
    <row r="808" ht="15.75" customHeight="1" spans="1:3">
      <c r="A808" s="153"/>
      <c r="C808" s="500"/>
    </row>
    <row r="809" ht="15.75" customHeight="1" spans="1:3">
      <c r="A809" s="153"/>
      <c r="C809" s="500"/>
    </row>
    <row r="810" ht="15.75" customHeight="1" spans="1:3">
      <c r="A810" s="153"/>
      <c r="C810" s="500"/>
    </row>
    <row r="811" ht="15.75" customHeight="1" spans="1:3">
      <c r="A811" s="153"/>
      <c r="C811" s="500"/>
    </row>
    <row r="812" ht="15.75" customHeight="1" spans="1:3">
      <c r="A812" s="153"/>
      <c r="C812" s="500"/>
    </row>
    <row r="813" ht="15.75" customHeight="1" spans="1:3">
      <c r="A813" s="153"/>
      <c r="C813" s="500"/>
    </row>
    <row r="814" ht="15.75" customHeight="1" spans="1:3">
      <c r="A814" s="153"/>
      <c r="C814" s="500"/>
    </row>
    <row r="815" ht="15.75" customHeight="1" spans="1:3">
      <c r="A815" s="153"/>
      <c r="C815" s="500"/>
    </row>
    <row r="816" ht="15.75" customHeight="1" spans="1:3">
      <c r="A816" s="153"/>
      <c r="C816" s="500"/>
    </row>
    <row r="817" ht="15.75" customHeight="1" spans="1:3">
      <c r="A817" s="153"/>
      <c r="C817" s="500"/>
    </row>
    <row r="818" ht="15.75" customHeight="1" spans="1:3">
      <c r="A818" s="153"/>
      <c r="C818" s="500"/>
    </row>
    <row r="819" ht="15.75" customHeight="1" spans="1:3">
      <c r="A819" s="153"/>
      <c r="C819" s="500"/>
    </row>
    <row r="820" ht="15.75" customHeight="1" spans="1:3">
      <c r="A820" s="153"/>
      <c r="C820" s="500"/>
    </row>
    <row r="821" ht="15.75" customHeight="1" spans="1:3">
      <c r="A821" s="153"/>
      <c r="C821" s="500"/>
    </row>
    <row r="822" ht="15.75" customHeight="1" spans="1:3">
      <c r="A822" s="153"/>
      <c r="C822" s="500"/>
    </row>
    <row r="823" ht="15.75" customHeight="1" spans="1:3">
      <c r="A823" s="153"/>
      <c r="C823" s="500"/>
    </row>
    <row r="824" ht="15.75" customHeight="1" spans="1:3">
      <c r="A824" s="153"/>
      <c r="C824" s="500"/>
    </row>
    <row r="825" ht="15.75" customHeight="1" spans="1:3">
      <c r="A825" s="153"/>
      <c r="C825" s="500"/>
    </row>
    <row r="826" ht="15.75" customHeight="1" spans="1:3">
      <c r="A826" s="153"/>
      <c r="C826" s="500"/>
    </row>
    <row r="827" ht="15.75" customHeight="1" spans="1:3">
      <c r="A827" s="153"/>
      <c r="C827" s="500"/>
    </row>
    <row r="828" ht="15.75" customHeight="1" spans="1:3">
      <c r="A828" s="153"/>
      <c r="C828" s="500"/>
    </row>
    <row r="829" ht="15.75" customHeight="1" spans="1:3">
      <c r="A829" s="153"/>
      <c r="C829" s="500"/>
    </row>
    <row r="830" ht="15.75" customHeight="1" spans="1:3">
      <c r="A830" s="153"/>
      <c r="C830" s="500"/>
    </row>
    <row r="831" ht="15.75" customHeight="1" spans="1:3">
      <c r="A831" s="153"/>
      <c r="C831" s="500"/>
    </row>
    <row r="832" ht="15.75" customHeight="1" spans="1:3">
      <c r="A832" s="153"/>
      <c r="C832" s="500"/>
    </row>
    <row r="833" ht="15.75" customHeight="1" spans="1:3">
      <c r="A833" s="153"/>
      <c r="C833" s="500"/>
    </row>
    <row r="834" ht="15.75" customHeight="1" spans="1:3">
      <c r="A834" s="153"/>
      <c r="C834" s="500"/>
    </row>
    <row r="835" ht="15.75" customHeight="1" spans="1:3">
      <c r="A835" s="153"/>
      <c r="C835" s="500"/>
    </row>
    <row r="836" ht="15.75" customHeight="1" spans="1:3">
      <c r="A836" s="153"/>
      <c r="C836" s="500"/>
    </row>
    <row r="837" ht="15.75" customHeight="1" spans="1:3">
      <c r="A837" s="153"/>
      <c r="C837" s="500"/>
    </row>
    <row r="838" ht="15.75" customHeight="1" spans="1:3">
      <c r="A838" s="153"/>
      <c r="C838" s="500"/>
    </row>
    <row r="839" ht="15.75" customHeight="1" spans="1:3">
      <c r="A839" s="153"/>
      <c r="C839" s="500"/>
    </row>
    <row r="840" ht="15.75" customHeight="1" spans="1:3">
      <c r="A840" s="153"/>
      <c r="C840" s="500"/>
    </row>
    <row r="841" ht="15.75" customHeight="1" spans="1:3">
      <c r="A841" s="153"/>
      <c r="C841" s="500"/>
    </row>
    <row r="842" ht="15.75" customHeight="1" spans="1:3">
      <c r="A842" s="153"/>
      <c r="C842" s="500"/>
    </row>
    <row r="843" ht="15.75" customHeight="1" spans="1:3">
      <c r="A843" s="153"/>
      <c r="C843" s="500"/>
    </row>
    <row r="844" ht="15.75" customHeight="1" spans="1:3">
      <c r="A844" s="153"/>
      <c r="C844" s="500"/>
    </row>
    <row r="845" ht="15.75" customHeight="1" spans="1:3">
      <c r="A845" s="153"/>
      <c r="C845" s="500"/>
    </row>
    <row r="846" ht="15.75" customHeight="1" spans="1:3">
      <c r="A846" s="153"/>
      <c r="C846" s="500"/>
    </row>
    <row r="847" ht="15.75" customHeight="1" spans="1:3">
      <c r="A847" s="153"/>
      <c r="C847" s="500"/>
    </row>
    <row r="848" ht="15.75" customHeight="1" spans="1:3">
      <c r="A848" s="153"/>
      <c r="C848" s="500"/>
    </row>
    <row r="849" ht="15.75" customHeight="1" spans="1:3">
      <c r="A849" s="153"/>
      <c r="C849" s="500"/>
    </row>
    <row r="850" ht="15.75" customHeight="1" spans="1:3">
      <c r="A850" s="153"/>
      <c r="C850" s="500"/>
    </row>
    <row r="851" ht="15.75" customHeight="1" spans="1:3">
      <c r="A851" s="153"/>
      <c r="C851" s="500"/>
    </row>
    <row r="852" ht="15.75" customHeight="1" spans="1:3">
      <c r="A852" s="153"/>
      <c r="C852" s="500"/>
    </row>
    <row r="853" ht="15.75" customHeight="1" spans="1:3">
      <c r="A853" s="153"/>
      <c r="C853" s="500"/>
    </row>
    <row r="854" ht="15.75" customHeight="1" spans="1:3">
      <c r="A854" s="153"/>
      <c r="C854" s="500"/>
    </row>
    <row r="855" ht="15.75" customHeight="1" spans="1:3">
      <c r="A855" s="153"/>
      <c r="C855" s="500"/>
    </row>
    <row r="856" ht="15.75" customHeight="1" spans="1:3">
      <c r="A856" s="153"/>
      <c r="C856" s="500"/>
    </row>
    <row r="857" ht="15.75" customHeight="1" spans="1:3">
      <c r="A857" s="153"/>
      <c r="C857" s="500"/>
    </row>
    <row r="858" ht="15.75" customHeight="1" spans="1:3">
      <c r="A858" s="153"/>
      <c r="C858" s="500"/>
    </row>
    <row r="859" ht="15.75" customHeight="1" spans="1:3">
      <c r="A859" s="153"/>
      <c r="C859" s="500"/>
    </row>
    <row r="860" ht="15.75" customHeight="1" spans="1:3">
      <c r="A860" s="153"/>
      <c r="C860" s="500"/>
    </row>
    <row r="861" ht="15.75" customHeight="1" spans="1:3">
      <c r="A861" s="153"/>
      <c r="C861" s="500"/>
    </row>
    <row r="862" ht="15.75" customHeight="1" spans="1:3">
      <c r="A862" s="153"/>
      <c r="C862" s="500"/>
    </row>
    <row r="863" ht="15.75" customHeight="1" spans="1:3">
      <c r="A863" s="153"/>
      <c r="C863" s="500"/>
    </row>
    <row r="864" ht="15.75" customHeight="1" spans="1:3">
      <c r="A864" s="153"/>
      <c r="C864" s="500"/>
    </row>
    <row r="865" ht="15.75" customHeight="1" spans="1:3">
      <c r="A865" s="153"/>
      <c r="C865" s="500"/>
    </row>
    <row r="866" ht="15.75" customHeight="1" spans="1:3">
      <c r="A866" s="153"/>
      <c r="C866" s="500"/>
    </row>
    <row r="867" ht="15.75" customHeight="1" spans="1:3">
      <c r="A867" s="153"/>
      <c r="C867" s="500"/>
    </row>
    <row r="868" ht="15.75" customHeight="1" spans="1:3">
      <c r="A868" s="153"/>
      <c r="C868" s="500"/>
    </row>
    <row r="869" ht="15.75" customHeight="1" spans="1:3">
      <c r="A869" s="153"/>
      <c r="C869" s="500"/>
    </row>
    <row r="870" ht="15.75" customHeight="1" spans="1:3">
      <c r="A870" s="153"/>
      <c r="C870" s="500"/>
    </row>
    <row r="871" ht="15.75" customHeight="1" spans="1:3">
      <c r="A871" s="153"/>
      <c r="C871" s="500"/>
    </row>
    <row r="872" ht="15.75" customHeight="1" spans="1:3">
      <c r="A872" s="153"/>
      <c r="C872" s="500"/>
    </row>
    <row r="873" ht="15.75" customHeight="1" spans="1:3">
      <c r="A873" s="153"/>
      <c r="C873" s="500"/>
    </row>
    <row r="874" ht="15.75" customHeight="1" spans="1:3">
      <c r="A874" s="153"/>
      <c r="C874" s="500"/>
    </row>
    <row r="875" ht="15.75" customHeight="1" spans="1:3">
      <c r="A875" s="153"/>
      <c r="C875" s="500"/>
    </row>
    <row r="876" ht="15.75" customHeight="1" spans="1:3">
      <c r="A876" s="153"/>
      <c r="C876" s="500"/>
    </row>
    <row r="877" ht="15.75" customHeight="1" spans="1:3">
      <c r="A877" s="153"/>
      <c r="C877" s="500"/>
    </row>
    <row r="878" ht="15.75" customHeight="1" spans="1:3">
      <c r="A878" s="153"/>
      <c r="C878" s="500"/>
    </row>
    <row r="879" ht="15.75" customHeight="1" spans="1:3">
      <c r="A879" s="153"/>
      <c r="C879" s="500"/>
    </row>
    <row r="880" ht="15.75" customHeight="1" spans="1:3">
      <c r="A880" s="153"/>
      <c r="C880" s="500"/>
    </row>
    <row r="881" ht="15.75" customHeight="1" spans="1:3">
      <c r="A881" s="153"/>
      <c r="C881" s="500"/>
    </row>
    <row r="882" ht="15.75" customHeight="1" spans="1:3">
      <c r="A882" s="153"/>
      <c r="C882" s="500"/>
    </row>
    <row r="883" ht="15.75" customHeight="1" spans="1:3">
      <c r="A883" s="153"/>
      <c r="C883" s="500"/>
    </row>
    <row r="884" ht="15.75" customHeight="1" spans="1:3">
      <c r="A884" s="153"/>
      <c r="C884" s="500"/>
    </row>
    <row r="885" ht="15.75" customHeight="1" spans="1:3">
      <c r="A885" s="153"/>
      <c r="C885" s="500"/>
    </row>
    <row r="886" ht="15.75" customHeight="1" spans="1:3">
      <c r="A886" s="153"/>
      <c r="C886" s="500"/>
    </row>
    <row r="887" ht="15.75" customHeight="1" spans="1:3">
      <c r="A887" s="153"/>
      <c r="C887" s="500"/>
    </row>
    <row r="888" ht="15.75" customHeight="1" spans="1:3">
      <c r="A888" s="153"/>
      <c r="C888" s="500"/>
    </row>
    <row r="889" ht="15.75" customHeight="1" spans="1:3">
      <c r="A889" s="153"/>
      <c r="C889" s="500"/>
    </row>
    <row r="890" ht="15.75" customHeight="1" spans="1:3">
      <c r="A890" s="153"/>
      <c r="C890" s="500"/>
    </row>
    <row r="891" ht="15.75" customHeight="1" spans="1:3">
      <c r="A891" s="153"/>
      <c r="C891" s="500"/>
    </row>
    <row r="892" ht="15.75" customHeight="1" spans="1:3">
      <c r="A892" s="153"/>
      <c r="C892" s="500"/>
    </row>
    <row r="893" ht="15.75" customHeight="1" spans="1:3">
      <c r="A893" s="153"/>
      <c r="C893" s="500"/>
    </row>
    <row r="894" ht="15.75" customHeight="1" spans="1:3">
      <c r="A894" s="153"/>
      <c r="C894" s="500"/>
    </row>
    <row r="895" ht="15.75" customHeight="1" spans="1:3">
      <c r="A895" s="153"/>
      <c r="C895" s="500"/>
    </row>
    <row r="896" ht="15.75" customHeight="1" spans="1:3">
      <c r="A896" s="153"/>
      <c r="C896" s="500"/>
    </row>
    <row r="897" ht="15.75" customHeight="1" spans="1:3">
      <c r="A897" s="153"/>
      <c r="C897" s="500"/>
    </row>
    <row r="898" ht="15.75" customHeight="1" spans="1:3">
      <c r="A898" s="153"/>
      <c r="C898" s="500"/>
    </row>
    <row r="899" ht="15.75" customHeight="1" spans="1:3">
      <c r="A899" s="153"/>
      <c r="C899" s="500"/>
    </row>
    <row r="900" ht="15.75" customHeight="1" spans="1:3">
      <c r="A900" s="153"/>
      <c r="C900" s="500"/>
    </row>
    <row r="901" ht="15.75" customHeight="1" spans="1:3">
      <c r="A901" s="153"/>
      <c r="C901" s="500"/>
    </row>
    <row r="902" ht="15.75" customHeight="1" spans="1:3">
      <c r="A902" s="153"/>
      <c r="C902" s="500"/>
    </row>
    <row r="903" ht="15.75" customHeight="1" spans="1:3">
      <c r="A903" s="153"/>
      <c r="C903" s="500"/>
    </row>
    <row r="904" ht="15.75" customHeight="1" spans="1:3">
      <c r="A904" s="153"/>
      <c r="C904" s="500"/>
    </row>
    <row r="905" ht="15.75" customHeight="1" spans="1:3">
      <c r="A905" s="153"/>
      <c r="C905" s="500"/>
    </row>
    <row r="906" ht="15.75" customHeight="1" spans="1:3">
      <c r="A906" s="153"/>
      <c r="C906" s="500"/>
    </row>
    <row r="907" ht="15.75" customHeight="1" spans="1:3">
      <c r="A907" s="153"/>
      <c r="C907" s="500"/>
    </row>
    <row r="908" ht="15.75" customHeight="1" spans="1:3">
      <c r="A908" s="153"/>
      <c r="C908" s="500"/>
    </row>
    <row r="909" ht="15.75" customHeight="1" spans="1:3">
      <c r="A909" s="153"/>
      <c r="C909" s="500"/>
    </row>
    <row r="910" ht="15.75" customHeight="1" spans="1:3">
      <c r="A910" s="153"/>
      <c r="C910" s="500"/>
    </row>
    <row r="911" ht="15.75" customHeight="1" spans="1:3">
      <c r="A911" s="153"/>
      <c r="C911" s="500"/>
    </row>
    <row r="912" ht="15.75" customHeight="1" spans="1:3">
      <c r="A912" s="153"/>
      <c r="C912" s="500"/>
    </row>
    <row r="913" ht="15.75" customHeight="1" spans="1:3">
      <c r="A913" s="153"/>
      <c r="C913" s="500"/>
    </row>
    <row r="914" ht="15.75" customHeight="1" spans="1:3">
      <c r="A914" s="153"/>
      <c r="C914" s="500"/>
    </row>
    <row r="915" ht="15.75" customHeight="1" spans="1:3">
      <c r="A915" s="153"/>
      <c r="C915" s="500"/>
    </row>
    <row r="916" ht="15.75" customHeight="1" spans="1:3">
      <c r="A916" s="153"/>
      <c r="C916" s="500"/>
    </row>
    <row r="917" ht="15.75" customHeight="1" spans="1:3">
      <c r="A917" s="153"/>
      <c r="C917" s="500"/>
    </row>
    <row r="918" ht="15.75" customHeight="1" spans="1:3">
      <c r="A918" s="153"/>
      <c r="C918" s="500"/>
    </row>
    <row r="919" ht="15.75" customHeight="1" spans="1:3">
      <c r="A919" s="153"/>
      <c r="C919" s="500"/>
    </row>
    <row r="920" ht="15.75" customHeight="1" spans="1:3">
      <c r="A920" s="153"/>
      <c r="C920" s="500"/>
    </row>
    <row r="921" ht="15.75" customHeight="1" spans="1:3">
      <c r="A921" s="153"/>
      <c r="C921" s="500"/>
    </row>
    <row r="922" ht="15.75" customHeight="1" spans="1:3">
      <c r="A922" s="153"/>
      <c r="C922" s="500"/>
    </row>
    <row r="923" ht="15.75" customHeight="1" spans="1:3">
      <c r="A923" s="153"/>
      <c r="C923" s="500"/>
    </row>
    <row r="924" ht="15.75" customHeight="1" spans="1:3">
      <c r="A924" s="153"/>
      <c r="C924" s="500"/>
    </row>
    <row r="925" ht="15.75" customHeight="1" spans="1:3">
      <c r="A925" s="153"/>
      <c r="C925" s="500"/>
    </row>
    <row r="926" ht="15.75" customHeight="1" spans="1:3">
      <c r="A926" s="153"/>
      <c r="C926" s="500"/>
    </row>
    <row r="927" ht="15.75" customHeight="1" spans="1:3">
      <c r="A927" s="153"/>
      <c r="C927" s="500"/>
    </row>
    <row r="928" ht="15.75" customHeight="1" spans="1:3">
      <c r="A928" s="153"/>
      <c r="C928" s="500"/>
    </row>
    <row r="929" ht="15.75" customHeight="1" spans="1:3">
      <c r="A929" s="153"/>
      <c r="C929" s="500"/>
    </row>
    <row r="930" ht="15.75" customHeight="1" spans="1:3">
      <c r="A930" s="153"/>
      <c r="C930" s="500"/>
    </row>
    <row r="931" ht="15.75" customHeight="1" spans="1:3">
      <c r="A931" s="153"/>
      <c r="C931" s="500"/>
    </row>
    <row r="932" ht="15.75" customHeight="1" spans="1:3">
      <c r="A932" s="153"/>
      <c r="C932" s="500"/>
    </row>
    <row r="933" ht="15.75" customHeight="1" spans="1:3">
      <c r="A933" s="153"/>
      <c r="C933" s="500"/>
    </row>
    <row r="934" ht="15.75" customHeight="1" spans="1:3">
      <c r="A934" s="153"/>
      <c r="C934" s="500"/>
    </row>
    <row r="935" ht="15.75" customHeight="1" spans="1:3">
      <c r="A935" s="153"/>
      <c r="C935" s="500"/>
    </row>
    <row r="936" ht="15.75" customHeight="1" spans="1:3">
      <c r="A936" s="153"/>
      <c r="C936" s="500"/>
    </row>
    <row r="937" ht="15.75" customHeight="1" spans="1:3">
      <c r="A937" s="153"/>
      <c r="C937" s="500"/>
    </row>
    <row r="938" ht="15.75" customHeight="1" spans="1:3">
      <c r="A938" s="153"/>
      <c r="C938" s="500"/>
    </row>
    <row r="939" ht="15.75" customHeight="1" spans="1:3">
      <c r="A939" s="153"/>
      <c r="C939" s="500"/>
    </row>
    <row r="940" ht="15.75" customHeight="1" spans="1:3">
      <c r="A940" s="153"/>
      <c r="C940" s="500"/>
    </row>
    <row r="941" ht="15.75" customHeight="1" spans="1:3">
      <c r="A941" s="153"/>
      <c r="C941" s="500"/>
    </row>
    <row r="942" ht="15.75" customHeight="1" spans="1:3">
      <c r="A942" s="153"/>
      <c r="C942" s="500"/>
    </row>
    <row r="943" ht="15.75" customHeight="1" spans="1:3">
      <c r="A943" s="153"/>
      <c r="C943" s="500"/>
    </row>
    <row r="944" ht="15.75" customHeight="1" spans="1:3">
      <c r="A944" s="153"/>
      <c r="C944" s="500"/>
    </row>
    <row r="945" ht="15.75" customHeight="1" spans="1:3">
      <c r="A945" s="153"/>
      <c r="C945" s="500"/>
    </row>
    <row r="946" ht="15.75" customHeight="1" spans="1:3">
      <c r="A946" s="153"/>
      <c r="C946" s="500"/>
    </row>
    <row r="947" ht="15.75" customHeight="1" spans="1:3">
      <c r="A947" s="153"/>
      <c r="C947" s="500"/>
    </row>
    <row r="948" ht="15.75" customHeight="1" spans="1:3">
      <c r="A948" s="153"/>
      <c r="C948" s="500"/>
    </row>
    <row r="949" ht="15.75" customHeight="1" spans="1:3">
      <c r="A949" s="153"/>
      <c r="C949" s="500"/>
    </row>
    <row r="950" ht="15.75" customHeight="1" spans="1:3">
      <c r="A950" s="153"/>
      <c r="C950" s="500"/>
    </row>
    <row r="951" ht="15.75" customHeight="1" spans="1:3">
      <c r="A951" s="153"/>
      <c r="C951" s="500"/>
    </row>
    <row r="952" ht="15.75" customHeight="1" spans="1:3">
      <c r="A952" s="153"/>
      <c r="C952" s="500"/>
    </row>
    <row r="953" ht="15.75" customHeight="1" spans="1:3">
      <c r="A953" s="153"/>
      <c r="C953" s="500"/>
    </row>
    <row r="954" ht="15.75" customHeight="1" spans="1:3">
      <c r="A954" s="153"/>
      <c r="C954" s="500"/>
    </row>
    <row r="955" ht="15.75" customHeight="1" spans="1:3">
      <c r="A955" s="153"/>
      <c r="C955" s="500"/>
    </row>
    <row r="956" ht="15.75" customHeight="1" spans="1:3">
      <c r="A956" s="153"/>
      <c r="C956" s="500"/>
    </row>
    <row r="957" ht="15.75" customHeight="1" spans="1:3">
      <c r="A957" s="153"/>
      <c r="C957" s="500"/>
    </row>
    <row r="958" ht="15.75" customHeight="1" spans="1:3">
      <c r="A958" s="153"/>
      <c r="C958" s="500"/>
    </row>
    <row r="959" ht="15.75" customHeight="1" spans="1:3">
      <c r="A959" s="153"/>
      <c r="C959" s="500"/>
    </row>
    <row r="960" ht="15.75" customHeight="1" spans="1:3">
      <c r="A960" s="153"/>
      <c r="C960" s="500"/>
    </row>
    <row r="961" ht="15.75" customHeight="1" spans="1:3">
      <c r="A961" s="153"/>
      <c r="C961" s="500"/>
    </row>
    <row r="962" ht="15.75" customHeight="1" spans="1:3">
      <c r="A962" s="153"/>
      <c r="C962" s="500"/>
    </row>
    <row r="963" ht="15.75" customHeight="1" spans="1:3">
      <c r="A963" s="153"/>
      <c r="C963" s="500"/>
    </row>
    <row r="964" ht="15.75" customHeight="1" spans="1:3">
      <c r="A964" s="153"/>
      <c r="C964" s="500"/>
    </row>
    <row r="965" ht="15.75" customHeight="1" spans="1:3">
      <c r="A965" s="153"/>
      <c r="C965" s="500"/>
    </row>
    <row r="966" ht="15.75" customHeight="1" spans="1:3">
      <c r="A966" s="153"/>
      <c r="C966" s="500"/>
    </row>
    <row r="967" ht="15.75" customHeight="1" spans="1:3">
      <c r="A967" s="153"/>
      <c r="C967" s="500"/>
    </row>
    <row r="968" ht="15.75" customHeight="1" spans="1:3">
      <c r="A968" s="153"/>
      <c r="C968" s="500"/>
    </row>
    <row r="969" ht="15.75" customHeight="1" spans="1:3">
      <c r="A969" s="153"/>
      <c r="C969" s="500"/>
    </row>
    <row r="970" ht="15.75" customHeight="1" spans="1:3">
      <c r="A970" s="153"/>
      <c r="C970" s="500"/>
    </row>
    <row r="971" ht="15.75" customHeight="1" spans="1:3">
      <c r="A971" s="153"/>
      <c r="C971" s="500"/>
    </row>
    <row r="972" ht="15.75" customHeight="1" spans="1:3">
      <c r="A972" s="153"/>
      <c r="C972" s="500"/>
    </row>
    <row r="973" ht="15.75" customHeight="1" spans="1:3">
      <c r="A973" s="153"/>
      <c r="C973" s="500"/>
    </row>
    <row r="974" ht="15.75" customHeight="1" spans="1:3">
      <c r="A974" s="153"/>
      <c r="C974" s="500"/>
    </row>
    <row r="975" ht="15.75" customHeight="1" spans="1:3">
      <c r="A975" s="153"/>
      <c r="C975" s="500"/>
    </row>
    <row r="976" ht="15.75" customHeight="1" spans="1:3">
      <c r="A976" s="153"/>
      <c r="C976" s="500"/>
    </row>
    <row r="977" ht="15.75" customHeight="1" spans="1:3">
      <c r="A977" s="153"/>
      <c r="C977" s="500"/>
    </row>
    <row r="978" ht="15.75" customHeight="1" spans="1:3">
      <c r="A978" s="153"/>
      <c r="C978" s="500"/>
    </row>
    <row r="979" ht="15.75" customHeight="1" spans="1:3">
      <c r="A979" s="153"/>
      <c r="C979" s="500"/>
    </row>
    <row r="980" ht="15.75" customHeight="1" spans="1:3">
      <c r="A980" s="153"/>
      <c r="C980" s="500"/>
    </row>
    <row r="981" ht="15.75" customHeight="1" spans="1:3">
      <c r="A981" s="153"/>
      <c r="C981" s="500"/>
    </row>
    <row r="982" ht="15.75" customHeight="1" spans="1:3">
      <c r="A982" s="153"/>
      <c r="C982" s="500"/>
    </row>
    <row r="983" ht="15.75" customHeight="1" spans="1:3">
      <c r="A983" s="153"/>
      <c r="C983" s="500"/>
    </row>
    <row r="984" ht="15.75" customHeight="1" spans="1:3">
      <c r="A984" s="153"/>
      <c r="C984" s="500"/>
    </row>
    <row r="985" ht="15.75" customHeight="1" spans="1:3">
      <c r="A985" s="153"/>
      <c r="C985" s="500"/>
    </row>
    <row r="986" ht="15.75" customHeight="1" spans="1:3">
      <c r="A986" s="153"/>
      <c r="C986" s="500"/>
    </row>
    <row r="987" ht="15.75" customHeight="1" spans="1:3">
      <c r="A987" s="153"/>
      <c r="C987" s="500"/>
    </row>
    <row r="988" ht="15.75" customHeight="1" spans="1:3">
      <c r="A988" s="153"/>
      <c r="C988" s="500"/>
    </row>
    <row r="989" ht="15.75" customHeight="1" spans="1:3">
      <c r="A989" s="153"/>
      <c r="C989" s="500"/>
    </row>
    <row r="990" customHeight="1" spans="1:3">
      <c r="A990" s="153"/>
      <c r="C990" s="500"/>
    </row>
  </sheetData>
  <mergeCells count="11">
    <mergeCell ref="A1:G1"/>
    <mergeCell ref="A2:G2"/>
    <mergeCell ref="A4:G4"/>
    <mergeCell ref="A5:G5"/>
    <mergeCell ref="D7:E7"/>
    <mergeCell ref="A29:C29"/>
    <mergeCell ref="A7:A8"/>
    <mergeCell ref="B7:B8"/>
    <mergeCell ref="C7:C8"/>
    <mergeCell ref="F7:F8"/>
    <mergeCell ref="G7:G8"/>
  </mergeCells>
  <pageMargins left="0.511805555555556" right="0.511805555555556" top="0.869444444444444" bottom="0.786805555555556" header="0" footer="0"/>
  <pageSetup paperSize="9" scale="84" orientation="portrait" horizontalDpi="600"/>
  <headerFooter>
    <oddHeader>&amp;CNegrito itálico"Processo 23069.167799/2024-18
PE 90.059/2024</oddHeader>
    <oddFooter>&amp;L&amp;A</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topLeftCell="B4" workbookViewId="0">
      <selection activeCell="L29" sqref="L29"/>
    </sheetView>
  </sheetViews>
  <sheetFormatPr defaultColWidth="14.4285714285714" defaultRowHeight="15" customHeight="1"/>
  <cols>
    <col min="1" max="1" width="7.71428571428571" customWidth="1"/>
    <col min="2" max="2" width="36.5714285714286" style="489" customWidth="1"/>
    <col min="3" max="3" width="13.7142857142857" customWidth="1"/>
    <col min="4" max="4" width="10.5714285714286" customWidth="1"/>
    <col min="5" max="5" width="16" customWidth="1"/>
  </cols>
  <sheetData>
    <row r="1" customHeight="1" spans="1:12">
      <c r="A1" s="490" t="s">
        <v>0</v>
      </c>
      <c r="B1" s="490"/>
      <c r="C1" s="490"/>
      <c r="D1" s="490"/>
      <c r="E1" s="490"/>
      <c r="F1" s="490"/>
      <c r="G1" s="490"/>
      <c r="H1" s="490"/>
      <c r="I1" s="490"/>
      <c r="J1" s="490"/>
      <c r="K1" s="490"/>
      <c r="L1" s="490"/>
    </row>
    <row r="2" customHeight="1" spans="1:13">
      <c r="A2" s="491" t="s">
        <v>1</v>
      </c>
      <c r="B2" s="491"/>
      <c r="C2" s="491"/>
      <c r="D2" s="491"/>
      <c r="E2" s="491"/>
      <c r="F2" s="491"/>
      <c r="G2" s="491"/>
      <c r="H2" s="491"/>
      <c r="I2" s="491"/>
      <c r="J2" s="491"/>
      <c r="K2" s="491"/>
      <c r="L2" s="491"/>
      <c r="M2" s="491"/>
    </row>
    <row r="3" customHeight="1" spans="1:7">
      <c r="A3" s="491"/>
      <c r="C3" s="1"/>
      <c r="D3" s="1"/>
      <c r="E3" s="1"/>
      <c r="F3" s="1"/>
      <c r="G3" s="1"/>
    </row>
    <row r="4" customHeight="1" spans="1:12">
      <c r="A4" s="492" t="s">
        <v>184</v>
      </c>
      <c r="B4" s="492"/>
      <c r="C4" s="492"/>
      <c r="D4" s="492"/>
      <c r="E4" s="492"/>
      <c r="F4" s="492"/>
      <c r="G4" s="492"/>
      <c r="H4" s="492"/>
      <c r="I4" s="492"/>
      <c r="J4" s="492"/>
      <c r="K4" s="492"/>
      <c r="L4" s="492"/>
    </row>
    <row r="5" ht="48.75" customHeight="1" spans="1:12">
      <c r="A5" s="493" t="s">
        <v>2</v>
      </c>
      <c r="B5" s="493"/>
      <c r="C5" s="493"/>
      <c r="D5" s="493"/>
      <c r="E5" s="493"/>
      <c r="F5" s="493"/>
      <c r="G5" s="493"/>
      <c r="H5" s="493"/>
      <c r="I5" s="493"/>
      <c r="J5" s="493"/>
      <c r="K5" s="493"/>
      <c r="L5" s="493"/>
    </row>
    <row r="7" customHeight="1" spans="1:12">
      <c r="A7" s="494" t="s">
        <v>7</v>
      </c>
      <c r="B7" s="495" t="s">
        <v>185</v>
      </c>
      <c r="C7" s="495" t="s">
        <v>186</v>
      </c>
      <c r="D7" s="495" t="s">
        <v>161</v>
      </c>
      <c r="E7" s="495" t="s">
        <v>187</v>
      </c>
      <c r="F7" s="495" t="s">
        <v>188</v>
      </c>
      <c r="G7" s="495" t="s">
        <v>189</v>
      </c>
      <c r="H7" s="495" t="s">
        <v>190</v>
      </c>
      <c r="I7" s="495" t="s">
        <v>191</v>
      </c>
      <c r="J7" s="495" t="s">
        <v>192</v>
      </c>
      <c r="K7" s="495" t="s">
        <v>193</v>
      </c>
      <c r="L7" s="495" t="s">
        <v>194</v>
      </c>
    </row>
    <row r="8" customHeight="1" spans="1:12">
      <c r="A8" s="494"/>
      <c r="B8" s="495"/>
      <c r="C8" s="495"/>
      <c r="D8" s="495"/>
      <c r="E8" s="495"/>
      <c r="F8" s="495"/>
      <c r="G8" s="495"/>
      <c r="H8" s="495"/>
      <c r="I8" s="495"/>
      <c r="J8" s="495"/>
      <c r="K8" s="495"/>
      <c r="L8" s="495"/>
    </row>
    <row r="9" customHeight="1" spans="1:12">
      <c r="A9" s="11">
        <v>1</v>
      </c>
      <c r="B9" s="86" t="s">
        <v>163</v>
      </c>
      <c r="C9" s="496" t="s">
        <v>195</v>
      </c>
      <c r="D9" s="496">
        <v>4</v>
      </c>
      <c r="E9" s="496">
        <v>1</v>
      </c>
      <c r="F9" s="496">
        <v>0</v>
      </c>
      <c r="G9" s="496">
        <v>0</v>
      </c>
      <c r="H9" s="496">
        <v>0</v>
      </c>
      <c r="I9" s="496">
        <v>0</v>
      </c>
      <c r="J9" s="496">
        <v>0</v>
      </c>
      <c r="K9" s="496">
        <v>1</v>
      </c>
      <c r="L9" s="496">
        <v>0</v>
      </c>
    </row>
    <row r="10" customHeight="1" spans="1:12">
      <c r="A10" s="11">
        <v>2</v>
      </c>
      <c r="B10" s="86" t="s">
        <v>164</v>
      </c>
      <c r="C10" s="496" t="s">
        <v>195</v>
      </c>
      <c r="D10" s="496">
        <v>4</v>
      </c>
      <c r="E10" s="496">
        <v>0</v>
      </c>
      <c r="F10" s="496">
        <v>0</v>
      </c>
      <c r="G10" s="496">
        <v>0</v>
      </c>
      <c r="H10" s="496">
        <v>0</v>
      </c>
      <c r="I10" s="496">
        <v>0</v>
      </c>
      <c r="J10" s="496">
        <v>0</v>
      </c>
      <c r="K10" s="496">
        <v>0</v>
      </c>
      <c r="L10" s="496">
        <v>0</v>
      </c>
    </row>
    <row r="11" customHeight="1" spans="1:12">
      <c r="A11" s="11">
        <v>3</v>
      </c>
      <c r="B11" s="86" t="s">
        <v>165</v>
      </c>
      <c r="C11" s="496" t="s">
        <v>195</v>
      </c>
      <c r="D11" s="496">
        <v>9</v>
      </c>
      <c r="E11" s="496">
        <v>2</v>
      </c>
      <c r="F11" s="496">
        <v>1</v>
      </c>
      <c r="G11" s="496">
        <v>1</v>
      </c>
      <c r="H11" s="496">
        <v>1</v>
      </c>
      <c r="I11" s="496">
        <v>1</v>
      </c>
      <c r="J11" s="496">
        <v>1</v>
      </c>
      <c r="K11" s="496">
        <v>2</v>
      </c>
      <c r="L11" s="496">
        <v>1</v>
      </c>
    </row>
    <row r="12" customHeight="1" spans="1:12">
      <c r="A12" s="11">
        <v>4</v>
      </c>
      <c r="B12" s="86" t="s">
        <v>166</v>
      </c>
      <c r="C12" s="496" t="s">
        <v>195</v>
      </c>
      <c r="D12" s="496">
        <v>9</v>
      </c>
      <c r="E12" s="496">
        <v>0</v>
      </c>
      <c r="F12" s="496">
        <v>0</v>
      </c>
      <c r="G12" s="496">
        <v>0</v>
      </c>
      <c r="H12" s="496">
        <v>0</v>
      </c>
      <c r="I12" s="496">
        <v>0</v>
      </c>
      <c r="J12" s="496">
        <v>0</v>
      </c>
      <c r="K12" s="496">
        <v>0</v>
      </c>
      <c r="L12" s="496">
        <v>0</v>
      </c>
    </row>
    <row r="13" customHeight="1" spans="1:12">
      <c r="A13" s="11">
        <v>5</v>
      </c>
      <c r="B13" s="86" t="s">
        <v>196</v>
      </c>
      <c r="C13" s="496" t="s">
        <v>197</v>
      </c>
      <c r="D13" s="496">
        <v>1</v>
      </c>
      <c r="E13" s="496">
        <v>0</v>
      </c>
      <c r="F13" s="496">
        <v>0</v>
      </c>
      <c r="G13" s="496">
        <v>0</v>
      </c>
      <c r="H13" s="496">
        <v>0</v>
      </c>
      <c r="I13" s="496">
        <v>0</v>
      </c>
      <c r="J13" s="496">
        <v>0</v>
      </c>
      <c r="K13" s="496">
        <v>0</v>
      </c>
      <c r="L13" s="496">
        <v>0</v>
      </c>
    </row>
    <row r="14" customHeight="1" spans="1:12">
      <c r="A14" s="11">
        <v>6</v>
      </c>
      <c r="B14" s="86" t="s">
        <v>168</v>
      </c>
      <c r="C14" s="496" t="s">
        <v>195</v>
      </c>
      <c r="D14" s="496">
        <v>9</v>
      </c>
      <c r="E14" s="496">
        <v>2</v>
      </c>
      <c r="F14" s="496">
        <v>1</v>
      </c>
      <c r="G14" s="496">
        <v>1</v>
      </c>
      <c r="H14" s="496">
        <v>1</v>
      </c>
      <c r="I14" s="496">
        <v>1</v>
      </c>
      <c r="J14" s="496">
        <v>1</v>
      </c>
      <c r="K14" s="496">
        <v>2</v>
      </c>
      <c r="L14" s="496">
        <v>1</v>
      </c>
    </row>
    <row r="15" customHeight="1" spans="1:12">
      <c r="A15" s="11">
        <v>7</v>
      </c>
      <c r="B15" s="86" t="s">
        <v>198</v>
      </c>
      <c r="C15" s="496" t="s">
        <v>197</v>
      </c>
      <c r="D15" s="496">
        <v>1</v>
      </c>
      <c r="E15" s="496">
        <v>0</v>
      </c>
      <c r="F15" s="496">
        <v>0</v>
      </c>
      <c r="G15" s="496">
        <v>0</v>
      </c>
      <c r="H15" s="496">
        <v>0</v>
      </c>
      <c r="I15" s="496">
        <v>0</v>
      </c>
      <c r="J15" s="496">
        <v>0</v>
      </c>
      <c r="K15" s="496">
        <v>0</v>
      </c>
      <c r="L15" s="496">
        <v>0</v>
      </c>
    </row>
    <row r="16" customHeight="1" spans="1:12">
      <c r="A16" s="11">
        <v>8</v>
      </c>
      <c r="B16" s="86" t="s">
        <v>170</v>
      </c>
      <c r="C16" s="496" t="s">
        <v>195</v>
      </c>
      <c r="D16" s="496">
        <v>3</v>
      </c>
      <c r="E16" s="496">
        <v>0</v>
      </c>
      <c r="F16" s="496">
        <v>0</v>
      </c>
      <c r="G16" s="496">
        <v>0</v>
      </c>
      <c r="H16" s="496">
        <v>0</v>
      </c>
      <c r="I16" s="496">
        <v>0</v>
      </c>
      <c r="J16" s="496">
        <v>0</v>
      </c>
      <c r="K16" s="496">
        <v>0</v>
      </c>
      <c r="L16" s="496">
        <v>0</v>
      </c>
    </row>
    <row r="17" customHeight="1" spans="1:12">
      <c r="A17" s="11">
        <v>9</v>
      </c>
      <c r="B17" s="86" t="s">
        <v>171</v>
      </c>
      <c r="C17" s="496" t="s">
        <v>195</v>
      </c>
      <c r="D17" s="496">
        <v>6</v>
      </c>
      <c r="E17" s="496">
        <v>2</v>
      </c>
      <c r="F17" s="496">
        <v>1</v>
      </c>
      <c r="G17" s="496">
        <v>1</v>
      </c>
      <c r="H17" s="496">
        <v>1</v>
      </c>
      <c r="I17" s="496">
        <v>1</v>
      </c>
      <c r="J17" s="496">
        <v>1</v>
      </c>
      <c r="K17" s="496">
        <v>2</v>
      </c>
      <c r="L17" s="496">
        <v>1</v>
      </c>
    </row>
    <row r="18" customHeight="1" spans="1:12">
      <c r="A18" s="11">
        <v>10</v>
      </c>
      <c r="B18" s="86" t="s">
        <v>172</v>
      </c>
      <c r="C18" s="496" t="s">
        <v>195</v>
      </c>
      <c r="D18" s="496">
        <v>1</v>
      </c>
      <c r="E18" s="496">
        <v>0</v>
      </c>
      <c r="F18" s="496">
        <v>0</v>
      </c>
      <c r="G18" s="496">
        <v>0</v>
      </c>
      <c r="H18" s="496">
        <v>0</v>
      </c>
      <c r="I18" s="496">
        <v>0</v>
      </c>
      <c r="J18" s="496">
        <v>0</v>
      </c>
      <c r="K18" s="496">
        <v>0</v>
      </c>
      <c r="L18" s="496">
        <v>0</v>
      </c>
    </row>
    <row r="19" customHeight="1" spans="1:12">
      <c r="A19" s="11">
        <v>11</v>
      </c>
      <c r="B19" s="86" t="s">
        <v>173</v>
      </c>
      <c r="C19" s="496" t="s">
        <v>195</v>
      </c>
      <c r="D19" s="496">
        <v>3</v>
      </c>
      <c r="E19" s="496">
        <v>0</v>
      </c>
      <c r="F19" s="496">
        <v>0</v>
      </c>
      <c r="G19" s="496">
        <v>0</v>
      </c>
      <c r="H19" s="496">
        <v>0</v>
      </c>
      <c r="I19" s="496">
        <v>0</v>
      </c>
      <c r="J19" s="496">
        <v>0</v>
      </c>
      <c r="K19" s="496">
        <v>0</v>
      </c>
      <c r="L19" s="496">
        <v>0</v>
      </c>
    </row>
    <row r="20" customHeight="1" spans="1:12">
      <c r="A20" s="11">
        <v>12</v>
      </c>
      <c r="B20" s="86" t="s">
        <v>174</v>
      </c>
      <c r="C20" s="496" t="s">
        <v>195</v>
      </c>
      <c r="D20" s="496">
        <v>1</v>
      </c>
      <c r="E20" s="496">
        <v>0</v>
      </c>
      <c r="F20" s="496">
        <v>0</v>
      </c>
      <c r="G20" s="496">
        <v>0</v>
      </c>
      <c r="H20" s="496">
        <v>0</v>
      </c>
      <c r="I20" s="496">
        <v>0</v>
      </c>
      <c r="J20" s="496">
        <v>0</v>
      </c>
      <c r="K20" s="496">
        <v>0</v>
      </c>
      <c r="L20" s="496">
        <v>0</v>
      </c>
    </row>
    <row r="21" customHeight="1" spans="1:12">
      <c r="A21" s="11">
        <v>13</v>
      </c>
      <c r="B21" s="86" t="s">
        <v>175</v>
      </c>
      <c r="C21" s="496" t="s">
        <v>195</v>
      </c>
      <c r="D21" s="496">
        <v>1</v>
      </c>
      <c r="E21" s="496">
        <v>0</v>
      </c>
      <c r="F21" s="496">
        <v>0</v>
      </c>
      <c r="G21" s="496">
        <v>0</v>
      </c>
      <c r="H21" s="496">
        <v>0</v>
      </c>
      <c r="I21" s="496">
        <v>0</v>
      </c>
      <c r="J21" s="496">
        <v>0</v>
      </c>
      <c r="K21" s="496">
        <v>0</v>
      </c>
      <c r="L21" s="496">
        <v>0</v>
      </c>
    </row>
    <row r="22" customHeight="1" spans="1:12">
      <c r="A22" s="11">
        <v>14</v>
      </c>
      <c r="B22" s="86" t="s">
        <v>176</v>
      </c>
      <c r="C22" s="496" t="s">
        <v>195</v>
      </c>
      <c r="D22" s="496">
        <v>8</v>
      </c>
      <c r="E22" s="496">
        <v>0</v>
      </c>
      <c r="F22" s="496">
        <v>0</v>
      </c>
      <c r="G22" s="496">
        <v>0</v>
      </c>
      <c r="H22" s="496">
        <v>0</v>
      </c>
      <c r="I22" s="496">
        <v>0</v>
      </c>
      <c r="J22" s="496">
        <v>0</v>
      </c>
      <c r="K22" s="496">
        <v>0</v>
      </c>
      <c r="L22" s="496">
        <v>0</v>
      </c>
    </row>
    <row r="23" customHeight="1" spans="1:12">
      <c r="A23" s="11">
        <v>15</v>
      </c>
      <c r="B23" s="86" t="s">
        <v>177</v>
      </c>
      <c r="C23" s="496" t="s">
        <v>195</v>
      </c>
      <c r="D23" s="496">
        <v>6</v>
      </c>
      <c r="E23" s="496">
        <v>0</v>
      </c>
      <c r="F23" s="496">
        <v>0</v>
      </c>
      <c r="G23" s="496">
        <v>0</v>
      </c>
      <c r="H23" s="496">
        <v>0</v>
      </c>
      <c r="I23" s="496">
        <v>0</v>
      </c>
      <c r="J23" s="496">
        <v>0</v>
      </c>
      <c r="K23" s="496">
        <v>0</v>
      </c>
      <c r="L23" s="496">
        <v>0</v>
      </c>
    </row>
    <row r="24" customHeight="1" spans="1:12">
      <c r="A24" s="11">
        <v>16</v>
      </c>
      <c r="B24" s="86" t="s">
        <v>178</v>
      </c>
      <c r="C24" s="496" t="s">
        <v>195</v>
      </c>
      <c r="D24" s="496">
        <v>24</v>
      </c>
      <c r="E24" s="496">
        <v>2</v>
      </c>
      <c r="F24" s="496">
        <v>1</v>
      </c>
      <c r="G24" s="496">
        <v>1</v>
      </c>
      <c r="H24" s="496">
        <v>1</v>
      </c>
      <c r="I24" s="496">
        <v>1</v>
      </c>
      <c r="J24" s="496">
        <v>1</v>
      </c>
      <c r="K24" s="496">
        <v>2</v>
      </c>
      <c r="L24" s="496">
        <v>1</v>
      </c>
    </row>
    <row r="25" customHeight="1" spans="1:12">
      <c r="A25" s="11">
        <v>17</v>
      </c>
      <c r="B25" s="86" t="s">
        <v>179</v>
      </c>
      <c r="C25" s="496" t="s">
        <v>195</v>
      </c>
      <c r="D25" s="496">
        <v>3</v>
      </c>
      <c r="E25" s="496">
        <v>0</v>
      </c>
      <c r="F25" s="496">
        <v>0</v>
      </c>
      <c r="G25" s="496">
        <v>0</v>
      </c>
      <c r="H25" s="496">
        <v>0</v>
      </c>
      <c r="I25" s="496">
        <v>0</v>
      </c>
      <c r="J25" s="496">
        <v>0</v>
      </c>
      <c r="K25" s="496">
        <v>0</v>
      </c>
      <c r="L25" s="496">
        <v>0</v>
      </c>
    </row>
    <row r="26" customHeight="1" spans="1:12">
      <c r="A26" s="11">
        <v>18</v>
      </c>
      <c r="B26" s="127" t="s">
        <v>180</v>
      </c>
      <c r="C26" s="496" t="s">
        <v>195</v>
      </c>
      <c r="D26" s="496">
        <v>1</v>
      </c>
      <c r="E26" s="496">
        <v>0</v>
      </c>
      <c r="F26" s="496">
        <v>0</v>
      </c>
      <c r="G26" s="496">
        <v>0</v>
      </c>
      <c r="H26" s="496">
        <v>0</v>
      </c>
      <c r="I26" s="496">
        <v>0</v>
      </c>
      <c r="J26" s="496">
        <v>0</v>
      </c>
      <c r="K26" s="496">
        <v>0</v>
      </c>
      <c r="L26" s="496">
        <v>0</v>
      </c>
    </row>
    <row r="27" customHeight="1" spans="1:12">
      <c r="A27" s="11">
        <v>19</v>
      </c>
      <c r="B27" s="86" t="s">
        <v>199</v>
      </c>
      <c r="C27" s="496" t="s">
        <v>195</v>
      </c>
      <c r="D27" s="496">
        <v>0</v>
      </c>
      <c r="E27" s="496">
        <v>0</v>
      </c>
      <c r="F27" s="496">
        <v>1</v>
      </c>
      <c r="G27" s="496">
        <v>1</v>
      </c>
      <c r="H27" s="496">
        <v>0</v>
      </c>
      <c r="I27" s="496">
        <v>0</v>
      </c>
      <c r="J27" s="496">
        <v>1</v>
      </c>
      <c r="K27" s="496">
        <v>0</v>
      </c>
      <c r="L27" s="496">
        <v>0</v>
      </c>
    </row>
    <row r="28" customHeight="1" spans="1:12">
      <c r="A28" s="11">
        <v>20</v>
      </c>
      <c r="B28" s="86" t="s">
        <v>182</v>
      </c>
      <c r="C28" s="496" t="s">
        <v>200</v>
      </c>
      <c r="D28" s="496">
        <v>1</v>
      </c>
      <c r="E28" s="496">
        <v>0</v>
      </c>
      <c r="F28" s="496">
        <v>0</v>
      </c>
      <c r="G28" s="496">
        <v>0</v>
      </c>
      <c r="H28" s="496">
        <v>0</v>
      </c>
      <c r="I28" s="496">
        <v>0</v>
      </c>
      <c r="J28" s="496">
        <v>0</v>
      </c>
      <c r="K28" s="496">
        <v>0</v>
      </c>
      <c r="L28" s="496">
        <v>0</v>
      </c>
    </row>
    <row r="29" customHeight="1" spans="1:12">
      <c r="A29" s="497" t="s">
        <v>201</v>
      </c>
      <c r="B29" s="497"/>
      <c r="C29" s="497"/>
      <c r="D29" s="497">
        <f>SUM(D9:D28)</f>
        <v>95</v>
      </c>
      <c r="E29" s="497">
        <f t="shared" ref="E29:L29" si="0">SUM(E9:E28)</f>
        <v>9</v>
      </c>
      <c r="F29" s="497">
        <f t="shared" si="0"/>
        <v>5</v>
      </c>
      <c r="G29" s="497">
        <f t="shared" si="0"/>
        <v>5</v>
      </c>
      <c r="H29" s="497">
        <f t="shared" si="0"/>
        <v>4</v>
      </c>
      <c r="I29" s="497">
        <f t="shared" si="0"/>
        <v>4</v>
      </c>
      <c r="J29" s="497">
        <f t="shared" si="0"/>
        <v>5</v>
      </c>
      <c r="K29" s="497">
        <f t="shared" si="0"/>
        <v>9</v>
      </c>
      <c r="L29" s="497">
        <f t="shared" si="0"/>
        <v>4</v>
      </c>
    </row>
  </sheetData>
  <mergeCells count="17">
    <mergeCell ref="A1:L1"/>
    <mergeCell ref="A2:M2"/>
    <mergeCell ref="A4:L4"/>
    <mergeCell ref="A5:L5"/>
    <mergeCell ref="A29:C29"/>
    <mergeCell ref="A7:A8"/>
    <mergeCell ref="B7:B8"/>
    <mergeCell ref="C7:C8"/>
    <mergeCell ref="D7:D8"/>
    <mergeCell ref="E7:E8"/>
    <mergeCell ref="F7:F8"/>
    <mergeCell ref="G7:G8"/>
    <mergeCell ref="H7:H8"/>
    <mergeCell ref="I7:I8"/>
    <mergeCell ref="J7:J8"/>
    <mergeCell ref="K7:K8"/>
    <mergeCell ref="L7:L8"/>
  </mergeCells>
  <pageMargins left="0.511805555555556" right="0.511805555555556" top="0.869444444444444" bottom="0.786805555555556" header="0" footer="0"/>
  <pageSetup paperSize="9" scale="73" fitToHeight="0" orientation="landscape" horizontalDpi="600"/>
  <headerFooter>
    <oddHeader>&amp;CNegrito itálico"Processo 23069.167799/2024-18
PE 90.059/2024</oddHeader>
    <oddFooter>&amp;L&amp;A</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25"/>
  <sheetViews>
    <sheetView zoomScaleSheetLayoutView="60" topLeftCell="A192" workbookViewId="0">
      <selection activeCell="E196" sqref="E196"/>
    </sheetView>
  </sheetViews>
  <sheetFormatPr defaultColWidth="9" defaultRowHeight="15" outlineLevelCol="6"/>
  <cols>
    <col min="1" max="1" width="7.14285714285714" style="278" customWidth="1"/>
    <col min="2" max="2" width="51" style="406" customWidth="1"/>
    <col min="3" max="3" width="14" style="279" customWidth="1"/>
    <col min="4" max="4" width="12" style="279" customWidth="1"/>
    <col min="5" max="5" width="19" style="279" customWidth="1"/>
    <col min="6" max="6" width="15" style="280" customWidth="1"/>
    <col min="7" max="7" width="12.8571428571429" style="279" customWidth="1"/>
    <col min="8" max="8" width="8" customWidth="1"/>
    <col min="9" max="9" width="7.28571428571429" customWidth="1"/>
    <col min="10" max="10" width="7.71428571428571" customWidth="1"/>
    <col min="11" max="12" width="6" customWidth="1"/>
    <col min="13" max="13" width="8.28571428571429" customWidth="1"/>
  </cols>
  <sheetData>
    <row r="1" ht="15.6" customHeight="1" spans="1:7">
      <c r="A1" s="281" t="s">
        <v>0</v>
      </c>
      <c r="B1" s="281"/>
      <c r="C1" s="281"/>
      <c r="D1" s="281"/>
      <c r="E1" s="281"/>
      <c r="F1" s="282"/>
      <c r="G1" s="282"/>
    </row>
    <row r="2" ht="15.75" spans="1:7">
      <c r="A2" s="283" t="s">
        <v>1</v>
      </c>
      <c r="B2" s="283"/>
      <c r="C2" s="283"/>
      <c r="D2" s="283"/>
      <c r="E2" s="283"/>
      <c r="F2" s="284"/>
      <c r="G2" s="284"/>
    </row>
    <row r="3" spans="1:7">
      <c r="A3" s="285"/>
      <c r="B3" s="407"/>
      <c r="C3" s="286"/>
      <c r="D3" s="286"/>
      <c r="E3" s="286"/>
      <c r="F3" s="286"/>
      <c r="G3" s="286"/>
    </row>
    <row r="4" ht="14.45" customHeight="1" spans="1:7">
      <c r="A4" s="287" t="s">
        <v>202</v>
      </c>
      <c r="B4" s="287"/>
      <c r="C4" s="287"/>
      <c r="D4" s="287"/>
      <c r="E4" s="287"/>
      <c r="F4" s="288"/>
      <c r="G4" s="288"/>
    </row>
    <row r="5" ht="48" customHeight="1" spans="1:7">
      <c r="A5" s="289" t="s">
        <v>2</v>
      </c>
      <c r="B5" s="289"/>
      <c r="C5" s="289"/>
      <c r="D5" s="289"/>
      <c r="E5" s="289"/>
      <c r="F5" s="290"/>
      <c r="G5" s="290"/>
    </row>
    <row r="6" ht="15.75" spans="1:6">
      <c r="A6" s="279"/>
      <c r="F6" s="279"/>
    </row>
    <row r="7" ht="25.5" spans="1:6">
      <c r="A7" s="408" t="s">
        <v>203</v>
      </c>
      <c r="B7" s="409" t="s">
        <v>204</v>
      </c>
      <c r="C7" s="409" t="s">
        <v>205</v>
      </c>
      <c r="D7" s="409" t="s">
        <v>206</v>
      </c>
      <c r="E7" s="410" t="s">
        <v>207</v>
      </c>
      <c r="F7"/>
    </row>
    <row r="8" spans="1:6">
      <c r="A8" s="411">
        <v>1</v>
      </c>
      <c r="B8" s="412" t="s">
        <v>208</v>
      </c>
      <c r="C8" s="413">
        <v>13</v>
      </c>
      <c r="D8" s="414">
        <v>188.26</v>
      </c>
      <c r="E8" s="414">
        <f t="shared" ref="E8:E71" si="0">C8*D8</f>
        <v>2447.38</v>
      </c>
      <c r="F8"/>
    </row>
    <row r="9" ht="25.5" spans="1:6">
      <c r="A9" s="411">
        <v>2</v>
      </c>
      <c r="B9" s="415" t="s">
        <v>209</v>
      </c>
      <c r="C9" s="411">
        <v>13</v>
      </c>
      <c r="D9" s="416">
        <v>119.15</v>
      </c>
      <c r="E9" s="416">
        <f t="shared" si="0"/>
        <v>1548.95</v>
      </c>
      <c r="F9"/>
    </row>
    <row r="10" spans="1:6">
      <c r="A10" s="411">
        <v>3</v>
      </c>
      <c r="B10" s="412" t="s">
        <v>210</v>
      </c>
      <c r="C10" s="413">
        <v>4</v>
      </c>
      <c r="D10" s="414">
        <v>61.77</v>
      </c>
      <c r="E10" s="414">
        <f t="shared" si="0"/>
        <v>247.08</v>
      </c>
      <c r="F10"/>
    </row>
    <row r="11" spans="1:6">
      <c r="A11" s="411">
        <v>4</v>
      </c>
      <c r="B11" s="412" t="s">
        <v>211</v>
      </c>
      <c r="C11" s="413">
        <v>16</v>
      </c>
      <c r="D11" s="414">
        <v>45</v>
      </c>
      <c r="E11" s="414">
        <f t="shared" si="0"/>
        <v>720</v>
      </c>
      <c r="F11"/>
    </row>
    <row r="12" spans="1:6">
      <c r="A12" s="411">
        <v>5</v>
      </c>
      <c r="B12" s="412" t="s">
        <v>212</v>
      </c>
      <c r="C12" s="413">
        <v>13</v>
      </c>
      <c r="D12" s="414">
        <v>45.01</v>
      </c>
      <c r="E12" s="414">
        <f t="shared" si="0"/>
        <v>585.13</v>
      </c>
      <c r="F12"/>
    </row>
    <row r="13" spans="1:6">
      <c r="A13" s="411">
        <v>6</v>
      </c>
      <c r="B13" s="412" t="s">
        <v>213</v>
      </c>
      <c r="C13" s="413">
        <v>3</v>
      </c>
      <c r="D13" s="414">
        <v>86.24</v>
      </c>
      <c r="E13" s="414">
        <f t="shared" si="0"/>
        <v>258.72</v>
      </c>
      <c r="F13"/>
    </row>
    <row r="14" spans="1:6">
      <c r="A14" s="411">
        <v>7</v>
      </c>
      <c r="B14" s="412" t="s">
        <v>214</v>
      </c>
      <c r="C14" s="413">
        <f>13+8</f>
        <v>21</v>
      </c>
      <c r="D14" s="414">
        <v>24.35</v>
      </c>
      <c r="E14" s="414">
        <f t="shared" si="0"/>
        <v>511.35</v>
      </c>
      <c r="F14"/>
    </row>
    <row r="15" spans="1:6">
      <c r="A15" s="411">
        <v>8</v>
      </c>
      <c r="B15" s="412" t="s">
        <v>215</v>
      </c>
      <c r="C15" s="413">
        <v>13</v>
      </c>
      <c r="D15" s="414">
        <v>30.66</v>
      </c>
      <c r="E15" s="414">
        <f t="shared" si="0"/>
        <v>398.58</v>
      </c>
      <c r="F15"/>
    </row>
    <row r="16" spans="1:6">
      <c r="A16" s="411">
        <v>9</v>
      </c>
      <c r="B16" s="412" t="s">
        <v>216</v>
      </c>
      <c r="C16" s="413">
        <f>13+8</f>
        <v>21</v>
      </c>
      <c r="D16" s="414">
        <v>29.26</v>
      </c>
      <c r="E16" s="414">
        <f t="shared" si="0"/>
        <v>614.46</v>
      </c>
      <c r="F16"/>
    </row>
    <row r="17" spans="1:6">
      <c r="A17" s="411">
        <v>10</v>
      </c>
      <c r="B17" s="412" t="s">
        <v>217</v>
      </c>
      <c r="C17" s="413">
        <v>8</v>
      </c>
      <c r="D17" s="414">
        <v>26.33</v>
      </c>
      <c r="E17" s="414">
        <f t="shared" si="0"/>
        <v>210.64</v>
      </c>
      <c r="F17"/>
    </row>
    <row r="18" spans="1:6">
      <c r="A18" s="411">
        <v>11</v>
      </c>
      <c r="B18" s="412" t="s">
        <v>218</v>
      </c>
      <c r="C18" s="413">
        <f>16+8</f>
        <v>24</v>
      </c>
      <c r="D18" s="414">
        <v>20.49</v>
      </c>
      <c r="E18" s="414">
        <f t="shared" si="0"/>
        <v>491.76</v>
      </c>
      <c r="F18"/>
    </row>
    <row r="19" spans="1:6">
      <c r="A19" s="411">
        <v>12</v>
      </c>
      <c r="B19" s="412" t="s">
        <v>219</v>
      </c>
      <c r="C19" s="413">
        <v>8</v>
      </c>
      <c r="D19" s="414">
        <v>29.6</v>
      </c>
      <c r="E19" s="414">
        <f t="shared" si="0"/>
        <v>236.8</v>
      </c>
      <c r="F19"/>
    </row>
    <row r="20" ht="25.5" spans="1:6">
      <c r="A20" s="411">
        <v>13</v>
      </c>
      <c r="B20" s="412" t="s">
        <v>220</v>
      </c>
      <c r="C20" s="413">
        <v>2</v>
      </c>
      <c r="D20" s="414">
        <v>437.5</v>
      </c>
      <c r="E20" s="414">
        <f t="shared" si="0"/>
        <v>875</v>
      </c>
      <c r="F20"/>
    </row>
    <row r="21" spans="1:6">
      <c r="A21" s="411">
        <v>14</v>
      </c>
      <c r="B21" s="412" t="s">
        <v>221</v>
      </c>
      <c r="C21" s="413">
        <v>13</v>
      </c>
      <c r="D21" s="414">
        <v>132.94</v>
      </c>
      <c r="E21" s="414">
        <f t="shared" si="0"/>
        <v>1728.22</v>
      </c>
      <c r="F21"/>
    </row>
    <row r="22" spans="1:6">
      <c r="A22" s="411">
        <v>15</v>
      </c>
      <c r="B22" s="412" t="s">
        <v>222</v>
      </c>
      <c r="C22" s="413">
        <v>1</v>
      </c>
      <c r="D22" s="414">
        <v>207.73</v>
      </c>
      <c r="E22" s="414">
        <f t="shared" si="0"/>
        <v>207.73</v>
      </c>
      <c r="F22"/>
    </row>
    <row r="23" spans="1:6">
      <c r="A23" s="411">
        <v>16</v>
      </c>
      <c r="B23" s="412" t="s">
        <v>223</v>
      </c>
      <c r="C23" s="413">
        <v>8</v>
      </c>
      <c r="D23" s="414">
        <v>42.74</v>
      </c>
      <c r="E23" s="414">
        <f t="shared" si="0"/>
        <v>341.92</v>
      </c>
      <c r="F23"/>
    </row>
    <row r="24" spans="1:6">
      <c r="A24" s="411">
        <v>17</v>
      </c>
      <c r="B24" s="412" t="s">
        <v>224</v>
      </c>
      <c r="C24" s="413">
        <v>8</v>
      </c>
      <c r="D24" s="414">
        <v>20.42</v>
      </c>
      <c r="E24" s="414">
        <f t="shared" si="0"/>
        <v>163.36</v>
      </c>
      <c r="F24"/>
    </row>
    <row r="25" spans="1:6">
      <c r="A25" s="411">
        <v>18</v>
      </c>
      <c r="B25" s="412" t="s">
        <v>225</v>
      </c>
      <c r="C25" s="413">
        <v>1</v>
      </c>
      <c r="D25" s="414">
        <v>207.73</v>
      </c>
      <c r="E25" s="414">
        <f t="shared" si="0"/>
        <v>207.73</v>
      </c>
      <c r="F25"/>
    </row>
    <row r="26" spans="1:6">
      <c r="A26" s="411">
        <v>19</v>
      </c>
      <c r="B26" s="412" t="s">
        <v>226</v>
      </c>
      <c r="C26" s="413">
        <f>6+8</f>
        <v>14</v>
      </c>
      <c r="D26" s="414">
        <v>24.93</v>
      </c>
      <c r="E26" s="414">
        <f t="shared" si="0"/>
        <v>349.02</v>
      </c>
      <c r="F26"/>
    </row>
    <row r="27" spans="1:6">
      <c r="A27" s="411">
        <v>20</v>
      </c>
      <c r="B27" s="412" t="s">
        <v>227</v>
      </c>
      <c r="C27" s="413">
        <v>13</v>
      </c>
      <c r="D27" s="414">
        <v>34.08</v>
      </c>
      <c r="E27" s="414">
        <f t="shared" si="0"/>
        <v>443.04</v>
      </c>
      <c r="F27"/>
    </row>
    <row r="28" spans="1:6">
      <c r="A28" s="411">
        <v>21</v>
      </c>
      <c r="B28" s="412" t="s">
        <v>228</v>
      </c>
      <c r="C28" s="413">
        <v>1</v>
      </c>
      <c r="D28" s="414">
        <v>133.33</v>
      </c>
      <c r="E28" s="414">
        <f t="shared" si="0"/>
        <v>133.33</v>
      </c>
      <c r="F28"/>
    </row>
    <row r="29" spans="1:6">
      <c r="A29" s="411">
        <v>22</v>
      </c>
      <c r="B29" s="412" t="s">
        <v>229</v>
      </c>
      <c r="C29" s="413">
        <f>13+8</f>
        <v>21</v>
      </c>
      <c r="D29" s="414">
        <v>19.92</v>
      </c>
      <c r="E29" s="414">
        <f t="shared" si="0"/>
        <v>418.32</v>
      </c>
      <c r="F29"/>
    </row>
    <row r="30" spans="1:6">
      <c r="A30" s="411">
        <v>23</v>
      </c>
      <c r="B30" s="412" t="s">
        <v>230</v>
      </c>
      <c r="C30" s="413">
        <v>1</v>
      </c>
      <c r="D30" s="414">
        <v>887</v>
      </c>
      <c r="E30" s="414">
        <f t="shared" si="0"/>
        <v>887</v>
      </c>
      <c r="F30"/>
    </row>
    <row r="31" spans="1:6">
      <c r="A31" s="411">
        <v>24</v>
      </c>
      <c r="B31" s="412" t="s">
        <v>231</v>
      </c>
      <c r="C31" s="413">
        <v>24</v>
      </c>
      <c r="D31" s="414">
        <v>4.77</v>
      </c>
      <c r="E31" s="414">
        <f t="shared" si="0"/>
        <v>114.48</v>
      </c>
      <c r="F31"/>
    </row>
    <row r="32" spans="1:6">
      <c r="A32" s="411">
        <v>25</v>
      </c>
      <c r="B32" s="412" t="s">
        <v>232</v>
      </c>
      <c r="C32" s="413">
        <v>30</v>
      </c>
      <c r="D32" s="414">
        <v>82</v>
      </c>
      <c r="E32" s="414">
        <f t="shared" si="0"/>
        <v>2460</v>
      </c>
      <c r="F32"/>
    </row>
    <row r="33" spans="1:6">
      <c r="A33" s="411">
        <v>26</v>
      </c>
      <c r="B33" s="412" t="s">
        <v>233</v>
      </c>
      <c r="C33" s="413">
        <v>4</v>
      </c>
      <c r="D33" s="414">
        <v>848.33</v>
      </c>
      <c r="E33" s="414">
        <f t="shared" si="0"/>
        <v>3393.32</v>
      </c>
      <c r="F33"/>
    </row>
    <row r="34" spans="1:6">
      <c r="A34" s="411">
        <v>27</v>
      </c>
      <c r="B34" s="417" t="s">
        <v>234</v>
      </c>
      <c r="C34" s="413">
        <v>2</v>
      </c>
      <c r="D34" s="418">
        <v>104.67</v>
      </c>
      <c r="E34" s="414">
        <f t="shared" si="0"/>
        <v>209.34</v>
      </c>
      <c r="F34"/>
    </row>
    <row r="35" spans="1:6">
      <c r="A35" s="411">
        <v>28</v>
      </c>
      <c r="B35" s="412" t="s">
        <v>235</v>
      </c>
      <c r="C35" s="413">
        <v>24</v>
      </c>
      <c r="D35" s="414">
        <v>6.97</v>
      </c>
      <c r="E35" s="414">
        <f t="shared" si="0"/>
        <v>167.28</v>
      </c>
      <c r="F35"/>
    </row>
    <row r="36" spans="1:6">
      <c r="A36" s="411">
        <v>29</v>
      </c>
      <c r="B36" s="412" t="s">
        <v>236</v>
      </c>
      <c r="C36" s="413">
        <v>6</v>
      </c>
      <c r="D36" s="414">
        <v>29.11</v>
      </c>
      <c r="E36" s="414">
        <f t="shared" si="0"/>
        <v>174.66</v>
      </c>
      <c r="F36"/>
    </row>
    <row r="37" spans="1:6">
      <c r="A37" s="411">
        <v>30</v>
      </c>
      <c r="B37" s="412" t="s">
        <v>237</v>
      </c>
      <c r="C37" s="413">
        <v>8</v>
      </c>
      <c r="D37" s="414">
        <v>137.93</v>
      </c>
      <c r="E37" s="414">
        <f t="shared" si="0"/>
        <v>1103.44</v>
      </c>
      <c r="F37"/>
    </row>
    <row r="38" spans="1:6">
      <c r="A38" s="411">
        <v>31</v>
      </c>
      <c r="B38" s="412" t="s">
        <v>238</v>
      </c>
      <c r="C38" s="413">
        <v>16</v>
      </c>
      <c r="D38" s="414">
        <v>135.67</v>
      </c>
      <c r="E38" s="414">
        <f t="shared" si="0"/>
        <v>2170.72</v>
      </c>
      <c r="F38"/>
    </row>
    <row r="39" spans="1:6">
      <c r="A39" s="411">
        <v>32</v>
      </c>
      <c r="B39" s="417" t="s">
        <v>239</v>
      </c>
      <c r="C39" s="413">
        <v>1</v>
      </c>
      <c r="D39" s="418">
        <v>1260.23</v>
      </c>
      <c r="E39" s="414">
        <f t="shared" si="0"/>
        <v>1260.23</v>
      </c>
      <c r="F39"/>
    </row>
    <row r="40" spans="1:6">
      <c r="A40" s="411">
        <v>33</v>
      </c>
      <c r="B40" s="412" t="s">
        <v>240</v>
      </c>
      <c r="C40" s="413">
        <v>13</v>
      </c>
      <c r="D40" s="414">
        <v>29.57</v>
      </c>
      <c r="E40" s="414">
        <f t="shared" si="0"/>
        <v>384.41</v>
      </c>
      <c r="F40"/>
    </row>
    <row r="41" spans="1:6">
      <c r="A41" s="411">
        <v>34</v>
      </c>
      <c r="B41" s="412" t="s">
        <v>241</v>
      </c>
      <c r="C41" s="413">
        <v>13</v>
      </c>
      <c r="D41" s="418">
        <v>28.8</v>
      </c>
      <c r="E41" s="414">
        <f t="shared" si="0"/>
        <v>374.4</v>
      </c>
      <c r="F41"/>
    </row>
    <row r="42" spans="1:6">
      <c r="A42" s="411">
        <v>35</v>
      </c>
      <c r="B42" s="412" t="s">
        <v>242</v>
      </c>
      <c r="C42" s="413">
        <v>1</v>
      </c>
      <c r="D42" s="414">
        <v>2966.62</v>
      </c>
      <c r="E42" s="414">
        <f t="shared" si="0"/>
        <v>2966.62</v>
      </c>
      <c r="F42"/>
    </row>
    <row r="43" spans="1:6">
      <c r="A43" s="411">
        <v>36</v>
      </c>
      <c r="B43" s="412" t="s">
        <v>243</v>
      </c>
      <c r="C43" s="413">
        <v>8</v>
      </c>
      <c r="D43" s="414">
        <v>6.87</v>
      </c>
      <c r="E43" s="414">
        <f t="shared" si="0"/>
        <v>54.96</v>
      </c>
      <c r="F43"/>
    </row>
    <row r="44" spans="1:6">
      <c r="A44" s="411">
        <v>37</v>
      </c>
      <c r="B44" s="412" t="s">
        <v>244</v>
      </c>
      <c r="C44" s="413">
        <v>8</v>
      </c>
      <c r="D44" s="414">
        <v>29.79</v>
      </c>
      <c r="E44" s="414">
        <f t="shared" si="0"/>
        <v>238.32</v>
      </c>
      <c r="F44"/>
    </row>
    <row r="45" spans="1:6">
      <c r="A45" s="411">
        <v>38</v>
      </c>
      <c r="B45" s="412" t="s">
        <v>245</v>
      </c>
      <c r="C45" s="413">
        <v>8</v>
      </c>
      <c r="D45" s="414">
        <v>34.25</v>
      </c>
      <c r="E45" s="414">
        <f t="shared" si="0"/>
        <v>274</v>
      </c>
      <c r="F45"/>
    </row>
    <row r="46" spans="1:6">
      <c r="A46" s="411">
        <v>39</v>
      </c>
      <c r="B46" s="412" t="s">
        <v>246</v>
      </c>
      <c r="C46" s="413">
        <v>8</v>
      </c>
      <c r="D46" s="414">
        <v>38.28</v>
      </c>
      <c r="E46" s="414">
        <f t="shared" si="0"/>
        <v>306.24</v>
      </c>
      <c r="F46"/>
    </row>
    <row r="47" spans="1:6">
      <c r="A47" s="411">
        <v>40</v>
      </c>
      <c r="B47" s="412" t="s">
        <v>247</v>
      </c>
      <c r="C47" s="413">
        <v>8</v>
      </c>
      <c r="D47" s="414">
        <v>36.38</v>
      </c>
      <c r="E47" s="414">
        <f t="shared" si="0"/>
        <v>291.04</v>
      </c>
      <c r="F47"/>
    </row>
    <row r="48" spans="1:6">
      <c r="A48" s="411">
        <v>41</v>
      </c>
      <c r="B48" s="412" t="s">
        <v>248</v>
      </c>
      <c r="C48" s="413">
        <v>32</v>
      </c>
      <c r="D48" s="414">
        <v>6.91</v>
      </c>
      <c r="E48" s="414">
        <f t="shared" si="0"/>
        <v>221.12</v>
      </c>
      <c r="F48"/>
    </row>
    <row r="49" spans="1:6">
      <c r="A49" s="411">
        <v>42</v>
      </c>
      <c r="B49" s="412" t="s">
        <v>249</v>
      </c>
      <c r="C49" s="413">
        <v>32</v>
      </c>
      <c r="D49" s="414">
        <v>7.44</v>
      </c>
      <c r="E49" s="414">
        <f t="shared" si="0"/>
        <v>238.08</v>
      </c>
      <c r="F49"/>
    </row>
    <row r="50" spans="1:6">
      <c r="A50" s="411">
        <v>43</v>
      </c>
      <c r="B50" s="412" t="s">
        <v>250</v>
      </c>
      <c r="C50" s="413">
        <v>32</v>
      </c>
      <c r="D50" s="414">
        <v>4.82</v>
      </c>
      <c r="E50" s="414">
        <f t="shared" si="0"/>
        <v>154.24</v>
      </c>
      <c r="F50"/>
    </row>
    <row r="51" spans="1:6">
      <c r="A51" s="411">
        <v>44</v>
      </c>
      <c r="B51" s="412" t="s">
        <v>251</v>
      </c>
      <c r="C51" s="413">
        <v>9</v>
      </c>
      <c r="D51" s="414">
        <v>29.23</v>
      </c>
      <c r="E51" s="414">
        <f t="shared" si="0"/>
        <v>263.07</v>
      </c>
      <c r="F51"/>
    </row>
    <row r="52" spans="1:6">
      <c r="A52" s="411">
        <v>45</v>
      </c>
      <c r="B52" s="412" t="s">
        <v>252</v>
      </c>
      <c r="C52" s="413">
        <v>32</v>
      </c>
      <c r="D52" s="414">
        <v>3.74</v>
      </c>
      <c r="E52" s="414">
        <f t="shared" si="0"/>
        <v>119.68</v>
      </c>
      <c r="F52"/>
    </row>
    <row r="53" spans="1:6">
      <c r="A53" s="411">
        <v>46</v>
      </c>
      <c r="B53" s="412" t="s">
        <v>253</v>
      </c>
      <c r="C53" s="413">
        <v>32</v>
      </c>
      <c r="D53" s="414">
        <v>3.07</v>
      </c>
      <c r="E53" s="414">
        <f t="shared" si="0"/>
        <v>98.24</v>
      </c>
      <c r="F53"/>
    </row>
    <row r="54" spans="1:6">
      <c r="A54" s="411">
        <v>47</v>
      </c>
      <c r="B54" s="412" t="s">
        <v>254</v>
      </c>
      <c r="C54" s="413">
        <v>6</v>
      </c>
      <c r="D54" s="414">
        <v>38.59</v>
      </c>
      <c r="E54" s="414">
        <f t="shared" si="0"/>
        <v>231.54</v>
      </c>
      <c r="F54"/>
    </row>
    <row r="55" spans="1:6">
      <c r="A55" s="411">
        <v>48</v>
      </c>
      <c r="B55" s="412" t="s">
        <v>255</v>
      </c>
      <c r="C55" s="413">
        <v>6</v>
      </c>
      <c r="D55" s="414">
        <v>51.8</v>
      </c>
      <c r="E55" s="414">
        <f t="shared" si="0"/>
        <v>310.8</v>
      </c>
      <c r="F55"/>
    </row>
    <row r="56" spans="1:6">
      <c r="A56" s="411">
        <v>49</v>
      </c>
      <c r="B56" s="412" t="s">
        <v>256</v>
      </c>
      <c r="C56" s="413">
        <v>13</v>
      </c>
      <c r="D56" s="414">
        <v>9.18</v>
      </c>
      <c r="E56" s="414">
        <f t="shared" si="0"/>
        <v>119.34</v>
      </c>
      <c r="F56"/>
    </row>
    <row r="57" spans="1:6">
      <c r="A57" s="411">
        <v>50</v>
      </c>
      <c r="B57" s="412" t="s">
        <v>257</v>
      </c>
      <c r="C57" s="413">
        <v>8</v>
      </c>
      <c r="D57" s="414">
        <v>21.21</v>
      </c>
      <c r="E57" s="414">
        <f t="shared" si="0"/>
        <v>169.68</v>
      </c>
      <c r="F57"/>
    </row>
    <row r="58" spans="1:6">
      <c r="A58" s="411">
        <v>51</v>
      </c>
      <c r="B58" s="412" t="s">
        <v>258</v>
      </c>
      <c r="C58" s="413">
        <v>8</v>
      </c>
      <c r="D58" s="414">
        <v>23.61</v>
      </c>
      <c r="E58" s="414">
        <f t="shared" si="0"/>
        <v>188.88</v>
      </c>
      <c r="F58"/>
    </row>
    <row r="59" spans="1:6">
      <c r="A59" s="411">
        <v>52</v>
      </c>
      <c r="B59" s="412" t="s">
        <v>259</v>
      </c>
      <c r="C59" s="413">
        <v>8</v>
      </c>
      <c r="D59" s="414">
        <v>14.62</v>
      </c>
      <c r="E59" s="414">
        <f t="shared" si="0"/>
        <v>116.96</v>
      </c>
      <c r="F59"/>
    </row>
    <row r="60" spans="1:6">
      <c r="A60" s="411">
        <v>53</v>
      </c>
      <c r="B60" s="412" t="s">
        <v>260</v>
      </c>
      <c r="C60" s="413">
        <v>32</v>
      </c>
      <c r="D60" s="414">
        <v>6.69</v>
      </c>
      <c r="E60" s="414">
        <f t="shared" si="0"/>
        <v>214.08</v>
      </c>
      <c r="F60"/>
    </row>
    <row r="61" spans="1:6">
      <c r="A61" s="411">
        <v>54</v>
      </c>
      <c r="B61" s="412" t="s">
        <v>261</v>
      </c>
      <c r="C61" s="413">
        <v>32</v>
      </c>
      <c r="D61" s="414">
        <v>4.38</v>
      </c>
      <c r="E61" s="414">
        <f t="shared" si="0"/>
        <v>140.16</v>
      </c>
      <c r="F61"/>
    </row>
    <row r="62" spans="1:6">
      <c r="A62" s="411">
        <v>55</v>
      </c>
      <c r="B62" s="412" t="s">
        <v>262</v>
      </c>
      <c r="C62" s="413">
        <v>32</v>
      </c>
      <c r="D62" s="414">
        <v>4.61</v>
      </c>
      <c r="E62" s="414">
        <f t="shared" si="0"/>
        <v>147.52</v>
      </c>
      <c r="F62"/>
    </row>
    <row r="63" spans="1:6">
      <c r="A63" s="411">
        <v>56</v>
      </c>
      <c r="B63" s="412" t="s">
        <v>263</v>
      </c>
      <c r="C63" s="413">
        <v>32</v>
      </c>
      <c r="D63" s="414">
        <v>5.38</v>
      </c>
      <c r="E63" s="414">
        <f t="shared" si="0"/>
        <v>172.16</v>
      </c>
      <c r="F63"/>
    </row>
    <row r="64" spans="1:6">
      <c r="A64" s="411">
        <v>57</v>
      </c>
      <c r="B64" s="412" t="s">
        <v>264</v>
      </c>
      <c r="C64" s="413">
        <v>21</v>
      </c>
      <c r="D64" s="414">
        <v>3.75</v>
      </c>
      <c r="E64" s="414">
        <f t="shared" si="0"/>
        <v>78.75</v>
      </c>
      <c r="F64"/>
    </row>
    <row r="65" spans="1:6">
      <c r="A65" s="411">
        <v>58</v>
      </c>
      <c r="B65" s="412" t="s">
        <v>265</v>
      </c>
      <c r="C65" s="413">
        <v>21</v>
      </c>
      <c r="D65" s="414">
        <v>8.7</v>
      </c>
      <c r="E65" s="414">
        <f t="shared" si="0"/>
        <v>182.7</v>
      </c>
      <c r="F65"/>
    </row>
    <row r="66" spans="1:6">
      <c r="A66" s="411">
        <v>59</v>
      </c>
      <c r="B66" s="412" t="s">
        <v>266</v>
      </c>
      <c r="C66" s="413">
        <v>21</v>
      </c>
      <c r="D66" s="414">
        <v>6.14</v>
      </c>
      <c r="E66" s="414">
        <f t="shared" si="0"/>
        <v>128.94</v>
      </c>
      <c r="F66"/>
    </row>
    <row r="67" spans="1:6">
      <c r="A67" s="411">
        <v>60</v>
      </c>
      <c r="B67" s="412" t="s">
        <v>267</v>
      </c>
      <c r="C67" s="413">
        <v>21</v>
      </c>
      <c r="D67" s="414">
        <v>21.26</v>
      </c>
      <c r="E67" s="414">
        <f t="shared" si="0"/>
        <v>446.46</v>
      </c>
      <c r="F67"/>
    </row>
    <row r="68" spans="1:6">
      <c r="A68" s="411">
        <v>61</v>
      </c>
      <c r="B68" s="412" t="s">
        <v>268</v>
      </c>
      <c r="C68" s="413">
        <v>21</v>
      </c>
      <c r="D68" s="414">
        <v>7.42</v>
      </c>
      <c r="E68" s="414">
        <f t="shared" si="0"/>
        <v>155.82</v>
      </c>
      <c r="F68"/>
    </row>
    <row r="69" spans="1:6">
      <c r="A69" s="411">
        <v>62</v>
      </c>
      <c r="B69" s="412" t="s">
        <v>269</v>
      </c>
      <c r="C69" s="413">
        <v>21</v>
      </c>
      <c r="D69" s="414">
        <v>7.78</v>
      </c>
      <c r="E69" s="414">
        <f t="shared" si="0"/>
        <v>163.38</v>
      </c>
      <c r="F69"/>
    </row>
    <row r="70" spans="1:6">
      <c r="A70" s="411">
        <v>63</v>
      </c>
      <c r="B70" s="412" t="s">
        <v>270</v>
      </c>
      <c r="C70" s="413">
        <v>21</v>
      </c>
      <c r="D70" s="414">
        <v>6.8</v>
      </c>
      <c r="E70" s="414">
        <f t="shared" si="0"/>
        <v>142.8</v>
      </c>
      <c r="F70"/>
    </row>
    <row r="71" spans="1:6">
      <c r="A71" s="411">
        <v>64</v>
      </c>
      <c r="B71" s="412" t="s">
        <v>271</v>
      </c>
      <c r="C71" s="413">
        <v>21</v>
      </c>
      <c r="D71" s="414">
        <v>6.59</v>
      </c>
      <c r="E71" s="414">
        <f t="shared" si="0"/>
        <v>138.39</v>
      </c>
      <c r="F71"/>
    </row>
    <row r="72" spans="1:6">
      <c r="A72" s="411">
        <v>65</v>
      </c>
      <c r="B72" s="412" t="s">
        <v>272</v>
      </c>
      <c r="C72" s="413">
        <v>21</v>
      </c>
      <c r="D72" s="414">
        <v>6.59</v>
      </c>
      <c r="E72" s="414">
        <f t="shared" ref="E72:E162" si="1">C72*D72</f>
        <v>138.39</v>
      </c>
      <c r="F72"/>
    </row>
    <row r="73" spans="1:6">
      <c r="A73" s="411">
        <v>66</v>
      </c>
      <c r="B73" s="412" t="s">
        <v>273</v>
      </c>
      <c r="C73" s="413">
        <v>21</v>
      </c>
      <c r="D73" s="414">
        <v>5.9</v>
      </c>
      <c r="E73" s="414">
        <f t="shared" si="1"/>
        <v>123.9</v>
      </c>
      <c r="F73"/>
    </row>
    <row r="74" spans="1:6">
      <c r="A74" s="411">
        <v>67</v>
      </c>
      <c r="B74" s="412" t="s">
        <v>274</v>
      </c>
      <c r="C74" s="413">
        <v>15</v>
      </c>
      <c r="D74" s="414">
        <v>9.62</v>
      </c>
      <c r="E74" s="414">
        <f t="shared" si="1"/>
        <v>144.3</v>
      </c>
      <c r="F74"/>
    </row>
    <row r="75" spans="1:6">
      <c r="A75" s="411">
        <v>68</v>
      </c>
      <c r="B75" s="412" t="s">
        <v>275</v>
      </c>
      <c r="C75" s="413">
        <v>6</v>
      </c>
      <c r="D75" s="414">
        <v>24.41</v>
      </c>
      <c r="E75" s="414">
        <f t="shared" si="1"/>
        <v>146.46</v>
      </c>
      <c r="F75"/>
    </row>
    <row r="76" spans="1:6">
      <c r="A76" s="411">
        <v>69</v>
      </c>
      <c r="B76" s="412" t="s">
        <v>276</v>
      </c>
      <c r="C76" s="413">
        <v>6</v>
      </c>
      <c r="D76" s="414">
        <v>18.53</v>
      </c>
      <c r="E76" s="414">
        <f t="shared" si="1"/>
        <v>111.18</v>
      </c>
      <c r="F76"/>
    </row>
    <row r="77" spans="1:6">
      <c r="A77" s="411">
        <v>70</v>
      </c>
      <c r="B77" s="412" t="s">
        <v>277</v>
      </c>
      <c r="C77" s="413">
        <v>6</v>
      </c>
      <c r="D77" s="414">
        <v>17.95</v>
      </c>
      <c r="E77" s="414">
        <f t="shared" si="1"/>
        <v>107.7</v>
      </c>
      <c r="F77"/>
    </row>
    <row r="78" ht="25.5" spans="1:6">
      <c r="A78" s="411">
        <v>71</v>
      </c>
      <c r="B78" s="412" t="s">
        <v>278</v>
      </c>
      <c r="C78" s="413">
        <v>6</v>
      </c>
      <c r="D78" s="414">
        <v>159.44</v>
      </c>
      <c r="E78" s="414">
        <f t="shared" si="1"/>
        <v>956.64</v>
      </c>
      <c r="F78"/>
    </row>
    <row r="79" spans="1:6">
      <c r="A79" s="411">
        <v>72</v>
      </c>
      <c r="B79" s="412" t="s">
        <v>279</v>
      </c>
      <c r="C79" s="413">
        <v>1</v>
      </c>
      <c r="D79" s="414">
        <v>268.87</v>
      </c>
      <c r="E79" s="414">
        <f t="shared" si="1"/>
        <v>268.87</v>
      </c>
      <c r="F79"/>
    </row>
    <row r="80" ht="25.5" spans="1:6">
      <c r="A80" s="411">
        <v>73</v>
      </c>
      <c r="B80" s="419" t="s">
        <v>280</v>
      </c>
      <c r="C80" s="413">
        <v>6</v>
      </c>
      <c r="D80" s="414">
        <v>6.2</v>
      </c>
      <c r="E80" s="414">
        <f t="shared" si="1"/>
        <v>37.2</v>
      </c>
      <c r="F80"/>
    </row>
    <row r="81" spans="1:6">
      <c r="A81" s="411">
        <v>74</v>
      </c>
      <c r="B81" s="412" t="s">
        <v>281</v>
      </c>
      <c r="C81" s="413">
        <v>8</v>
      </c>
      <c r="D81" s="414">
        <v>19.17</v>
      </c>
      <c r="E81" s="414">
        <f t="shared" si="1"/>
        <v>153.36</v>
      </c>
      <c r="F81"/>
    </row>
    <row r="82" spans="1:6">
      <c r="A82" s="411">
        <v>75</v>
      </c>
      <c r="B82" s="412" t="s">
        <v>282</v>
      </c>
      <c r="C82" s="413">
        <v>2</v>
      </c>
      <c r="D82" s="414">
        <v>61</v>
      </c>
      <c r="E82" s="414">
        <f t="shared" si="1"/>
        <v>122</v>
      </c>
      <c r="F82"/>
    </row>
    <row r="83" spans="1:6">
      <c r="A83" s="411">
        <v>76</v>
      </c>
      <c r="B83" s="412" t="s">
        <v>283</v>
      </c>
      <c r="C83" s="413">
        <v>12</v>
      </c>
      <c r="D83" s="414">
        <v>15.89</v>
      </c>
      <c r="E83" s="414">
        <f t="shared" si="1"/>
        <v>190.68</v>
      </c>
      <c r="F83"/>
    </row>
    <row r="84" spans="1:6">
      <c r="A84" s="411">
        <v>77</v>
      </c>
      <c r="B84" s="412" t="s">
        <v>284</v>
      </c>
      <c r="C84" s="413">
        <v>6</v>
      </c>
      <c r="D84" s="414">
        <v>14.23</v>
      </c>
      <c r="E84" s="414">
        <f t="shared" si="1"/>
        <v>85.38</v>
      </c>
      <c r="F84"/>
    </row>
    <row r="85" spans="1:6">
      <c r="A85" s="411">
        <v>78</v>
      </c>
      <c r="B85" s="412" t="s">
        <v>285</v>
      </c>
      <c r="C85" s="413">
        <v>12</v>
      </c>
      <c r="D85" s="414">
        <v>15.17</v>
      </c>
      <c r="E85" s="414">
        <f t="shared" si="1"/>
        <v>182.04</v>
      </c>
      <c r="F85"/>
    </row>
    <row r="86" spans="1:6">
      <c r="A86" s="411">
        <v>79</v>
      </c>
      <c r="B86" s="412" t="s">
        <v>286</v>
      </c>
      <c r="C86" s="413">
        <v>13</v>
      </c>
      <c r="D86" s="414">
        <v>72.67</v>
      </c>
      <c r="E86" s="414">
        <f t="shared" si="1"/>
        <v>944.71</v>
      </c>
      <c r="F86"/>
    </row>
    <row r="87" spans="1:6">
      <c r="A87" s="411">
        <v>80</v>
      </c>
      <c r="B87" s="412" t="s">
        <v>287</v>
      </c>
      <c r="C87" s="413">
        <v>13</v>
      </c>
      <c r="D87" s="418">
        <v>26.51</v>
      </c>
      <c r="E87" s="414">
        <f t="shared" si="1"/>
        <v>344.63</v>
      </c>
      <c r="F87"/>
    </row>
    <row r="88" spans="1:6">
      <c r="A88" s="411">
        <v>81</v>
      </c>
      <c r="B88" s="412" t="s">
        <v>288</v>
      </c>
      <c r="C88" s="413">
        <v>4</v>
      </c>
      <c r="D88" s="414">
        <v>19.88</v>
      </c>
      <c r="E88" s="414">
        <f t="shared" si="1"/>
        <v>79.52</v>
      </c>
      <c r="F88"/>
    </row>
    <row r="89" spans="1:6">
      <c r="A89" s="411">
        <v>82</v>
      </c>
      <c r="B89" s="412" t="s">
        <v>289</v>
      </c>
      <c r="C89" s="413">
        <v>13</v>
      </c>
      <c r="D89" s="414">
        <v>29.33</v>
      </c>
      <c r="E89" s="414">
        <f t="shared" si="1"/>
        <v>381.29</v>
      </c>
      <c r="F89"/>
    </row>
    <row r="90" spans="1:6">
      <c r="A90" s="411">
        <v>83</v>
      </c>
      <c r="B90" s="412" t="s">
        <v>290</v>
      </c>
      <c r="C90" s="413">
        <v>13</v>
      </c>
      <c r="D90" s="418">
        <v>36.67</v>
      </c>
      <c r="E90" s="414">
        <f t="shared" si="1"/>
        <v>476.71</v>
      </c>
      <c r="F90"/>
    </row>
    <row r="91" spans="1:6">
      <c r="A91" s="411">
        <v>84</v>
      </c>
      <c r="B91" s="412" t="s">
        <v>291</v>
      </c>
      <c r="C91" s="413">
        <v>13</v>
      </c>
      <c r="D91" s="414">
        <v>240</v>
      </c>
      <c r="E91" s="414">
        <f t="shared" si="1"/>
        <v>3120</v>
      </c>
      <c r="F91"/>
    </row>
    <row r="92" spans="1:6">
      <c r="A92" s="411">
        <v>85</v>
      </c>
      <c r="B92" s="412" t="s">
        <v>292</v>
      </c>
      <c r="C92" s="413">
        <v>13</v>
      </c>
      <c r="D92" s="414">
        <v>144.28</v>
      </c>
      <c r="E92" s="414">
        <f t="shared" si="1"/>
        <v>1875.64</v>
      </c>
      <c r="F92"/>
    </row>
    <row r="93" spans="1:6">
      <c r="A93" s="411">
        <v>86</v>
      </c>
      <c r="B93" s="412" t="s">
        <v>293</v>
      </c>
      <c r="C93" s="413">
        <v>3</v>
      </c>
      <c r="D93" s="414">
        <v>690</v>
      </c>
      <c r="E93" s="414">
        <f t="shared" si="1"/>
        <v>2070</v>
      </c>
      <c r="F93"/>
    </row>
    <row r="94" spans="1:6">
      <c r="A94" s="411">
        <v>87</v>
      </c>
      <c r="B94" s="412" t="s">
        <v>294</v>
      </c>
      <c r="C94" s="413">
        <v>8</v>
      </c>
      <c r="D94" s="418">
        <v>98</v>
      </c>
      <c r="E94" s="414">
        <f t="shared" si="1"/>
        <v>784</v>
      </c>
      <c r="F94"/>
    </row>
    <row r="95" spans="1:6">
      <c r="A95" s="411">
        <v>88</v>
      </c>
      <c r="B95" s="417" t="s">
        <v>295</v>
      </c>
      <c r="C95" s="413">
        <v>2</v>
      </c>
      <c r="D95" s="418">
        <v>45.59</v>
      </c>
      <c r="E95" s="414">
        <f t="shared" si="1"/>
        <v>91.18</v>
      </c>
      <c r="F95"/>
    </row>
    <row r="96" spans="1:6">
      <c r="A96" s="411">
        <v>89</v>
      </c>
      <c r="B96" s="412" t="s">
        <v>296</v>
      </c>
      <c r="C96" s="413">
        <v>2</v>
      </c>
      <c r="D96" s="414">
        <v>265.3</v>
      </c>
      <c r="E96" s="414">
        <f t="shared" si="1"/>
        <v>530.6</v>
      </c>
      <c r="F96"/>
    </row>
    <row r="97" spans="1:6">
      <c r="A97" s="411">
        <v>90</v>
      </c>
      <c r="B97" s="412" t="s">
        <v>297</v>
      </c>
      <c r="C97" s="413">
        <v>15</v>
      </c>
      <c r="D97" s="414">
        <v>42.78</v>
      </c>
      <c r="E97" s="414">
        <f t="shared" si="1"/>
        <v>641.7</v>
      </c>
      <c r="F97"/>
    </row>
    <row r="98" spans="1:6">
      <c r="A98" s="411">
        <v>91</v>
      </c>
      <c r="B98" s="412" t="s">
        <v>298</v>
      </c>
      <c r="C98" s="413">
        <v>8</v>
      </c>
      <c r="D98" s="414">
        <v>21.86</v>
      </c>
      <c r="E98" s="414">
        <f t="shared" si="1"/>
        <v>174.88</v>
      </c>
      <c r="F98"/>
    </row>
    <row r="99" spans="1:6">
      <c r="A99" s="411">
        <v>92</v>
      </c>
      <c r="B99" s="412" t="s">
        <v>299</v>
      </c>
      <c r="C99" s="413">
        <v>6</v>
      </c>
      <c r="D99" s="414">
        <v>0.98</v>
      </c>
      <c r="E99" s="414">
        <f t="shared" si="1"/>
        <v>5.88</v>
      </c>
      <c r="F99"/>
    </row>
    <row r="100" ht="25.5" spans="1:6">
      <c r="A100" s="411">
        <v>93</v>
      </c>
      <c r="B100" s="412" t="s">
        <v>300</v>
      </c>
      <c r="C100" s="413">
        <v>21</v>
      </c>
      <c r="D100" s="414">
        <v>5.8</v>
      </c>
      <c r="E100" s="414">
        <f t="shared" si="1"/>
        <v>121.8</v>
      </c>
      <c r="F100"/>
    </row>
    <row r="101" spans="1:6">
      <c r="A101" s="411">
        <v>94</v>
      </c>
      <c r="B101" s="412" t="s">
        <v>301</v>
      </c>
      <c r="C101" s="413">
        <v>6</v>
      </c>
      <c r="D101" s="414">
        <v>26.29</v>
      </c>
      <c r="E101" s="414">
        <f t="shared" si="1"/>
        <v>157.74</v>
      </c>
      <c r="F101"/>
    </row>
    <row r="102" spans="1:6">
      <c r="A102" s="411">
        <v>95</v>
      </c>
      <c r="B102" s="412" t="s">
        <v>302</v>
      </c>
      <c r="C102" s="413">
        <v>6</v>
      </c>
      <c r="D102" s="414">
        <v>143.94</v>
      </c>
      <c r="E102" s="414">
        <f t="shared" si="1"/>
        <v>863.64</v>
      </c>
      <c r="F102"/>
    </row>
    <row r="103" spans="1:6">
      <c r="A103" s="411">
        <v>96</v>
      </c>
      <c r="B103" s="412" t="s">
        <v>303</v>
      </c>
      <c r="C103" s="413">
        <v>6</v>
      </c>
      <c r="D103" s="414">
        <v>29</v>
      </c>
      <c r="E103" s="414">
        <f t="shared" si="1"/>
        <v>174</v>
      </c>
      <c r="F103"/>
    </row>
    <row r="104" spans="1:6">
      <c r="A104" s="411">
        <v>97</v>
      </c>
      <c r="B104" s="412" t="s">
        <v>304</v>
      </c>
      <c r="C104" s="413">
        <v>13</v>
      </c>
      <c r="D104" s="414">
        <v>17.31</v>
      </c>
      <c r="E104" s="414">
        <f t="shared" si="1"/>
        <v>225.03</v>
      </c>
      <c r="F104"/>
    </row>
    <row r="105" ht="25.5" spans="1:6">
      <c r="A105" s="411">
        <v>98</v>
      </c>
      <c r="B105" s="412" t="s">
        <v>305</v>
      </c>
      <c r="C105" s="413">
        <v>1</v>
      </c>
      <c r="D105" s="414">
        <v>340.13</v>
      </c>
      <c r="E105" s="414">
        <f t="shared" si="1"/>
        <v>340.13</v>
      </c>
      <c r="F105"/>
    </row>
    <row r="106" spans="1:6">
      <c r="A106" s="411">
        <v>99</v>
      </c>
      <c r="B106" s="412" t="s">
        <v>306</v>
      </c>
      <c r="C106" s="420">
        <v>3</v>
      </c>
      <c r="D106" s="414">
        <v>249.19</v>
      </c>
      <c r="E106" s="414">
        <f t="shared" si="1"/>
        <v>747.57</v>
      </c>
      <c r="F106"/>
    </row>
    <row r="107" spans="1:6">
      <c r="A107" s="411">
        <v>100</v>
      </c>
      <c r="B107" s="412" t="s">
        <v>307</v>
      </c>
      <c r="C107" s="413">
        <v>6</v>
      </c>
      <c r="D107" s="414">
        <v>374.48</v>
      </c>
      <c r="E107" s="414">
        <f t="shared" si="1"/>
        <v>2246.88</v>
      </c>
      <c r="F107"/>
    </row>
    <row r="108" spans="1:6">
      <c r="A108" s="411">
        <v>101</v>
      </c>
      <c r="B108" s="412" t="s">
        <v>308</v>
      </c>
      <c r="C108" s="420">
        <v>12</v>
      </c>
      <c r="D108" s="421">
        <v>8.93</v>
      </c>
      <c r="E108" s="414">
        <f t="shared" si="1"/>
        <v>107.16</v>
      </c>
      <c r="F108"/>
    </row>
    <row r="109" spans="1:6">
      <c r="A109" s="411">
        <v>102</v>
      </c>
      <c r="B109" s="412" t="s">
        <v>309</v>
      </c>
      <c r="C109" s="413">
        <v>1</v>
      </c>
      <c r="D109" s="414">
        <v>211.97</v>
      </c>
      <c r="E109" s="414">
        <f t="shared" si="1"/>
        <v>211.97</v>
      </c>
      <c r="F109"/>
    </row>
    <row r="110" spans="1:6">
      <c r="A110" s="411">
        <v>103</v>
      </c>
      <c r="B110" s="412" t="s">
        <v>310</v>
      </c>
      <c r="C110" s="413">
        <v>10</v>
      </c>
      <c r="D110" s="418">
        <v>48.97</v>
      </c>
      <c r="E110" s="414">
        <f t="shared" si="1"/>
        <v>489.7</v>
      </c>
      <c r="F110"/>
    </row>
    <row r="111" ht="25.5" spans="1:6">
      <c r="A111" s="411">
        <v>104</v>
      </c>
      <c r="B111" s="412" t="s">
        <v>311</v>
      </c>
      <c r="C111" s="413">
        <v>6</v>
      </c>
      <c r="D111" s="414">
        <v>11.65</v>
      </c>
      <c r="E111" s="414">
        <f t="shared" si="1"/>
        <v>69.9</v>
      </c>
      <c r="F111"/>
    </row>
    <row r="112" spans="1:6">
      <c r="A112" s="411">
        <v>105</v>
      </c>
      <c r="B112" s="412" t="s">
        <v>312</v>
      </c>
      <c r="C112" s="413">
        <v>19</v>
      </c>
      <c r="D112" s="414">
        <v>27.21</v>
      </c>
      <c r="E112" s="414">
        <f t="shared" si="1"/>
        <v>516.99</v>
      </c>
      <c r="F112"/>
    </row>
    <row r="113" spans="1:6">
      <c r="A113" s="411">
        <v>106</v>
      </c>
      <c r="B113" s="412" t="s">
        <v>313</v>
      </c>
      <c r="C113" s="420">
        <v>8</v>
      </c>
      <c r="D113" s="414">
        <v>37.93</v>
      </c>
      <c r="E113" s="414">
        <f t="shared" si="1"/>
        <v>303.44</v>
      </c>
      <c r="F113"/>
    </row>
    <row r="114" spans="1:6">
      <c r="A114" s="411">
        <v>107</v>
      </c>
      <c r="B114" s="412" t="s">
        <v>314</v>
      </c>
      <c r="C114" s="420">
        <v>8</v>
      </c>
      <c r="D114" s="414">
        <v>162</v>
      </c>
      <c r="E114" s="414">
        <f t="shared" si="1"/>
        <v>1296</v>
      </c>
      <c r="F114"/>
    </row>
    <row r="115" spans="1:6">
      <c r="A115" s="411">
        <v>108</v>
      </c>
      <c r="B115" s="412" t="s">
        <v>315</v>
      </c>
      <c r="C115" s="420">
        <v>19</v>
      </c>
      <c r="D115" s="414">
        <v>37.93</v>
      </c>
      <c r="E115" s="414">
        <f t="shared" si="1"/>
        <v>720.67</v>
      </c>
      <c r="F115"/>
    </row>
    <row r="116" spans="1:6">
      <c r="A116" s="411">
        <v>109</v>
      </c>
      <c r="B116" s="412" t="s">
        <v>316</v>
      </c>
      <c r="C116" s="413">
        <v>8</v>
      </c>
      <c r="D116" s="414">
        <v>40.96</v>
      </c>
      <c r="E116" s="414">
        <f t="shared" si="1"/>
        <v>327.68</v>
      </c>
      <c r="F116"/>
    </row>
    <row r="117" spans="1:6">
      <c r="A117" s="411">
        <v>110</v>
      </c>
      <c r="B117" s="412" t="s">
        <v>317</v>
      </c>
      <c r="C117" s="413">
        <v>6</v>
      </c>
      <c r="D117" s="414">
        <v>25.27</v>
      </c>
      <c r="E117" s="414">
        <f t="shared" si="1"/>
        <v>151.62</v>
      </c>
      <c r="F117"/>
    </row>
    <row r="118" spans="1:6">
      <c r="A118" s="411">
        <v>111</v>
      </c>
      <c r="B118" s="412" t="s">
        <v>318</v>
      </c>
      <c r="C118" s="413">
        <v>6</v>
      </c>
      <c r="D118" s="414">
        <v>64.25</v>
      </c>
      <c r="E118" s="414">
        <f t="shared" si="1"/>
        <v>385.5</v>
      </c>
      <c r="F118"/>
    </row>
    <row r="119" spans="1:6">
      <c r="A119" s="411">
        <v>112</v>
      </c>
      <c r="B119" s="412" t="s">
        <v>319</v>
      </c>
      <c r="C119" s="420">
        <v>3</v>
      </c>
      <c r="D119" s="414">
        <v>74.53</v>
      </c>
      <c r="E119" s="414">
        <f t="shared" si="1"/>
        <v>223.59</v>
      </c>
      <c r="F119"/>
    </row>
    <row r="120" spans="1:6">
      <c r="A120" s="411">
        <v>113</v>
      </c>
      <c r="B120" s="412" t="s">
        <v>320</v>
      </c>
      <c r="C120" s="420">
        <v>24</v>
      </c>
      <c r="D120" s="414">
        <v>144.01</v>
      </c>
      <c r="E120" s="414">
        <f t="shared" si="1"/>
        <v>3456.24</v>
      </c>
      <c r="F120"/>
    </row>
    <row r="121" spans="1:6">
      <c r="A121" s="411">
        <v>114</v>
      </c>
      <c r="B121" s="412" t="s">
        <v>321</v>
      </c>
      <c r="C121" s="413">
        <v>8</v>
      </c>
      <c r="D121" s="414">
        <v>57.42</v>
      </c>
      <c r="E121" s="414">
        <f t="shared" si="1"/>
        <v>459.36</v>
      </c>
      <c r="F121"/>
    </row>
    <row r="122" ht="25.5" spans="1:6">
      <c r="A122" s="411">
        <v>115</v>
      </c>
      <c r="B122" s="412" t="s">
        <v>322</v>
      </c>
      <c r="C122" s="413">
        <v>6</v>
      </c>
      <c r="D122" s="414">
        <v>27.08</v>
      </c>
      <c r="E122" s="414">
        <f t="shared" si="1"/>
        <v>162.48</v>
      </c>
      <c r="F122"/>
    </row>
    <row r="123" spans="1:6">
      <c r="A123" s="411">
        <v>116</v>
      </c>
      <c r="B123" s="417" t="s">
        <v>323</v>
      </c>
      <c r="C123" s="413">
        <v>8</v>
      </c>
      <c r="D123" s="414">
        <v>30.99</v>
      </c>
      <c r="E123" s="414">
        <f t="shared" si="1"/>
        <v>247.92</v>
      </c>
      <c r="F123"/>
    </row>
    <row r="124" spans="1:6">
      <c r="A124" s="411">
        <v>117</v>
      </c>
      <c r="B124" s="417" t="s">
        <v>324</v>
      </c>
      <c r="C124" s="420">
        <v>8</v>
      </c>
      <c r="D124" s="414">
        <v>25.8</v>
      </c>
      <c r="E124" s="414">
        <f t="shared" si="1"/>
        <v>206.4</v>
      </c>
      <c r="F124"/>
    </row>
    <row r="125" spans="1:6">
      <c r="A125" s="411">
        <v>118</v>
      </c>
      <c r="B125" s="417" t="s">
        <v>325</v>
      </c>
      <c r="C125" s="413">
        <v>8</v>
      </c>
      <c r="D125" s="414">
        <v>57.19</v>
      </c>
      <c r="E125" s="414">
        <f t="shared" si="1"/>
        <v>457.52</v>
      </c>
      <c r="F125"/>
    </row>
    <row r="126" spans="1:6">
      <c r="A126" s="411">
        <v>119</v>
      </c>
      <c r="B126" s="412" t="s">
        <v>326</v>
      </c>
      <c r="C126" s="420">
        <v>8</v>
      </c>
      <c r="D126" s="414">
        <v>458.17</v>
      </c>
      <c r="E126" s="414">
        <f t="shared" si="1"/>
        <v>3665.36</v>
      </c>
      <c r="F126"/>
    </row>
    <row r="127" spans="1:6">
      <c r="A127" s="411">
        <v>120</v>
      </c>
      <c r="B127" s="412" t="s">
        <v>327</v>
      </c>
      <c r="C127" s="413">
        <v>8</v>
      </c>
      <c r="D127" s="414">
        <v>458.17</v>
      </c>
      <c r="E127" s="414">
        <f t="shared" si="1"/>
        <v>3665.36</v>
      </c>
      <c r="F127"/>
    </row>
    <row r="128" spans="1:6">
      <c r="A128" s="411">
        <v>121</v>
      </c>
      <c r="B128" s="412" t="s">
        <v>328</v>
      </c>
      <c r="C128" s="413">
        <v>10</v>
      </c>
      <c r="D128" s="418">
        <v>52.92</v>
      </c>
      <c r="E128" s="414">
        <f t="shared" si="1"/>
        <v>529.2</v>
      </c>
      <c r="F128"/>
    </row>
    <row r="129" spans="1:6">
      <c r="A129" s="411">
        <v>122</v>
      </c>
      <c r="B129" s="412" t="s">
        <v>329</v>
      </c>
      <c r="C129" s="413">
        <v>2</v>
      </c>
      <c r="D129" s="418">
        <v>202.43</v>
      </c>
      <c r="E129" s="414">
        <f t="shared" si="1"/>
        <v>404.86</v>
      </c>
      <c r="F129"/>
    </row>
    <row r="130" spans="1:6">
      <c r="A130" s="411">
        <v>123</v>
      </c>
      <c r="B130" s="412" t="s">
        <v>330</v>
      </c>
      <c r="C130" s="413">
        <v>3</v>
      </c>
      <c r="D130" s="414">
        <v>60.37</v>
      </c>
      <c r="E130" s="414">
        <f t="shared" si="1"/>
        <v>181.11</v>
      </c>
      <c r="F130"/>
    </row>
    <row r="131" spans="1:6">
      <c r="A131" s="411">
        <v>124</v>
      </c>
      <c r="B131" s="412" t="s">
        <v>331</v>
      </c>
      <c r="C131" s="413">
        <v>6</v>
      </c>
      <c r="D131" s="414">
        <v>62.16</v>
      </c>
      <c r="E131" s="414">
        <f t="shared" si="1"/>
        <v>372.96</v>
      </c>
      <c r="F131"/>
    </row>
    <row r="132" spans="1:6">
      <c r="A132" s="411">
        <v>125</v>
      </c>
      <c r="B132" s="412" t="s">
        <v>332</v>
      </c>
      <c r="C132" s="413">
        <v>13</v>
      </c>
      <c r="D132" s="414">
        <v>33.02</v>
      </c>
      <c r="E132" s="414">
        <f t="shared" si="1"/>
        <v>429.26</v>
      </c>
      <c r="F132"/>
    </row>
    <row r="133" spans="1:6">
      <c r="A133" s="411">
        <v>126</v>
      </c>
      <c r="B133" s="412" t="s">
        <v>333</v>
      </c>
      <c r="C133" s="413">
        <v>20</v>
      </c>
      <c r="D133" s="418">
        <v>1.9</v>
      </c>
      <c r="E133" s="414">
        <f t="shared" si="1"/>
        <v>38</v>
      </c>
      <c r="F133"/>
    </row>
    <row r="134" spans="1:6">
      <c r="A134" s="411">
        <v>127</v>
      </c>
      <c r="B134" s="417" t="s">
        <v>334</v>
      </c>
      <c r="C134" s="413">
        <v>2</v>
      </c>
      <c r="D134" s="418">
        <v>494.7</v>
      </c>
      <c r="E134" s="414">
        <f t="shared" si="1"/>
        <v>989.4</v>
      </c>
      <c r="F134"/>
    </row>
    <row r="135" spans="1:6">
      <c r="A135" s="411">
        <v>128</v>
      </c>
      <c r="B135" s="412" t="s">
        <v>335</v>
      </c>
      <c r="C135" s="413">
        <v>3</v>
      </c>
      <c r="D135" s="414">
        <v>10.28</v>
      </c>
      <c r="E135" s="414">
        <f t="shared" si="1"/>
        <v>30.84</v>
      </c>
      <c r="F135"/>
    </row>
    <row r="136" spans="1:6">
      <c r="A136" s="411">
        <v>129</v>
      </c>
      <c r="B136" s="412" t="s">
        <v>336</v>
      </c>
      <c r="C136" s="413">
        <v>3</v>
      </c>
      <c r="D136" s="414">
        <v>6.25</v>
      </c>
      <c r="E136" s="414">
        <f t="shared" si="1"/>
        <v>18.75</v>
      </c>
      <c r="F136"/>
    </row>
    <row r="137" spans="1:6">
      <c r="A137" s="411">
        <v>130</v>
      </c>
      <c r="B137" s="412" t="s">
        <v>337</v>
      </c>
      <c r="C137" s="413">
        <v>3</v>
      </c>
      <c r="D137" s="414">
        <v>7.35</v>
      </c>
      <c r="E137" s="414">
        <f t="shared" si="1"/>
        <v>22.05</v>
      </c>
      <c r="F137"/>
    </row>
    <row r="138" spans="1:6">
      <c r="A138" s="411">
        <v>131</v>
      </c>
      <c r="B138" s="412" t="s">
        <v>338</v>
      </c>
      <c r="C138" s="413">
        <v>15</v>
      </c>
      <c r="D138" s="418">
        <v>4.53</v>
      </c>
      <c r="E138" s="414">
        <f t="shared" si="1"/>
        <v>67.95</v>
      </c>
      <c r="F138"/>
    </row>
    <row r="139" spans="1:6">
      <c r="A139" s="411">
        <v>132</v>
      </c>
      <c r="B139" s="412" t="s">
        <v>339</v>
      </c>
      <c r="C139" s="413">
        <v>3</v>
      </c>
      <c r="D139" s="414">
        <v>808.88</v>
      </c>
      <c r="E139" s="414">
        <f t="shared" si="1"/>
        <v>2426.64</v>
      </c>
      <c r="F139"/>
    </row>
    <row r="140" spans="1:6">
      <c r="A140" s="411">
        <v>133</v>
      </c>
      <c r="B140" s="412" t="s">
        <v>340</v>
      </c>
      <c r="C140" s="413">
        <v>8</v>
      </c>
      <c r="D140" s="414">
        <v>286.1</v>
      </c>
      <c r="E140" s="414">
        <f t="shared" si="1"/>
        <v>2288.8</v>
      </c>
      <c r="F140"/>
    </row>
    <row r="141" ht="25.5" spans="1:6">
      <c r="A141" s="411">
        <v>134</v>
      </c>
      <c r="B141" s="412" t="s">
        <v>341</v>
      </c>
      <c r="C141" s="413">
        <v>8</v>
      </c>
      <c r="D141" s="414">
        <v>242.38</v>
      </c>
      <c r="E141" s="414">
        <f t="shared" si="1"/>
        <v>1939.04</v>
      </c>
      <c r="F141"/>
    </row>
    <row r="142" spans="1:6">
      <c r="A142" s="411">
        <v>135</v>
      </c>
      <c r="B142" s="412" t="s">
        <v>342</v>
      </c>
      <c r="C142" s="413">
        <v>8</v>
      </c>
      <c r="D142" s="414">
        <v>269.79</v>
      </c>
      <c r="E142" s="414">
        <f t="shared" si="1"/>
        <v>2158.32</v>
      </c>
      <c r="F142"/>
    </row>
    <row r="143" spans="1:6">
      <c r="A143" s="411">
        <v>136</v>
      </c>
      <c r="B143" s="412" t="s">
        <v>343</v>
      </c>
      <c r="C143" s="413">
        <v>8</v>
      </c>
      <c r="D143" s="414">
        <v>269.79</v>
      </c>
      <c r="E143" s="414">
        <f t="shared" si="1"/>
        <v>2158.32</v>
      </c>
      <c r="F143"/>
    </row>
    <row r="144" spans="1:6">
      <c r="A144" s="411">
        <v>137</v>
      </c>
      <c r="B144" s="412" t="s">
        <v>344</v>
      </c>
      <c r="C144" s="413">
        <v>6</v>
      </c>
      <c r="D144" s="414">
        <v>159.09</v>
      </c>
      <c r="E144" s="414">
        <f t="shared" si="1"/>
        <v>954.54</v>
      </c>
      <c r="F144"/>
    </row>
    <row r="145" spans="1:6">
      <c r="A145" s="411">
        <v>138</v>
      </c>
      <c r="B145" s="412" t="s">
        <v>345</v>
      </c>
      <c r="C145" s="413">
        <v>3</v>
      </c>
      <c r="D145" s="414">
        <v>674.99</v>
      </c>
      <c r="E145" s="414">
        <f t="shared" si="1"/>
        <v>2024.97</v>
      </c>
      <c r="F145"/>
    </row>
    <row r="146" spans="1:6">
      <c r="A146" s="411">
        <v>139</v>
      </c>
      <c r="B146" s="412" t="s">
        <v>346</v>
      </c>
      <c r="C146" s="413">
        <v>8</v>
      </c>
      <c r="D146" s="414">
        <v>37.1</v>
      </c>
      <c r="E146" s="414">
        <f t="shared" si="1"/>
        <v>296.8</v>
      </c>
      <c r="F146"/>
    </row>
    <row r="147" spans="1:6">
      <c r="A147" s="411">
        <v>140</v>
      </c>
      <c r="B147" s="412" t="s">
        <v>347</v>
      </c>
      <c r="C147" s="413">
        <v>1</v>
      </c>
      <c r="D147" s="414">
        <v>3418.58</v>
      </c>
      <c r="E147" s="414">
        <f t="shared" si="1"/>
        <v>3418.58</v>
      </c>
      <c r="F147"/>
    </row>
    <row r="148" spans="1:6">
      <c r="A148" s="411">
        <v>141</v>
      </c>
      <c r="B148" s="412" t="s">
        <v>348</v>
      </c>
      <c r="C148" s="413">
        <v>13</v>
      </c>
      <c r="D148" s="418">
        <v>23.59</v>
      </c>
      <c r="E148" s="414">
        <f t="shared" si="1"/>
        <v>306.67</v>
      </c>
      <c r="F148"/>
    </row>
    <row r="149" spans="1:6">
      <c r="A149" s="411">
        <v>142</v>
      </c>
      <c r="B149" s="412" t="s">
        <v>349</v>
      </c>
      <c r="C149" s="413">
        <f>13+8</f>
        <v>21</v>
      </c>
      <c r="D149" s="418">
        <v>17.24</v>
      </c>
      <c r="E149" s="414">
        <f t="shared" si="1"/>
        <v>362.04</v>
      </c>
      <c r="F149"/>
    </row>
    <row r="150" spans="1:6">
      <c r="A150" s="411">
        <v>143</v>
      </c>
      <c r="B150" s="412" t="s">
        <v>350</v>
      </c>
      <c r="C150" s="413">
        <v>2</v>
      </c>
      <c r="D150" s="418">
        <v>657.44</v>
      </c>
      <c r="E150" s="414">
        <f t="shared" si="1"/>
        <v>1314.88</v>
      </c>
      <c r="F150"/>
    </row>
    <row r="151" spans="1:6">
      <c r="A151" s="411">
        <v>144</v>
      </c>
      <c r="B151" s="412" t="s">
        <v>351</v>
      </c>
      <c r="C151" s="413">
        <v>1</v>
      </c>
      <c r="D151" s="418">
        <v>455</v>
      </c>
      <c r="E151" s="414">
        <f t="shared" si="1"/>
        <v>455</v>
      </c>
      <c r="F151"/>
    </row>
    <row r="152" spans="1:6">
      <c r="A152" s="411">
        <v>145</v>
      </c>
      <c r="B152" s="412" t="s">
        <v>352</v>
      </c>
      <c r="C152" s="413">
        <v>1</v>
      </c>
      <c r="D152" s="414">
        <v>459.88</v>
      </c>
      <c r="E152" s="414">
        <f t="shared" si="1"/>
        <v>459.88</v>
      </c>
      <c r="F152"/>
    </row>
    <row r="153" spans="1:6">
      <c r="A153" s="411">
        <v>146</v>
      </c>
      <c r="B153" s="412" t="s">
        <v>353</v>
      </c>
      <c r="C153" s="413">
        <v>12</v>
      </c>
      <c r="D153" s="418">
        <v>13.79</v>
      </c>
      <c r="E153" s="414">
        <f t="shared" si="1"/>
        <v>165.48</v>
      </c>
      <c r="F153"/>
    </row>
    <row r="154" spans="1:6">
      <c r="A154" s="411">
        <v>147</v>
      </c>
      <c r="B154" s="412" t="s">
        <v>354</v>
      </c>
      <c r="C154" s="413">
        <v>13</v>
      </c>
      <c r="D154" s="414">
        <v>14.86</v>
      </c>
      <c r="E154" s="414">
        <f t="shared" si="1"/>
        <v>193.18</v>
      </c>
      <c r="F154"/>
    </row>
    <row r="155" spans="1:6">
      <c r="A155" s="411">
        <v>148</v>
      </c>
      <c r="B155" s="417" t="s">
        <v>355</v>
      </c>
      <c r="C155" s="413">
        <v>3</v>
      </c>
      <c r="D155" s="418">
        <v>50.5</v>
      </c>
      <c r="E155" s="414">
        <f t="shared" si="1"/>
        <v>151.5</v>
      </c>
      <c r="F155"/>
    </row>
    <row r="156" spans="1:6">
      <c r="A156" s="411">
        <v>149</v>
      </c>
      <c r="B156" s="412" t="s">
        <v>356</v>
      </c>
      <c r="C156" s="413">
        <v>3</v>
      </c>
      <c r="D156" s="414">
        <v>89.06</v>
      </c>
      <c r="E156" s="414">
        <f t="shared" si="1"/>
        <v>267.18</v>
      </c>
      <c r="F156"/>
    </row>
    <row r="157" spans="1:6">
      <c r="A157" s="411">
        <v>150</v>
      </c>
      <c r="B157" s="412" t="s">
        <v>357</v>
      </c>
      <c r="C157" s="413">
        <v>40</v>
      </c>
      <c r="D157" s="418">
        <v>16.64</v>
      </c>
      <c r="E157" s="414">
        <f t="shared" si="1"/>
        <v>665.6</v>
      </c>
      <c r="F157"/>
    </row>
    <row r="158" spans="1:6">
      <c r="A158" s="411">
        <v>151</v>
      </c>
      <c r="B158" s="412" t="s">
        <v>358</v>
      </c>
      <c r="C158" s="413">
        <v>8</v>
      </c>
      <c r="D158" s="418">
        <v>43</v>
      </c>
      <c r="E158" s="414">
        <f t="shared" si="1"/>
        <v>344</v>
      </c>
      <c r="F158"/>
    </row>
    <row r="159" ht="25.5" spans="1:6">
      <c r="A159" s="411">
        <v>152</v>
      </c>
      <c r="B159" s="412" t="s">
        <v>359</v>
      </c>
      <c r="C159" s="413">
        <v>1</v>
      </c>
      <c r="D159" s="418">
        <v>142.16</v>
      </c>
      <c r="E159" s="414">
        <f t="shared" si="1"/>
        <v>142.16</v>
      </c>
      <c r="F159"/>
    </row>
    <row r="160" spans="1:6">
      <c r="A160" s="411">
        <v>153</v>
      </c>
      <c r="B160" s="412" t="s">
        <v>360</v>
      </c>
      <c r="C160" s="413">
        <f>13+8</f>
        <v>21</v>
      </c>
      <c r="D160" s="414">
        <v>20.13</v>
      </c>
      <c r="E160" s="414">
        <f t="shared" si="1"/>
        <v>422.73</v>
      </c>
      <c r="F160"/>
    </row>
    <row r="161" spans="1:6">
      <c r="A161" s="411">
        <v>154</v>
      </c>
      <c r="B161" s="412" t="s">
        <v>361</v>
      </c>
      <c r="C161" s="413">
        <v>13</v>
      </c>
      <c r="D161" s="414">
        <v>24.04</v>
      </c>
      <c r="E161" s="414">
        <f t="shared" si="1"/>
        <v>312.52</v>
      </c>
      <c r="F161"/>
    </row>
    <row r="162" spans="1:6">
      <c r="A162" s="411">
        <v>155</v>
      </c>
      <c r="B162" s="412" t="s">
        <v>362</v>
      </c>
      <c r="C162" s="413">
        <v>13</v>
      </c>
      <c r="D162" s="418">
        <v>37.53</v>
      </c>
      <c r="E162" s="414">
        <f t="shared" si="1"/>
        <v>487.89</v>
      </c>
      <c r="F162"/>
    </row>
    <row r="163" spans="1:6">
      <c r="A163" s="411">
        <v>156</v>
      </c>
      <c r="B163" s="412" t="s">
        <v>363</v>
      </c>
      <c r="C163" s="413">
        <v>13</v>
      </c>
      <c r="D163" s="414">
        <v>153.58</v>
      </c>
      <c r="E163" s="414">
        <f t="shared" ref="E163:E196" si="2">C163*D163</f>
        <v>1996.54</v>
      </c>
      <c r="F163"/>
    </row>
    <row r="164" spans="1:6">
      <c r="A164" s="411">
        <v>157</v>
      </c>
      <c r="B164" s="412" t="s">
        <v>364</v>
      </c>
      <c r="C164" s="413">
        <v>4</v>
      </c>
      <c r="D164" s="414">
        <v>290.16</v>
      </c>
      <c r="E164" s="414">
        <f t="shared" si="2"/>
        <v>1160.64</v>
      </c>
      <c r="F164"/>
    </row>
    <row r="165" ht="25.5" spans="1:6">
      <c r="A165" s="411">
        <v>158</v>
      </c>
      <c r="B165" s="412" t="s">
        <v>365</v>
      </c>
      <c r="C165" s="413">
        <v>6</v>
      </c>
      <c r="D165" s="414">
        <v>71.96</v>
      </c>
      <c r="E165" s="414">
        <f t="shared" si="2"/>
        <v>431.76</v>
      </c>
      <c r="F165"/>
    </row>
    <row r="166" spans="1:6">
      <c r="A166" s="411">
        <v>159</v>
      </c>
      <c r="B166" s="412" t="s">
        <v>366</v>
      </c>
      <c r="C166" s="413">
        <v>4</v>
      </c>
      <c r="D166" s="414">
        <v>81.67</v>
      </c>
      <c r="E166" s="414">
        <f t="shared" si="2"/>
        <v>326.68</v>
      </c>
      <c r="F166"/>
    </row>
    <row r="167" spans="1:6">
      <c r="A167" s="411">
        <v>160</v>
      </c>
      <c r="B167" s="412" t="s">
        <v>367</v>
      </c>
      <c r="C167" s="413">
        <v>3</v>
      </c>
      <c r="D167" s="414">
        <v>486.17</v>
      </c>
      <c r="E167" s="414">
        <f t="shared" si="2"/>
        <v>1458.51</v>
      </c>
      <c r="F167"/>
    </row>
    <row r="168" spans="1:6">
      <c r="A168" s="411">
        <v>161</v>
      </c>
      <c r="B168" s="417" t="s">
        <v>368</v>
      </c>
      <c r="C168" s="413">
        <v>1</v>
      </c>
      <c r="D168" s="418">
        <v>848.33</v>
      </c>
      <c r="E168" s="414">
        <f t="shared" si="2"/>
        <v>848.33</v>
      </c>
      <c r="F168"/>
    </row>
    <row r="169" spans="1:6">
      <c r="A169" s="411">
        <v>162</v>
      </c>
      <c r="B169" s="412" t="s">
        <v>369</v>
      </c>
      <c r="C169" s="413">
        <v>12</v>
      </c>
      <c r="D169" s="414">
        <v>10.3</v>
      </c>
      <c r="E169" s="414">
        <f t="shared" si="2"/>
        <v>123.6</v>
      </c>
      <c r="F169"/>
    </row>
    <row r="170" spans="1:6">
      <c r="A170" s="411">
        <v>163</v>
      </c>
      <c r="B170" s="412" t="s">
        <v>370</v>
      </c>
      <c r="C170" s="413">
        <v>8</v>
      </c>
      <c r="D170" s="414">
        <v>42.73</v>
      </c>
      <c r="E170" s="414">
        <f t="shared" si="2"/>
        <v>341.84</v>
      </c>
      <c r="F170"/>
    </row>
    <row r="171" spans="1:6">
      <c r="A171" s="411">
        <v>164</v>
      </c>
      <c r="B171" s="412" t="s">
        <v>371</v>
      </c>
      <c r="C171" s="413">
        <v>12</v>
      </c>
      <c r="D171" s="414">
        <v>21.8</v>
      </c>
      <c r="E171" s="414">
        <f t="shared" si="2"/>
        <v>261.6</v>
      </c>
      <c r="F171"/>
    </row>
    <row r="172" spans="1:6">
      <c r="A172" s="411">
        <v>165</v>
      </c>
      <c r="B172" s="412" t="s">
        <v>372</v>
      </c>
      <c r="C172" s="413">
        <v>6</v>
      </c>
      <c r="D172" s="414">
        <v>28.28</v>
      </c>
      <c r="E172" s="414">
        <f t="shared" si="2"/>
        <v>169.68</v>
      </c>
      <c r="F172"/>
    </row>
    <row r="173" spans="1:6">
      <c r="A173" s="411">
        <v>166</v>
      </c>
      <c r="B173" s="412" t="s">
        <v>373</v>
      </c>
      <c r="C173" s="413">
        <v>8</v>
      </c>
      <c r="D173" s="414">
        <v>20.05</v>
      </c>
      <c r="E173" s="414">
        <f t="shared" si="2"/>
        <v>160.4</v>
      </c>
      <c r="F173"/>
    </row>
    <row r="174" spans="1:6">
      <c r="A174" s="411">
        <v>167</v>
      </c>
      <c r="B174" s="412" t="s">
        <v>374</v>
      </c>
      <c r="C174" s="413">
        <v>1</v>
      </c>
      <c r="D174" s="414">
        <v>750</v>
      </c>
      <c r="E174" s="414">
        <f t="shared" si="2"/>
        <v>750</v>
      </c>
      <c r="F174"/>
    </row>
    <row r="175" spans="1:6">
      <c r="A175" s="411">
        <v>168</v>
      </c>
      <c r="B175" s="412" t="s">
        <v>375</v>
      </c>
      <c r="C175" s="413">
        <v>13</v>
      </c>
      <c r="D175" s="414">
        <v>1666.67</v>
      </c>
      <c r="E175" s="414">
        <f t="shared" si="2"/>
        <v>21666.71</v>
      </c>
      <c r="F175"/>
    </row>
    <row r="176" spans="1:6">
      <c r="A176" s="411">
        <v>169</v>
      </c>
      <c r="B176" s="412" t="s">
        <v>376</v>
      </c>
      <c r="C176" s="413">
        <v>1</v>
      </c>
      <c r="D176" s="414">
        <v>331.32</v>
      </c>
      <c r="E176" s="414">
        <f t="shared" si="2"/>
        <v>331.32</v>
      </c>
      <c r="F176"/>
    </row>
    <row r="177" spans="1:6">
      <c r="A177" s="411">
        <v>170</v>
      </c>
      <c r="B177" s="412" t="s">
        <v>377</v>
      </c>
      <c r="C177" s="413">
        <v>4</v>
      </c>
      <c r="D177" s="414">
        <v>848.78</v>
      </c>
      <c r="E177" s="414">
        <f t="shared" si="2"/>
        <v>3395.12</v>
      </c>
      <c r="F177"/>
    </row>
    <row r="178" spans="1:6">
      <c r="A178" s="411">
        <v>171</v>
      </c>
      <c r="B178" s="412" t="s">
        <v>378</v>
      </c>
      <c r="C178" s="413">
        <v>4</v>
      </c>
      <c r="D178" s="414">
        <v>342.76</v>
      </c>
      <c r="E178" s="414">
        <f t="shared" si="2"/>
        <v>1371.04</v>
      </c>
      <c r="F178"/>
    </row>
    <row r="179" spans="1:6">
      <c r="A179" s="411">
        <v>172</v>
      </c>
      <c r="B179" s="412" t="s">
        <v>379</v>
      </c>
      <c r="C179" s="422">
        <v>3</v>
      </c>
      <c r="D179" s="418">
        <v>347.5</v>
      </c>
      <c r="E179" s="414">
        <f t="shared" si="2"/>
        <v>1042.5</v>
      </c>
      <c r="F179"/>
    </row>
    <row r="180" spans="1:6">
      <c r="A180" s="411">
        <v>173</v>
      </c>
      <c r="B180" s="412" t="s">
        <v>380</v>
      </c>
      <c r="C180" s="422">
        <v>6</v>
      </c>
      <c r="D180" s="414">
        <v>21.48</v>
      </c>
      <c r="E180" s="414">
        <f t="shared" si="2"/>
        <v>128.88</v>
      </c>
      <c r="F180" s="423"/>
    </row>
    <row r="181" spans="1:6">
      <c r="A181" s="411">
        <v>174</v>
      </c>
      <c r="B181" s="412" t="s">
        <v>381</v>
      </c>
      <c r="C181" s="422">
        <v>1</v>
      </c>
      <c r="D181" s="418">
        <v>241.33</v>
      </c>
      <c r="E181" s="414">
        <f t="shared" si="2"/>
        <v>241.33</v>
      </c>
      <c r="F181" s="423"/>
    </row>
    <row r="182" spans="1:6">
      <c r="A182" s="411">
        <v>175</v>
      </c>
      <c r="B182" s="412" t="s">
        <v>382</v>
      </c>
      <c r="C182" s="422">
        <v>3</v>
      </c>
      <c r="D182" s="414">
        <v>26.65</v>
      </c>
      <c r="E182" s="414">
        <f t="shared" si="2"/>
        <v>79.95</v>
      </c>
      <c r="F182" s="424"/>
    </row>
    <row r="183" spans="1:6">
      <c r="A183" s="411">
        <v>176</v>
      </c>
      <c r="B183" s="412" t="s">
        <v>383</v>
      </c>
      <c r="C183" s="422">
        <v>12</v>
      </c>
      <c r="D183" s="414">
        <v>16.63</v>
      </c>
      <c r="E183" s="414">
        <f t="shared" si="2"/>
        <v>199.56</v>
      </c>
      <c r="F183" s="424"/>
    </row>
    <row r="184" spans="1:6">
      <c r="A184" s="411">
        <v>177</v>
      </c>
      <c r="B184" s="412" t="s">
        <v>384</v>
      </c>
      <c r="C184" s="422">
        <v>12</v>
      </c>
      <c r="D184" s="414">
        <v>21.63</v>
      </c>
      <c r="E184" s="414">
        <f t="shared" si="2"/>
        <v>259.56</v>
      </c>
      <c r="F184" s="424"/>
    </row>
    <row r="185" spans="1:6">
      <c r="A185" s="411">
        <v>178</v>
      </c>
      <c r="B185" s="412" t="s">
        <v>385</v>
      </c>
      <c r="C185" s="422">
        <v>8</v>
      </c>
      <c r="D185" s="414">
        <v>29.29</v>
      </c>
      <c r="E185" s="414">
        <f t="shared" si="2"/>
        <v>234.32</v>
      </c>
      <c r="F185" s="424"/>
    </row>
    <row r="186" ht="25.5" spans="1:6">
      <c r="A186" s="411">
        <v>179</v>
      </c>
      <c r="B186" s="412" t="s">
        <v>386</v>
      </c>
      <c r="C186" s="422">
        <v>2</v>
      </c>
      <c r="D186" s="414">
        <v>734.5</v>
      </c>
      <c r="E186" s="414">
        <f t="shared" si="2"/>
        <v>1469</v>
      </c>
      <c r="F186" s="424"/>
    </row>
    <row r="187" spans="1:6">
      <c r="A187" s="411">
        <v>180</v>
      </c>
      <c r="B187" s="412" t="s">
        <v>387</v>
      </c>
      <c r="C187" s="422">
        <v>2</v>
      </c>
      <c r="D187" s="414">
        <v>63.17</v>
      </c>
      <c r="E187" s="414">
        <f t="shared" si="2"/>
        <v>126.34</v>
      </c>
      <c r="F187" s="424"/>
    </row>
    <row r="188" spans="1:6">
      <c r="A188" s="411">
        <v>181</v>
      </c>
      <c r="B188" s="412" t="s">
        <v>388</v>
      </c>
      <c r="C188" s="422">
        <v>2</v>
      </c>
      <c r="D188" s="414">
        <v>33.97</v>
      </c>
      <c r="E188" s="414">
        <f t="shared" si="2"/>
        <v>67.94</v>
      </c>
      <c r="F188" s="424"/>
    </row>
    <row r="189" spans="1:6">
      <c r="A189" s="411">
        <v>182</v>
      </c>
      <c r="B189" s="412" t="s">
        <v>389</v>
      </c>
      <c r="C189" s="422">
        <v>26</v>
      </c>
      <c r="D189" s="414">
        <v>4.6</v>
      </c>
      <c r="E189" s="414">
        <f t="shared" si="2"/>
        <v>119.6</v>
      </c>
      <c r="F189" s="424"/>
    </row>
    <row r="190" spans="1:6">
      <c r="A190" s="411">
        <v>183</v>
      </c>
      <c r="B190" s="412" t="s">
        <v>390</v>
      </c>
      <c r="C190" s="422">
        <v>8</v>
      </c>
      <c r="D190" s="414">
        <v>30.3</v>
      </c>
      <c r="E190" s="414">
        <f t="shared" si="2"/>
        <v>242.4</v>
      </c>
      <c r="F190" s="424"/>
    </row>
    <row r="191" spans="1:6">
      <c r="A191" s="411">
        <v>184</v>
      </c>
      <c r="B191" s="412" t="s">
        <v>391</v>
      </c>
      <c r="C191" s="422">
        <v>3</v>
      </c>
      <c r="D191" s="414">
        <v>252.19</v>
      </c>
      <c r="E191" s="414">
        <f t="shared" si="2"/>
        <v>756.57</v>
      </c>
      <c r="F191" s="424"/>
    </row>
    <row r="192" ht="25.5" spans="1:6">
      <c r="A192" s="411">
        <v>185</v>
      </c>
      <c r="B192" s="412" t="s">
        <v>392</v>
      </c>
      <c r="C192" s="422">
        <v>3</v>
      </c>
      <c r="D192" s="414">
        <v>270.22</v>
      </c>
      <c r="E192" s="414">
        <f t="shared" si="2"/>
        <v>810.66</v>
      </c>
      <c r="F192" s="424"/>
    </row>
    <row r="193" spans="1:6">
      <c r="A193" s="411">
        <v>186</v>
      </c>
      <c r="B193" s="412" t="s">
        <v>393</v>
      </c>
      <c r="C193" s="422">
        <v>1</v>
      </c>
      <c r="D193" s="418">
        <v>49.59</v>
      </c>
      <c r="E193" s="414">
        <f t="shared" si="2"/>
        <v>49.59</v>
      </c>
      <c r="F193" s="424"/>
    </row>
    <row r="194" ht="25.5" spans="1:6">
      <c r="A194" s="411">
        <v>187</v>
      </c>
      <c r="B194" s="412" t="s">
        <v>394</v>
      </c>
      <c r="C194" s="422">
        <f>41+8</f>
        <v>49</v>
      </c>
      <c r="D194" s="414">
        <v>7.3</v>
      </c>
      <c r="E194" s="414">
        <f t="shared" si="2"/>
        <v>357.7</v>
      </c>
      <c r="F194" s="424"/>
    </row>
    <row r="195" spans="1:6">
      <c r="A195" s="411">
        <v>188</v>
      </c>
      <c r="B195" s="412" t="s">
        <v>395</v>
      </c>
      <c r="C195" s="422">
        <v>1</v>
      </c>
      <c r="D195" s="418">
        <v>150.33</v>
      </c>
      <c r="E195" s="414">
        <f t="shared" si="2"/>
        <v>150.33</v>
      </c>
      <c r="F195"/>
    </row>
    <row r="196" spans="1:6">
      <c r="A196" s="411">
        <v>189</v>
      </c>
      <c r="B196" s="412" t="s">
        <v>396</v>
      </c>
      <c r="C196" s="422">
        <v>2</v>
      </c>
      <c r="D196" s="414">
        <v>114.28</v>
      </c>
      <c r="E196" s="425">
        <f t="shared" si="2"/>
        <v>228.56</v>
      </c>
      <c r="F196"/>
    </row>
    <row r="197" spans="1:6">
      <c r="A197" s="426" t="s">
        <v>201</v>
      </c>
      <c r="B197" s="427"/>
      <c r="C197" s="427"/>
      <c r="D197" s="427"/>
      <c r="E197" s="428">
        <f>SUM(E8:E196)</f>
        <v>138761.92</v>
      </c>
      <c r="F197"/>
    </row>
    <row r="198" spans="1:6">
      <c r="A198" s="429" t="s">
        <v>397</v>
      </c>
      <c r="B198" s="430"/>
      <c r="C198" s="430"/>
      <c r="D198" s="431"/>
      <c r="E198" s="432">
        <v>0.2</v>
      </c>
      <c r="F198"/>
    </row>
    <row r="199" spans="1:6">
      <c r="A199" s="433" t="s">
        <v>398</v>
      </c>
      <c r="B199" s="434"/>
      <c r="C199" s="434"/>
      <c r="D199" s="435"/>
      <c r="E199" s="436">
        <f>ROUND(E197*E198,2)</f>
        <v>27752.38</v>
      </c>
      <c r="F199"/>
    </row>
    <row r="200" ht="15.75" spans="1:6">
      <c r="A200" s="437" t="s">
        <v>399</v>
      </c>
      <c r="B200" s="438"/>
      <c r="C200" s="438"/>
      <c r="D200" s="439"/>
      <c r="E200" s="440">
        <f>ROUND(E199/12,2)</f>
        <v>2312.7</v>
      </c>
      <c r="F200"/>
    </row>
    <row r="201" spans="1:6">
      <c r="A201" s="424"/>
      <c r="B201" s="441"/>
      <c r="C201" s="424"/>
      <c r="D201" s="424"/>
      <c r="E201" s="424"/>
      <c r="F201"/>
    </row>
    <row r="202" ht="16.5" spans="1:6">
      <c r="A202" s="442"/>
      <c r="B202"/>
      <c r="C202"/>
      <c r="D202"/>
      <c r="E202"/>
      <c r="F202"/>
    </row>
    <row r="203" spans="1:6">
      <c r="A203" s="443" t="s">
        <v>400</v>
      </c>
      <c r="B203" s="102"/>
      <c r="C203" s="102"/>
      <c r="D203" s="102"/>
      <c r="E203" s="102"/>
      <c r="F203" s="103"/>
    </row>
    <row r="204" ht="25.5" spans="1:6">
      <c r="A204" s="444" t="s">
        <v>7</v>
      </c>
      <c r="B204" s="445" t="s">
        <v>8</v>
      </c>
      <c r="C204" s="446"/>
      <c r="D204" s="447" t="s">
        <v>158</v>
      </c>
      <c r="E204" s="447" t="s">
        <v>401</v>
      </c>
      <c r="F204" s="448" t="s">
        <v>402</v>
      </c>
    </row>
    <row r="205" ht="51.75" customHeight="1" spans="1:6">
      <c r="A205" s="449">
        <v>1</v>
      </c>
      <c r="B205" s="450" t="s">
        <v>403</v>
      </c>
      <c r="C205" s="113"/>
      <c r="D205" s="451">
        <v>2</v>
      </c>
      <c r="E205" s="452">
        <v>74897</v>
      </c>
      <c r="F205" s="453" t="s">
        <v>404</v>
      </c>
    </row>
    <row r="206" ht="69.75" customHeight="1" spans="1:6">
      <c r="A206" s="449">
        <v>2</v>
      </c>
      <c r="B206" s="450" t="s">
        <v>405</v>
      </c>
      <c r="C206" s="113"/>
      <c r="D206" s="451">
        <v>2</v>
      </c>
      <c r="E206" s="452">
        <v>95079</v>
      </c>
      <c r="F206" s="453" t="s">
        <v>404</v>
      </c>
    </row>
    <row r="207" ht="49.5" customHeight="1" spans="1:6">
      <c r="A207" s="449">
        <v>3</v>
      </c>
      <c r="B207" s="450" t="s">
        <v>406</v>
      </c>
      <c r="C207" s="113"/>
      <c r="D207" s="451">
        <v>2</v>
      </c>
      <c r="E207" s="452">
        <v>108438</v>
      </c>
      <c r="F207" s="453" t="s">
        <v>404</v>
      </c>
    </row>
    <row r="208" spans="1:6">
      <c r="A208" s="454" t="s">
        <v>407</v>
      </c>
      <c r="B208" s="115"/>
      <c r="C208" s="115"/>
      <c r="D208" s="113"/>
      <c r="E208" s="455">
        <f>(E205+E206+E207)*2/60</f>
        <v>9280.46666666667</v>
      </c>
      <c r="F208" s="116"/>
    </row>
    <row r="209" spans="1:6">
      <c r="A209" s="456"/>
      <c r="B209" s="457"/>
      <c r="C209" s="457"/>
      <c r="D209" s="457"/>
      <c r="E209" s="458"/>
      <c r="F209" s="459"/>
    </row>
    <row r="210" spans="1:6">
      <c r="A210" s="460" t="s">
        <v>408</v>
      </c>
      <c r="B210" s="115"/>
      <c r="C210" s="115"/>
      <c r="D210" s="115"/>
      <c r="E210" s="115"/>
      <c r="F210" s="116"/>
    </row>
    <row r="211" spans="1:6">
      <c r="A211" s="461" t="s">
        <v>7</v>
      </c>
      <c r="B211" s="447" t="s">
        <v>409</v>
      </c>
      <c r="C211" s="447" t="s">
        <v>410</v>
      </c>
      <c r="D211" s="447" t="s">
        <v>411</v>
      </c>
      <c r="E211" s="462" t="s">
        <v>412</v>
      </c>
      <c r="F211" s="448" t="s">
        <v>413</v>
      </c>
    </row>
    <row r="212" ht="39" customHeight="1" spans="1:6">
      <c r="A212" s="463"/>
      <c r="B212" s="464"/>
      <c r="C212" s="465"/>
      <c r="D212" s="465"/>
      <c r="E212" s="465"/>
      <c r="F212" s="466"/>
    </row>
    <row r="213" spans="1:6">
      <c r="A213" s="467">
        <v>1</v>
      </c>
      <c r="B213" s="468">
        <v>13.4</v>
      </c>
      <c r="C213" s="469">
        <v>2000</v>
      </c>
      <c r="D213" s="470">
        <v>6.29</v>
      </c>
      <c r="E213" s="471">
        <f>C213/B213</f>
        <v>149.253731343284</v>
      </c>
      <c r="F213" s="472">
        <f>(E213*D213)+(D214*E214)+(D215*E215)</f>
        <v>5114.58581511049</v>
      </c>
    </row>
    <row r="214" spans="1:6">
      <c r="A214" s="467">
        <v>2</v>
      </c>
      <c r="B214" s="468">
        <v>12.9</v>
      </c>
      <c r="C214" s="469">
        <v>6500</v>
      </c>
      <c r="D214" s="473">
        <v>6.29</v>
      </c>
      <c r="E214" s="471">
        <f>C214/B214</f>
        <v>503.875968992248</v>
      </c>
      <c r="F214" s="474"/>
    </row>
    <row r="215" spans="1:6">
      <c r="A215" s="467">
        <v>3</v>
      </c>
      <c r="B215" s="475">
        <v>12.5</v>
      </c>
      <c r="C215" s="476">
        <v>2000</v>
      </c>
      <c r="D215" s="477">
        <v>6.29</v>
      </c>
      <c r="E215" s="478">
        <f>C215/B215</f>
        <v>160</v>
      </c>
      <c r="F215" s="466"/>
    </row>
    <row r="216" spans="1:6">
      <c r="A216" s="479"/>
      <c r="B216" s="480"/>
      <c r="C216" s="481"/>
      <c r="D216" s="481"/>
      <c r="E216" s="481"/>
      <c r="F216" s="482"/>
    </row>
    <row r="217" spans="1:6">
      <c r="A217" s="483" t="s">
        <v>414</v>
      </c>
      <c r="B217" s="140"/>
      <c r="C217" s="140"/>
      <c r="D217" s="140"/>
      <c r="E217" s="484" t="s">
        <v>415</v>
      </c>
      <c r="F217" s="484" t="s">
        <v>416</v>
      </c>
    </row>
    <row r="218" spans="1:6">
      <c r="A218" s="140"/>
      <c r="B218" s="140"/>
      <c r="C218" s="140"/>
      <c r="D218" s="140"/>
      <c r="E218" s="485">
        <f>E208+F213</f>
        <v>14395.0524817772</v>
      </c>
      <c r="F218" s="485">
        <f>E218*12</f>
        <v>172740.629781326</v>
      </c>
    </row>
    <row r="219" spans="1:6">
      <c r="A219" s="486" t="s">
        <v>417</v>
      </c>
      <c r="B219" s="140"/>
      <c r="C219" s="140"/>
      <c r="D219" s="140"/>
      <c r="E219" s="485">
        <f>E200</f>
        <v>2312.7</v>
      </c>
      <c r="F219" s="485">
        <f>12*E219</f>
        <v>27752.4</v>
      </c>
    </row>
    <row r="220" spans="1:6">
      <c r="A220" s="486" t="s">
        <v>418</v>
      </c>
      <c r="B220" s="140"/>
      <c r="C220" s="140"/>
      <c r="D220" s="140"/>
      <c r="E220" s="485">
        <f>E219+E218</f>
        <v>16707.7524817772</v>
      </c>
      <c r="F220" s="485">
        <f>12*E220</f>
        <v>200493.029781326</v>
      </c>
    </row>
    <row r="221" spans="1:6">
      <c r="A221" s="486" t="s">
        <v>419</v>
      </c>
      <c r="B221" s="140"/>
      <c r="C221" s="140"/>
      <c r="D221" s="140"/>
      <c r="E221" s="485">
        <f>E220/6</f>
        <v>2784.62541362953</v>
      </c>
      <c r="F221" s="485">
        <f>12*E221</f>
        <v>33415.5049635544</v>
      </c>
    </row>
    <row r="222" spans="1:6">
      <c r="A222" s="487" t="s">
        <v>420</v>
      </c>
      <c r="B222" s="140"/>
      <c r="C222" s="140"/>
      <c r="D222" s="140"/>
      <c r="E222" s="140"/>
      <c r="F222" s="140"/>
    </row>
    <row r="223" spans="1:6">
      <c r="A223"/>
      <c r="B223" s="488"/>
      <c r="C223"/>
      <c r="D223"/>
      <c r="E223"/>
      <c r="F223"/>
    </row>
    <row r="224" spans="1:6">
      <c r="A224"/>
      <c r="B224" s="488"/>
      <c r="C224"/>
      <c r="D224"/>
      <c r="E224"/>
      <c r="F224"/>
    </row>
    <row r="225" spans="1:6">
      <c r="A225"/>
      <c r="B225" s="488"/>
      <c r="C225"/>
      <c r="D225"/>
      <c r="E225"/>
      <c r="F225"/>
    </row>
  </sheetData>
  <mergeCells count="29">
    <mergeCell ref="A1:E1"/>
    <mergeCell ref="A2:E2"/>
    <mergeCell ref="A4:E4"/>
    <mergeCell ref="A5:E5"/>
    <mergeCell ref="A197:D197"/>
    <mergeCell ref="A198:D198"/>
    <mergeCell ref="A199:D199"/>
    <mergeCell ref="A200:D200"/>
    <mergeCell ref="A202:E202"/>
    <mergeCell ref="A203:F203"/>
    <mergeCell ref="B204:C204"/>
    <mergeCell ref="B205:C205"/>
    <mergeCell ref="B206:C206"/>
    <mergeCell ref="B207:C207"/>
    <mergeCell ref="A208:D208"/>
    <mergeCell ref="E208:F208"/>
    <mergeCell ref="A210:F210"/>
    <mergeCell ref="A219:D219"/>
    <mergeCell ref="A220:D220"/>
    <mergeCell ref="A221:D221"/>
    <mergeCell ref="A222:F222"/>
    <mergeCell ref="A211:A212"/>
    <mergeCell ref="B211:B212"/>
    <mergeCell ref="C211:C212"/>
    <mergeCell ref="D211:D212"/>
    <mergeCell ref="E211:E212"/>
    <mergeCell ref="F211:F212"/>
    <mergeCell ref="F213:F215"/>
    <mergeCell ref="A217:D218"/>
  </mergeCells>
  <pageMargins left="0.511805555555556" right="0.511805555555556" top="0.869444444444444" bottom="0.786805555555556" header="0" footer="0"/>
  <pageSetup paperSize="9" scale="78" fitToHeight="0" orientation="portrait" horizontalDpi="600"/>
  <headerFooter>
    <oddHeader>&amp;CNegrito itálico"Processo 23069.167799/2024-18
PE 90.059/2024</oddHeader>
    <oddFooter>&amp;L&amp;A</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474"/>
  <sheetViews>
    <sheetView topLeftCell="A466" workbookViewId="0">
      <selection activeCell="G474" sqref="G474"/>
    </sheetView>
  </sheetViews>
  <sheetFormatPr defaultColWidth="9" defaultRowHeight="15"/>
  <cols>
    <col min="1" max="1" width="7.14285714285714" style="278" customWidth="1"/>
    <col min="2" max="2" width="51" style="279" customWidth="1"/>
    <col min="3" max="3" width="14.4285714285714" style="279" customWidth="1"/>
    <col min="4" max="4" width="10.1428571428571" style="279" customWidth="1"/>
    <col min="5" max="5" width="11.8571428571429" style="279" customWidth="1"/>
    <col min="6" max="6" width="15" style="280" customWidth="1"/>
    <col min="7" max="7" width="12.8571428571429" style="279" customWidth="1"/>
    <col min="8" max="8" width="18" style="279" customWidth="1"/>
    <col min="9" max="10" width="19.5714285714286" style="279" customWidth="1"/>
    <col min="11" max="11" width="7.14285714285714" style="279" customWidth="1"/>
    <col min="12" max="12" width="8.57142857142857" style="279" customWidth="1"/>
    <col min="13" max="13" width="7.71428571428571" style="279" customWidth="1"/>
    <col min="14" max="14" width="8.28571428571429" style="279" customWidth="1"/>
    <col min="15" max="15" width="8.71428571428571" style="279" customWidth="1"/>
    <col min="16" max="16" width="8" style="279" customWidth="1"/>
    <col min="17" max="17" width="7.28571428571429" style="279" customWidth="1"/>
    <col min="18" max="18" width="7.71428571428571" style="279" customWidth="1"/>
    <col min="19" max="20" width="6" style="279" customWidth="1"/>
    <col min="21" max="21" width="8.28571428571429" style="279" customWidth="1"/>
    <col min="22" max="16384" width="9.14285714285714" style="279"/>
  </cols>
  <sheetData>
    <row r="1" ht="15.6" customHeight="1" spans="1:28">
      <c r="A1" s="281" t="s">
        <v>0</v>
      </c>
      <c r="B1" s="281"/>
      <c r="C1" s="281"/>
      <c r="D1" s="281"/>
      <c r="E1" s="281"/>
      <c r="F1" s="281"/>
      <c r="G1" s="281"/>
      <c r="H1" s="282"/>
      <c r="I1" s="282"/>
      <c r="J1" s="353"/>
      <c r="K1" s="353"/>
      <c r="L1" s="353"/>
      <c r="M1" s="353"/>
      <c r="N1" s="353"/>
      <c r="O1" s="353"/>
      <c r="P1" s="353"/>
      <c r="Q1" s="353"/>
      <c r="R1" s="353"/>
      <c r="S1" s="353"/>
      <c r="T1" s="353"/>
      <c r="U1" s="353"/>
      <c r="V1" s="353"/>
      <c r="W1" s="353"/>
      <c r="X1" s="353"/>
      <c r="Y1" s="353"/>
      <c r="Z1" s="353"/>
      <c r="AA1" s="353"/>
      <c r="AB1" s="353"/>
    </row>
    <row r="2" ht="15.75" spans="1:21">
      <c r="A2" s="283" t="s">
        <v>1</v>
      </c>
      <c r="B2" s="283"/>
      <c r="C2" s="283"/>
      <c r="D2" s="283"/>
      <c r="E2" s="283"/>
      <c r="F2" s="283"/>
      <c r="G2" s="283"/>
      <c r="H2" s="284"/>
      <c r="I2" s="284"/>
      <c r="J2" s="278"/>
      <c r="K2" s="278"/>
      <c r="L2" s="278"/>
      <c r="M2" s="278"/>
      <c r="N2" s="278"/>
      <c r="O2" s="278"/>
      <c r="P2" s="278"/>
      <c r="Q2" s="278"/>
      <c r="R2" s="278"/>
      <c r="S2" s="278"/>
      <c r="T2" s="278"/>
      <c r="U2" s="278"/>
    </row>
    <row r="3" spans="1:21">
      <c r="A3" s="285"/>
      <c r="B3" s="286"/>
      <c r="C3" s="286"/>
      <c r="D3" s="286"/>
      <c r="E3" s="286"/>
      <c r="F3" s="286"/>
      <c r="G3" s="286"/>
      <c r="H3" s="286"/>
      <c r="I3" s="286"/>
      <c r="J3" s="286"/>
      <c r="K3" s="286"/>
      <c r="L3" s="286"/>
      <c r="M3" s="286"/>
      <c r="N3" s="286"/>
      <c r="O3" s="286"/>
      <c r="P3" s="286"/>
      <c r="Q3" s="286"/>
      <c r="R3" s="286"/>
      <c r="S3" s="286"/>
      <c r="T3" s="286"/>
      <c r="U3" s="286"/>
    </row>
    <row r="4" ht="14.45" customHeight="1" spans="1:10">
      <c r="A4" s="287" t="s">
        <v>421</v>
      </c>
      <c r="B4" s="287"/>
      <c r="C4" s="287"/>
      <c r="D4" s="287"/>
      <c r="E4" s="287"/>
      <c r="F4" s="287"/>
      <c r="G4" s="287"/>
      <c r="H4" s="288"/>
      <c r="I4" s="288"/>
      <c r="J4" s="288"/>
    </row>
    <row r="5" ht="48" customHeight="1" spans="1:10">
      <c r="A5" s="289" t="s">
        <v>2</v>
      </c>
      <c r="B5" s="289"/>
      <c r="C5" s="289"/>
      <c r="D5" s="289"/>
      <c r="E5" s="289"/>
      <c r="F5" s="289"/>
      <c r="G5" s="289"/>
      <c r="H5" s="290"/>
      <c r="I5" s="290"/>
      <c r="J5" s="290"/>
    </row>
    <row r="6" ht="15.75" spans="1:6">
      <c r="A6" s="279"/>
      <c r="F6" s="279"/>
    </row>
    <row r="7" spans="1:7">
      <c r="A7" s="291" t="s">
        <v>422</v>
      </c>
      <c r="B7" s="292"/>
      <c r="C7" s="292"/>
      <c r="D7" s="292"/>
      <c r="E7" s="292"/>
      <c r="F7" s="292"/>
      <c r="G7" s="293"/>
    </row>
    <row r="8" spans="1:7">
      <c r="A8" s="294" t="s">
        <v>7</v>
      </c>
      <c r="B8" s="295" t="s">
        <v>8</v>
      </c>
      <c r="C8" s="295" t="s">
        <v>423</v>
      </c>
      <c r="D8" s="295" t="s">
        <v>424</v>
      </c>
      <c r="E8" s="296" t="s">
        <v>425</v>
      </c>
      <c r="F8" s="297"/>
      <c r="G8" s="298" t="s">
        <v>426</v>
      </c>
    </row>
    <row r="9" ht="30" spans="1:7">
      <c r="A9" s="299"/>
      <c r="B9" s="300"/>
      <c r="C9" s="301"/>
      <c r="D9" s="301"/>
      <c r="E9" s="302" t="s">
        <v>427</v>
      </c>
      <c r="F9" s="303" t="s">
        <v>428</v>
      </c>
      <c r="G9" s="304"/>
    </row>
    <row r="10" ht="30" spans="1:7">
      <c r="A10" s="305" t="s">
        <v>429</v>
      </c>
      <c r="B10" s="306" t="s">
        <v>430</v>
      </c>
      <c r="C10" s="307">
        <v>6</v>
      </c>
      <c r="D10" s="307" t="s">
        <v>431</v>
      </c>
      <c r="E10" s="308">
        <v>55.67</v>
      </c>
      <c r="F10" s="309">
        <f>E10*C10</f>
        <v>334.02</v>
      </c>
      <c r="G10" s="310" t="s">
        <v>432</v>
      </c>
    </row>
    <row r="11" ht="30" spans="1:7">
      <c r="A11" s="311" t="s">
        <v>433</v>
      </c>
      <c r="B11" s="306" t="s">
        <v>434</v>
      </c>
      <c r="C11" s="307">
        <v>6</v>
      </c>
      <c r="D11" s="307" t="s">
        <v>431</v>
      </c>
      <c r="E11" s="308">
        <v>34</v>
      </c>
      <c r="F11" s="309">
        <f>E11*C11</f>
        <v>204</v>
      </c>
      <c r="G11" s="312"/>
    </row>
    <row r="12" ht="30" spans="1:7">
      <c r="A12" s="305" t="s">
        <v>435</v>
      </c>
      <c r="B12" s="306" t="s">
        <v>436</v>
      </c>
      <c r="C12" s="307">
        <v>2</v>
      </c>
      <c r="D12" s="307" t="s">
        <v>431</v>
      </c>
      <c r="E12" s="313">
        <v>17.33</v>
      </c>
      <c r="F12" s="309">
        <f t="shared" ref="F12:F14" si="0">E12*C12</f>
        <v>34.66</v>
      </c>
      <c r="G12" s="312"/>
    </row>
    <row r="13" spans="1:7">
      <c r="A13" s="311" t="s">
        <v>437</v>
      </c>
      <c r="B13" s="306" t="s">
        <v>438</v>
      </c>
      <c r="C13" s="307">
        <v>1</v>
      </c>
      <c r="D13" s="307" t="s">
        <v>431</v>
      </c>
      <c r="E13" s="308">
        <v>4.11</v>
      </c>
      <c r="F13" s="309">
        <f t="shared" si="0"/>
        <v>4.11</v>
      </c>
      <c r="G13" s="312"/>
    </row>
    <row r="14" spans="1:7">
      <c r="A14" s="305" t="s">
        <v>439</v>
      </c>
      <c r="B14" s="306" t="s">
        <v>440</v>
      </c>
      <c r="C14" s="307">
        <v>10</v>
      </c>
      <c r="D14" s="307" t="s">
        <v>441</v>
      </c>
      <c r="E14" s="308">
        <v>10.55</v>
      </c>
      <c r="F14" s="309">
        <f t="shared" si="0"/>
        <v>105.5</v>
      </c>
      <c r="G14" s="304"/>
    </row>
    <row r="15" spans="1:7">
      <c r="A15" s="314" t="s">
        <v>442</v>
      </c>
      <c r="B15" s="315"/>
      <c r="C15" s="315"/>
      <c r="D15" s="315"/>
      <c r="E15" s="297"/>
      <c r="F15" s="316">
        <f>SUM(F10:F14)</f>
        <v>682.29</v>
      </c>
      <c r="G15" s="317"/>
    </row>
    <row r="16" spans="1:7">
      <c r="A16" s="314" t="s">
        <v>443</v>
      </c>
      <c r="B16" s="315"/>
      <c r="C16" s="315"/>
      <c r="D16" s="315"/>
      <c r="E16" s="297"/>
      <c r="F16" s="316">
        <f>F15/12</f>
        <v>56.8575</v>
      </c>
      <c r="G16" s="317"/>
    </row>
    <row r="17" spans="1:7">
      <c r="A17" s="318" t="s">
        <v>444</v>
      </c>
      <c r="B17" s="315"/>
      <c r="C17" s="315"/>
      <c r="D17" s="315"/>
      <c r="E17" s="315"/>
      <c r="F17" s="315"/>
      <c r="G17" s="317"/>
    </row>
    <row r="18" ht="45" spans="1:7">
      <c r="A18" s="294" t="s">
        <v>7</v>
      </c>
      <c r="B18" s="295" t="s">
        <v>8</v>
      </c>
      <c r="C18" s="295" t="s">
        <v>445</v>
      </c>
      <c r="D18" s="295" t="s">
        <v>446</v>
      </c>
      <c r="E18" s="295" t="s">
        <v>447</v>
      </c>
      <c r="F18" s="319" t="s">
        <v>448</v>
      </c>
      <c r="G18" s="298" t="s">
        <v>449</v>
      </c>
    </row>
    <row r="19" spans="1:7">
      <c r="A19" s="320" t="s">
        <v>450</v>
      </c>
      <c r="B19" s="321" t="s">
        <v>451</v>
      </c>
      <c r="C19" s="13">
        <v>1</v>
      </c>
      <c r="D19" s="13" t="s">
        <v>452</v>
      </c>
      <c r="E19" s="13">
        <v>1</v>
      </c>
      <c r="F19" s="322">
        <v>9.87</v>
      </c>
      <c r="G19" s="323">
        <f>E19*F19</f>
        <v>9.87</v>
      </c>
    </row>
    <row r="20" ht="45" spans="1:7">
      <c r="A20" s="320" t="s">
        <v>453</v>
      </c>
      <c r="B20" s="324" t="s">
        <v>454</v>
      </c>
      <c r="C20" s="320">
        <v>1</v>
      </c>
      <c r="D20" s="320" t="s">
        <v>452</v>
      </c>
      <c r="E20" s="320">
        <v>1</v>
      </c>
      <c r="F20" s="322">
        <v>122.31</v>
      </c>
      <c r="G20" s="323">
        <f t="shared" ref="G20:G32" si="1">E20*F20</f>
        <v>122.31</v>
      </c>
    </row>
    <row r="21" spans="1:7">
      <c r="A21" s="320" t="s">
        <v>455</v>
      </c>
      <c r="B21" s="321" t="s">
        <v>456</v>
      </c>
      <c r="C21" s="13">
        <v>1</v>
      </c>
      <c r="D21" s="320" t="s">
        <v>452</v>
      </c>
      <c r="E21" s="13">
        <v>1</v>
      </c>
      <c r="F21" s="322">
        <v>32.33</v>
      </c>
      <c r="G21" s="323">
        <f t="shared" si="1"/>
        <v>32.33</v>
      </c>
    </row>
    <row r="22" ht="30" spans="1:7">
      <c r="A22" s="320" t="s">
        <v>457</v>
      </c>
      <c r="B22" s="321" t="s">
        <v>458</v>
      </c>
      <c r="C22" s="13">
        <v>1</v>
      </c>
      <c r="D22" s="13" t="s">
        <v>459</v>
      </c>
      <c r="E22" s="13">
        <v>1</v>
      </c>
      <c r="F22" s="322">
        <v>154.55</v>
      </c>
      <c r="G22" s="323">
        <f t="shared" si="1"/>
        <v>154.55</v>
      </c>
    </row>
    <row r="23" spans="1:7">
      <c r="A23" s="320" t="s">
        <v>460</v>
      </c>
      <c r="B23" s="321" t="s">
        <v>461</v>
      </c>
      <c r="C23" s="13">
        <v>4</v>
      </c>
      <c r="D23" s="13" t="s">
        <v>462</v>
      </c>
      <c r="E23" s="13">
        <f>48</f>
        <v>48</v>
      </c>
      <c r="F23" s="322">
        <v>2.59</v>
      </c>
      <c r="G23" s="323">
        <f t="shared" si="1"/>
        <v>124.32</v>
      </c>
    </row>
    <row r="24" ht="30" spans="1:7">
      <c r="A24" s="320" t="s">
        <v>463</v>
      </c>
      <c r="B24" s="321" t="s">
        <v>464</v>
      </c>
      <c r="C24" s="13">
        <v>1</v>
      </c>
      <c r="D24" s="13" t="s">
        <v>452</v>
      </c>
      <c r="E24" s="13">
        <v>1</v>
      </c>
      <c r="F24" s="322">
        <v>10.41</v>
      </c>
      <c r="G24" s="323">
        <f t="shared" si="1"/>
        <v>10.41</v>
      </c>
    </row>
    <row r="25" spans="1:7">
      <c r="A25" s="320" t="s">
        <v>465</v>
      </c>
      <c r="B25" s="321" t="s">
        <v>466</v>
      </c>
      <c r="C25" s="13">
        <v>1</v>
      </c>
      <c r="D25" s="13" t="s">
        <v>452</v>
      </c>
      <c r="E25" s="13">
        <v>1</v>
      </c>
      <c r="F25" s="322">
        <v>10.41</v>
      </c>
      <c r="G25" s="323">
        <f t="shared" si="1"/>
        <v>10.41</v>
      </c>
    </row>
    <row r="26" ht="30" spans="1:7">
      <c r="A26" s="320" t="s">
        <v>467</v>
      </c>
      <c r="B26" s="321" t="s">
        <v>468</v>
      </c>
      <c r="C26" s="13">
        <v>1</v>
      </c>
      <c r="D26" s="13" t="s">
        <v>452</v>
      </c>
      <c r="E26" s="13">
        <v>1</v>
      </c>
      <c r="F26" s="322">
        <v>215.33</v>
      </c>
      <c r="G26" s="323">
        <f t="shared" si="1"/>
        <v>215.33</v>
      </c>
    </row>
    <row r="27" ht="45" spans="1:7">
      <c r="A27" s="320" t="s">
        <v>469</v>
      </c>
      <c r="B27" s="321" t="s">
        <v>470</v>
      </c>
      <c r="C27" s="13">
        <v>1</v>
      </c>
      <c r="D27" s="13" t="s">
        <v>452</v>
      </c>
      <c r="E27" s="13">
        <v>1</v>
      </c>
      <c r="F27" s="322">
        <v>3.06</v>
      </c>
      <c r="G27" s="323">
        <f t="shared" si="1"/>
        <v>3.06</v>
      </c>
    </row>
    <row r="28" ht="30" spans="1:7">
      <c r="A28" s="320" t="s">
        <v>471</v>
      </c>
      <c r="B28" s="321" t="s">
        <v>472</v>
      </c>
      <c r="C28" s="13">
        <v>1</v>
      </c>
      <c r="D28" s="13" t="s">
        <v>473</v>
      </c>
      <c r="E28" s="13">
        <v>6</v>
      </c>
      <c r="F28" s="322">
        <v>0.89</v>
      </c>
      <c r="G28" s="323">
        <f t="shared" si="1"/>
        <v>5.34</v>
      </c>
    </row>
    <row r="29" ht="45" spans="1:7">
      <c r="A29" s="320" t="s">
        <v>474</v>
      </c>
      <c r="B29" s="321" t="s">
        <v>475</v>
      </c>
      <c r="C29" s="13">
        <v>1</v>
      </c>
      <c r="D29" s="13" t="s">
        <v>452</v>
      </c>
      <c r="E29" s="13">
        <v>1</v>
      </c>
      <c r="F29" s="322">
        <v>28.05</v>
      </c>
      <c r="G29" s="323">
        <f t="shared" si="1"/>
        <v>28.05</v>
      </c>
    </row>
    <row r="30" ht="45" spans="1:7">
      <c r="A30" s="320" t="s">
        <v>476</v>
      </c>
      <c r="B30" s="321" t="s">
        <v>477</v>
      </c>
      <c r="C30" s="13">
        <v>4</v>
      </c>
      <c r="D30" s="13" t="s">
        <v>462</v>
      </c>
      <c r="E30" s="13">
        <v>48</v>
      </c>
      <c r="F30" s="322">
        <v>1.61</v>
      </c>
      <c r="G30" s="323">
        <f t="shared" si="1"/>
        <v>77.28</v>
      </c>
    </row>
    <row r="31" ht="30" spans="1:7">
      <c r="A31" s="320" t="s">
        <v>478</v>
      </c>
      <c r="B31" s="321" t="s">
        <v>479</v>
      </c>
      <c r="C31" s="13">
        <v>1</v>
      </c>
      <c r="D31" s="13" t="s">
        <v>459</v>
      </c>
      <c r="E31" s="13">
        <v>1</v>
      </c>
      <c r="F31" s="322" t="s">
        <v>480</v>
      </c>
      <c r="G31" s="323">
        <f t="shared" si="1"/>
        <v>125.2</v>
      </c>
    </row>
    <row r="32" spans="1:7">
      <c r="A32" s="320" t="s">
        <v>481</v>
      </c>
      <c r="B32" s="321" t="s">
        <v>482</v>
      </c>
      <c r="C32" s="13">
        <v>1</v>
      </c>
      <c r="D32" s="13" t="s">
        <v>459</v>
      </c>
      <c r="E32" s="13">
        <v>1</v>
      </c>
      <c r="F32" s="322">
        <v>123.33</v>
      </c>
      <c r="G32" s="323">
        <f t="shared" si="1"/>
        <v>123.33</v>
      </c>
    </row>
    <row r="33" spans="1:7">
      <c r="A33" s="325" t="s">
        <v>483</v>
      </c>
      <c r="B33" s="326"/>
      <c r="C33" s="326"/>
      <c r="D33" s="326"/>
      <c r="E33" s="326"/>
      <c r="F33" s="327"/>
      <c r="G33" s="328">
        <f>SUM(G19:G32)</f>
        <v>1041.79</v>
      </c>
    </row>
    <row r="34" spans="1:7">
      <c r="A34" s="329" t="s">
        <v>484</v>
      </c>
      <c r="B34" s="315"/>
      <c r="C34" s="315"/>
      <c r="D34" s="315"/>
      <c r="E34" s="315"/>
      <c r="F34" s="297"/>
      <c r="G34" s="330">
        <f>G33/12</f>
        <v>86.8158333333333</v>
      </c>
    </row>
    <row r="35" ht="15.75" spans="1:7">
      <c r="A35" s="331" t="s">
        <v>485</v>
      </c>
      <c r="B35" s="332"/>
      <c r="C35" s="332"/>
      <c r="D35" s="332"/>
      <c r="E35" s="332"/>
      <c r="F35" s="333"/>
      <c r="G35" s="334">
        <f>G34+F16</f>
        <v>143.673333333333</v>
      </c>
    </row>
    <row r="36" spans="1:7">
      <c r="A36" s="335"/>
      <c r="B36" s="336"/>
      <c r="C36" s="337"/>
      <c r="D36" s="337"/>
      <c r="E36" s="337"/>
      <c r="F36" s="338"/>
      <c r="G36" s="339"/>
    </row>
    <row r="37" ht="15.75" spans="1:7">
      <c r="A37" s="340"/>
      <c r="B37" s="341"/>
      <c r="C37" s="340"/>
      <c r="D37" s="340"/>
      <c r="E37" s="340"/>
      <c r="F37" s="342"/>
      <c r="G37" s="342"/>
    </row>
    <row r="38" spans="1:7">
      <c r="A38" s="291" t="s">
        <v>486</v>
      </c>
      <c r="B38" s="292"/>
      <c r="C38" s="292"/>
      <c r="D38" s="292"/>
      <c r="E38" s="292"/>
      <c r="F38" s="292"/>
      <c r="G38" s="293"/>
    </row>
    <row r="39" spans="1:7">
      <c r="A39" s="294" t="s">
        <v>7</v>
      </c>
      <c r="B39" s="295" t="s">
        <v>8</v>
      </c>
      <c r="C39" s="295" t="s">
        <v>423</v>
      </c>
      <c r="D39" s="295" t="s">
        <v>424</v>
      </c>
      <c r="E39" s="296" t="s">
        <v>425</v>
      </c>
      <c r="F39" s="297"/>
      <c r="G39" s="298" t="s">
        <v>426</v>
      </c>
    </row>
    <row r="40" ht="30" spans="1:7">
      <c r="A40" s="299"/>
      <c r="B40" s="300"/>
      <c r="C40" s="301"/>
      <c r="D40" s="301"/>
      <c r="E40" s="302" t="s">
        <v>427</v>
      </c>
      <c r="F40" s="303" t="s">
        <v>428</v>
      </c>
      <c r="G40" s="304"/>
    </row>
    <row r="41" ht="30" spans="1:7">
      <c r="A41" s="311" t="s">
        <v>429</v>
      </c>
      <c r="B41" s="306" t="s">
        <v>487</v>
      </c>
      <c r="C41" s="307">
        <v>6</v>
      </c>
      <c r="D41" s="307" t="s">
        <v>431</v>
      </c>
      <c r="E41" s="343">
        <v>40.86</v>
      </c>
      <c r="F41" s="309">
        <f t="shared" ref="F41:F46" si="2">E41*C41</f>
        <v>245.16</v>
      </c>
      <c r="G41" s="310" t="s">
        <v>488</v>
      </c>
    </row>
    <row r="42" ht="45" spans="1:7">
      <c r="A42" s="305" t="s">
        <v>433</v>
      </c>
      <c r="B42" s="306" t="s">
        <v>489</v>
      </c>
      <c r="C42" s="307">
        <v>6</v>
      </c>
      <c r="D42" s="307" t="s">
        <v>431</v>
      </c>
      <c r="E42" s="343">
        <v>19.42</v>
      </c>
      <c r="F42" s="309">
        <f t="shared" si="2"/>
        <v>116.52</v>
      </c>
      <c r="G42" s="312"/>
    </row>
    <row r="43" ht="30" spans="1:7">
      <c r="A43" s="311" t="s">
        <v>435</v>
      </c>
      <c r="B43" s="306" t="s">
        <v>436</v>
      </c>
      <c r="C43" s="307">
        <v>2</v>
      </c>
      <c r="D43" s="307" t="s">
        <v>431</v>
      </c>
      <c r="E43" s="313">
        <v>17.33</v>
      </c>
      <c r="F43" s="309">
        <f t="shared" si="2"/>
        <v>34.66</v>
      </c>
      <c r="G43" s="312"/>
    </row>
    <row r="44" spans="1:7">
      <c r="A44" s="305" t="s">
        <v>437</v>
      </c>
      <c r="B44" s="306" t="s">
        <v>438</v>
      </c>
      <c r="C44" s="307">
        <v>1</v>
      </c>
      <c r="D44" s="307" t="s">
        <v>431</v>
      </c>
      <c r="E44" s="313">
        <v>4.11</v>
      </c>
      <c r="F44" s="309">
        <f t="shared" si="2"/>
        <v>4.11</v>
      </c>
      <c r="G44" s="312"/>
    </row>
    <row r="45" ht="45" spans="1:7">
      <c r="A45" s="311" t="s">
        <v>439</v>
      </c>
      <c r="B45" s="306" t="s">
        <v>490</v>
      </c>
      <c r="C45" s="307">
        <v>4</v>
      </c>
      <c r="D45" s="307" t="s">
        <v>431</v>
      </c>
      <c r="E45" s="313">
        <v>51.6</v>
      </c>
      <c r="F45" s="309">
        <f t="shared" si="2"/>
        <v>206.4</v>
      </c>
      <c r="G45" s="312"/>
    </row>
    <row r="46" spans="1:7">
      <c r="A46" s="305" t="s">
        <v>491</v>
      </c>
      <c r="B46" s="306" t="s">
        <v>440</v>
      </c>
      <c r="C46" s="307">
        <v>10</v>
      </c>
      <c r="D46" s="307" t="s">
        <v>441</v>
      </c>
      <c r="E46" s="313">
        <v>10.55</v>
      </c>
      <c r="F46" s="309">
        <f t="shared" si="2"/>
        <v>105.5</v>
      </c>
      <c r="G46" s="312"/>
    </row>
    <row r="47" spans="1:7">
      <c r="A47" s="314" t="s">
        <v>442</v>
      </c>
      <c r="B47" s="315"/>
      <c r="C47" s="315"/>
      <c r="D47" s="315"/>
      <c r="E47" s="297"/>
      <c r="F47" s="316">
        <f>SUM(F41:F46)</f>
        <v>712.35</v>
      </c>
      <c r="G47" s="317"/>
    </row>
    <row r="48" spans="1:7">
      <c r="A48" s="314" t="s">
        <v>443</v>
      </c>
      <c r="B48" s="315"/>
      <c r="C48" s="315"/>
      <c r="D48" s="315"/>
      <c r="E48" s="297"/>
      <c r="F48" s="316">
        <f>F47/12</f>
        <v>59.3625</v>
      </c>
      <c r="G48" s="317"/>
    </row>
    <row r="49" spans="1:7">
      <c r="A49" s="318" t="s">
        <v>492</v>
      </c>
      <c r="B49" s="315"/>
      <c r="C49" s="315"/>
      <c r="D49" s="315"/>
      <c r="E49" s="315"/>
      <c r="F49" s="315"/>
      <c r="G49" s="317"/>
    </row>
    <row r="50" ht="45" spans="1:7">
      <c r="A50" s="294" t="s">
        <v>7</v>
      </c>
      <c r="B50" s="295" t="s">
        <v>8</v>
      </c>
      <c r="C50" s="295" t="s">
        <v>445</v>
      </c>
      <c r="D50" s="295" t="s">
        <v>446</v>
      </c>
      <c r="E50" s="295" t="s">
        <v>447</v>
      </c>
      <c r="F50" s="319" t="s">
        <v>448</v>
      </c>
      <c r="G50" s="298" t="s">
        <v>449</v>
      </c>
    </row>
    <row r="51" spans="1:7">
      <c r="A51" s="320" t="s">
        <v>450</v>
      </c>
      <c r="B51" s="344" t="s">
        <v>451</v>
      </c>
      <c r="C51" s="13">
        <v>1</v>
      </c>
      <c r="D51" s="13" t="s">
        <v>452</v>
      </c>
      <c r="E51" s="13">
        <v>1</v>
      </c>
      <c r="F51" s="322">
        <v>9.87</v>
      </c>
      <c r="G51" s="323">
        <f>E51*F51</f>
        <v>9.87</v>
      </c>
    </row>
    <row r="52" ht="45" spans="1:7">
      <c r="A52" s="345" t="s">
        <v>453</v>
      </c>
      <c r="B52" s="346" t="s">
        <v>454</v>
      </c>
      <c r="C52" s="347">
        <v>1</v>
      </c>
      <c r="D52" s="13" t="s">
        <v>452</v>
      </c>
      <c r="E52" s="347">
        <v>1</v>
      </c>
      <c r="F52" s="348">
        <v>122.31</v>
      </c>
      <c r="G52" s="349">
        <f t="shared" ref="G52:G62" si="3">F52*E52</f>
        <v>122.31</v>
      </c>
    </row>
    <row r="53" ht="30" spans="1:7">
      <c r="A53" s="320" t="s">
        <v>455</v>
      </c>
      <c r="B53" s="346" t="s">
        <v>493</v>
      </c>
      <c r="C53" s="347">
        <v>1</v>
      </c>
      <c r="D53" s="13" t="s">
        <v>452</v>
      </c>
      <c r="E53" s="347">
        <v>1</v>
      </c>
      <c r="F53" s="350">
        <v>32.33</v>
      </c>
      <c r="G53" s="349">
        <f t="shared" si="3"/>
        <v>32.33</v>
      </c>
    </row>
    <row r="54" ht="30" spans="1:7">
      <c r="A54" s="345" t="s">
        <v>457</v>
      </c>
      <c r="B54" s="346" t="s">
        <v>458</v>
      </c>
      <c r="C54" s="347">
        <v>1</v>
      </c>
      <c r="D54" s="347" t="s">
        <v>459</v>
      </c>
      <c r="E54" s="347">
        <v>1</v>
      </c>
      <c r="F54" s="351">
        <v>154.55</v>
      </c>
      <c r="G54" s="349">
        <f t="shared" si="3"/>
        <v>154.55</v>
      </c>
    </row>
    <row r="55" spans="1:7">
      <c r="A55" s="320" t="s">
        <v>460</v>
      </c>
      <c r="B55" s="346" t="s">
        <v>461</v>
      </c>
      <c r="C55" s="347">
        <v>3</v>
      </c>
      <c r="D55" s="347" t="s">
        <v>462</v>
      </c>
      <c r="E55" s="347">
        <v>36</v>
      </c>
      <c r="F55" s="350">
        <v>2.59</v>
      </c>
      <c r="G55" s="349">
        <f t="shared" si="3"/>
        <v>93.24</v>
      </c>
    </row>
    <row r="56" ht="30" spans="1:7">
      <c r="A56" s="345" t="s">
        <v>463</v>
      </c>
      <c r="B56" s="346" t="s">
        <v>464</v>
      </c>
      <c r="C56" s="347">
        <v>1</v>
      </c>
      <c r="D56" s="13" t="s">
        <v>452</v>
      </c>
      <c r="E56" s="347">
        <v>1</v>
      </c>
      <c r="F56" s="350">
        <v>10.41</v>
      </c>
      <c r="G56" s="349">
        <f t="shared" si="3"/>
        <v>10.41</v>
      </c>
    </row>
    <row r="57" ht="30" spans="1:7">
      <c r="A57" s="320" t="s">
        <v>465</v>
      </c>
      <c r="B57" s="346" t="s">
        <v>468</v>
      </c>
      <c r="C57" s="347">
        <v>1</v>
      </c>
      <c r="D57" s="13" t="s">
        <v>452</v>
      </c>
      <c r="E57" s="347">
        <v>1</v>
      </c>
      <c r="F57" s="350">
        <v>215.33</v>
      </c>
      <c r="G57" s="349">
        <f t="shared" si="3"/>
        <v>215.33</v>
      </c>
    </row>
    <row r="58" ht="45" spans="1:7">
      <c r="A58" s="345" t="s">
        <v>467</v>
      </c>
      <c r="B58" s="346" t="s">
        <v>470</v>
      </c>
      <c r="C58" s="347">
        <v>1</v>
      </c>
      <c r="D58" s="13" t="s">
        <v>452</v>
      </c>
      <c r="E58" s="347">
        <v>2</v>
      </c>
      <c r="F58" s="351">
        <v>3.06</v>
      </c>
      <c r="G58" s="349">
        <f t="shared" si="3"/>
        <v>6.12</v>
      </c>
    </row>
    <row r="59" ht="30" spans="1:7">
      <c r="A59" s="320" t="s">
        <v>469</v>
      </c>
      <c r="B59" s="346" t="s">
        <v>472</v>
      </c>
      <c r="C59" s="347">
        <v>1</v>
      </c>
      <c r="D59" s="347" t="s">
        <v>473</v>
      </c>
      <c r="E59" s="347">
        <v>6</v>
      </c>
      <c r="F59" s="351">
        <v>0.89</v>
      </c>
      <c r="G59" s="349">
        <f t="shared" si="3"/>
        <v>5.34</v>
      </c>
    </row>
    <row r="60" ht="30" spans="1:7">
      <c r="A60" s="345" t="s">
        <v>471</v>
      </c>
      <c r="B60" s="346" t="s">
        <v>494</v>
      </c>
      <c r="C60" s="347">
        <v>1</v>
      </c>
      <c r="D60" s="347" t="s">
        <v>452</v>
      </c>
      <c r="E60" s="347">
        <v>1</v>
      </c>
      <c r="F60" s="350">
        <v>20.75</v>
      </c>
      <c r="G60" s="349">
        <f t="shared" si="3"/>
        <v>20.75</v>
      </c>
    </row>
    <row r="61" ht="30" spans="1:7">
      <c r="A61" s="320" t="s">
        <v>474</v>
      </c>
      <c r="B61" s="346" t="s">
        <v>479</v>
      </c>
      <c r="C61" s="347">
        <v>1</v>
      </c>
      <c r="D61" s="347" t="s">
        <v>459</v>
      </c>
      <c r="E61" s="347">
        <v>1</v>
      </c>
      <c r="F61" s="348">
        <v>125.2</v>
      </c>
      <c r="G61" s="349">
        <f t="shared" si="3"/>
        <v>125.2</v>
      </c>
    </row>
    <row r="62" spans="1:7">
      <c r="A62" s="345" t="s">
        <v>476</v>
      </c>
      <c r="B62" s="346" t="s">
        <v>482</v>
      </c>
      <c r="C62" s="347">
        <v>1</v>
      </c>
      <c r="D62" s="347" t="s">
        <v>459</v>
      </c>
      <c r="E62" s="347">
        <v>1</v>
      </c>
      <c r="F62" s="352">
        <v>123.33</v>
      </c>
      <c r="G62" s="349">
        <f t="shared" si="3"/>
        <v>123.33</v>
      </c>
    </row>
    <row r="63" spans="1:7">
      <c r="A63" s="325" t="s">
        <v>483</v>
      </c>
      <c r="B63" s="326"/>
      <c r="C63" s="326"/>
      <c r="D63" s="326"/>
      <c r="E63" s="326"/>
      <c r="F63" s="327"/>
      <c r="G63" s="328">
        <f>SUM(G51:G62)</f>
        <v>918.78</v>
      </c>
    </row>
    <row r="64" spans="1:7">
      <c r="A64" s="329" t="s">
        <v>484</v>
      </c>
      <c r="B64" s="315"/>
      <c r="C64" s="315"/>
      <c r="D64" s="315"/>
      <c r="E64" s="315"/>
      <c r="F64" s="297"/>
      <c r="G64" s="330">
        <f>G63/12</f>
        <v>76.565</v>
      </c>
    </row>
    <row r="65" ht="15.75" spans="1:7">
      <c r="A65" s="331" t="s">
        <v>485</v>
      </c>
      <c r="B65" s="332"/>
      <c r="C65" s="332"/>
      <c r="D65" s="332"/>
      <c r="E65" s="332"/>
      <c r="F65" s="333"/>
      <c r="G65" s="334">
        <f>G64+F48</f>
        <v>135.9275</v>
      </c>
    </row>
    <row r="66" spans="1:7">
      <c r="A66" s="335"/>
      <c r="B66" s="336"/>
      <c r="C66" s="337"/>
      <c r="D66" s="337"/>
      <c r="E66" s="337"/>
      <c r="F66" s="338"/>
      <c r="G66" s="339"/>
    </row>
    <row r="67" ht="15.75" spans="1:7">
      <c r="A67" s="340"/>
      <c r="B67" s="341"/>
      <c r="C67" s="340"/>
      <c r="D67" s="340"/>
      <c r="E67" s="340"/>
      <c r="F67" s="342"/>
      <c r="G67" s="342"/>
    </row>
    <row r="68" spans="1:7">
      <c r="A68" s="291" t="s">
        <v>495</v>
      </c>
      <c r="B68" s="292"/>
      <c r="C68" s="292"/>
      <c r="D68" s="292"/>
      <c r="E68" s="292"/>
      <c r="F68" s="292"/>
      <c r="G68" s="293"/>
    </row>
    <row r="69" spans="1:7">
      <c r="A69" s="294" t="s">
        <v>7</v>
      </c>
      <c r="B69" s="295" t="s">
        <v>8</v>
      </c>
      <c r="C69" s="295" t="s">
        <v>423</v>
      </c>
      <c r="D69" s="295" t="s">
        <v>424</v>
      </c>
      <c r="E69" s="296" t="s">
        <v>425</v>
      </c>
      <c r="F69" s="297"/>
      <c r="G69" s="298" t="s">
        <v>426</v>
      </c>
    </row>
    <row r="70" ht="30" spans="1:7">
      <c r="A70" s="299"/>
      <c r="B70" s="300"/>
      <c r="C70" s="301"/>
      <c r="D70" s="301"/>
      <c r="E70" s="302" t="s">
        <v>427</v>
      </c>
      <c r="F70" s="303" t="s">
        <v>428</v>
      </c>
      <c r="G70" s="304"/>
    </row>
    <row r="71" ht="30" spans="1:7">
      <c r="A71" s="311" t="s">
        <v>429</v>
      </c>
      <c r="B71" s="306" t="s">
        <v>487</v>
      </c>
      <c r="C71" s="307">
        <v>6</v>
      </c>
      <c r="D71" s="307" t="s">
        <v>431</v>
      </c>
      <c r="E71" s="343">
        <v>40.86</v>
      </c>
      <c r="F71" s="354">
        <f t="shared" ref="F71:F76" si="4">E71*C71</f>
        <v>245.16</v>
      </c>
      <c r="G71" s="310" t="s">
        <v>488</v>
      </c>
    </row>
    <row r="72" ht="45" spans="1:7">
      <c r="A72" s="305" t="s">
        <v>433</v>
      </c>
      <c r="B72" s="306" t="s">
        <v>489</v>
      </c>
      <c r="C72" s="307">
        <v>6</v>
      </c>
      <c r="D72" s="307" t="s">
        <v>431</v>
      </c>
      <c r="E72" s="343">
        <v>19.42</v>
      </c>
      <c r="F72" s="354">
        <f t="shared" si="4"/>
        <v>116.52</v>
      </c>
      <c r="G72" s="312"/>
    </row>
    <row r="73" ht="30" spans="1:7">
      <c r="A73" s="311" t="s">
        <v>435</v>
      </c>
      <c r="B73" s="306" t="s">
        <v>436</v>
      </c>
      <c r="C73" s="307">
        <v>2</v>
      </c>
      <c r="D73" s="307" t="s">
        <v>431</v>
      </c>
      <c r="E73" s="313">
        <v>17.33</v>
      </c>
      <c r="F73" s="354">
        <f t="shared" si="4"/>
        <v>34.66</v>
      </c>
      <c r="G73" s="312"/>
    </row>
    <row r="74" spans="1:7">
      <c r="A74" s="305" t="s">
        <v>437</v>
      </c>
      <c r="B74" s="306" t="s">
        <v>438</v>
      </c>
      <c r="C74" s="307">
        <v>1</v>
      </c>
      <c r="D74" s="307" t="s">
        <v>431</v>
      </c>
      <c r="E74" s="313">
        <v>4.11</v>
      </c>
      <c r="F74" s="354">
        <f t="shared" si="4"/>
        <v>4.11</v>
      </c>
      <c r="G74" s="312"/>
    </row>
    <row r="75" ht="45" spans="1:7">
      <c r="A75" s="311" t="s">
        <v>439</v>
      </c>
      <c r="B75" s="306" t="s">
        <v>490</v>
      </c>
      <c r="C75" s="307">
        <v>4</v>
      </c>
      <c r="D75" s="307" t="s">
        <v>431</v>
      </c>
      <c r="E75" s="313">
        <v>51.6</v>
      </c>
      <c r="F75" s="354">
        <f t="shared" si="4"/>
        <v>206.4</v>
      </c>
      <c r="G75" s="312"/>
    </row>
    <row r="76" spans="1:7">
      <c r="A76" s="305" t="s">
        <v>491</v>
      </c>
      <c r="B76" s="306" t="s">
        <v>440</v>
      </c>
      <c r="C76" s="307">
        <v>10</v>
      </c>
      <c r="D76" s="307" t="s">
        <v>441</v>
      </c>
      <c r="E76" s="313">
        <v>10.55</v>
      </c>
      <c r="F76" s="354">
        <f t="shared" si="4"/>
        <v>105.5</v>
      </c>
      <c r="G76" s="304"/>
    </row>
    <row r="77" spans="1:7">
      <c r="A77" s="314" t="s">
        <v>442</v>
      </c>
      <c r="B77" s="315"/>
      <c r="C77" s="315"/>
      <c r="D77" s="315"/>
      <c r="E77" s="297"/>
      <c r="F77" s="316">
        <f>SUM(F71:F76)</f>
        <v>712.35</v>
      </c>
      <c r="G77" s="317"/>
    </row>
    <row r="78" spans="1:7">
      <c r="A78" s="314" t="s">
        <v>443</v>
      </c>
      <c r="B78" s="315"/>
      <c r="C78" s="315"/>
      <c r="D78" s="315"/>
      <c r="E78" s="297"/>
      <c r="F78" s="316">
        <f>F77/12</f>
        <v>59.3625</v>
      </c>
      <c r="G78" s="317"/>
    </row>
    <row r="79" spans="1:7">
      <c r="A79" s="355" t="s">
        <v>496</v>
      </c>
      <c r="B79" s="356"/>
      <c r="C79" s="356"/>
      <c r="D79" s="356"/>
      <c r="E79" s="356"/>
      <c r="F79" s="356"/>
      <c r="G79" s="357"/>
    </row>
    <row r="80" ht="45" spans="1:7">
      <c r="A80" s="294" t="s">
        <v>7</v>
      </c>
      <c r="B80" s="295" t="s">
        <v>8</v>
      </c>
      <c r="C80" s="295" t="s">
        <v>445</v>
      </c>
      <c r="D80" s="295" t="s">
        <v>446</v>
      </c>
      <c r="E80" s="295" t="s">
        <v>447</v>
      </c>
      <c r="F80" s="319" t="s">
        <v>448</v>
      </c>
      <c r="G80" s="298" t="s">
        <v>449</v>
      </c>
    </row>
    <row r="81" spans="1:7">
      <c r="A81" s="320" t="s">
        <v>450</v>
      </c>
      <c r="B81" s="324" t="s">
        <v>451</v>
      </c>
      <c r="C81" s="320">
        <v>1</v>
      </c>
      <c r="D81" s="320" t="s">
        <v>452</v>
      </c>
      <c r="E81" s="320">
        <v>1</v>
      </c>
      <c r="F81" s="358">
        <v>9.87</v>
      </c>
      <c r="G81" s="358">
        <f t="shared" ref="G81:G94" si="5">F81*E81</f>
        <v>9.87</v>
      </c>
    </row>
    <row r="82" spans="1:7">
      <c r="A82" s="320" t="s">
        <v>453</v>
      </c>
      <c r="B82" s="359" t="s">
        <v>497</v>
      </c>
      <c r="C82" s="347">
        <v>1</v>
      </c>
      <c r="D82" s="347" t="s">
        <v>452</v>
      </c>
      <c r="E82" s="347">
        <v>1</v>
      </c>
      <c r="F82" s="348">
        <v>33.51</v>
      </c>
      <c r="G82" s="360">
        <f t="shared" si="5"/>
        <v>33.51</v>
      </c>
    </row>
    <row r="83" ht="75" spans="1:7">
      <c r="A83" s="320" t="s">
        <v>455</v>
      </c>
      <c r="B83" s="359" t="s">
        <v>498</v>
      </c>
      <c r="C83" s="347">
        <v>1</v>
      </c>
      <c r="D83" s="347" t="s">
        <v>452</v>
      </c>
      <c r="E83" s="347">
        <v>1</v>
      </c>
      <c r="F83" s="348">
        <v>36.9</v>
      </c>
      <c r="G83" s="360">
        <f t="shared" si="5"/>
        <v>36.9</v>
      </c>
    </row>
    <row r="84" spans="1:7">
      <c r="A84" s="320" t="s">
        <v>457</v>
      </c>
      <c r="B84" s="359" t="s">
        <v>499</v>
      </c>
      <c r="C84" s="347">
        <v>1</v>
      </c>
      <c r="D84" s="347" t="s">
        <v>452</v>
      </c>
      <c r="E84" s="347">
        <v>1</v>
      </c>
      <c r="F84" s="348">
        <v>41.63</v>
      </c>
      <c r="G84" s="360">
        <f t="shared" si="5"/>
        <v>41.63</v>
      </c>
    </row>
    <row r="85" ht="30" spans="1:7">
      <c r="A85" s="320" t="s">
        <v>460</v>
      </c>
      <c r="B85" s="359" t="s">
        <v>458</v>
      </c>
      <c r="C85" s="347">
        <v>1</v>
      </c>
      <c r="D85" s="347" t="s">
        <v>459</v>
      </c>
      <c r="E85" s="347">
        <v>1</v>
      </c>
      <c r="F85" s="351">
        <v>154.55</v>
      </c>
      <c r="G85" s="360">
        <f t="shared" si="5"/>
        <v>154.55</v>
      </c>
    </row>
    <row r="86" spans="1:7">
      <c r="A86" s="320" t="s">
        <v>463</v>
      </c>
      <c r="B86" s="359" t="s">
        <v>500</v>
      </c>
      <c r="C86" s="361">
        <v>1</v>
      </c>
      <c r="D86" s="347" t="s">
        <v>452</v>
      </c>
      <c r="E86" s="347">
        <v>1</v>
      </c>
      <c r="F86" s="351">
        <v>57.2</v>
      </c>
      <c r="G86" s="360">
        <f t="shared" si="5"/>
        <v>57.2</v>
      </c>
    </row>
    <row r="87" spans="1:7">
      <c r="A87" s="320" t="s">
        <v>465</v>
      </c>
      <c r="B87" s="359" t="s">
        <v>461</v>
      </c>
      <c r="C87" s="347">
        <v>4</v>
      </c>
      <c r="D87" s="347" t="s">
        <v>462</v>
      </c>
      <c r="E87" s="347">
        <v>48</v>
      </c>
      <c r="F87" s="350">
        <v>2.59</v>
      </c>
      <c r="G87" s="360">
        <f t="shared" si="5"/>
        <v>124.32</v>
      </c>
    </row>
    <row r="88" spans="1:7">
      <c r="A88" s="320" t="s">
        <v>467</v>
      </c>
      <c r="B88" s="359" t="s">
        <v>501</v>
      </c>
      <c r="C88" s="362">
        <v>4</v>
      </c>
      <c r="D88" s="362" t="s">
        <v>462</v>
      </c>
      <c r="E88" s="362">
        <v>48</v>
      </c>
      <c r="F88" s="350">
        <v>3.34</v>
      </c>
      <c r="G88" s="360">
        <f t="shared" si="5"/>
        <v>160.32</v>
      </c>
    </row>
    <row r="89" ht="30" spans="1:7">
      <c r="A89" s="320" t="s">
        <v>469</v>
      </c>
      <c r="B89" s="359" t="s">
        <v>502</v>
      </c>
      <c r="C89" s="347">
        <v>1</v>
      </c>
      <c r="D89" s="347" t="s">
        <v>452</v>
      </c>
      <c r="E89" s="347">
        <v>1</v>
      </c>
      <c r="F89" s="350">
        <v>207.67</v>
      </c>
      <c r="G89" s="360">
        <f t="shared" si="5"/>
        <v>207.67</v>
      </c>
    </row>
    <row r="90" ht="45" spans="1:7">
      <c r="A90" s="320" t="s">
        <v>471</v>
      </c>
      <c r="B90" s="359" t="s">
        <v>470</v>
      </c>
      <c r="C90" s="347">
        <v>1</v>
      </c>
      <c r="D90" s="347" t="s">
        <v>452</v>
      </c>
      <c r="E90" s="347">
        <v>2</v>
      </c>
      <c r="F90" s="351">
        <v>3.06</v>
      </c>
      <c r="G90" s="360">
        <f t="shared" si="5"/>
        <v>6.12</v>
      </c>
    </row>
    <row r="91" ht="30" spans="1:7">
      <c r="A91" s="320" t="s">
        <v>474</v>
      </c>
      <c r="B91" s="359" t="s">
        <v>472</v>
      </c>
      <c r="C91" s="347">
        <v>1</v>
      </c>
      <c r="D91" s="347" t="s">
        <v>473</v>
      </c>
      <c r="E91" s="347">
        <v>6</v>
      </c>
      <c r="F91" s="351">
        <v>0.89</v>
      </c>
      <c r="G91" s="360">
        <f t="shared" si="5"/>
        <v>5.34</v>
      </c>
    </row>
    <row r="92" ht="45" spans="1:7">
      <c r="A92" s="320" t="s">
        <v>476</v>
      </c>
      <c r="B92" s="359" t="s">
        <v>475</v>
      </c>
      <c r="C92" s="347">
        <v>1</v>
      </c>
      <c r="D92" s="347" t="s">
        <v>452</v>
      </c>
      <c r="E92" s="347">
        <v>1</v>
      </c>
      <c r="F92" s="350">
        <v>28.05</v>
      </c>
      <c r="G92" s="360">
        <f t="shared" si="5"/>
        <v>28.05</v>
      </c>
    </row>
    <row r="93" ht="30" spans="1:7">
      <c r="A93" s="320" t="s">
        <v>478</v>
      </c>
      <c r="B93" s="359" t="s">
        <v>479</v>
      </c>
      <c r="C93" s="347">
        <v>1</v>
      </c>
      <c r="D93" s="347" t="s">
        <v>459</v>
      </c>
      <c r="E93" s="347">
        <v>1</v>
      </c>
      <c r="F93" s="348">
        <v>125.2</v>
      </c>
      <c r="G93" s="360">
        <f t="shared" si="5"/>
        <v>125.2</v>
      </c>
    </row>
    <row r="94" spans="1:7">
      <c r="A94" s="320" t="s">
        <v>481</v>
      </c>
      <c r="B94" s="359" t="s">
        <v>482</v>
      </c>
      <c r="C94" s="347">
        <v>1</v>
      </c>
      <c r="D94" s="347" t="s">
        <v>459</v>
      </c>
      <c r="E94" s="347">
        <v>1</v>
      </c>
      <c r="F94" s="352">
        <v>123.33</v>
      </c>
      <c r="G94" s="360">
        <f t="shared" si="5"/>
        <v>123.33</v>
      </c>
    </row>
    <row r="95" spans="1:7">
      <c r="A95" s="325" t="s">
        <v>483</v>
      </c>
      <c r="B95" s="326"/>
      <c r="C95" s="326"/>
      <c r="D95" s="326"/>
      <c r="E95" s="326"/>
      <c r="F95" s="327"/>
      <c r="G95" s="363">
        <f>SUM(G81:G94)</f>
        <v>1114.01</v>
      </c>
    </row>
    <row r="96" spans="1:7">
      <c r="A96" s="329" t="s">
        <v>484</v>
      </c>
      <c r="B96" s="315"/>
      <c r="C96" s="315"/>
      <c r="D96" s="315"/>
      <c r="E96" s="315"/>
      <c r="F96" s="297"/>
      <c r="G96" s="363">
        <f>G95/12</f>
        <v>92.8341666666667</v>
      </c>
    </row>
    <row r="97" ht="15.75" spans="1:7">
      <c r="A97" s="331" t="s">
        <v>485</v>
      </c>
      <c r="B97" s="332"/>
      <c r="C97" s="332"/>
      <c r="D97" s="332"/>
      <c r="E97" s="332"/>
      <c r="F97" s="333"/>
      <c r="G97" s="364">
        <f>G96+F78</f>
        <v>152.196666666667</v>
      </c>
    </row>
    <row r="98" spans="1:7">
      <c r="A98" s="335"/>
      <c r="B98" s="336"/>
      <c r="C98" s="337"/>
      <c r="D98" s="337"/>
      <c r="E98" s="337"/>
      <c r="F98" s="338"/>
      <c r="G98" s="339"/>
    </row>
    <row r="99" ht="15.75" spans="1:7">
      <c r="A99" s="340"/>
      <c r="B99" s="341"/>
      <c r="C99" s="340"/>
      <c r="D99" s="340"/>
      <c r="E99" s="340"/>
      <c r="F99" s="342"/>
      <c r="G99" s="342"/>
    </row>
    <row r="100" spans="1:7">
      <c r="A100" s="291" t="s">
        <v>503</v>
      </c>
      <c r="B100" s="292"/>
      <c r="C100" s="292"/>
      <c r="D100" s="292"/>
      <c r="E100" s="292"/>
      <c r="F100" s="292"/>
      <c r="G100" s="293"/>
    </row>
    <row r="101" spans="1:7">
      <c r="A101" s="294" t="s">
        <v>7</v>
      </c>
      <c r="B101" s="295" t="s">
        <v>8</v>
      </c>
      <c r="C101" s="295" t="s">
        <v>423</v>
      </c>
      <c r="D101" s="295" t="s">
        <v>424</v>
      </c>
      <c r="E101" s="296" t="s">
        <v>425</v>
      </c>
      <c r="F101" s="297"/>
      <c r="G101" s="298" t="s">
        <v>426</v>
      </c>
    </row>
    <row r="102" ht="30" spans="1:7">
      <c r="A102" s="299"/>
      <c r="B102" s="300"/>
      <c r="C102" s="301"/>
      <c r="D102" s="301"/>
      <c r="E102" s="302" t="s">
        <v>427</v>
      </c>
      <c r="F102" s="303" t="s">
        <v>428</v>
      </c>
      <c r="G102" s="304"/>
    </row>
    <row r="103" ht="30" spans="1:7">
      <c r="A103" s="311" t="s">
        <v>429</v>
      </c>
      <c r="B103" s="306" t="s">
        <v>487</v>
      </c>
      <c r="C103" s="307">
        <v>6</v>
      </c>
      <c r="D103" s="307" t="s">
        <v>431</v>
      </c>
      <c r="E103" s="343">
        <v>40.86</v>
      </c>
      <c r="F103" s="309">
        <f t="shared" ref="F103:F108" si="6">E103*C103</f>
        <v>245.16</v>
      </c>
      <c r="G103" s="310" t="s">
        <v>488</v>
      </c>
    </row>
    <row r="104" ht="45" spans="1:7">
      <c r="A104" s="305" t="s">
        <v>433</v>
      </c>
      <c r="B104" s="306" t="s">
        <v>489</v>
      </c>
      <c r="C104" s="307">
        <v>6</v>
      </c>
      <c r="D104" s="307" t="s">
        <v>431</v>
      </c>
      <c r="E104" s="343">
        <v>19.42</v>
      </c>
      <c r="F104" s="309">
        <f t="shared" si="6"/>
        <v>116.52</v>
      </c>
      <c r="G104" s="312"/>
    </row>
    <row r="105" ht="30" spans="1:7">
      <c r="A105" s="311" t="s">
        <v>435</v>
      </c>
      <c r="B105" s="306" t="s">
        <v>436</v>
      </c>
      <c r="C105" s="307">
        <v>2</v>
      </c>
      <c r="D105" s="307" t="s">
        <v>431</v>
      </c>
      <c r="E105" s="313">
        <v>17.33</v>
      </c>
      <c r="F105" s="309">
        <f t="shared" si="6"/>
        <v>34.66</v>
      </c>
      <c r="G105" s="312"/>
    </row>
    <row r="106" spans="1:7">
      <c r="A106" s="305" t="s">
        <v>437</v>
      </c>
      <c r="B106" s="306" t="s">
        <v>438</v>
      </c>
      <c r="C106" s="307">
        <v>1</v>
      </c>
      <c r="D106" s="307" t="s">
        <v>431</v>
      </c>
      <c r="E106" s="313">
        <v>4.11</v>
      </c>
      <c r="F106" s="309">
        <f t="shared" si="6"/>
        <v>4.11</v>
      </c>
      <c r="G106" s="312"/>
    </row>
    <row r="107" ht="45" spans="1:7">
      <c r="A107" s="311" t="s">
        <v>439</v>
      </c>
      <c r="B107" s="306" t="s">
        <v>490</v>
      </c>
      <c r="C107" s="307">
        <v>4</v>
      </c>
      <c r="D107" s="307" t="s">
        <v>431</v>
      </c>
      <c r="E107" s="313">
        <v>51.6</v>
      </c>
      <c r="F107" s="309">
        <f t="shared" si="6"/>
        <v>206.4</v>
      </c>
      <c r="G107" s="312"/>
    </row>
    <row r="108" spans="1:7">
      <c r="A108" s="305" t="s">
        <v>491</v>
      </c>
      <c r="B108" s="306" t="s">
        <v>440</v>
      </c>
      <c r="C108" s="307">
        <v>10</v>
      </c>
      <c r="D108" s="307" t="s">
        <v>441</v>
      </c>
      <c r="E108" s="313">
        <v>10.55</v>
      </c>
      <c r="F108" s="309">
        <f t="shared" si="6"/>
        <v>105.5</v>
      </c>
      <c r="G108" s="304"/>
    </row>
    <row r="109" spans="1:7">
      <c r="A109" s="314" t="s">
        <v>442</v>
      </c>
      <c r="B109" s="315"/>
      <c r="C109" s="315"/>
      <c r="D109" s="315"/>
      <c r="E109" s="297"/>
      <c r="F109" s="316">
        <f>SUM(F103:F108)</f>
        <v>712.35</v>
      </c>
      <c r="G109" s="317"/>
    </row>
    <row r="110" spans="1:7">
      <c r="A110" s="314" t="s">
        <v>443</v>
      </c>
      <c r="B110" s="315"/>
      <c r="C110" s="315"/>
      <c r="D110" s="315"/>
      <c r="E110" s="297"/>
      <c r="F110" s="316">
        <f>F109/12</f>
        <v>59.3625</v>
      </c>
      <c r="G110" s="317"/>
    </row>
    <row r="111" spans="1:7">
      <c r="A111" s="318" t="s">
        <v>504</v>
      </c>
      <c r="B111" s="315"/>
      <c r="C111" s="315"/>
      <c r="D111" s="315"/>
      <c r="E111" s="315"/>
      <c r="F111" s="315"/>
      <c r="G111" s="317"/>
    </row>
    <row r="112" ht="45" spans="1:7">
      <c r="A112" s="294" t="s">
        <v>7</v>
      </c>
      <c r="B112" s="295" t="s">
        <v>8</v>
      </c>
      <c r="C112" s="295" t="s">
        <v>445</v>
      </c>
      <c r="D112" s="295" t="s">
        <v>446</v>
      </c>
      <c r="E112" s="295" t="s">
        <v>447</v>
      </c>
      <c r="F112" s="319" t="s">
        <v>448</v>
      </c>
      <c r="G112" s="298" t="s">
        <v>449</v>
      </c>
    </row>
    <row r="113" spans="1:7">
      <c r="A113" s="305" t="s">
        <v>450</v>
      </c>
      <c r="B113" s="306" t="s">
        <v>451</v>
      </c>
      <c r="C113" s="365">
        <v>1</v>
      </c>
      <c r="D113" s="365" t="s">
        <v>452</v>
      </c>
      <c r="E113" s="365">
        <v>1</v>
      </c>
      <c r="F113" s="366">
        <v>9.87</v>
      </c>
      <c r="G113" s="367">
        <f t="shared" ref="G113:G123" si="7">F113*E113</f>
        <v>9.87</v>
      </c>
    </row>
    <row r="114" ht="75" spans="1:7">
      <c r="A114" s="345" t="s">
        <v>453</v>
      </c>
      <c r="B114" s="359" t="s">
        <v>498</v>
      </c>
      <c r="C114" s="347">
        <v>1</v>
      </c>
      <c r="D114" s="365" t="s">
        <v>452</v>
      </c>
      <c r="E114" s="347">
        <v>1</v>
      </c>
      <c r="F114" s="348">
        <v>36.9</v>
      </c>
      <c r="G114" s="349">
        <f t="shared" si="7"/>
        <v>36.9</v>
      </c>
    </row>
    <row r="115" spans="1:7">
      <c r="A115" s="305" t="s">
        <v>455</v>
      </c>
      <c r="B115" s="359" t="s">
        <v>499</v>
      </c>
      <c r="C115" s="347">
        <v>1</v>
      </c>
      <c r="D115" s="365" t="s">
        <v>452</v>
      </c>
      <c r="E115" s="347">
        <v>1</v>
      </c>
      <c r="F115" s="348">
        <v>41.63</v>
      </c>
      <c r="G115" s="349">
        <f t="shared" si="7"/>
        <v>41.63</v>
      </c>
    </row>
    <row r="116" ht="30" spans="1:7">
      <c r="A116" s="345" t="s">
        <v>457</v>
      </c>
      <c r="B116" s="359" t="s">
        <v>458</v>
      </c>
      <c r="C116" s="347">
        <v>1</v>
      </c>
      <c r="D116" s="347" t="s">
        <v>459</v>
      </c>
      <c r="E116" s="347">
        <v>1</v>
      </c>
      <c r="F116" s="351">
        <v>154.55</v>
      </c>
      <c r="G116" s="349">
        <f t="shared" si="7"/>
        <v>154.55</v>
      </c>
    </row>
    <row r="117" spans="1:7">
      <c r="A117" s="305" t="s">
        <v>460</v>
      </c>
      <c r="B117" s="359" t="s">
        <v>461</v>
      </c>
      <c r="C117" s="347">
        <v>4</v>
      </c>
      <c r="D117" s="347" t="s">
        <v>462</v>
      </c>
      <c r="E117" s="347">
        <v>48</v>
      </c>
      <c r="F117" s="368">
        <v>2.59</v>
      </c>
      <c r="G117" s="349">
        <f t="shared" si="7"/>
        <v>124.32</v>
      </c>
    </row>
    <row r="118" spans="1:7">
      <c r="A118" s="345" t="s">
        <v>463</v>
      </c>
      <c r="B118" s="359" t="s">
        <v>501</v>
      </c>
      <c r="C118" s="362">
        <v>3</v>
      </c>
      <c r="D118" s="362" t="s">
        <v>462</v>
      </c>
      <c r="E118" s="362">
        <v>36</v>
      </c>
      <c r="F118" s="350">
        <v>3.34</v>
      </c>
      <c r="G118" s="349">
        <f t="shared" si="7"/>
        <v>120.24</v>
      </c>
    </row>
    <row r="119" ht="45" spans="1:7">
      <c r="A119" s="305" t="s">
        <v>465</v>
      </c>
      <c r="B119" s="359" t="s">
        <v>470</v>
      </c>
      <c r="C119" s="347">
        <v>1</v>
      </c>
      <c r="D119" s="347" t="s">
        <v>452</v>
      </c>
      <c r="E119" s="347">
        <v>2</v>
      </c>
      <c r="F119" s="351">
        <v>3.06</v>
      </c>
      <c r="G119" s="349">
        <f t="shared" si="7"/>
        <v>6.12</v>
      </c>
    </row>
    <row r="120" ht="30" spans="1:7">
      <c r="A120" s="345" t="s">
        <v>467</v>
      </c>
      <c r="B120" s="359" t="s">
        <v>472</v>
      </c>
      <c r="C120" s="347">
        <v>1</v>
      </c>
      <c r="D120" s="347" t="s">
        <v>473</v>
      </c>
      <c r="E120" s="347">
        <v>6</v>
      </c>
      <c r="F120" s="351">
        <v>0.89</v>
      </c>
      <c r="G120" s="349">
        <f t="shared" si="7"/>
        <v>5.34</v>
      </c>
    </row>
    <row r="121" ht="45" spans="1:7">
      <c r="A121" s="305" t="s">
        <v>469</v>
      </c>
      <c r="B121" s="359" t="s">
        <v>477</v>
      </c>
      <c r="C121" s="347">
        <v>8</v>
      </c>
      <c r="D121" s="347" t="s">
        <v>462</v>
      </c>
      <c r="E121" s="347">
        <v>96</v>
      </c>
      <c r="F121" s="369">
        <v>1.61</v>
      </c>
      <c r="G121" s="349">
        <f t="shared" si="7"/>
        <v>154.56</v>
      </c>
    </row>
    <row r="122" ht="30" spans="1:7">
      <c r="A122" s="345" t="s">
        <v>471</v>
      </c>
      <c r="B122" s="359" t="s">
        <v>479</v>
      </c>
      <c r="C122" s="347">
        <v>1</v>
      </c>
      <c r="D122" s="347" t="s">
        <v>459</v>
      </c>
      <c r="E122" s="347">
        <v>1</v>
      </c>
      <c r="F122" s="348">
        <v>125.2</v>
      </c>
      <c r="G122" s="349">
        <f t="shared" si="7"/>
        <v>125.2</v>
      </c>
    </row>
    <row r="123" spans="1:7">
      <c r="A123" s="305" t="s">
        <v>474</v>
      </c>
      <c r="B123" s="359" t="s">
        <v>482</v>
      </c>
      <c r="C123" s="347">
        <v>1</v>
      </c>
      <c r="D123" s="347" t="s">
        <v>459</v>
      </c>
      <c r="E123" s="347">
        <v>1</v>
      </c>
      <c r="F123" s="352">
        <v>123.33</v>
      </c>
      <c r="G123" s="349">
        <f t="shared" si="7"/>
        <v>123.33</v>
      </c>
    </row>
    <row r="124" spans="1:7">
      <c r="A124" s="325" t="s">
        <v>483</v>
      </c>
      <c r="B124" s="326"/>
      <c r="C124" s="326"/>
      <c r="D124" s="326"/>
      <c r="E124" s="326"/>
      <c r="F124" s="327"/>
      <c r="G124" s="330">
        <f>SUM(G113:G123)</f>
        <v>902.06</v>
      </c>
    </row>
    <row r="125" spans="1:7">
      <c r="A125" s="329" t="s">
        <v>484</v>
      </c>
      <c r="B125" s="315"/>
      <c r="C125" s="315"/>
      <c r="D125" s="315"/>
      <c r="E125" s="315"/>
      <c r="F125" s="297"/>
      <c r="G125" s="330">
        <f>G124/12</f>
        <v>75.1716666666667</v>
      </c>
    </row>
    <row r="126" ht="15.75" spans="1:7">
      <c r="A126" s="331" t="s">
        <v>485</v>
      </c>
      <c r="B126" s="332"/>
      <c r="C126" s="332"/>
      <c r="D126" s="332"/>
      <c r="E126" s="332"/>
      <c r="F126" s="333"/>
      <c r="G126" s="334">
        <f>G125+F110</f>
        <v>134.534166666667</v>
      </c>
    </row>
    <row r="127" spans="1:7">
      <c r="A127" s="335"/>
      <c r="B127" s="336"/>
      <c r="C127" s="337"/>
      <c r="D127" s="337"/>
      <c r="E127" s="337"/>
      <c r="F127" s="338"/>
      <c r="G127" s="339"/>
    </row>
    <row r="128" ht="15.75" spans="1:7">
      <c r="A128" s="340"/>
      <c r="B128" s="341"/>
      <c r="C128" s="340"/>
      <c r="D128" s="340"/>
      <c r="E128" s="340"/>
      <c r="F128" s="342"/>
      <c r="G128" s="342"/>
    </row>
    <row r="129" spans="1:7">
      <c r="A129" s="291" t="s">
        <v>505</v>
      </c>
      <c r="B129" s="292"/>
      <c r="C129" s="292"/>
      <c r="D129" s="292"/>
      <c r="E129" s="292"/>
      <c r="F129" s="292"/>
      <c r="G129" s="293"/>
    </row>
    <row r="130" spans="1:7">
      <c r="A130" s="294" t="s">
        <v>7</v>
      </c>
      <c r="B130" s="295" t="s">
        <v>8</v>
      </c>
      <c r="C130" s="295" t="s">
        <v>423</v>
      </c>
      <c r="D130" s="295" t="s">
        <v>424</v>
      </c>
      <c r="E130" s="296" t="s">
        <v>425</v>
      </c>
      <c r="F130" s="297"/>
      <c r="G130" s="298" t="s">
        <v>426</v>
      </c>
    </row>
    <row r="131" ht="30" spans="1:7">
      <c r="A131" s="299"/>
      <c r="B131" s="300"/>
      <c r="C131" s="301"/>
      <c r="D131" s="301"/>
      <c r="E131" s="302" t="s">
        <v>427</v>
      </c>
      <c r="F131" s="303" t="s">
        <v>428</v>
      </c>
      <c r="G131" s="304"/>
    </row>
    <row r="132" ht="30" spans="1:7">
      <c r="A132" s="311" t="s">
        <v>429</v>
      </c>
      <c r="B132" s="306" t="s">
        <v>487</v>
      </c>
      <c r="C132" s="307">
        <v>6</v>
      </c>
      <c r="D132" s="307" t="s">
        <v>431</v>
      </c>
      <c r="E132" s="343">
        <v>40.86</v>
      </c>
      <c r="F132" s="309">
        <f t="shared" ref="F132:F137" si="8">E132*C132</f>
        <v>245.16</v>
      </c>
      <c r="G132" s="310" t="s">
        <v>488</v>
      </c>
    </row>
    <row r="133" ht="45" spans="1:7">
      <c r="A133" s="305" t="s">
        <v>433</v>
      </c>
      <c r="B133" s="306" t="s">
        <v>489</v>
      </c>
      <c r="C133" s="307">
        <v>6</v>
      </c>
      <c r="D133" s="307" t="s">
        <v>431</v>
      </c>
      <c r="E133" s="343">
        <v>19.42</v>
      </c>
      <c r="F133" s="309">
        <f t="shared" si="8"/>
        <v>116.52</v>
      </c>
      <c r="G133" s="312"/>
    </row>
    <row r="134" ht="30" spans="1:7">
      <c r="A134" s="311" t="s">
        <v>435</v>
      </c>
      <c r="B134" s="306" t="s">
        <v>436</v>
      </c>
      <c r="C134" s="307">
        <v>2</v>
      </c>
      <c r="D134" s="307" t="s">
        <v>431</v>
      </c>
      <c r="E134" s="313">
        <v>17.33</v>
      </c>
      <c r="F134" s="309">
        <f t="shared" si="8"/>
        <v>34.66</v>
      </c>
      <c r="G134" s="312"/>
    </row>
    <row r="135" spans="1:7">
      <c r="A135" s="305" t="s">
        <v>437</v>
      </c>
      <c r="B135" s="306" t="s">
        <v>438</v>
      </c>
      <c r="C135" s="307">
        <v>1</v>
      </c>
      <c r="D135" s="307" t="s">
        <v>431</v>
      </c>
      <c r="E135" s="313">
        <v>4.11</v>
      </c>
      <c r="F135" s="309">
        <f t="shared" si="8"/>
        <v>4.11</v>
      </c>
      <c r="G135" s="312"/>
    </row>
    <row r="136" ht="45" spans="1:7">
      <c r="A136" s="311" t="s">
        <v>439</v>
      </c>
      <c r="B136" s="306" t="s">
        <v>490</v>
      </c>
      <c r="C136" s="307">
        <v>4</v>
      </c>
      <c r="D136" s="307" t="s">
        <v>431</v>
      </c>
      <c r="E136" s="313">
        <v>51.6</v>
      </c>
      <c r="F136" s="309">
        <f t="shared" si="8"/>
        <v>206.4</v>
      </c>
      <c r="G136" s="312"/>
    </row>
    <row r="137" spans="1:7">
      <c r="A137" s="305" t="s">
        <v>491</v>
      </c>
      <c r="B137" s="306" t="s">
        <v>440</v>
      </c>
      <c r="C137" s="307">
        <v>10</v>
      </c>
      <c r="D137" s="307" t="s">
        <v>441</v>
      </c>
      <c r="E137" s="313">
        <v>10.55</v>
      </c>
      <c r="F137" s="309">
        <f t="shared" si="8"/>
        <v>105.5</v>
      </c>
      <c r="G137" s="304"/>
    </row>
    <row r="138" spans="1:7">
      <c r="A138" s="314" t="s">
        <v>442</v>
      </c>
      <c r="B138" s="315"/>
      <c r="C138" s="315"/>
      <c r="D138" s="315"/>
      <c r="E138" s="297"/>
      <c r="F138" s="316">
        <f>SUM(F132:F137)</f>
        <v>712.35</v>
      </c>
      <c r="G138" s="317"/>
    </row>
    <row r="139" spans="1:7">
      <c r="A139" s="314" t="s">
        <v>443</v>
      </c>
      <c r="B139" s="315"/>
      <c r="C139" s="315"/>
      <c r="D139" s="315"/>
      <c r="E139" s="297"/>
      <c r="F139" s="316">
        <f>F138/12</f>
        <v>59.3625</v>
      </c>
      <c r="G139" s="317"/>
    </row>
    <row r="140" spans="1:7">
      <c r="A140" s="318" t="s">
        <v>506</v>
      </c>
      <c r="B140" s="315"/>
      <c r="C140" s="315"/>
      <c r="D140" s="315"/>
      <c r="E140" s="315"/>
      <c r="F140" s="315"/>
      <c r="G140" s="317"/>
    </row>
    <row r="141" ht="45" spans="1:7">
      <c r="A141" s="294" t="s">
        <v>7</v>
      </c>
      <c r="B141" s="295" t="s">
        <v>8</v>
      </c>
      <c r="C141" s="295" t="s">
        <v>445</v>
      </c>
      <c r="D141" s="295" t="s">
        <v>446</v>
      </c>
      <c r="E141" s="295" t="s">
        <v>447</v>
      </c>
      <c r="F141" s="319" t="s">
        <v>448</v>
      </c>
      <c r="G141" s="298" t="s">
        <v>449</v>
      </c>
    </row>
    <row r="142" spans="1:7">
      <c r="A142" s="345" t="s">
        <v>450</v>
      </c>
      <c r="B142" s="359" t="s">
        <v>507</v>
      </c>
      <c r="C142" s="347">
        <v>1</v>
      </c>
      <c r="D142" s="347" t="s">
        <v>452</v>
      </c>
      <c r="E142" s="347">
        <v>1</v>
      </c>
      <c r="F142" s="370">
        <v>29.87</v>
      </c>
      <c r="G142" s="349">
        <f t="shared" ref="G142:G155" si="9">F142*E142</f>
        <v>29.87</v>
      </c>
    </row>
    <row r="143" spans="1:7">
      <c r="A143" s="305" t="s">
        <v>453</v>
      </c>
      <c r="B143" s="306" t="s">
        <v>451</v>
      </c>
      <c r="C143" s="365">
        <v>1</v>
      </c>
      <c r="D143" s="365" t="s">
        <v>452</v>
      </c>
      <c r="E143" s="365">
        <v>1</v>
      </c>
      <c r="F143" s="366">
        <v>9.87</v>
      </c>
      <c r="G143" s="367">
        <f t="shared" si="9"/>
        <v>9.87</v>
      </c>
    </row>
    <row r="144" ht="75" spans="1:7">
      <c r="A144" s="345" t="s">
        <v>455</v>
      </c>
      <c r="B144" s="359" t="s">
        <v>498</v>
      </c>
      <c r="C144" s="347">
        <v>1</v>
      </c>
      <c r="D144" s="347" t="s">
        <v>452</v>
      </c>
      <c r="E144" s="347">
        <v>1</v>
      </c>
      <c r="F144" s="371">
        <v>36.9</v>
      </c>
      <c r="G144" s="349">
        <f t="shared" si="9"/>
        <v>36.9</v>
      </c>
    </row>
    <row r="145" spans="1:7">
      <c r="A145" s="305" t="s">
        <v>457</v>
      </c>
      <c r="B145" s="359" t="s">
        <v>499</v>
      </c>
      <c r="C145" s="347">
        <v>1</v>
      </c>
      <c r="D145" s="347" t="s">
        <v>452</v>
      </c>
      <c r="E145" s="347">
        <v>1</v>
      </c>
      <c r="F145" s="371">
        <v>41.63</v>
      </c>
      <c r="G145" s="349">
        <f t="shared" si="9"/>
        <v>41.63</v>
      </c>
    </row>
    <row r="146" ht="30" spans="1:7">
      <c r="A146" s="345" t="s">
        <v>460</v>
      </c>
      <c r="B146" s="359" t="s">
        <v>458</v>
      </c>
      <c r="C146" s="347">
        <v>1</v>
      </c>
      <c r="D146" s="347" t="s">
        <v>459</v>
      </c>
      <c r="E146" s="347">
        <v>1</v>
      </c>
      <c r="F146" s="372">
        <v>154.55</v>
      </c>
      <c r="G146" s="349">
        <f t="shared" si="9"/>
        <v>154.55</v>
      </c>
    </row>
    <row r="147" spans="1:7">
      <c r="A147" s="305" t="s">
        <v>463</v>
      </c>
      <c r="B147" s="359" t="s">
        <v>461</v>
      </c>
      <c r="C147" s="347">
        <v>4</v>
      </c>
      <c r="D147" s="347" t="s">
        <v>462</v>
      </c>
      <c r="E147" s="347">
        <v>48</v>
      </c>
      <c r="F147" s="373">
        <v>2.59</v>
      </c>
      <c r="G147" s="349">
        <f t="shared" si="9"/>
        <v>124.32</v>
      </c>
    </row>
    <row r="148" spans="1:7">
      <c r="A148" s="345" t="s">
        <v>465</v>
      </c>
      <c r="B148" s="359" t="s">
        <v>508</v>
      </c>
      <c r="C148" s="347">
        <v>1</v>
      </c>
      <c r="D148" s="347" t="s">
        <v>452</v>
      </c>
      <c r="E148" s="347">
        <v>1</v>
      </c>
      <c r="F148" s="370">
        <v>9.53</v>
      </c>
      <c r="G148" s="349">
        <f t="shared" si="9"/>
        <v>9.53</v>
      </c>
    </row>
    <row r="149" ht="45" spans="1:7">
      <c r="A149" s="305" t="s">
        <v>467</v>
      </c>
      <c r="B149" s="359" t="s">
        <v>470</v>
      </c>
      <c r="C149" s="347">
        <v>1</v>
      </c>
      <c r="D149" s="347" t="s">
        <v>452</v>
      </c>
      <c r="E149" s="347">
        <v>1</v>
      </c>
      <c r="F149" s="370">
        <v>3.06</v>
      </c>
      <c r="G149" s="349">
        <f t="shared" si="9"/>
        <v>3.06</v>
      </c>
    </row>
    <row r="150" ht="30" spans="1:7">
      <c r="A150" s="345" t="s">
        <v>469</v>
      </c>
      <c r="B150" s="359" t="s">
        <v>472</v>
      </c>
      <c r="C150" s="347">
        <v>1</v>
      </c>
      <c r="D150" s="347" t="s">
        <v>473</v>
      </c>
      <c r="E150" s="347">
        <v>6</v>
      </c>
      <c r="F150" s="370">
        <v>0.89</v>
      </c>
      <c r="G150" s="349">
        <f t="shared" si="9"/>
        <v>5.34</v>
      </c>
    </row>
    <row r="151" ht="45" spans="1:7">
      <c r="A151" s="305" t="s">
        <v>471</v>
      </c>
      <c r="B151" s="359" t="s">
        <v>475</v>
      </c>
      <c r="C151" s="347">
        <v>1</v>
      </c>
      <c r="D151" s="347" t="s">
        <v>452</v>
      </c>
      <c r="E151" s="347">
        <v>1</v>
      </c>
      <c r="F151" s="373">
        <v>28.05</v>
      </c>
      <c r="G151" s="349">
        <f t="shared" si="9"/>
        <v>28.05</v>
      </c>
    </row>
    <row r="152" ht="45" spans="1:7">
      <c r="A152" s="345" t="s">
        <v>474</v>
      </c>
      <c r="B152" s="359" t="s">
        <v>509</v>
      </c>
      <c r="C152" s="347">
        <v>1</v>
      </c>
      <c r="D152" s="347" t="s">
        <v>452</v>
      </c>
      <c r="E152" s="347">
        <v>1</v>
      </c>
      <c r="F152" s="371">
        <v>15.38</v>
      </c>
      <c r="G152" s="349">
        <f t="shared" si="9"/>
        <v>15.38</v>
      </c>
    </row>
    <row r="153" ht="45" spans="1:7">
      <c r="A153" s="305" t="s">
        <v>476</v>
      </c>
      <c r="B153" s="359" t="s">
        <v>477</v>
      </c>
      <c r="C153" s="347">
        <v>4</v>
      </c>
      <c r="D153" s="347" t="s">
        <v>462</v>
      </c>
      <c r="E153" s="347">
        <v>48</v>
      </c>
      <c r="F153" s="374">
        <v>1.61</v>
      </c>
      <c r="G153" s="349">
        <f t="shared" si="9"/>
        <v>77.28</v>
      </c>
    </row>
    <row r="154" ht="30" spans="1:7">
      <c r="A154" s="345" t="s">
        <v>478</v>
      </c>
      <c r="B154" s="359" t="s">
        <v>479</v>
      </c>
      <c r="C154" s="347">
        <v>1</v>
      </c>
      <c r="D154" s="347" t="s">
        <v>459</v>
      </c>
      <c r="E154" s="347">
        <v>1</v>
      </c>
      <c r="F154" s="370">
        <v>125.2</v>
      </c>
      <c r="G154" s="349">
        <f t="shared" si="9"/>
        <v>125.2</v>
      </c>
    </row>
    <row r="155" spans="1:7">
      <c r="A155" s="305" t="s">
        <v>481</v>
      </c>
      <c r="B155" s="359" t="s">
        <v>482</v>
      </c>
      <c r="C155" s="347">
        <v>1</v>
      </c>
      <c r="D155" s="347" t="s">
        <v>459</v>
      </c>
      <c r="E155" s="347">
        <v>1</v>
      </c>
      <c r="F155" s="352">
        <v>123.33</v>
      </c>
      <c r="G155" s="349">
        <f t="shared" si="9"/>
        <v>123.33</v>
      </c>
    </row>
    <row r="156" spans="1:7">
      <c r="A156" s="325" t="s">
        <v>483</v>
      </c>
      <c r="B156" s="326"/>
      <c r="C156" s="326"/>
      <c r="D156" s="326"/>
      <c r="E156" s="326"/>
      <c r="F156" s="327"/>
      <c r="G156" s="330">
        <f>SUM(G142:G155)</f>
        <v>784.31</v>
      </c>
    </row>
    <row r="157" spans="1:7">
      <c r="A157" s="329" t="s">
        <v>484</v>
      </c>
      <c r="B157" s="315"/>
      <c r="C157" s="315"/>
      <c r="D157" s="315"/>
      <c r="E157" s="315"/>
      <c r="F157" s="297"/>
      <c r="G157" s="330">
        <f>G156/12</f>
        <v>65.3591666666667</v>
      </c>
    </row>
    <row r="158" ht="15.75" spans="1:7">
      <c r="A158" s="331" t="s">
        <v>485</v>
      </c>
      <c r="B158" s="332"/>
      <c r="C158" s="332"/>
      <c r="D158" s="332"/>
      <c r="E158" s="332"/>
      <c r="F158" s="333"/>
      <c r="G158" s="334">
        <f>G157+F139</f>
        <v>124.721666666667</v>
      </c>
    </row>
    <row r="159" spans="1:7">
      <c r="A159" s="335"/>
      <c r="B159" s="336"/>
      <c r="C159" s="337"/>
      <c r="D159" s="337"/>
      <c r="E159" s="337"/>
      <c r="F159" s="338"/>
      <c r="G159" s="339"/>
    </row>
    <row r="160" ht="15.75" spans="1:7">
      <c r="A160" s="340"/>
      <c r="B160" s="341"/>
      <c r="C160" s="340"/>
      <c r="D160" s="340"/>
      <c r="E160" s="340"/>
      <c r="F160" s="342"/>
      <c r="G160" s="342"/>
    </row>
    <row r="161" spans="1:7">
      <c r="A161" s="291" t="s">
        <v>510</v>
      </c>
      <c r="B161" s="292"/>
      <c r="C161" s="292"/>
      <c r="D161" s="292"/>
      <c r="E161" s="292"/>
      <c r="F161" s="292"/>
      <c r="G161" s="293"/>
    </row>
    <row r="162" spans="1:7">
      <c r="A162" s="294" t="s">
        <v>7</v>
      </c>
      <c r="B162" s="295" t="s">
        <v>8</v>
      </c>
      <c r="C162" s="295" t="s">
        <v>423</v>
      </c>
      <c r="D162" s="295" t="s">
        <v>424</v>
      </c>
      <c r="E162" s="296" t="s">
        <v>425</v>
      </c>
      <c r="F162" s="297"/>
      <c r="G162" s="298" t="s">
        <v>426</v>
      </c>
    </row>
    <row r="163" ht="30" spans="1:7">
      <c r="A163" s="299"/>
      <c r="B163" s="300"/>
      <c r="C163" s="301"/>
      <c r="D163" s="301"/>
      <c r="E163" s="302" t="s">
        <v>427</v>
      </c>
      <c r="F163" s="303" t="s">
        <v>428</v>
      </c>
      <c r="G163" s="304"/>
    </row>
    <row r="164" ht="30" spans="1:7">
      <c r="A164" s="311" t="s">
        <v>429</v>
      </c>
      <c r="B164" s="306" t="s">
        <v>487</v>
      </c>
      <c r="C164" s="307">
        <v>6</v>
      </c>
      <c r="D164" s="307" t="s">
        <v>431</v>
      </c>
      <c r="E164" s="343">
        <v>40.86</v>
      </c>
      <c r="F164" s="309">
        <f t="shared" ref="F164:F169" si="10">E164*C164</f>
        <v>245.16</v>
      </c>
      <c r="G164" s="310" t="s">
        <v>488</v>
      </c>
    </row>
    <row r="165" ht="45" spans="1:7">
      <c r="A165" s="305" t="s">
        <v>433</v>
      </c>
      <c r="B165" s="306" t="s">
        <v>489</v>
      </c>
      <c r="C165" s="307">
        <v>6</v>
      </c>
      <c r="D165" s="307" t="s">
        <v>431</v>
      </c>
      <c r="E165" s="343">
        <v>19.42</v>
      </c>
      <c r="F165" s="309">
        <f t="shared" si="10"/>
        <v>116.52</v>
      </c>
      <c r="G165" s="312"/>
    </row>
    <row r="166" ht="30" spans="1:7">
      <c r="A166" s="311" t="s">
        <v>435</v>
      </c>
      <c r="B166" s="306" t="s">
        <v>436</v>
      </c>
      <c r="C166" s="307">
        <v>2</v>
      </c>
      <c r="D166" s="307" t="s">
        <v>431</v>
      </c>
      <c r="E166" s="313">
        <v>17.33</v>
      </c>
      <c r="F166" s="309">
        <f t="shared" si="10"/>
        <v>34.66</v>
      </c>
      <c r="G166" s="312"/>
    </row>
    <row r="167" spans="1:7">
      <c r="A167" s="305" t="s">
        <v>437</v>
      </c>
      <c r="B167" s="306" t="s">
        <v>438</v>
      </c>
      <c r="C167" s="307">
        <v>1</v>
      </c>
      <c r="D167" s="307" t="s">
        <v>431</v>
      </c>
      <c r="E167" s="313">
        <v>4.11</v>
      </c>
      <c r="F167" s="309">
        <f t="shared" si="10"/>
        <v>4.11</v>
      </c>
      <c r="G167" s="312"/>
    </row>
    <row r="168" ht="45" spans="1:7">
      <c r="A168" s="311" t="s">
        <v>439</v>
      </c>
      <c r="B168" s="306" t="s">
        <v>490</v>
      </c>
      <c r="C168" s="307">
        <v>4</v>
      </c>
      <c r="D168" s="307" t="s">
        <v>431</v>
      </c>
      <c r="E168" s="313">
        <v>51.6</v>
      </c>
      <c r="F168" s="309">
        <f t="shared" si="10"/>
        <v>206.4</v>
      </c>
      <c r="G168" s="312"/>
    </row>
    <row r="169" spans="1:7">
      <c r="A169" s="305" t="s">
        <v>491</v>
      </c>
      <c r="B169" s="306" t="s">
        <v>440</v>
      </c>
      <c r="C169" s="307">
        <v>10</v>
      </c>
      <c r="D169" s="307" t="s">
        <v>441</v>
      </c>
      <c r="E169" s="313">
        <v>10.55</v>
      </c>
      <c r="F169" s="309">
        <f t="shared" si="10"/>
        <v>105.5</v>
      </c>
      <c r="G169" s="304"/>
    </row>
    <row r="170" spans="1:7">
      <c r="A170" s="314" t="s">
        <v>442</v>
      </c>
      <c r="B170" s="315"/>
      <c r="C170" s="315"/>
      <c r="D170" s="315"/>
      <c r="E170" s="297"/>
      <c r="F170" s="316">
        <f>SUM(F164:F169)</f>
        <v>712.35</v>
      </c>
      <c r="G170" s="317"/>
    </row>
    <row r="171" spans="1:7">
      <c r="A171" s="314" t="s">
        <v>443</v>
      </c>
      <c r="B171" s="315"/>
      <c r="C171" s="315"/>
      <c r="D171" s="315"/>
      <c r="E171" s="297"/>
      <c r="F171" s="316">
        <f>F170/12</f>
        <v>59.3625</v>
      </c>
      <c r="G171" s="317"/>
    </row>
    <row r="172" spans="1:7">
      <c r="A172" s="318" t="s">
        <v>511</v>
      </c>
      <c r="B172" s="315"/>
      <c r="C172" s="315"/>
      <c r="D172" s="315"/>
      <c r="E172" s="315"/>
      <c r="F172" s="315"/>
      <c r="G172" s="317"/>
    </row>
    <row r="173" ht="45" spans="1:7">
      <c r="A173" s="294" t="s">
        <v>7</v>
      </c>
      <c r="B173" s="295" t="s">
        <v>8</v>
      </c>
      <c r="C173" s="295" t="s">
        <v>445</v>
      </c>
      <c r="D173" s="295" t="s">
        <v>446</v>
      </c>
      <c r="E173" s="295" t="s">
        <v>447</v>
      </c>
      <c r="F173" s="319" t="s">
        <v>448</v>
      </c>
      <c r="G173" s="298" t="s">
        <v>449</v>
      </c>
    </row>
    <row r="174" spans="1:7">
      <c r="A174" s="305" t="s">
        <v>450</v>
      </c>
      <c r="B174" s="306" t="s">
        <v>451</v>
      </c>
      <c r="C174" s="365">
        <v>1</v>
      </c>
      <c r="D174" s="365" t="s">
        <v>452</v>
      </c>
      <c r="E174" s="365">
        <v>1</v>
      </c>
      <c r="F174" s="366">
        <v>9.87</v>
      </c>
      <c r="G174" s="367">
        <f t="shared" ref="G174:G188" si="11">F174*E174</f>
        <v>9.87</v>
      </c>
    </row>
    <row r="175" spans="1:7">
      <c r="A175" s="375" t="s">
        <v>453</v>
      </c>
      <c r="B175" s="376" t="s">
        <v>497</v>
      </c>
      <c r="C175" s="347">
        <v>1</v>
      </c>
      <c r="D175" s="365" t="s">
        <v>452</v>
      </c>
      <c r="E175" s="347">
        <v>1</v>
      </c>
      <c r="F175" s="348">
        <v>33.51</v>
      </c>
      <c r="G175" s="349">
        <f t="shared" si="11"/>
        <v>33.51</v>
      </c>
    </row>
    <row r="176" ht="75" spans="1:7">
      <c r="A176" s="305" t="s">
        <v>455</v>
      </c>
      <c r="B176" s="359" t="s">
        <v>498</v>
      </c>
      <c r="C176" s="347">
        <v>1</v>
      </c>
      <c r="D176" s="365" t="s">
        <v>452</v>
      </c>
      <c r="E176" s="347">
        <v>1</v>
      </c>
      <c r="F176" s="348">
        <v>36.9</v>
      </c>
      <c r="G176" s="349">
        <f t="shared" si="11"/>
        <v>36.9</v>
      </c>
    </row>
    <row r="177" spans="1:7">
      <c r="A177" s="375" t="s">
        <v>457</v>
      </c>
      <c r="B177" s="359" t="s">
        <v>499</v>
      </c>
      <c r="C177" s="347">
        <v>1</v>
      </c>
      <c r="D177" s="365" t="s">
        <v>452</v>
      </c>
      <c r="E177" s="347">
        <v>1</v>
      </c>
      <c r="F177" s="348">
        <v>41.63</v>
      </c>
      <c r="G177" s="349">
        <f t="shared" si="11"/>
        <v>41.63</v>
      </c>
    </row>
    <row r="178" ht="30" spans="1:7">
      <c r="A178" s="305" t="s">
        <v>460</v>
      </c>
      <c r="B178" s="377" t="s">
        <v>458</v>
      </c>
      <c r="C178" s="347">
        <v>1</v>
      </c>
      <c r="D178" s="347" t="s">
        <v>459</v>
      </c>
      <c r="E178" s="347">
        <v>1</v>
      </c>
      <c r="F178" s="351">
        <v>154.55</v>
      </c>
      <c r="G178" s="349">
        <f t="shared" si="11"/>
        <v>154.55</v>
      </c>
    </row>
    <row r="179" spans="1:7">
      <c r="A179" s="375" t="s">
        <v>463</v>
      </c>
      <c r="B179" s="359" t="s">
        <v>461</v>
      </c>
      <c r="C179" s="347">
        <v>4</v>
      </c>
      <c r="D179" s="347" t="s">
        <v>462</v>
      </c>
      <c r="E179" s="347">
        <v>48</v>
      </c>
      <c r="F179" s="350">
        <v>2.59</v>
      </c>
      <c r="G179" s="349">
        <f t="shared" si="11"/>
        <v>124.32</v>
      </c>
    </row>
    <row r="180" spans="1:7">
      <c r="A180" s="305" t="s">
        <v>465</v>
      </c>
      <c r="B180" s="378" t="s">
        <v>512</v>
      </c>
      <c r="C180" s="347">
        <v>1</v>
      </c>
      <c r="D180" s="365" t="s">
        <v>452</v>
      </c>
      <c r="E180" s="347">
        <v>1</v>
      </c>
      <c r="F180" s="379">
        <v>10.41</v>
      </c>
      <c r="G180" s="349">
        <f t="shared" si="11"/>
        <v>10.41</v>
      </c>
    </row>
    <row r="181" spans="1:7">
      <c r="A181" s="375" t="s">
        <v>467</v>
      </c>
      <c r="B181" s="359" t="s">
        <v>513</v>
      </c>
      <c r="C181" s="347">
        <v>3</v>
      </c>
      <c r="D181" s="365" t="s">
        <v>462</v>
      </c>
      <c r="E181" s="347">
        <v>36</v>
      </c>
      <c r="F181" s="351">
        <v>5.54</v>
      </c>
      <c r="G181" s="349">
        <f t="shared" si="11"/>
        <v>199.44</v>
      </c>
    </row>
    <row r="182" ht="30" spans="1:7">
      <c r="A182" s="305" t="s">
        <v>469</v>
      </c>
      <c r="B182" s="359" t="s">
        <v>514</v>
      </c>
      <c r="C182" s="347">
        <v>1</v>
      </c>
      <c r="D182" s="365" t="s">
        <v>452</v>
      </c>
      <c r="E182" s="347">
        <v>1</v>
      </c>
      <c r="F182" s="348">
        <v>2.77</v>
      </c>
      <c r="G182" s="349">
        <f t="shared" si="11"/>
        <v>2.77</v>
      </c>
    </row>
    <row r="183" ht="45" spans="1:7">
      <c r="A183" s="375" t="s">
        <v>471</v>
      </c>
      <c r="B183" s="359" t="s">
        <v>470</v>
      </c>
      <c r="C183" s="347">
        <v>1</v>
      </c>
      <c r="D183" s="365" t="s">
        <v>452</v>
      </c>
      <c r="E183" s="347">
        <v>2</v>
      </c>
      <c r="F183" s="351">
        <v>3.06</v>
      </c>
      <c r="G183" s="349">
        <f t="shared" si="11"/>
        <v>6.12</v>
      </c>
    </row>
    <row r="184" ht="30" spans="1:7">
      <c r="A184" s="305" t="s">
        <v>474</v>
      </c>
      <c r="B184" s="359" t="s">
        <v>472</v>
      </c>
      <c r="C184" s="347">
        <v>1</v>
      </c>
      <c r="D184" s="347" t="s">
        <v>473</v>
      </c>
      <c r="E184" s="347">
        <v>4</v>
      </c>
      <c r="F184" s="351">
        <v>0.89</v>
      </c>
      <c r="G184" s="349">
        <f t="shared" si="11"/>
        <v>3.56</v>
      </c>
    </row>
    <row r="185" ht="45" spans="1:7">
      <c r="A185" s="375" t="s">
        <v>476</v>
      </c>
      <c r="B185" s="359" t="s">
        <v>475</v>
      </c>
      <c r="C185" s="347">
        <v>1</v>
      </c>
      <c r="D185" s="365" t="s">
        <v>452</v>
      </c>
      <c r="E185" s="347">
        <v>1</v>
      </c>
      <c r="F185" s="350">
        <v>28.05</v>
      </c>
      <c r="G185" s="349">
        <f t="shared" si="11"/>
        <v>28.05</v>
      </c>
    </row>
    <row r="186" ht="45" spans="1:7">
      <c r="A186" s="305" t="s">
        <v>478</v>
      </c>
      <c r="B186" s="359" t="s">
        <v>477</v>
      </c>
      <c r="C186" s="347">
        <v>4</v>
      </c>
      <c r="D186" s="347" t="s">
        <v>462</v>
      </c>
      <c r="E186" s="347">
        <v>48</v>
      </c>
      <c r="F186" s="369">
        <v>1.61</v>
      </c>
      <c r="G186" s="349">
        <f t="shared" si="11"/>
        <v>77.28</v>
      </c>
    </row>
    <row r="187" ht="30" spans="1:7">
      <c r="A187" s="375" t="s">
        <v>481</v>
      </c>
      <c r="B187" s="359" t="s">
        <v>479</v>
      </c>
      <c r="C187" s="347">
        <v>1</v>
      </c>
      <c r="D187" s="347" t="s">
        <v>459</v>
      </c>
      <c r="E187" s="347">
        <v>1</v>
      </c>
      <c r="F187" s="351">
        <v>125.2</v>
      </c>
      <c r="G187" s="349">
        <f t="shared" si="11"/>
        <v>125.2</v>
      </c>
    </row>
    <row r="188" spans="1:7">
      <c r="A188" s="305" t="s">
        <v>515</v>
      </c>
      <c r="B188" s="359" t="s">
        <v>482</v>
      </c>
      <c r="C188" s="347">
        <v>1</v>
      </c>
      <c r="D188" s="347" t="s">
        <v>459</v>
      </c>
      <c r="E188" s="347">
        <v>1</v>
      </c>
      <c r="F188" s="352">
        <v>123.33</v>
      </c>
      <c r="G188" s="349">
        <f t="shared" si="11"/>
        <v>123.33</v>
      </c>
    </row>
    <row r="189" spans="1:7">
      <c r="A189" s="325" t="s">
        <v>483</v>
      </c>
      <c r="B189" s="326"/>
      <c r="C189" s="326"/>
      <c r="D189" s="326"/>
      <c r="E189" s="326"/>
      <c r="F189" s="327"/>
      <c r="G189" s="330">
        <f>SUM(G174:G188)</f>
        <v>976.94</v>
      </c>
    </row>
    <row r="190" spans="1:7">
      <c r="A190" s="329" t="s">
        <v>484</v>
      </c>
      <c r="B190" s="315"/>
      <c r="C190" s="315"/>
      <c r="D190" s="315"/>
      <c r="E190" s="315"/>
      <c r="F190" s="297"/>
      <c r="G190" s="330">
        <f>G189/12</f>
        <v>81.4116666666667</v>
      </c>
    </row>
    <row r="191" ht="15.75" spans="1:7">
      <c r="A191" s="331" t="s">
        <v>485</v>
      </c>
      <c r="B191" s="332"/>
      <c r="C191" s="332"/>
      <c r="D191" s="332"/>
      <c r="E191" s="332"/>
      <c r="F191" s="333"/>
      <c r="G191" s="334">
        <f>G190+F171</f>
        <v>140.774166666667</v>
      </c>
    </row>
    <row r="192" spans="1:7">
      <c r="A192" s="340"/>
      <c r="B192" s="341"/>
      <c r="C192" s="340"/>
      <c r="D192" s="340"/>
      <c r="E192" s="340"/>
      <c r="F192" s="342"/>
      <c r="G192" s="342"/>
    </row>
    <row r="193" ht="15.75" spans="1:7">
      <c r="A193" s="340"/>
      <c r="B193" s="341"/>
      <c r="C193" s="340"/>
      <c r="D193" s="340"/>
      <c r="E193" s="340"/>
      <c r="F193" s="342"/>
      <c r="G193" s="342"/>
    </row>
    <row r="194" spans="1:7">
      <c r="A194" s="291" t="s">
        <v>516</v>
      </c>
      <c r="B194" s="292"/>
      <c r="C194" s="292"/>
      <c r="D194" s="292"/>
      <c r="E194" s="292"/>
      <c r="F194" s="292"/>
      <c r="G194" s="293"/>
    </row>
    <row r="195" spans="1:7">
      <c r="A195" s="294" t="s">
        <v>7</v>
      </c>
      <c r="B195" s="295" t="s">
        <v>8</v>
      </c>
      <c r="C195" s="295" t="s">
        <v>423</v>
      </c>
      <c r="D195" s="295" t="s">
        <v>424</v>
      </c>
      <c r="E195" s="296" t="s">
        <v>425</v>
      </c>
      <c r="F195" s="297"/>
      <c r="G195" s="298" t="s">
        <v>426</v>
      </c>
    </row>
    <row r="196" ht="30" spans="1:7">
      <c r="A196" s="299"/>
      <c r="B196" s="300"/>
      <c r="C196" s="301"/>
      <c r="D196" s="301"/>
      <c r="E196" s="302" t="s">
        <v>427</v>
      </c>
      <c r="F196" s="303" t="s">
        <v>428</v>
      </c>
      <c r="G196" s="304"/>
    </row>
    <row r="197" ht="30" spans="1:7">
      <c r="A197" s="311" t="s">
        <v>429</v>
      </c>
      <c r="B197" s="306" t="s">
        <v>487</v>
      </c>
      <c r="C197" s="307">
        <v>6</v>
      </c>
      <c r="D197" s="307" t="s">
        <v>431</v>
      </c>
      <c r="E197" s="343">
        <v>40.86</v>
      </c>
      <c r="F197" s="309">
        <f t="shared" ref="F197:F202" si="12">E197*C197</f>
        <v>245.16</v>
      </c>
      <c r="G197" s="310" t="s">
        <v>488</v>
      </c>
    </row>
    <row r="198" ht="45" spans="1:7">
      <c r="A198" s="305" t="s">
        <v>433</v>
      </c>
      <c r="B198" s="306" t="s">
        <v>489</v>
      </c>
      <c r="C198" s="307">
        <v>6</v>
      </c>
      <c r="D198" s="307" t="s">
        <v>431</v>
      </c>
      <c r="E198" s="343">
        <v>19.42</v>
      </c>
      <c r="F198" s="309">
        <f t="shared" si="12"/>
        <v>116.52</v>
      </c>
      <c r="G198" s="312"/>
    </row>
    <row r="199" ht="30" spans="1:7">
      <c r="A199" s="311" t="s">
        <v>435</v>
      </c>
      <c r="B199" s="306" t="s">
        <v>436</v>
      </c>
      <c r="C199" s="307">
        <v>2</v>
      </c>
      <c r="D199" s="307" t="s">
        <v>431</v>
      </c>
      <c r="E199" s="313">
        <v>17.33</v>
      </c>
      <c r="F199" s="309">
        <f t="shared" si="12"/>
        <v>34.66</v>
      </c>
      <c r="G199" s="312"/>
    </row>
    <row r="200" spans="1:7">
      <c r="A200" s="305" t="s">
        <v>437</v>
      </c>
      <c r="B200" s="306" t="s">
        <v>438</v>
      </c>
      <c r="C200" s="307">
        <v>1</v>
      </c>
      <c r="D200" s="307" t="s">
        <v>431</v>
      </c>
      <c r="E200" s="313">
        <v>4.11</v>
      </c>
      <c r="F200" s="309">
        <f t="shared" si="12"/>
        <v>4.11</v>
      </c>
      <c r="G200" s="312"/>
    </row>
    <row r="201" ht="45" spans="1:7">
      <c r="A201" s="311" t="s">
        <v>439</v>
      </c>
      <c r="B201" s="306" t="s">
        <v>490</v>
      </c>
      <c r="C201" s="307">
        <v>4</v>
      </c>
      <c r="D201" s="307" t="s">
        <v>431</v>
      </c>
      <c r="E201" s="313">
        <v>51.6</v>
      </c>
      <c r="F201" s="309">
        <f t="shared" si="12"/>
        <v>206.4</v>
      </c>
      <c r="G201" s="312"/>
    </row>
    <row r="202" spans="1:7">
      <c r="A202" s="305" t="s">
        <v>491</v>
      </c>
      <c r="B202" s="306" t="s">
        <v>440</v>
      </c>
      <c r="C202" s="307">
        <v>10</v>
      </c>
      <c r="D202" s="307" t="s">
        <v>441</v>
      </c>
      <c r="E202" s="313">
        <v>10.55</v>
      </c>
      <c r="F202" s="309">
        <f t="shared" si="12"/>
        <v>105.5</v>
      </c>
      <c r="G202" s="304"/>
    </row>
    <row r="203" spans="1:7">
      <c r="A203" s="314" t="s">
        <v>442</v>
      </c>
      <c r="B203" s="315"/>
      <c r="C203" s="315"/>
      <c r="D203" s="315"/>
      <c r="E203" s="297"/>
      <c r="F203" s="316">
        <f>SUM(F197:F202)</f>
        <v>712.35</v>
      </c>
      <c r="G203" s="317"/>
    </row>
    <row r="204" spans="1:7">
      <c r="A204" s="314" t="s">
        <v>443</v>
      </c>
      <c r="B204" s="315"/>
      <c r="C204" s="315"/>
      <c r="D204" s="315"/>
      <c r="E204" s="297"/>
      <c r="F204" s="316">
        <f>F203/12</f>
        <v>59.3625</v>
      </c>
      <c r="G204" s="317"/>
    </row>
    <row r="205" spans="1:7">
      <c r="A205" s="318" t="s">
        <v>517</v>
      </c>
      <c r="B205" s="315"/>
      <c r="C205" s="315"/>
      <c r="D205" s="315"/>
      <c r="E205" s="315"/>
      <c r="F205" s="315"/>
      <c r="G205" s="317"/>
    </row>
    <row r="206" ht="45" spans="1:7">
      <c r="A206" s="294" t="s">
        <v>7</v>
      </c>
      <c r="B206" s="295" t="s">
        <v>8</v>
      </c>
      <c r="C206" s="295" t="s">
        <v>445</v>
      </c>
      <c r="D206" s="295" t="s">
        <v>446</v>
      </c>
      <c r="E206" s="295" t="s">
        <v>447</v>
      </c>
      <c r="F206" s="319" t="s">
        <v>448</v>
      </c>
      <c r="G206" s="298" t="s">
        <v>449</v>
      </c>
    </row>
    <row r="207" spans="1:7">
      <c r="A207" s="305" t="s">
        <v>450</v>
      </c>
      <c r="B207" s="306" t="s">
        <v>451</v>
      </c>
      <c r="C207" s="365">
        <v>1</v>
      </c>
      <c r="D207" s="365" t="s">
        <v>452</v>
      </c>
      <c r="E207" s="365">
        <v>1</v>
      </c>
      <c r="F207" s="366">
        <v>9.87</v>
      </c>
      <c r="G207" s="367">
        <f t="shared" ref="G207:G218" si="13">F207*E207</f>
        <v>9.87</v>
      </c>
    </row>
    <row r="208" ht="45" spans="1:7">
      <c r="A208" s="375" t="s">
        <v>453</v>
      </c>
      <c r="B208" s="359" t="s">
        <v>454</v>
      </c>
      <c r="C208" s="347">
        <v>1</v>
      </c>
      <c r="D208" s="365" t="s">
        <v>452</v>
      </c>
      <c r="E208" s="347">
        <v>1</v>
      </c>
      <c r="F208" s="348">
        <v>122.31</v>
      </c>
      <c r="G208" s="349">
        <f t="shared" si="13"/>
        <v>122.31</v>
      </c>
    </row>
    <row r="209" spans="1:7">
      <c r="A209" s="305" t="s">
        <v>455</v>
      </c>
      <c r="B209" s="359" t="s">
        <v>518</v>
      </c>
      <c r="C209" s="347">
        <v>1</v>
      </c>
      <c r="D209" s="365" t="s">
        <v>452</v>
      </c>
      <c r="E209" s="347">
        <v>1</v>
      </c>
      <c r="F209" s="351">
        <v>32.33</v>
      </c>
      <c r="G209" s="349">
        <f t="shared" si="13"/>
        <v>32.33</v>
      </c>
    </row>
    <row r="210" spans="1:7">
      <c r="A210" s="375" t="s">
        <v>457</v>
      </c>
      <c r="B210" s="359" t="s">
        <v>519</v>
      </c>
      <c r="C210" s="347">
        <v>1</v>
      </c>
      <c r="D210" s="347" t="s">
        <v>452</v>
      </c>
      <c r="E210" s="347">
        <v>1</v>
      </c>
      <c r="F210" s="351">
        <v>135.77</v>
      </c>
      <c r="G210" s="349">
        <f t="shared" si="13"/>
        <v>135.77</v>
      </c>
    </row>
    <row r="211" ht="30" spans="1:7">
      <c r="A211" s="305" t="s">
        <v>460</v>
      </c>
      <c r="B211" s="359" t="s">
        <v>458</v>
      </c>
      <c r="C211" s="347">
        <v>1</v>
      </c>
      <c r="D211" s="347" t="s">
        <v>459</v>
      </c>
      <c r="E211" s="347">
        <v>1</v>
      </c>
      <c r="F211" s="351">
        <v>154.55</v>
      </c>
      <c r="G211" s="349">
        <f t="shared" si="13"/>
        <v>154.55</v>
      </c>
    </row>
    <row r="212" ht="30" spans="1:7">
      <c r="A212" s="375" t="s">
        <v>463</v>
      </c>
      <c r="B212" s="359" t="s">
        <v>464</v>
      </c>
      <c r="C212" s="347">
        <v>1</v>
      </c>
      <c r="D212" s="365" t="s">
        <v>452</v>
      </c>
      <c r="E212" s="347">
        <v>1</v>
      </c>
      <c r="F212" s="350">
        <v>10.41</v>
      </c>
      <c r="G212" s="349">
        <f t="shared" si="13"/>
        <v>10.41</v>
      </c>
    </row>
    <row r="213" ht="30" spans="1:7">
      <c r="A213" s="305" t="s">
        <v>465</v>
      </c>
      <c r="B213" s="359" t="s">
        <v>520</v>
      </c>
      <c r="C213" s="347">
        <v>1</v>
      </c>
      <c r="D213" s="365" t="s">
        <v>452</v>
      </c>
      <c r="E213" s="347">
        <v>1</v>
      </c>
      <c r="F213" s="351">
        <v>376.83</v>
      </c>
      <c r="G213" s="349">
        <f t="shared" si="13"/>
        <v>376.83</v>
      </c>
    </row>
    <row r="214" ht="30" spans="1:7">
      <c r="A214" s="375" t="s">
        <v>467</v>
      </c>
      <c r="B214" s="359" t="s">
        <v>472</v>
      </c>
      <c r="C214" s="347">
        <v>1</v>
      </c>
      <c r="D214" s="347" t="s">
        <v>473</v>
      </c>
      <c r="E214" s="347">
        <v>6</v>
      </c>
      <c r="F214" s="351">
        <v>0.89</v>
      </c>
      <c r="G214" s="349">
        <f t="shared" si="13"/>
        <v>5.34</v>
      </c>
    </row>
    <row r="215" ht="30" spans="1:7">
      <c r="A215" s="305" t="s">
        <v>469</v>
      </c>
      <c r="B215" s="359" t="s">
        <v>494</v>
      </c>
      <c r="C215" s="362">
        <v>1</v>
      </c>
      <c r="D215" s="347" t="s">
        <v>452</v>
      </c>
      <c r="E215" s="347">
        <v>1</v>
      </c>
      <c r="F215" s="350">
        <v>20.75</v>
      </c>
      <c r="G215" s="349">
        <f t="shared" si="13"/>
        <v>20.75</v>
      </c>
    </row>
    <row r="216" ht="30" spans="1:7">
      <c r="A216" s="375" t="s">
        <v>471</v>
      </c>
      <c r="B216" s="359" t="s">
        <v>479</v>
      </c>
      <c r="C216" s="347">
        <v>1</v>
      </c>
      <c r="D216" s="347" t="s">
        <v>459</v>
      </c>
      <c r="E216" s="347">
        <v>1</v>
      </c>
      <c r="F216" s="351">
        <v>125.2</v>
      </c>
      <c r="G216" s="349">
        <f t="shared" si="13"/>
        <v>125.2</v>
      </c>
    </row>
    <row r="217" spans="1:7">
      <c r="A217" s="305" t="s">
        <v>474</v>
      </c>
      <c r="B217" s="359" t="s">
        <v>482</v>
      </c>
      <c r="C217" s="347">
        <v>1</v>
      </c>
      <c r="D217" s="347" t="s">
        <v>459</v>
      </c>
      <c r="E217" s="347">
        <v>1</v>
      </c>
      <c r="F217" s="352">
        <v>123.33</v>
      </c>
      <c r="G217" s="349">
        <f t="shared" si="13"/>
        <v>123.33</v>
      </c>
    </row>
    <row r="218" ht="30" spans="1:7">
      <c r="A218" s="375" t="s">
        <v>476</v>
      </c>
      <c r="B218" s="359" t="s">
        <v>521</v>
      </c>
      <c r="C218" s="347">
        <v>1</v>
      </c>
      <c r="D218" s="347" t="s">
        <v>452</v>
      </c>
      <c r="E218" s="347">
        <v>1</v>
      </c>
      <c r="F218" s="350">
        <v>139.89</v>
      </c>
      <c r="G218" s="349">
        <f t="shared" si="13"/>
        <v>139.89</v>
      </c>
    </row>
    <row r="219" spans="1:7">
      <c r="A219" s="325" t="s">
        <v>483</v>
      </c>
      <c r="B219" s="326"/>
      <c r="C219" s="326"/>
      <c r="D219" s="326"/>
      <c r="E219" s="326"/>
      <c r="F219" s="327"/>
      <c r="G219" s="330">
        <f>SUM(G207:G218)</f>
        <v>1256.58</v>
      </c>
    </row>
    <row r="220" spans="1:7">
      <c r="A220" s="329" t="s">
        <v>484</v>
      </c>
      <c r="B220" s="315"/>
      <c r="C220" s="315"/>
      <c r="D220" s="315"/>
      <c r="E220" s="315"/>
      <c r="F220" s="297"/>
      <c r="G220" s="330">
        <f>G219/12</f>
        <v>104.715</v>
      </c>
    </row>
    <row r="221" ht="15.75" spans="1:7">
      <c r="A221" s="331" t="s">
        <v>485</v>
      </c>
      <c r="B221" s="332"/>
      <c r="C221" s="332"/>
      <c r="D221" s="332"/>
      <c r="E221" s="332"/>
      <c r="F221" s="333"/>
      <c r="G221" s="334">
        <f>G220+F204</f>
        <v>164.0775</v>
      </c>
    </row>
    <row r="222" spans="1:7">
      <c r="A222" s="340"/>
      <c r="B222" s="341"/>
      <c r="C222" s="340"/>
      <c r="D222" s="340"/>
      <c r="E222" s="340"/>
      <c r="F222" s="342"/>
      <c r="G222" s="342"/>
    </row>
    <row r="223" ht="15.75" spans="1:7">
      <c r="A223" s="340"/>
      <c r="B223" s="341"/>
      <c r="C223" s="340"/>
      <c r="D223" s="340"/>
      <c r="E223" s="340"/>
      <c r="F223" s="342"/>
      <c r="G223" s="342"/>
    </row>
    <row r="224" spans="1:7">
      <c r="A224" s="291" t="s">
        <v>522</v>
      </c>
      <c r="B224" s="292"/>
      <c r="C224" s="292"/>
      <c r="D224" s="292"/>
      <c r="E224" s="292"/>
      <c r="F224" s="292"/>
      <c r="G224" s="293"/>
    </row>
    <row r="225" spans="1:7">
      <c r="A225" s="294" t="s">
        <v>7</v>
      </c>
      <c r="B225" s="295" t="s">
        <v>8</v>
      </c>
      <c r="C225" s="295" t="s">
        <v>423</v>
      </c>
      <c r="D225" s="295" t="s">
        <v>424</v>
      </c>
      <c r="E225" s="296" t="s">
        <v>425</v>
      </c>
      <c r="F225" s="297"/>
      <c r="G225" s="298" t="s">
        <v>426</v>
      </c>
    </row>
    <row r="226" ht="30" spans="1:7">
      <c r="A226" s="299"/>
      <c r="B226" s="300"/>
      <c r="C226" s="301"/>
      <c r="D226" s="301"/>
      <c r="E226" s="302" t="s">
        <v>427</v>
      </c>
      <c r="F226" s="303" t="s">
        <v>428</v>
      </c>
      <c r="G226" s="304"/>
    </row>
    <row r="227" ht="30" spans="1:7">
      <c r="A227" s="311" t="s">
        <v>429</v>
      </c>
      <c r="B227" s="306" t="s">
        <v>487</v>
      </c>
      <c r="C227" s="307">
        <v>6</v>
      </c>
      <c r="D227" s="307" t="s">
        <v>431</v>
      </c>
      <c r="E227" s="343">
        <v>40.86</v>
      </c>
      <c r="F227" s="309">
        <f t="shared" ref="F227:F232" si="14">E227*C227</f>
        <v>245.16</v>
      </c>
      <c r="G227" s="310" t="s">
        <v>488</v>
      </c>
    </row>
    <row r="228" ht="45" spans="1:7">
      <c r="A228" s="305" t="s">
        <v>433</v>
      </c>
      <c r="B228" s="306" t="s">
        <v>489</v>
      </c>
      <c r="C228" s="307">
        <v>6</v>
      </c>
      <c r="D228" s="307" t="s">
        <v>431</v>
      </c>
      <c r="E228" s="343">
        <v>19.42</v>
      </c>
      <c r="F228" s="309">
        <f t="shared" si="14"/>
        <v>116.52</v>
      </c>
      <c r="G228" s="312"/>
    </row>
    <row r="229" ht="30" spans="1:7">
      <c r="A229" s="311" t="s">
        <v>435</v>
      </c>
      <c r="B229" s="306" t="s">
        <v>436</v>
      </c>
      <c r="C229" s="307">
        <v>2</v>
      </c>
      <c r="D229" s="307" t="s">
        <v>431</v>
      </c>
      <c r="E229" s="313">
        <v>17.33</v>
      </c>
      <c r="F229" s="309">
        <f t="shared" si="14"/>
        <v>34.66</v>
      </c>
      <c r="G229" s="312"/>
    </row>
    <row r="230" spans="1:7">
      <c r="A230" s="305" t="s">
        <v>437</v>
      </c>
      <c r="B230" s="306" t="s">
        <v>438</v>
      </c>
      <c r="C230" s="307">
        <v>1</v>
      </c>
      <c r="D230" s="307" t="s">
        <v>431</v>
      </c>
      <c r="E230" s="313">
        <v>4.11</v>
      </c>
      <c r="F230" s="309">
        <f t="shared" si="14"/>
        <v>4.11</v>
      </c>
      <c r="G230" s="312"/>
    </row>
    <row r="231" ht="45" spans="1:7">
      <c r="A231" s="311" t="s">
        <v>439</v>
      </c>
      <c r="B231" s="306" t="s">
        <v>490</v>
      </c>
      <c r="C231" s="307">
        <v>4</v>
      </c>
      <c r="D231" s="307" t="s">
        <v>431</v>
      </c>
      <c r="E231" s="313">
        <v>51.6</v>
      </c>
      <c r="F231" s="309">
        <f t="shared" si="14"/>
        <v>206.4</v>
      </c>
      <c r="G231" s="312"/>
    </row>
    <row r="232" spans="1:7">
      <c r="A232" s="305" t="s">
        <v>491</v>
      </c>
      <c r="B232" s="306" t="s">
        <v>440</v>
      </c>
      <c r="C232" s="307">
        <v>10</v>
      </c>
      <c r="D232" s="307" t="s">
        <v>441</v>
      </c>
      <c r="E232" s="313">
        <v>10.55</v>
      </c>
      <c r="F232" s="309">
        <f t="shared" si="14"/>
        <v>105.5</v>
      </c>
      <c r="G232" s="304"/>
    </row>
    <row r="233" spans="1:7">
      <c r="A233" s="314" t="s">
        <v>442</v>
      </c>
      <c r="B233" s="315"/>
      <c r="C233" s="315"/>
      <c r="D233" s="315"/>
      <c r="E233" s="297"/>
      <c r="F233" s="316">
        <f>SUM(F227:F232)</f>
        <v>712.35</v>
      </c>
      <c r="G233" s="317"/>
    </row>
    <row r="234" spans="1:7">
      <c r="A234" s="314" t="s">
        <v>443</v>
      </c>
      <c r="B234" s="315"/>
      <c r="C234" s="315"/>
      <c r="D234" s="315"/>
      <c r="E234" s="297"/>
      <c r="F234" s="316">
        <f>F233/12</f>
        <v>59.3625</v>
      </c>
      <c r="G234" s="317"/>
    </row>
    <row r="235" spans="1:7">
      <c r="A235" s="318" t="s">
        <v>523</v>
      </c>
      <c r="B235" s="315"/>
      <c r="C235" s="315"/>
      <c r="D235" s="315"/>
      <c r="E235" s="315"/>
      <c r="F235" s="315"/>
      <c r="G235" s="317"/>
    </row>
    <row r="236" ht="45" spans="1:7">
      <c r="A236" s="294" t="s">
        <v>7</v>
      </c>
      <c r="B236" s="295" t="s">
        <v>8</v>
      </c>
      <c r="C236" s="295" t="s">
        <v>445</v>
      </c>
      <c r="D236" s="295" t="s">
        <v>446</v>
      </c>
      <c r="E236" s="295" t="s">
        <v>447</v>
      </c>
      <c r="F236" s="319" t="s">
        <v>448</v>
      </c>
      <c r="G236" s="298" t="s">
        <v>449</v>
      </c>
    </row>
    <row r="237" spans="1:7">
      <c r="A237" s="380" t="s">
        <v>450</v>
      </c>
      <c r="B237" s="359" t="s">
        <v>507</v>
      </c>
      <c r="C237" s="347">
        <v>1</v>
      </c>
      <c r="D237" s="347" t="s">
        <v>452</v>
      </c>
      <c r="E237" s="347">
        <v>1</v>
      </c>
      <c r="F237" s="351">
        <v>29.87</v>
      </c>
      <c r="G237" s="349">
        <f t="shared" ref="G237:G257" si="15">F237*E237</f>
        <v>29.87</v>
      </c>
    </row>
    <row r="238" spans="1:7">
      <c r="A238" s="380" t="s">
        <v>453</v>
      </c>
      <c r="B238" s="376" t="s">
        <v>451</v>
      </c>
      <c r="C238" s="347">
        <v>1</v>
      </c>
      <c r="D238" s="347" t="s">
        <v>452</v>
      </c>
      <c r="E238" s="347">
        <v>1</v>
      </c>
      <c r="F238" s="351">
        <v>9.87</v>
      </c>
      <c r="G238" s="349">
        <f t="shared" si="15"/>
        <v>9.87</v>
      </c>
    </row>
    <row r="239" spans="1:7">
      <c r="A239" s="380" t="s">
        <v>455</v>
      </c>
      <c r="B239" s="376" t="s">
        <v>497</v>
      </c>
      <c r="C239" s="347">
        <v>1</v>
      </c>
      <c r="D239" s="347" t="s">
        <v>452</v>
      </c>
      <c r="E239" s="347">
        <v>1</v>
      </c>
      <c r="F239" s="348">
        <v>33.51</v>
      </c>
      <c r="G239" s="349">
        <f t="shared" si="15"/>
        <v>33.51</v>
      </c>
    </row>
    <row r="240" ht="75" spans="1:7">
      <c r="A240" s="380" t="s">
        <v>457</v>
      </c>
      <c r="B240" s="377" t="s">
        <v>498</v>
      </c>
      <c r="C240" s="347">
        <v>1</v>
      </c>
      <c r="D240" s="347" t="s">
        <v>452</v>
      </c>
      <c r="E240" s="347">
        <v>1</v>
      </c>
      <c r="F240" s="348">
        <v>36.9</v>
      </c>
      <c r="G240" s="349">
        <f t="shared" si="15"/>
        <v>36.9</v>
      </c>
    </row>
    <row r="241" spans="1:7">
      <c r="A241" s="380" t="s">
        <v>460</v>
      </c>
      <c r="B241" s="359" t="s">
        <v>499</v>
      </c>
      <c r="C241" s="347">
        <v>1</v>
      </c>
      <c r="D241" s="347" t="s">
        <v>452</v>
      </c>
      <c r="E241" s="347">
        <v>1</v>
      </c>
      <c r="F241" s="348">
        <v>41.63</v>
      </c>
      <c r="G241" s="349">
        <f t="shared" si="15"/>
        <v>41.63</v>
      </c>
    </row>
    <row r="242" ht="30" spans="1:7">
      <c r="A242" s="380" t="s">
        <v>463</v>
      </c>
      <c r="B242" s="359" t="s">
        <v>458</v>
      </c>
      <c r="C242" s="347">
        <v>1</v>
      </c>
      <c r="D242" s="347" t="s">
        <v>459</v>
      </c>
      <c r="E242" s="347">
        <v>1</v>
      </c>
      <c r="F242" s="351">
        <v>154.55</v>
      </c>
      <c r="G242" s="349">
        <f t="shared" si="15"/>
        <v>154.55</v>
      </c>
    </row>
    <row r="243" spans="1:7">
      <c r="A243" s="380" t="s">
        <v>465</v>
      </c>
      <c r="B243" s="359" t="s">
        <v>524</v>
      </c>
      <c r="C243" s="347">
        <v>1</v>
      </c>
      <c r="D243" s="347" t="s">
        <v>452</v>
      </c>
      <c r="E243" s="347">
        <v>1</v>
      </c>
      <c r="F243" s="379">
        <v>57.2</v>
      </c>
      <c r="G243" s="349">
        <f t="shared" si="15"/>
        <v>57.2</v>
      </c>
    </row>
    <row r="244" spans="1:7">
      <c r="A244" s="380" t="s">
        <v>467</v>
      </c>
      <c r="B244" s="359" t="s">
        <v>461</v>
      </c>
      <c r="C244" s="347">
        <v>4</v>
      </c>
      <c r="D244" s="347" t="s">
        <v>462</v>
      </c>
      <c r="E244" s="347">
        <v>48</v>
      </c>
      <c r="F244" s="350">
        <v>2.59</v>
      </c>
      <c r="G244" s="349">
        <f t="shared" si="15"/>
        <v>124.32</v>
      </c>
    </row>
    <row r="245" spans="1:7">
      <c r="A245" s="380" t="s">
        <v>469</v>
      </c>
      <c r="B245" s="359" t="s">
        <v>501</v>
      </c>
      <c r="C245" s="347">
        <v>2</v>
      </c>
      <c r="D245" s="347" t="s">
        <v>462</v>
      </c>
      <c r="E245" s="347">
        <v>24</v>
      </c>
      <c r="F245" s="350">
        <v>3.34</v>
      </c>
      <c r="G245" s="349">
        <f t="shared" si="15"/>
        <v>80.16</v>
      </c>
    </row>
    <row r="246" spans="1:7">
      <c r="A246" s="380" t="s">
        <v>471</v>
      </c>
      <c r="B246" s="306" t="s">
        <v>525</v>
      </c>
      <c r="C246" s="365">
        <v>1</v>
      </c>
      <c r="D246" s="365" t="s">
        <v>452</v>
      </c>
      <c r="E246" s="365">
        <v>1</v>
      </c>
      <c r="F246" s="381">
        <v>15.08</v>
      </c>
      <c r="G246" s="367">
        <f t="shared" si="15"/>
        <v>15.08</v>
      </c>
    </row>
    <row r="247" spans="1:7">
      <c r="A247" s="380" t="s">
        <v>474</v>
      </c>
      <c r="B247" s="359" t="s">
        <v>512</v>
      </c>
      <c r="C247" s="347">
        <v>1</v>
      </c>
      <c r="D247" s="347" t="s">
        <v>452</v>
      </c>
      <c r="E247" s="347">
        <v>1</v>
      </c>
      <c r="F247" s="351">
        <v>10.41</v>
      </c>
      <c r="G247" s="349">
        <f t="shared" si="15"/>
        <v>10.41</v>
      </c>
    </row>
    <row r="248" spans="1:7">
      <c r="A248" s="380" t="s">
        <v>476</v>
      </c>
      <c r="B248" s="359" t="s">
        <v>513</v>
      </c>
      <c r="C248" s="347">
        <v>2</v>
      </c>
      <c r="D248" s="347" t="s">
        <v>462</v>
      </c>
      <c r="E248" s="347">
        <v>24</v>
      </c>
      <c r="F248" s="351">
        <v>5.54</v>
      </c>
      <c r="G248" s="349">
        <f t="shared" si="15"/>
        <v>132.96</v>
      </c>
    </row>
    <row r="249" spans="1:7">
      <c r="A249" s="380" t="s">
        <v>478</v>
      </c>
      <c r="B249" s="359" t="s">
        <v>526</v>
      </c>
      <c r="C249" s="347">
        <v>1</v>
      </c>
      <c r="D249" s="347" t="s">
        <v>452</v>
      </c>
      <c r="E249" s="347">
        <v>1</v>
      </c>
      <c r="F249" s="351">
        <v>27.08</v>
      </c>
      <c r="G249" s="349">
        <f t="shared" si="15"/>
        <v>27.08</v>
      </c>
    </row>
    <row r="250" ht="30" spans="1:7">
      <c r="A250" s="380" t="s">
        <v>481</v>
      </c>
      <c r="B250" s="359" t="s">
        <v>514</v>
      </c>
      <c r="C250" s="347">
        <v>1</v>
      </c>
      <c r="D250" s="347" t="s">
        <v>452</v>
      </c>
      <c r="E250" s="347">
        <v>1</v>
      </c>
      <c r="F250" s="348">
        <v>2.77</v>
      </c>
      <c r="G250" s="349">
        <f t="shared" si="15"/>
        <v>2.77</v>
      </c>
    </row>
    <row r="251" ht="45" spans="1:7">
      <c r="A251" s="380" t="s">
        <v>515</v>
      </c>
      <c r="B251" s="359" t="s">
        <v>470</v>
      </c>
      <c r="C251" s="347">
        <v>1</v>
      </c>
      <c r="D251" s="347" t="s">
        <v>452</v>
      </c>
      <c r="E251" s="347">
        <v>1</v>
      </c>
      <c r="F251" s="351">
        <v>3.06</v>
      </c>
      <c r="G251" s="349">
        <f t="shared" si="15"/>
        <v>3.06</v>
      </c>
    </row>
    <row r="252" ht="30" spans="1:7">
      <c r="A252" s="380" t="s">
        <v>527</v>
      </c>
      <c r="B252" s="359" t="s">
        <v>472</v>
      </c>
      <c r="C252" s="347">
        <v>1</v>
      </c>
      <c r="D252" s="347" t="s">
        <v>473</v>
      </c>
      <c r="E252" s="347">
        <v>6</v>
      </c>
      <c r="F252" s="351">
        <v>0.89</v>
      </c>
      <c r="G252" s="349">
        <f t="shared" si="15"/>
        <v>5.34</v>
      </c>
    </row>
    <row r="253" ht="45" spans="1:7">
      <c r="A253" s="380" t="s">
        <v>528</v>
      </c>
      <c r="B253" s="359" t="s">
        <v>475</v>
      </c>
      <c r="C253" s="347">
        <v>1</v>
      </c>
      <c r="D253" s="347" t="s">
        <v>452</v>
      </c>
      <c r="E253" s="347">
        <v>1</v>
      </c>
      <c r="F253" s="350">
        <v>28.05</v>
      </c>
      <c r="G253" s="349">
        <f t="shared" si="15"/>
        <v>28.05</v>
      </c>
    </row>
    <row r="254" ht="45" spans="1:7">
      <c r="A254" s="380" t="s">
        <v>529</v>
      </c>
      <c r="B254" s="359" t="s">
        <v>509</v>
      </c>
      <c r="C254" s="347">
        <v>1</v>
      </c>
      <c r="D254" s="347" t="s">
        <v>452</v>
      </c>
      <c r="E254" s="347">
        <v>1</v>
      </c>
      <c r="F254" s="348">
        <v>15.38</v>
      </c>
      <c r="G254" s="349">
        <f t="shared" si="15"/>
        <v>15.38</v>
      </c>
    </row>
    <row r="255" ht="45" spans="1:7">
      <c r="A255" s="380" t="s">
        <v>530</v>
      </c>
      <c r="B255" s="359" t="s">
        <v>477</v>
      </c>
      <c r="C255" s="347">
        <v>2</v>
      </c>
      <c r="D255" s="347" t="s">
        <v>462</v>
      </c>
      <c r="E255" s="347">
        <v>24</v>
      </c>
      <c r="F255" s="369">
        <v>1.61</v>
      </c>
      <c r="G255" s="352">
        <f t="shared" si="15"/>
        <v>38.64</v>
      </c>
    </row>
    <row r="256" ht="30" spans="1:7">
      <c r="A256" s="380" t="s">
        <v>531</v>
      </c>
      <c r="B256" s="359" t="s">
        <v>479</v>
      </c>
      <c r="C256" s="347">
        <v>1</v>
      </c>
      <c r="D256" s="347" t="s">
        <v>459</v>
      </c>
      <c r="E256" s="347">
        <v>1</v>
      </c>
      <c r="F256" s="351">
        <v>125.2</v>
      </c>
      <c r="G256" s="352">
        <f t="shared" si="15"/>
        <v>125.2</v>
      </c>
    </row>
    <row r="257" spans="1:7">
      <c r="A257" s="380" t="s">
        <v>532</v>
      </c>
      <c r="B257" s="359" t="s">
        <v>482</v>
      </c>
      <c r="C257" s="347">
        <v>1</v>
      </c>
      <c r="D257" s="347" t="s">
        <v>459</v>
      </c>
      <c r="E257" s="347">
        <v>1</v>
      </c>
      <c r="F257" s="352">
        <v>123.33</v>
      </c>
      <c r="G257" s="352">
        <f t="shared" si="15"/>
        <v>123.33</v>
      </c>
    </row>
    <row r="258" spans="1:7">
      <c r="A258" s="325" t="s">
        <v>483</v>
      </c>
      <c r="B258" s="326"/>
      <c r="C258" s="326"/>
      <c r="D258" s="326"/>
      <c r="E258" s="326"/>
      <c r="F258" s="327"/>
      <c r="G258" s="330">
        <f>SUM(G237:G257)</f>
        <v>1095.31</v>
      </c>
    </row>
    <row r="259" spans="1:7">
      <c r="A259" s="329" t="s">
        <v>484</v>
      </c>
      <c r="B259" s="315"/>
      <c r="C259" s="315"/>
      <c r="D259" s="315"/>
      <c r="E259" s="315"/>
      <c r="F259" s="297"/>
      <c r="G259" s="330">
        <f>G258/12</f>
        <v>91.2758333333333</v>
      </c>
    </row>
    <row r="260" ht="15.75" spans="1:7">
      <c r="A260" s="331" t="s">
        <v>485</v>
      </c>
      <c r="B260" s="332"/>
      <c r="C260" s="332"/>
      <c r="D260" s="332"/>
      <c r="E260" s="332"/>
      <c r="F260" s="333"/>
      <c r="G260" s="334">
        <f>G259+F234</f>
        <v>150.638333333333</v>
      </c>
    </row>
    <row r="261" spans="1:7">
      <c r="A261" s="335"/>
      <c r="B261" s="336"/>
      <c r="C261" s="337"/>
      <c r="D261" s="337"/>
      <c r="E261" s="337"/>
      <c r="F261" s="338"/>
      <c r="G261" s="339"/>
    </row>
    <row r="262" ht="15.75" spans="1:7">
      <c r="A262" s="340"/>
      <c r="B262" s="382"/>
      <c r="C262" s="340"/>
      <c r="D262" s="340"/>
      <c r="E262" s="340"/>
      <c r="F262" s="342"/>
      <c r="G262" s="342"/>
    </row>
    <row r="263" spans="1:7">
      <c r="A263" s="291" t="s">
        <v>533</v>
      </c>
      <c r="B263" s="292"/>
      <c r="C263" s="292"/>
      <c r="D263" s="292"/>
      <c r="E263" s="292"/>
      <c r="F263" s="292"/>
      <c r="G263" s="293"/>
    </row>
    <row r="264" spans="1:7">
      <c r="A264" s="294" t="s">
        <v>7</v>
      </c>
      <c r="B264" s="295" t="s">
        <v>8</v>
      </c>
      <c r="C264" s="295" t="s">
        <v>423</v>
      </c>
      <c r="D264" s="295" t="s">
        <v>424</v>
      </c>
      <c r="E264" s="296" t="s">
        <v>425</v>
      </c>
      <c r="F264" s="297"/>
      <c r="G264" s="298" t="s">
        <v>426</v>
      </c>
    </row>
    <row r="265" ht="30" spans="1:7">
      <c r="A265" s="299"/>
      <c r="B265" s="300"/>
      <c r="C265" s="301"/>
      <c r="D265" s="301"/>
      <c r="E265" s="302" t="s">
        <v>427</v>
      </c>
      <c r="F265" s="303" t="s">
        <v>428</v>
      </c>
      <c r="G265" s="304"/>
    </row>
    <row r="266" ht="30" spans="1:7">
      <c r="A266" s="311" t="s">
        <v>429</v>
      </c>
      <c r="B266" s="306" t="s">
        <v>487</v>
      </c>
      <c r="C266" s="307">
        <v>6</v>
      </c>
      <c r="D266" s="307" t="s">
        <v>431</v>
      </c>
      <c r="E266" s="343">
        <v>40.86</v>
      </c>
      <c r="F266" s="309">
        <f t="shared" ref="F266:F271" si="16">E266*C266</f>
        <v>245.16</v>
      </c>
      <c r="G266" s="310" t="s">
        <v>488</v>
      </c>
    </row>
    <row r="267" ht="45" spans="1:7">
      <c r="A267" s="305" t="s">
        <v>433</v>
      </c>
      <c r="B267" s="306" t="s">
        <v>489</v>
      </c>
      <c r="C267" s="307">
        <v>6</v>
      </c>
      <c r="D267" s="307" t="s">
        <v>431</v>
      </c>
      <c r="E267" s="343">
        <v>19.42</v>
      </c>
      <c r="F267" s="309">
        <f t="shared" si="16"/>
        <v>116.52</v>
      </c>
      <c r="G267" s="312"/>
    </row>
    <row r="268" ht="30" spans="1:7">
      <c r="A268" s="311" t="s">
        <v>435</v>
      </c>
      <c r="B268" s="306" t="s">
        <v>436</v>
      </c>
      <c r="C268" s="307">
        <v>2</v>
      </c>
      <c r="D268" s="307" t="s">
        <v>431</v>
      </c>
      <c r="E268" s="313">
        <v>17.33</v>
      </c>
      <c r="F268" s="309">
        <f t="shared" si="16"/>
        <v>34.66</v>
      </c>
      <c r="G268" s="312"/>
    </row>
    <row r="269" spans="1:7">
      <c r="A269" s="305" t="s">
        <v>437</v>
      </c>
      <c r="B269" s="306" t="s">
        <v>438</v>
      </c>
      <c r="C269" s="307">
        <v>1</v>
      </c>
      <c r="D269" s="307" t="s">
        <v>431</v>
      </c>
      <c r="E269" s="313">
        <v>4.11</v>
      </c>
      <c r="F269" s="309">
        <f t="shared" si="16"/>
        <v>4.11</v>
      </c>
      <c r="G269" s="312"/>
    </row>
    <row r="270" ht="45" spans="1:7">
      <c r="A270" s="311" t="s">
        <v>439</v>
      </c>
      <c r="B270" s="306" t="s">
        <v>490</v>
      </c>
      <c r="C270" s="307">
        <v>4</v>
      </c>
      <c r="D270" s="307" t="s">
        <v>431</v>
      </c>
      <c r="E270" s="313">
        <v>51.6</v>
      </c>
      <c r="F270" s="309">
        <f t="shared" si="16"/>
        <v>206.4</v>
      </c>
      <c r="G270" s="312"/>
    </row>
    <row r="271" spans="1:7">
      <c r="A271" s="305" t="s">
        <v>491</v>
      </c>
      <c r="B271" s="306" t="s">
        <v>440</v>
      </c>
      <c r="C271" s="307">
        <v>10</v>
      </c>
      <c r="D271" s="307" t="s">
        <v>441</v>
      </c>
      <c r="E271" s="313">
        <v>10.55</v>
      </c>
      <c r="F271" s="309">
        <f t="shared" si="16"/>
        <v>105.5</v>
      </c>
      <c r="G271" s="304"/>
    </row>
    <row r="272" spans="1:7">
      <c r="A272" s="314" t="s">
        <v>442</v>
      </c>
      <c r="B272" s="315"/>
      <c r="C272" s="315"/>
      <c r="D272" s="315"/>
      <c r="E272" s="297"/>
      <c r="F272" s="316">
        <f>SUM(F266:F271)</f>
        <v>712.35</v>
      </c>
      <c r="G272" s="317"/>
    </row>
    <row r="273" spans="1:7">
      <c r="A273" s="314" t="s">
        <v>443</v>
      </c>
      <c r="B273" s="315"/>
      <c r="C273" s="315"/>
      <c r="D273" s="315"/>
      <c r="E273" s="297"/>
      <c r="F273" s="316">
        <f>F272/12</f>
        <v>59.3625</v>
      </c>
      <c r="G273" s="317"/>
    </row>
    <row r="274" spans="1:7">
      <c r="A274" s="318" t="s">
        <v>534</v>
      </c>
      <c r="B274" s="315"/>
      <c r="C274" s="315"/>
      <c r="D274" s="315"/>
      <c r="E274" s="315"/>
      <c r="F274" s="315"/>
      <c r="G274" s="317"/>
    </row>
    <row r="275" ht="45" spans="1:7">
      <c r="A275" s="294" t="s">
        <v>7</v>
      </c>
      <c r="B275" s="295" t="s">
        <v>8</v>
      </c>
      <c r="C275" s="295" t="s">
        <v>445</v>
      </c>
      <c r="D275" s="295" t="s">
        <v>446</v>
      </c>
      <c r="E275" s="295" t="s">
        <v>447</v>
      </c>
      <c r="F275" s="319" t="s">
        <v>448</v>
      </c>
      <c r="G275" s="298" t="s">
        <v>449</v>
      </c>
    </row>
    <row r="276" spans="1:7">
      <c r="A276" s="305" t="s">
        <v>450</v>
      </c>
      <c r="B276" s="306" t="s">
        <v>451</v>
      </c>
      <c r="C276" s="365">
        <v>1</v>
      </c>
      <c r="D276" s="365" t="s">
        <v>452</v>
      </c>
      <c r="E276" s="365">
        <v>1</v>
      </c>
      <c r="F276" s="366">
        <v>9.87</v>
      </c>
      <c r="G276" s="367">
        <f>F276*E276</f>
        <v>9.87</v>
      </c>
    </row>
    <row r="277" ht="75" spans="1:7">
      <c r="A277" s="375" t="s">
        <v>453</v>
      </c>
      <c r="B277" s="359" t="s">
        <v>498</v>
      </c>
      <c r="C277" s="347">
        <v>1</v>
      </c>
      <c r="D277" s="365" t="s">
        <v>452</v>
      </c>
      <c r="E277" s="347">
        <v>1</v>
      </c>
      <c r="F277" s="383">
        <v>36.9</v>
      </c>
      <c r="G277" s="352">
        <f t="shared" ref="G277:G288" si="17">F277*E277</f>
        <v>36.9</v>
      </c>
    </row>
    <row r="278" spans="1:7">
      <c r="A278" s="305" t="s">
        <v>455</v>
      </c>
      <c r="B278" s="376" t="s">
        <v>497</v>
      </c>
      <c r="C278" s="347">
        <v>1</v>
      </c>
      <c r="D278" s="365" t="s">
        <v>452</v>
      </c>
      <c r="E278" s="347">
        <v>1</v>
      </c>
      <c r="F278" s="383">
        <v>33.51</v>
      </c>
      <c r="G278" s="352">
        <f t="shared" si="17"/>
        <v>33.51</v>
      </c>
    </row>
    <row r="279" spans="1:7">
      <c r="A279" s="375" t="s">
        <v>457</v>
      </c>
      <c r="B279" s="359" t="s">
        <v>499</v>
      </c>
      <c r="C279" s="347">
        <v>1</v>
      </c>
      <c r="D279" s="365" t="s">
        <v>452</v>
      </c>
      <c r="E279" s="347">
        <v>1</v>
      </c>
      <c r="F279" s="383">
        <v>41.63</v>
      </c>
      <c r="G279" s="352">
        <f t="shared" si="17"/>
        <v>41.63</v>
      </c>
    </row>
    <row r="280" ht="45" spans="1:7">
      <c r="A280" s="305" t="s">
        <v>460</v>
      </c>
      <c r="B280" s="359" t="s">
        <v>470</v>
      </c>
      <c r="C280" s="347">
        <v>1</v>
      </c>
      <c r="D280" s="365" t="s">
        <v>452</v>
      </c>
      <c r="E280" s="347">
        <v>2</v>
      </c>
      <c r="F280" s="350">
        <v>3.06</v>
      </c>
      <c r="G280" s="352">
        <f t="shared" si="17"/>
        <v>6.12</v>
      </c>
    </row>
    <row r="281" spans="1:7">
      <c r="A281" s="375" t="s">
        <v>463</v>
      </c>
      <c r="B281" s="359" t="s">
        <v>535</v>
      </c>
      <c r="C281" s="347">
        <v>4</v>
      </c>
      <c r="D281" s="347" t="s">
        <v>462</v>
      </c>
      <c r="E281" s="347">
        <v>48</v>
      </c>
      <c r="F281" s="383">
        <v>1.61</v>
      </c>
      <c r="G281" s="352">
        <f t="shared" si="17"/>
        <v>77.28</v>
      </c>
    </row>
    <row r="282" ht="30" spans="1:7">
      <c r="A282" s="305" t="s">
        <v>465</v>
      </c>
      <c r="B282" s="359" t="s">
        <v>472</v>
      </c>
      <c r="C282" s="347">
        <v>1</v>
      </c>
      <c r="D282" s="347" t="s">
        <v>473</v>
      </c>
      <c r="E282" s="347">
        <v>6</v>
      </c>
      <c r="F282" s="350">
        <v>0.89</v>
      </c>
      <c r="G282" s="352">
        <f t="shared" si="17"/>
        <v>5.34</v>
      </c>
    </row>
    <row r="283" spans="1:7">
      <c r="A283" s="375" t="s">
        <v>467</v>
      </c>
      <c r="B283" s="359" t="s">
        <v>461</v>
      </c>
      <c r="C283" s="347">
        <v>2</v>
      </c>
      <c r="D283" s="347" t="s">
        <v>462</v>
      </c>
      <c r="E283" s="347">
        <v>24</v>
      </c>
      <c r="F283" s="350">
        <v>2.59</v>
      </c>
      <c r="G283" s="352">
        <f t="shared" si="17"/>
        <v>62.16</v>
      </c>
    </row>
    <row r="284" spans="1:7">
      <c r="A284" s="305" t="s">
        <v>469</v>
      </c>
      <c r="B284" s="359" t="s">
        <v>501</v>
      </c>
      <c r="C284" s="347">
        <v>2</v>
      </c>
      <c r="D284" s="347" t="s">
        <v>462</v>
      </c>
      <c r="E284" s="347">
        <v>24</v>
      </c>
      <c r="F284" s="350">
        <v>3.34</v>
      </c>
      <c r="G284" s="352">
        <f t="shared" si="17"/>
        <v>80.16</v>
      </c>
    </row>
    <row r="285" spans="1:7">
      <c r="A285" s="375" t="s">
        <v>471</v>
      </c>
      <c r="B285" s="359" t="s">
        <v>466</v>
      </c>
      <c r="C285" s="347">
        <v>1</v>
      </c>
      <c r="D285" s="365" t="s">
        <v>452</v>
      </c>
      <c r="E285" s="347">
        <v>1</v>
      </c>
      <c r="F285" s="350">
        <v>10.41</v>
      </c>
      <c r="G285" s="352">
        <f t="shared" si="17"/>
        <v>10.41</v>
      </c>
    </row>
    <row r="286" ht="30" spans="1:7">
      <c r="A286" s="305" t="s">
        <v>474</v>
      </c>
      <c r="B286" s="359" t="s">
        <v>458</v>
      </c>
      <c r="C286" s="347">
        <v>1</v>
      </c>
      <c r="D286" s="347" t="s">
        <v>459</v>
      </c>
      <c r="E286" s="347">
        <v>1</v>
      </c>
      <c r="F286" s="350">
        <v>154.55</v>
      </c>
      <c r="G286" s="352">
        <f t="shared" si="17"/>
        <v>154.55</v>
      </c>
    </row>
    <row r="287" ht="30" spans="1:7">
      <c r="A287" s="375" t="s">
        <v>476</v>
      </c>
      <c r="B287" s="359" t="s">
        <v>479</v>
      </c>
      <c r="C287" s="347">
        <v>1</v>
      </c>
      <c r="D287" s="347" t="s">
        <v>459</v>
      </c>
      <c r="E287" s="347">
        <v>1</v>
      </c>
      <c r="F287" s="350">
        <v>125.2</v>
      </c>
      <c r="G287" s="352">
        <f t="shared" si="17"/>
        <v>125.2</v>
      </c>
    </row>
    <row r="288" spans="1:7">
      <c r="A288" s="305" t="s">
        <v>478</v>
      </c>
      <c r="B288" s="359" t="s">
        <v>482</v>
      </c>
      <c r="C288" s="347">
        <v>1</v>
      </c>
      <c r="D288" s="347" t="s">
        <v>459</v>
      </c>
      <c r="E288" s="347">
        <v>1</v>
      </c>
      <c r="F288" s="373">
        <v>123.33</v>
      </c>
      <c r="G288" s="352">
        <f t="shared" si="17"/>
        <v>123.33</v>
      </c>
    </row>
    <row r="289" spans="1:7">
      <c r="A289" s="325" t="s">
        <v>483</v>
      </c>
      <c r="B289" s="326"/>
      <c r="C289" s="326"/>
      <c r="D289" s="326"/>
      <c r="E289" s="326"/>
      <c r="F289" s="327"/>
      <c r="G289" s="330">
        <f>SUM(G276:G288)</f>
        <v>766.46</v>
      </c>
    </row>
    <row r="290" spans="1:7">
      <c r="A290" s="329" t="s">
        <v>484</v>
      </c>
      <c r="B290" s="315"/>
      <c r="C290" s="315"/>
      <c r="D290" s="315"/>
      <c r="E290" s="315"/>
      <c r="F290" s="297"/>
      <c r="G290" s="330">
        <f>G289/12</f>
        <v>63.8716666666667</v>
      </c>
    </row>
    <row r="291" ht="15.75" spans="1:7">
      <c r="A291" s="331" t="s">
        <v>485</v>
      </c>
      <c r="B291" s="332"/>
      <c r="C291" s="332"/>
      <c r="D291" s="332"/>
      <c r="E291" s="332"/>
      <c r="F291" s="333"/>
      <c r="G291" s="334">
        <f>G290+F273</f>
        <v>123.234166666667</v>
      </c>
    </row>
    <row r="292" spans="1:7">
      <c r="A292" s="340"/>
      <c r="B292" s="382"/>
      <c r="C292" s="340"/>
      <c r="D292" s="340"/>
      <c r="E292" s="340"/>
      <c r="F292" s="342"/>
      <c r="G292" s="342"/>
    </row>
    <row r="293" ht="15.75" spans="1:7">
      <c r="A293" s="340"/>
      <c r="B293" s="382"/>
      <c r="C293" s="340"/>
      <c r="D293" s="340"/>
      <c r="E293" s="340"/>
      <c r="F293" s="342"/>
      <c r="G293" s="342"/>
    </row>
    <row r="294" spans="1:7">
      <c r="A294" s="291" t="s">
        <v>536</v>
      </c>
      <c r="B294" s="292"/>
      <c r="C294" s="292"/>
      <c r="D294" s="292"/>
      <c r="E294" s="292"/>
      <c r="F294" s="292"/>
      <c r="G294" s="293"/>
    </row>
    <row r="295" spans="1:7">
      <c r="A295" s="294" t="s">
        <v>7</v>
      </c>
      <c r="B295" s="295" t="s">
        <v>8</v>
      </c>
      <c r="C295" s="295" t="s">
        <v>423</v>
      </c>
      <c r="D295" s="295" t="s">
        <v>424</v>
      </c>
      <c r="E295" s="296" t="s">
        <v>425</v>
      </c>
      <c r="F295" s="297"/>
      <c r="G295" s="298" t="s">
        <v>426</v>
      </c>
    </row>
    <row r="296" ht="30" spans="1:7">
      <c r="A296" s="299"/>
      <c r="B296" s="300"/>
      <c r="C296" s="301"/>
      <c r="D296" s="301"/>
      <c r="E296" s="302" t="s">
        <v>427</v>
      </c>
      <c r="F296" s="303" t="s">
        <v>428</v>
      </c>
      <c r="G296" s="304"/>
    </row>
    <row r="297" ht="30" spans="1:7">
      <c r="A297" s="311" t="s">
        <v>429</v>
      </c>
      <c r="B297" s="306" t="s">
        <v>487</v>
      </c>
      <c r="C297" s="307">
        <v>6</v>
      </c>
      <c r="D297" s="307" t="s">
        <v>431</v>
      </c>
      <c r="E297" s="343">
        <v>40.86</v>
      </c>
      <c r="F297" s="309">
        <f t="shared" ref="F297:F302" si="18">E297*C297</f>
        <v>245.16</v>
      </c>
      <c r="G297" s="310" t="s">
        <v>488</v>
      </c>
    </row>
    <row r="298" ht="45" spans="1:7">
      <c r="A298" s="305" t="s">
        <v>433</v>
      </c>
      <c r="B298" s="306" t="s">
        <v>489</v>
      </c>
      <c r="C298" s="307">
        <v>6</v>
      </c>
      <c r="D298" s="307" t="s">
        <v>431</v>
      </c>
      <c r="E298" s="343">
        <v>19.42</v>
      </c>
      <c r="F298" s="309">
        <f t="shared" si="18"/>
        <v>116.52</v>
      </c>
      <c r="G298" s="312"/>
    </row>
    <row r="299" ht="30" spans="1:7">
      <c r="A299" s="311" t="s">
        <v>435</v>
      </c>
      <c r="B299" s="306" t="s">
        <v>436</v>
      </c>
      <c r="C299" s="307">
        <v>2</v>
      </c>
      <c r="D299" s="307" t="s">
        <v>431</v>
      </c>
      <c r="E299" s="313">
        <v>17.33</v>
      </c>
      <c r="F299" s="309">
        <f t="shared" si="18"/>
        <v>34.66</v>
      </c>
      <c r="G299" s="312"/>
    </row>
    <row r="300" spans="1:7">
      <c r="A300" s="305" t="s">
        <v>437</v>
      </c>
      <c r="B300" s="306" t="s">
        <v>438</v>
      </c>
      <c r="C300" s="307">
        <v>1</v>
      </c>
      <c r="D300" s="307" t="s">
        <v>431</v>
      </c>
      <c r="E300" s="313">
        <v>4.11</v>
      </c>
      <c r="F300" s="309">
        <f t="shared" si="18"/>
        <v>4.11</v>
      </c>
      <c r="G300" s="312"/>
    </row>
    <row r="301" ht="45" spans="1:7">
      <c r="A301" s="311" t="s">
        <v>439</v>
      </c>
      <c r="B301" s="306" t="s">
        <v>490</v>
      </c>
      <c r="C301" s="307">
        <v>4</v>
      </c>
      <c r="D301" s="307" t="s">
        <v>431</v>
      </c>
      <c r="E301" s="313">
        <v>51.6</v>
      </c>
      <c r="F301" s="309">
        <f t="shared" si="18"/>
        <v>206.4</v>
      </c>
      <c r="G301" s="312"/>
    </row>
    <row r="302" spans="1:7">
      <c r="A302" s="305" t="s">
        <v>491</v>
      </c>
      <c r="B302" s="306" t="s">
        <v>440</v>
      </c>
      <c r="C302" s="307">
        <v>10</v>
      </c>
      <c r="D302" s="307" t="s">
        <v>441</v>
      </c>
      <c r="E302" s="313">
        <v>10.55</v>
      </c>
      <c r="F302" s="309">
        <f t="shared" si="18"/>
        <v>105.5</v>
      </c>
      <c r="G302" s="304"/>
    </row>
    <row r="303" spans="1:7">
      <c r="A303" s="314" t="s">
        <v>442</v>
      </c>
      <c r="B303" s="315"/>
      <c r="C303" s="315"/>
      <c r="D303" s="315"/>
      <c r="E303" s="297"/>
      <c r="F303" s="316">
        <f>SUM(F297:F302)</f>
        <v>712.35</v>
      </c>
      <c r="G303" s="317"/>
    </row>
    <row r="304" spans="1:7">
      <c r="A304" s="314" t="s">
        <v>443</v>
      </c>
      <c r="B304" s="315"/>
      <c r="C304" s="315"/>
      <c r="D304" s="315"/>
      <c r="E304" s="297"/>
      <c r="F304" s="316">
        <f>F303/12</f>
        <v>59.3625</v>
      </c>
      <c r="G304" s="317"/>
    </row>
    <row r="305" spans="1:7">
      <c r="A305" s="318" t="s">
        <v>537</v>
      </c>
      <c r="B305" s="315"/>
      <c r="C305" s="315"/>
      <c r="D305" s="315"/>
      <c r="E305" s="315"/>
      <c r="F305" s="315"/>
      <c r="G305" s="317"/>
    </row>
    <row r="306" ht="45" spans="1:7">
      <c r="A306" s="294" t="s">
        <v>7</v>
      </c>
      <c r="B306" s="295" t="s">
        <v>8</v>
      </c>
      <c r="C306" s="295" t="s">
        <v>445</v>
      </c>
      <c r="D306" s="295" t="s">
        <v>446</v>
      </c>
      <c r="E306" s="295" t="s">
        <v>447</v>
      </c>
      <c r="F306" s="319" t="s">
        <v>448</v>
      </c>
      <c r="G306" s="298" t="s">
        <v>449</v>
      </c>
    </row>
    <row r="307" spans="1:7">
      <c r="A307" s="375" t="s">
        <v>450</v>
      </c>
      <c r="B307" s="359" t="s">
        <v>507</v>
      </c>
      <c r="C307" s="347">
        <v>1</v>
      </c>
      <c r="D307" s="365" t="s">
        <v>452</v>
      </c>
      <c r="E307" s="347">
        <v>1</v>
      </c>
      <c r="F307" s="351">
        <v>29.87</v>
      </c>
      <c r="G307" s="349">
        <f t="shared" ref="G307:G322" si="19">F307*E307</f>
        <v>29.87</v>
      </c>
    </row>
    <row r="308" spans="1:7">
      <c r="A308" s="305" t="s">
        <v>453</v>
      </c>
      <c r="B308" s="306" t="s">
        <v>451</v>
      </c>
      <c r="C308" s="365">
        <v>1</v>
      </c>
      <c r="D308" s="365" t="s">
        <v>452</v>
      </c>
      <c r="E308" s="365">
        <v>1</v>
      </c>
      <c r="F308" s="366">
        <v>9.87</v>
      </c>
      <c r="G308" s="367">
        <f t="shared" si="19"/>
        <v>9.87</v>
      </c>
    </row>
    <row r="309" ht="45" spans="1:7">
      <c r="A309" s="375" t="s">
        <v>455</v>
      </c>
      <c r="B309" s="359" t="s">
        <v>454</v>
      </c>
      <c r="C309" s="347">
        <v>1</v>
      </c>
      <c r="D309" s="365" t="s">
        <v>452</v>
      </c>
      <c r="E309" s="347">
        <v>1</v>
      </c>
      <c r="F309" s="348">
        <v>122.31</v>
      </c>
      <c r="G309" s="349">
        <f t="shared" si="19"/>
        <v>122.31</v>
      </c>
    </row>
    <row r="310" spans="1:7">
      <c r="A310" s="305" t="s">
        <v>457</v>
      </c>
      <c r="B310" s="359" t="s">
        <v>499</v>
      </c>
      <c r="C310" s="347">
        <v>1</v>
      </c>
      <c r="D310" s="365" t="s">
        <v>452</v>
      </c>
      <c r="E310" s="347">
        <v>1</v>
      </c>
      <c r="F310" s="348">
        <v>41.63</v>
      </c>
      <c r="G310" s="349">
        <f t="shared" si="19"/>
        <v>41.63</v>
      </c>
    </row>
    <row r="311" ht="30" spans="1:7">
      <c r="A311" s="375" t="s">
        <v>460</v>
      </c>
      <c r="B311" s="359" t="s">
        <v>458</v>
      </c>
      <c r="C311" s="347">
        <v>1</v>
      </c>
      <c r="D311" s="347" t="s">
        <v>459</v>
      </c>
      <c r="E311" s="347">
        <v>1</v>
      </c>
      <c r="F311" s="351">
        <v>154.55</v>
      </c>
      <c r="G311" s="349">
        <f t="shared" si="19"/>
        <v>154.55</v>
      </c>
    </row>
    <row r="312" spans="1:7">
      <c r="A312" s="305" t="s">
        <v>463</v>
      </c>
      <c r="B312" s="359" t="s">
        <v>525</v>
      </c>
      <c r="C312" s="347">
        <v>1</v>
      </c>
      <c r="D312" s="365" t="s">
        <v>452</v>
      </c>
      <c r="E312" s="347">
        <v>1</v>
      </c>
      <c r="F312" s="351">
        <v>9.58</v>
      </c>
      <c r="G312" s="349">
        <f t="shared" si="19"/>
        <v>9.58</v>
      </c>
    </row>
    <row r="313" spans="1:7">
      <c r="A313" s="375" t="s">
        <v>465</v>
      </c>
      <c r="B313" s="359" t="s">
        <v>466</v>
      </c>
      <c r="C313" s="347">
        <v>1</v>
      </c>
      <c r="D313" s="365" t="s">
        <v>452</v>
      </c>
      <c r="E313" s="347">
        <v>1</v>
      </c>
      <c r="F313" s="351">
        <v>10.41</v>
      </c>
      <c r="G313" s="349">
        <f t="shared" si="19"/>
        <v>10.41</v>
      </c>
    </row>
    <row r="314" spans="1:7">
      <c r="A314" s="305" t="s">
        <v>467</v>
      </c>
      <c r="B314" s="359" t="s">
        <v>526</v>
      </c>
      <c r="C314" s="347">
        <v>1</v>
      </c>
      <c r="D314" s="365" t="s">
        <v>452</v>
      </c>
      <c r="E314" s="347">
        <v>1</v>
      </c>
      <c r="F314" s="351">
        <v>27.08</v>
      </c>
      <c r="G314" s="349">
        <f t="shared" si="19"/>
        <v>27.08</v>
      </c>
    </row>
    <row r="315" ht="120" spans="1:7">
      <c r="A315" s="375" t="s">
        <v>469</v>
      </c>
      <c r="B315" s="359" t="s">
        <v>538</v>
      </c>
      <c r="C315" s="347">
        <v>1</v>
      </c>
      <c r="D315" s="365" t="s">
        <v>452</v>
      </c>
      <c r="E315" s="347">
        <v>1</v>
      </c>
      <c r="F315" s="348">
        <v>82.18</v>
      </c>
      <c r="G315" s="349">
        <f t="shared" si="19"/>
        <v>82.18</v>
      </c>
    </row>
    <row r="316" ht="30" spans="1:7">
      <c r="A316" s="305" t="s">
        <v>471</v>
      </c>
      <c r="B316" s="359" t="s">
        <v>514</v>
      </c>
      <c r="C316" s="347">
        <v>1</v>
      </c>
      <c r="D316" s="365" t="s">
        <v>452</v>
      </c>
      <c r="E316" s="347">
        <v>1</v>
      </c>
      <c r="F316" s="348">
        <v>2.77</v>
      </c>
      <c r="G316" s="349">
        <f t="shared" si="19"/>
        <v>2.77</v>
      </c>
    </row>
    <row r="317" spans="1:7">
      <c r="A317" s="375" t="s">
        <v>474</v>
      </c>
      <c r="B317" s="359" t="s">
        <v>539</v>
      </c>
      <c r="C317" s="347">
        <v>1</v>
      </c>
      <c r="D317" s="365" t="s">
        <v>452</v>
      </c>
      <c r="E317" s="347">
        <v>1</v>
      </c>
      <c r="F317" s="351">
        <v>23.88</v>
      </c>
      <c r="G317" s="349">
        <f t="shared" si="19"/>
        <v>23.88</v>
      </c>
    </row>
    <row r="318" ht="30" spans="1:7">
      <c r="A318" s="305" t="s">
        <v>476</v>
      </c>
      <c r="B318" s="359" t="s">
        <v>472</v>
      </c>
      <c r="C318" s="347">
        <v>1</v>
      </c>
      <c r="D318" s="347" t="s">
        <v>473</v>
      </c>
      <c r="E318" s="347">
        <v>6</v>
      </c>
      <c r="F318" s="351">
        <v>0.89</v>
      </c>
      <c r="G318" s="349">
        <f t="shared" si="19"/>
        <v>5.34</v>
      </c>
    </row>
    <row r="319" ht="45" spans="1:7">
      <c r="A319" s="375" t="s">
        <v>478</v>
      </c>
      <c r="B319" s="359" t="s">
        <v>475</v>
      </c>
      <c r="C319" s="347">
        <v>1</v>
      </c>
      <c r="D319" s="347" t="s">
        <v>452</v>
      </c>
      <c r="E319" s="347">
        <v>1</v>
      </c>
      <c r="F319" s="350">
        <v>28.05</v>
      </c>
      <c r="G319" s="349">
        <f t="shared" si="19"/>
        <v>28.05</v>
      </c>
    </row>
    <row r="320" spans="1:7">
      <c r="A320" s="305" t="s">
        <v>481</v>
      </c>
      <c r="B320" s="359" t="s">
        <v>535</v>
      </c>
      <c r="C320" s="347">
        <v>8</v>
      </c>
      <c r="D320" s="347" t="s">
        <v>462</v>
      </c>
      <c r="E320" s="347">
        <v>96</v>
      </c>
      <c r="F320" s="348">
        <v>1.61</v>
      </c>
      <c r="G320" s="349">
        <f t="shared" si="19"/>
        <v>154.56</v>
      </c>
    </row>
    <row r="321" ht="30" spans="1:7">
      <c r="A321" s="375" t="s">
        <v>515</v>
      </c>
      <c r="B321" s="359" t="s">
        <v>479</v>
      </c>
      <c r="C321" s="347">
        <v>1</v>
      </c>
      <c r="D321" s="347" t="s">
        <v>459</v>
      </c>
      <c r="E321" s="347">
        <v>1</v>
      </c>
      <c r="F321" s="351">
        <v>125.2</v>
      </c>
      <c r="G321" s="349">
        <f t="shared" si="19"/>
        <v>125.2</v>
      </c>
    </row>
    <row r="322" spans="1:7">
      <c r="A322" s="305" t="s">
        <v>527</v>
      </c>
      <c r="B322" s="359" t="s">
        <v>482</v>
      </c>
      <c r="C322" s="347">
        <v>1</v>
      </c>
      <c r="D322" s="347" t="s">
        <v>459</v>
      </c>
      <c r="E322" s="347">
        <v>1</v>
      </c>
      <c r="F322" s="352">
        <v>123.33</v>
      </c>
      <c r="G322" s="349">
        <f t="shared" si="19"/>
        <v>123.33</v>
      </c>
    </row>
    <row r="323" spans="1:7">
      <c r="A323" s="325" t="s">
        <v>483</v>
      </c>
      <c r="B323" s="326"/>
      <c r="C323" s="326"/>
      <c r="D323" s="326"/>
      <c r="E323" s="326"/>
      <c r="F323" s="327"/>
      <c r="G323" s="330">
        <f>SUM(G307:G322)</f>
        <v>950.61</v>
      </c>
    </row>
    <row r="324" spans="1:7">
      <c r="A324" s="329" t="s">
        <v>484</v>
      </c>
      <c r="B324" s="315"/>
      <c r="C324" s="315"/>
      <c r="D324" s="315"/>
      <c r="E324" s="315"/>
      <c r="F324" s="297"/>
      <c r="G324" s="330">
        <f>G323/12</f>
        <v>79.2175</v>
      </c>
    </row>
    <row r="325" ht="15.75" spans="1:7">
      <c r="A325" s="331" t="s">
        <v>485</v>
      </c>
      <c r="B325" s="332"/>
      <c r="C325" s="332"/>
      <c r="D325" s="332"/>
      <c r="E325" s="332"/>
      <c r="F325" s="333"/>
      <c r="G325" s="334">
        <f>G324+F304</f>
        <v>138.58</v>
      </c>
    </row>
    <row r="326" spans="1:7">
      <c r="A326" s="335"/>
      <c r="B326" s="336"/>
      <c r="C326" s="337"/>
      <c r="D326" s="337"/>
      <c r="E326" s="337"/>
      <c r="F326" s="338"/>
      <c r="G326" s="339"/>
    </row>
    <row r="327" ht="15.75" spans="1:7">
      <c r="A327" s="335"/>
      <c r="B327" s="336"/>
      <c r="C327" s="337"/>
      <c r="D327" s="337"/>
      <c r="E327" s="337"/>
      <c r="F327" s="338"/>
      <c r="G327" s="339"/>
    </row>
    <row r="328" spans="1:7">
      <c r="A328" s="291" t="s">
        <v>540</v>
      </c>
      <c r="B328" s="292"/>
      <c r="C328" s="292"/>
      <c r="D328" s="292"/>
      <c r="E328" s="292"/>
      <c r="F328" s="292"/>
      <c r="G328" s="293"/>
    </row>
    <row r="329" spans="1:7">
      <c r="A329" s="294" t="s">
        <v>7</v>
      </c>
      <c r="B329" s="295" t="s">
        <v>8</v>
      </c>
      <c r="C329" s="295" t="s">
        <v>423</v>
      </c>
      <c r="D329" s="295" t="s">
        <v>424</v>
      </c>
      <c r="E329" s="296" t="s">
        <v>425</v>
      </c>
      <c r="F329" s="297"/>
      <c r="G329" s="298" t="s">
        <v>426</v>
      </c>
    </row>
    <row r="330" ht="30" spans="1:7">
      <c r="A330" s="299"/>
      <c r="B330" s="300"/>
      <c r="C330" s="301"/>
      <c r="D330" s="301"/>
      <c r="E330" s="302" t="s">
        <v>427</v>
      </c>
      <c r="F330" s="303" t="s">
        <v>428</v>
      </c>
      <c r="G330" s="304"/>
    </row>
    <row r="331" ht="30" spans="1:7">
      <c r="A331" s="311" t="s">
        <v>429</v>
      </c>
      <c r="B331" s="306" t="s">
        <v>487</v>
      </c>
      <c r="C331" s="307">
        <v>6</v>
      </c>
      <c r="D331" s="307" t="s">
        <v>431</v>
      </c>
      <c r="E331" s="343">
        <v>40.86</v>
      </c>
      <c r="F331" s="309">
        <f t="shared" ref="F331:F336" si="20">E331*C331</f>
        <v>245.16</v>
      </c>
      <c r="G331" s="310" t="s">
        <v>488</v>
      </c>
    </row>
    <row r="332" ht="45" spans="1:7">
      <c r="A332" s="305" t="s">
        <v>433</v>
      </c>
      <c r="B332" s="306" t="s">
        <v>489</v>
      </c>
      <c r="C332" s="307">
        <v>6</v>
      </c>
      <c r="D332" s="307" t="s">
        <v>431</v>
      </c>
      <c r="E332" s="343">
        <v>19.42</v>
      </c>
      <c r="F332" s="309">
        <f t="shared" si="20"/>
        <v>116.52</v>
      </c>
      <c r="G332" s="312"/>
    </row>
    <row r="333" ht="30" spans="1:7">
      <c r="A333" s="311" t="s">
        <v>435</v>
      </c>
      <c r="B333" s="306" t="s">
        <v>436</v>
      </c>
      <c r="C333" s="307">
        <v>2</v>
      </c>
      <c r="D333" s="307" t="s">
        <v>431</v>
      </c>
      <c r="E333" s="313">
        <v>17.33</v>
      </c>
      <c r="F333" s="309">
        <f t="shared" si="20"/>
        <v>34.66</v>
      </c>
      <c r="G333" s="312"/>
    </row>
    <row r="334" spans="1:7">
      <c r="A334" s="305" t="s">
        <v>437</v>
      </c>
      <c r="B334" s="306" t="s">
        <v>438</v>
      </c>
      <c r="C334" s="307">
        <v>1</v>
      </c>
      <c r="D334" s="307" t="s">
        <v>431</v>
      </c>
      <c r="E334" s="313">
        <v>4.11</v>
      </c>
      <c r="F334" s="309">
        <f t="shared" si="20"/>
        <v>4.11</v>
      </c>
      <c r="G334" s="312"/>
    </row>
    <row r="335" ht="45" spans="1:7">
      <c r="A335" s="311" t="s">
        <v>439</v>
      </c>
      <c r="B335" s="306" t="s">
        <v>490</v>
      </c>
      <c r="C335" s="307">
        <v>4</v>
      </c>
      <c r="D335" s="307" t="s">
        <v>431</v>
      </c>
      <c r="E335" s="313">
        <v>51.6</v>
      </c>
      <c r="F335" s="309">
        <f t="shared" si="20"/>
        <v>206.4</v>
      </c>
      <c r="G335" s="312"/>
    </row>
    <row r="336" spans="1:7">
      <c r="A336" s="305" t="s">
        <v>491</v>
      </c>
      <c r="B336" s="306" t="s">
        <v>440</v>
      </c>
      <c r="C336" s="307">
        <v>10</v>
      </c>
      <c r="D336" s="307" t="s">
        <v>441</v>
      </c>
      <c r="E336" s="313">
        <v>10.55</v>
      </c>
      <c r="F336" s="309">
        <f t="shared" si="20"/>
        <v>105.5</v>
      </c>
      <c r="G336" s="304"/>
    </row>
    <row r="337" spans="1:7">
      <c r="A337" s="314" t="s">
        <v>442</v>
      </c>
      <c r="B337" s="315"/>
      <c r="C337" s="315"/>
      <c r="D337" s="315"/>
      <c r="E337" s="297"/>
      <c r="F337" s="316">
        <f>SUM(F331:F336)</f>
        <v>712.35</v>
      </c>
      <c r="G337" s="317"/>
    </row>
    <row r="338" spans="1:7">
      <c r="A338" s="314" t="s">
        <v>443</v>
      </c>
      <c r="B338" s="315"/>
      <c r="C338" s="315"/>
      <c r="D338" s="315"/>
      <c r="E338" s="297"/>
      <c r="F338" s="316">
        <f>F337/12</f>
        <v>59.3625</v>
      </c>
      <c r="G338" s="317"/>
    </row>
    <row r="339" spans="1:7">
      <c r="A339" s="318" t="s">
        <v>541</v>
      </c>
      <c r="B339" s="315"/>
      <c r="C339" s="315"/>
      <c r="D339" s="315"/>
      <c r="E339" s="315"/>
      <c r="F339" s="315"/>
      <c r="G339" s="317"/>
    </row>
    <row r="340" ht="45" spans="1:7">
      <c r="A340" s="294" t="s">
        <v>7</v>
      </c>
      <c r="B340" s="295" t="s">
        <v>8</v>
      </c>
      <c r="C340" s="295" t="s">
        <v>445</v>
      </c>
      <c r="D340" s="295" t="s">
        <v>446</v>
      </c>
      <c r="E340" s="295" t="s">
        <v>447</v>
      </c>
      <c r="F340" s="319" t="s">
        <v>448</v>
      </c>
      <c r="G340" s="298" t="s">
        <v>449</v>
      </c>
    </row>
    <row r="341" spans="1:7">
      <c r="A341" s="375" t="s">
        <v>450</v>
      </c>
      <c r="B341" s="359" t="s">
        <v>507</v>
      </c>
      <c r="C341" s="347">
        <v>1</v>
      </c>
      <c r="D341" s="365" t="s">
        <v>452</v>
      </c>
      <c r="E341" s="347">
        <v>1</v>
      </c>
      <c r="F341" s="351">
        <v>29.87</v>
      </c>
      <c r="G341" s="349">
        <f t="shared" ref="G341:G356" si="21">F341*E341</f>
        <v>29.87</v>
      </c>
    </row>
    <row r="342" spans="1:7">
      <c r="A342" s="305" t="s">
        <v>453</v>
      </c>
      <c r="B342" s="306" t="s">
        <v>451</v>
      </c>
      <c r="C342" s="365">
        <v>1</v>
      </c>
      <c r="D342" s="365" t="s">
        <v>452</v>
      </c>
      <c r="E342" s="365">
        <v>1</v>
      </c>
      <c r="F342" s="366">
        <v>9.87</v>
      </c>
      <c r="G342" s="367">
        <f t="shared" si="21"/>
        <v>9.87</v>
      </c>
    </row>
    <row r="343" ht="45" spans="1:7">
      <c r="A343" s="375" t="s">
        <v>455</v>
      </c>
      <c r="B343" s="359" t="s">
        <v>454</v>
      </c>
      <c r="C343" s="347">
        <v>1</v>
      </c>
      <c r="D343" s="365" t="s">
        <v>452</v>
      </c>
      <c r="E343" s="347">
        <v>1</v>
      </c>
      <c r="F343" s="348">
        <v>122.31</v>
      </c>
      <c r="G343" s="349">
        <f t="shared" si="21"/>
        <v>122.31</v>
      </c>
    </row>
    <row r="344" spans="1:7">
      <c r="A344" s="305" t="s">
        <v>457</v>
      </c>
      <c r="B344" s="359" t="s">
        <v>499</v>
      </c>
      <c r="C344" s="347">
        <v>1</v>
      </c>
      <c r="D344" s="365" t="s">
        <v>452</v>
      </c>
      <c r="E344" s="347">
        <v>1</v>
      </c>
      <c r="F344" s="348">
        <v>41.63</v>
      </c>
      <c r="G344" s="349">
        <f t="shared" si="21"/>
        <v>41.63</v>
      </c>
    </row>
    <row r="345" ht="30" spans="1:7">
      <c r="A345" s="375" t="s">
        <v>460</v>
      </c>
      <c r="B345" s="359" t="s">
        <v>458</v>
      </c>
      <c r="C345" s="347">
        <v>1</v>
      </c>
      <c r="D345" s="347" t="s">
        <v>459</v>
      </c>
      <c r="E345" s="347">
        <v>1</v>
      </c>
      <c r="F345" s="351">
        <v>154.55</v>
      </c>
      <c r="G345" s="349">
        <f t="shared" si="21"/>
        <v>154.55</v>
      </c>
    </row>
    <row r="346" spans="1:7">
      <c r="A346" s="305" t="s">
        <v>463</v>
      </c>
      <c r="B346" s="359" t="s">
        <v>525</v>
      </c>
      <c r="C346" s="347">
        <v>1</v>
      </c>
      <c r="D346" s="365" t="s">
        <v>452</v>
      </c>
      <c r="E346" s="347">
        <v>1</v>
      </c>
      <c r="F346" s="351">
        <v>9.58</v>
      </c>
      <c r="G346" s="349">
        <f t="shared" si="21"/>
        <v>9.58</v>
      </c>
    </row>
    <row r="347" spans="1:7">
      <c r="A347" s="375" t="s">
        <v>465</v>
      </c>
      <c r="B347" s="359" t="s">
        <v>466</v>
      </c>
      <c r="C347" s="347">
        <v>1</v>
      </c>
      <c r="D347" s="365" t="s">
        <v>452</v>
      </c>
      <c r="E347" s="347">
        <v>1</v>
      </c>
      <c r="F347" s="351">
        <v>10.41</v>
      </c>
      <c r="G347" s="349">
        <f t="shared" si="21"/>
        <v>10.41</v>
      </c>
    </row>
    <row r="348" spans="1:7">
      <c r="A348" s="305" t="s">
        <v>467</v>
      </c>
      <c r="B348" s="359" t="s">
        <v>526</v>
      </c>
      <c r="C348" s="347">
        <v>1</v>
      </c>
      <c r="D348" s="365" t="s">
        <v>452</v>
      </c>
      <c r="E348" s="347">
        <v>1</v>
      </c>
      <c r="F348" s="351">
        <v>27.08</v>
      </c>
      <c r="G348" s="349">
        <f t="shared" si="21"/>
        <v>27.08</v>
      </c>
    </row>
    <row r="349" ht="120" spans="1:7">
      <c r="A349" s="375" t="s">
        <v>469</v>
      </c>
      <c r="B349" s="359" t="s">
        <v>538</v>
      </c>
      <c r="C349" s="347">
        <v>1</v>
      </c>
      <c r="D349" s="365" t="s">
        <v>452</v>
      </c>
      <c r="E349" s="347">
        <v>1</v>
      </c>
      <c r="F349" s="348">
        <v>82.18</v>
      </c>
      <c r="G349" s="349">
        <f t="shared" si="21"/>
        <v>82.18</v>
      </c>
    </row>
    <row r="350" ht="30" spans="1:7">
      <c r="A350" s="305" t="s">
        <v>471</v>
      </c>
      <c r="B350" s="359" t="s">
        <v>514</v>
      </c>
      <c r="C350" s="347">
        <v>1</v>
      </c>
      <c r="D350" s="365" t="s">
        <v>452</v>
      </c>
      <c r="E350" s="347">
        <v>1</v>
      </c>
      <c r="F350" s="348">
        <v>2.77</v>
      </c>
      <c r="G350" s="349">
        <f t="shared" si="21"/>
        <v>2.77</v>
      </c>
    </row>
    <row r="351" spans="1:7">
      <c r="A351" s="375" t="s">
        <v>474</v>
      </c>
      <c r="B351" s="359" t="s">
        <v>539</v>
      </c>
      <c r="C351" s="347">
        <v>1</v>
      </c>
      <c r="D351" s="365" t="s">
        <v>452</v>
      </c>
      <c r="E351" s="347">
        <v>1</v>
      </c>
      <c r="F351" s="351">
        <v>23.88</v>
      </c>
      <c r="G351" s="349">
        <f t="shared" si="21"/>
        <v>23.88</v>
      </c>
    </row>
    <row r="352" ht="30" spans="1:7">
      <c r="A352" s="305" t="s">
        <v>476</v>
      </c>
      <c r="B352" s="359" t="s">
        <v>472</v>
      </c>
      <c r="C352" s="347">
        <v>1</v>
      </c>
      <c r="D352" s="347" t="s">
        <v>473</v>
      </c>
      <c r="E352" s="347">
        <v>6</v>
      </c>
      <c r="F352" s="351">
        <v>0.89</v>
      </c>
      <c r="G352" s="349">
        <f t="shared" si="21"/>
        <v>5.34</v>
      </c>
    </row>
    <row r="353" ht="45" spans="1:7">
      <c r="A353" s="375" t="s">
        <v>478</v>
      </c>
      <c r="B353" s="359" t="s">
        <v>475</v>
      </c>
      <c r="C353" s="347">
        <v>1</v>
      </c>
      <c r="D353" s="347" t="s">
        <v>452</v>
      </c>
      <c r="E353" s="347">
        <v>1</v>
      </c>
      <c r="F353" s="350">
        <v>28.05</v>
      </c>
      <c r="G353" s="349">
        <f t="shared" si="21"/>
        <v>28.05</v>
      </c>
    </row>
    <row r="354" spans="1:7">
      <c r="A354" s="305" t="s">
        <v>481</v>
      </c>
      <c r="B354" s="359" t="s">
        <v>535</v>
      </c>
      <c r="C354" s="347">
        <v>8</v>
      </c>
      <c r="D354" s="347" t="s">
        <v>462</v>
      </c>
      <c r="E354" s="347">
        <v>96</v>
      </c>
      <c r="F354" s="348">
        <v>1.61</v>
      </c>
      <c r="G354" s="349">
        <f t="shared" si="21"/>
        <v>154.56</v>
      </c>
    </row>
    <row r="355" ht="30" spans="1:7">
      <c r="A355" s="375" t="s">
        <v>515</v>
      </c>
      <c r="B355" s="359" t="s">
        <v>479</v>
      </c>
      <c r="C355" s="347">
        <v>1</v>
      </c>
      <c r="D355" s="347" t="s">
        <v>459</v>
      </c>
      <c r="E355" s="347">
        <v>1</v>
      </c>
      <c r="F355" s="351">
        <v>125.2</v>
      </c>
      <c r="G355" s="349">
        <f t="shared" si="21"/>
        <v>125.2</v>
      </c>
    </row>
    <row r="356" spans="1:7">
      <c r="A356" s="305" t="s">
        <v>527</v>
      </c>
      <c r="B356" s="359" t="s">
        <v>482</v>
      </c>
      <c r="C356" s="347">
        <v>1</v>
      </c>
      <c r="D356" s="347" t="s">
        <v>459</v>
      </c>
      <c r="E356" s="347">
        <v>1</v>
      </c>
      <c r="F356" s="352">
        <v>123.33</v>
      </c>
      <c r="G356" s="349">
        <f t="shared" si="21"/>
        <v>123.33</v>
      </c>
    </row>
    <row r="357" spans="1:7">
      <c r="A357" s="325" t="s">
        <v>483</v>
      </c>
      <c r="B357" s="326"/>
      <c r="C357" s="326"/>
      <c r="D357" s="326"/>
      <c r="E357" s="326"/>
      <c r="F357" s="327"/>
      <c r="G357" s="330">
        <f>SUM(G341:G356)</f>
        <v>950.61</v>
      </c>
    </row>
    <row r="358" ht="15.75" spans="1:7">
      <c r="A358" s="329" t="s">
        <v>484</v>
      </c>
      <c r="B358" s="315"/>
      <c r="C358" s="315"/>
      <c r="D358" s="315"/>
      <c r="E358" s="315"/>
      <c r="F358" s="297"/>
      <c r="G358" s="334">
        <f>G357/12</f>
        <v>79.2175</v>
      </c>
    </row>
    <row r="359" ht="15.75" spans="1:7">
      <c r="A359" s="331" t="s">
        <v>485</v>
      </c>
      <c r="B359" s="332"/>
      <c r="C359" s="332"/>
      <c r="D359" s="332"/>
      <c r="E359" s="332"/>
      <c r="F359" s="333"/>
      <c r="G359" s="384">
        <f>G358+F338</f>
        <v>138.58</v>
      </c>
    </row>
    <row r="360" ht="15.75" spans="1:7">
      <c r="A360" s="335"/>
      <c r="B360" s="336"/>
      <c r="C360" s="337"/>
      <c r="D360" s="337"/>
      <c r="E360" s="337"/>
      <c r="F360" s="338"/>
      <c r="G360" s="339"/>
    </row>
    <row r="361" spans="1:7">
      <c r="A361" s="291" t="s">
        <v>542</v>
      </c>
      <c r="B361" s="292"/>
      <c r="C361" s="292"/>
      <c r="D361" s="292"/>
      <c r="E361" s="292"/>
      <c r="F361" s="292"/>
      <c r="G361" s="293"/>
    </row>
    <row r="362" spans="1:7">
      <c r="A362" s="294" t="s">
        <v>7</v>
      </c>
      <c r="B362" s="295" t="s">
        <v>8</v>
      </c>
      <c r="C362" s="295" t="s">
        <v>423</v>
      </c>
      <c r="D362" s="295" t="s">
        <v>424</v>
      </c>
      <c r="E362" s="296" t="s">
        <v>425</v>
      </c>
      <c r="F362" s="297"/>
      <c r="G362" s="298" t="s">
        <v>426</v>
      </c>
    </row>
    <row r="363" ht="30" spans="1:7">
      <c r="A363" s="299"/>
      <c r="B363" s="300"/>
      <c r="C363" s="301"/>
      <c r="D363" s="301"/>
      <c r="E363" s="302" t="s">
        <v>427</v>
      </c>
      <c r="F363" s="303" t="s">
        <v>428</v>
      </c>
      <c r="G363" s="304"/>
    </row>
    <row r="364" ht="30" spans="1:7">
      <c r="A364" s="311" t="s">
        <v>429</v>
      </c>
      <c r="B364" s="306" t="s">
        <v>487</v>
      </c>
      <c r="C364" s="307">
        <v>6</v>
      </c>
      <c r="D364" s="307" t="s">
        <v>431</v>
      </c>
      <c r="E364" s="343">
        <v>40.86</v>
      </c>
      <c r="F364" s="354">
        <f t="shared" ref="F364:F369" si="22">E364*C364</f>
        <v>245.16</v>
      </c>
      <c r="G364" s="310" t="s">
        <v>488</v>
      </c>
    </row>
    <row r="365" ht="45" spans="1:7">
      <c r="A365" s="305" t="s">
        <v>433</v>
      </c>
      <c r="B365" s="306" t="s">
        <v>489</v>
      </c>
      <c r="C365" s="307">
        <v>6</v>
      </c>
      <c r="D365" s="307" t="s">
        <v>431</v>
      </c>
      <c r="E365" s="343">
        <v>19.42</v>
      </c>
      <c r="F365" s="354">
        <f t="shared" si="22"/>
        <v>116.52</v>
      </c>
      <c r="G365" s="312"/>
    </row>
    <row r="366" ht="30" spans="1:7">
      <c r="A366" s="311" t="s">
        <v>435</v>
      </c>
      <c r="B366" s="306" t="s">
        <v>436</v>
      </c>
      <c r="C366" s="307">
        <v>2</v>
      </c>
      <c r="D366" s="307" t="s">
        <v>431</v>
      </c>
      <c r="E366" s="313">
        <v>17.33</v>
      </c>
      <c r="F366" s="354">
        <f t="shared" si="22"/>
        <v>34.66</v>
      </c>
      <c r="G366" s="312"/>
    </row>
    <row r="367" spans="1:7">
      <c r="A367" s="305" t="s">
        <v>437</v>
      </c>
      <c r="B367" s="306" t="s">
        <v>438</v>
      </c>
      <c r="C367" s="307">
        <v>1</v>
      </c>
      <c r="D367" s="307" t="s">
        <v>431</v>
      </c>
      <c r="E367" s="313">
        <v>4.11</v>
      </c>
      <c r="F367" s="354">
        <f t="shared" si="22"/>
        <v>4.11</v>
      </c>
      <c r="G367" s="312"/>
    </row>
    <row r="368" ht="45" spans="1:7">
      <c r="A368" s="311" t="s">
        <v>439</v>
      </c>
      <c r="B368" s="306" t="s">
        <v>490</v>
      </c>
      <c r="C368" s="307">
        <v>4</v>
      </c>
      <c r="D368" s="307" t="s">
        <v>431</v>
      </c>
      <c r="E368" s="313">
        <v>51.6</v>
      </c>
      <c r="F368" s="354">
        <f t="shared" si="22"/>
        <v>206.4</v>
      </c>
      <c r="G368" s="312"/>
    </row>
    <row r="369" spans="1:7">
      <c r="A369" s="305" t="s">
        <v>491</v>
      </c>
      <c r="B369" s="306" t="s">
        <v>440</v>
      </c>
      <c r="C369" s="307">
        <v>10</v>
      </c>
      <c r="D369" s="307" t="s">
        <v>441</v>
      </c>
      <c r="E369" s="313">
        <v>10.55</v>
      </c>
      <c r="F369" s="354">
        <f t="shared" si="22"/>
        <v>105.5</v>
      </c>
      <c r="G369" s="304"/>
    </row>
    <row r="370" spans="1:7">
      <c r="A370" s="314" t="s">
        <v>442</v>
      </c>
      <c r="B370" s="315"/>
      <c r="C370" s="315"/>
      <c r="D370" s="315"/>
      <c r="E370" s="297"/>
      <c r="F370" s="316">
        <f>SUM(F364:F369)</f>
        <v>712.35</v>
      </c>
      <c r="G370" s="317"/>
    </row>
    <row r="371" ht="15.75" spans="1:7">
      <c r="A371" s="314" t="s">
        <v>443</v>
      </c>
      <c r="B371" s="315"/>
      <c r="C371" s="315"/>
      <c r="D371" s="315"/>
      <c r="E371" s="297"/>
      <c r="F371" s="316">
        <f>F370/12</f>
        <v>59.3625</v>
      </c>
      <c r="G371" s="317"/>
    </row>
    <row r="372" spans="1:7">
      <c r="A372" s="291" t="s">
        <v>543</v>
      </c>
      <c r="B372" s="292"/>
      <c r="C372" s="292"/>
      <c r="D372" s="292"/>
      <c r="E372" s="292"/>
      <c r="F372" s="292"/>
      <c r="G372" s="293"/>
    </row>
    <row r="373" ht="45" spans="1:7">
      <c r="A373" s="294" t="s">
        <v>7</v>
      </c>
      <c r="B373" s="385" t="s">
        <v>8</v>
      </c>
      <c r="C373" s="295" t="s">
        <v>445</v>
      </c>
      <c r="D373" s="295" t="s">
        <v>446</v>
      </c>
      <c r="E373" s="295" t="s">
        <v>447</v>
      </c>
      <c r="F373" s="319" t="s">
        <v>448</v>
      </c>
      <c r="G373" s="298" t="s">
        <v>449</v>
      </c>
    </row>
    <row r="374" spans="1:7">
      <c r="A374" s="386" t="s">
        <v>450</v>
      </c>
      <c r="B374" s="306" t="s">
        <v>451</v>
      </c>
      <c r="C374" s="365">
        <v>1</v>
      </c>
      <c r="D374" s="365" t="s">
        <v>452</v>
      </c>
      <c r="E374" s="365">
        <v>1</v>
      </c>
      <c r="F374" s="366">
        <v>9.87</v>
      </c>
      <c r="G374" s="367">
        <f t="shared" ref="G374:G385" si="23">F374*E374</f>
        <v>9.87</v>
      </c>
    </row>
    <row r="375" ht="75" spans="1:7">
      <c r="A375" s="305" t="s">
        <v>453</v>
      </c>
      <c r="B375" s="359" t="s">
        <v>498</v>
      </c>
      <c r="C375" s="347">
        <v>1</v>
      </c>
      <c r="D375" s="365" t="s">
        <v>452</v>
      </c>
      <c r="E375" s="347">
        <v>1</v>
      </c>
      <c r="F375" s="348">
        <v>36.9</v>
      </c>
      <c r="G375" s="349">
        <f t="shared" si="23"/>
        <v>36.9</v>
      </c>
    </row>
    <row r="376" spans="1:7">
      <c r="A376" s="386" t="s">
        <v>455</v>
      </c>
      <c r="B376" s="359" t="s">
        <v>499</v>
      </c>
      <c r="C376" s="347">
        <v>1</v>
      </c>
      <c r="D376" s="365" t="s">
        <v>452</v>
      </c>
      <c r="E376" s="347">
        <v>1</v>
      </c>
      <c r="F376" s="348">
        <v>41.63</v>
      </c>
      <c r="G376" s="349">
        <f t="shared" si="23"/>
        <v>41.63</v>
      </c>
    </row>
    <row r="377" ht="30" spans="1:7">
      <c r="A377" s="305" t="s">
        <v>457</v>
      </c>
      <c r="B377" s="359" t="s">
        <v>458</v>
      </c>
      <c r="C377" s="347">
        <v>1</v>
      </c>
      <c r="D377" s="347" t="s">
        <v>459</v>
      </c>
      <c r="E377" s="347">
        <v>1</v>
      </c>
      <c r="F377" s="351">
        <v>154.55</v>
      </c>
      <c r="G377" s="349">
        <f t="shared" si="23"/>
        <v>154.55</v>
      </c>
    </row>
    <row r="378" spans="1:7">
      <c r="A378" s="386" t="s">
        <v>460</v>
      </c>
      <c r="B378" s="359" t="s">
        <v>461</v>
      </c>
      <c r="C378" s="347">
        <v>4</v>
      </c>
      <c r="D378" s="347" t="s">
        <v>462</v>
      </c>
      <c r="E378" s="347">
        <v>48</v>
      </c>
      <c r="F378" s="387">
        <v>2.59</v>
      </c>
      <c r="G378" s="349">
        <f t="shared" si="23"/>
        <v>124.32</v>
      </c>
    </row>
    <row r="379" spans="1:7">
      <c r="A379" s="305" t="s">
        <v>463</v>
      </c>
      <c r="B379" s="359" t="s">
        <v>544</v>
      </c>
      <c r="C379" s="347">
        <v>2</v>
      </c>
      <c r="D379" s="347" t="s">
        <v>462</v>
      </c>
      <c r="E379" s="347">
        <v>24</v>
      </c>
      <c r="F379" s="348">
        <v>3.34</v>
      </c>
      <c r="G379" s="349">
        <f t="shared" si="23"/>
        <v>80.16</v>
      </c>
    </row>
    <row r="380" spans="1:7">
      <c r="A380" s="386" t="s">
        <v>465</v>
      </c>
      <c r="B380" s="359" t="s">
        <v>513</v>
      </c>
      <c r="C380" s="347">
        <v>2</v>
      </c>
      <c r="D380" s="347" t="s">
        <v>462</v>
      </c>
      <c r="E380" s="347">
        <v>24</v>
      </c>
      <c r="F380" s="351">
        <v>5.54</v>
      </c>
      <c r="G380" s="349">
        <f t="shared" si="23"/>
        <v>132.96</v>
      </c>
    </row>
    <row r="381" ht="45" spans="1:7">
      <c r="A381" s="305" t="s">
        <v>467</v>
      </c>
      <c r="B381" s="359" t="s">
        <v>470</v>
      </c>
      <c r="C381" s="347">
        <v>1</v>
      </c>
      <c r="D381" s="365" t="s">
        <v>452</v>
      </c>
      <c r="E381" s="347">
        <v>2</v>
      </c>
      <c r="F381" s="351">
        <v>3.06</v>
      </c>
      <c r="G381" s="349">
        <f t="shared" si="23"/>
        <v>6.12</v>
      </c>
    </row>
    <row r="382" ht="30" spans="1:7">
      <c r="A382" s="386" t="s">
        <v>469</v>
      </c>
      <c r="B382" s="359" t="s">
        <v>472</v>
      </c>
      <c r="C382" s="347">
        <v>1</v>
      </c>
      <c r="D382" s="347" t="s">
        <v>473</v>
      </c>
      <c r="E382" s="347">
        <v>6</v>
      </c>
      <c r="F382" s="351">
        <v>0.89</v>
      </c>
      <c r="G382" s="349">
        <f t="shared" si="23"/>
        <v>5.34</v>
      </c>
    </row>
    <row r="383" ht="45" spans="1:7">
      <c r="A383" s="305" t="s">
        <v>471</v>
      </c>
      <c r="B383" s="359" t="s">
        <v>477</v>
      </c>
      <c r="C383" s="347">
        <v>8</v>
      </c>
      <c r="D383" s="347" t="s">
        <v>462</v>
      </c>
      <c r="E383" s="347">
        <v>96</v>
      </c>
      <c r="F383" s="369">
        <v>1.61</v>
      </c>
      <c r="G383" s="349">
        <f t="shared" si="23"/>
        <v>154.56</v>
      </c>
    </row>
    <row r="384" ht="30" spans="1:7">
      <c r="A384" s="386" t="s">
        <v>474</v>
      </c>
      <c r="B384" s="359" t="s">
        <v>479</v>
      </c>
      <c r="C384" s="347">
        <v>1</v>
      </c>
      <c r="D384" s="347" t="s">
        <v>459</v>
      </c>
      <c r="E384" s="347">
        <v>1</v>
      </c>
      <c r="F384" s="351">
        <v>125.2</v>
      </c>
      <c r="G384" s="349">
        <f t="shared" si="23"/>
        <v>125.2</v>
      </c>
    </row>
    <row r="385" spans="1:7">
      <c r="A385" s="305" t="s">
        <v>476</v>
      </c>
      <c r="B385" s="359" t="s">
        <v>482</v>
      </c>
      <c r="C385" s="347">
        <v>1</v>
      </c>
      <c r="D385" s="347" t="s">
        <v>459</v>
      </c>
      <c r="E385" s="347">
        <v>1</v>
      </c>
      <c r="F385" s="352">
        <v>123.33</v>
      </c>
      <c r="G385" s="352">
        <f t="shared" si="23"/>
        <v>123.33</v>
      </c>
    </row>
    <row r="386" spans="1:7">
      <c r="A386" s="325" t="s">
        <v>483</v>
      </c>
      <c r="B386" s="326"/>
      <c r="C386" s="326"/>
      <c r="D386" s="326"/>
      <c r="E386" s="326"/>
      <c r="F386" s="327"/>
      <c r="G386" s="330">
        <f>SUM(G374:G385)</f>
        <v>994.94</v>
      </c>
    </row>
    <row r="387" spans="1:7">
      <c r="A387" s="329" t="s">
        <v>484</v>
      </c>
      <c r="B387" s="315"/>
      <c r="C387" s="315"/>
      <c r="D387" s="315"/>
      <c r="E387" s="315"/>
      <c r="F387" s="297"/>
      <c r="G387" s="330">
        <f>G386/12</f>
        <v>82.9116666666667</v>
      </c>
    </row>
    <row r="388" ht="15.75" spans="1:7">
      <c r="A388" s="331" t="s">
        <v>485</v>
      </c>
      <c r="B388" s="332"/>
      <c r="C388" s="332"/>
      <c r="D388" s="332"/>
      <c r="E388" s="332"/>
      <c r="F388" s="333"/>
      <c r="G388" s="334">
        <f>F371+G387</f>
        <v>142.274166666667</v>
      </c>
    </row>
    <row r="389" spans="1:7">
      <c r="A389" s="388"/>
      <c r="B389" s="336"/>
      <c r="C389" s="337"/>
      <c r="D389" s="337"/>
      <c r="E389" s="337"/>
      <c r="F389" s="338"/>
      <c r="G389" s="389"/>
    </row>
    <row r="390" spans="1:7">
      <c r="A390" s="388"/>
      <c r="B390" s="336"/>
      <c r="C390" s="337"/>
      <c r="D390" s="337"/>
      <c r="E390" s="337"/>
      <c r="F390" s="338"/>
      <c r="G390" s="389"/>
    </row>
    <row r="391" ht="15.75" spans="1:7">
      <c r="A391" s="335"/>
      <c r="B391" s="336"/>
      <c r="C391" s="337"/>
      <c r="D391" s="337"/>
      <c r="E391" s="337"/>
      <c r="F391" s="338"/>
      <c r="G391" s="339"/>
    </row>
    <row r="392" spans="1:7">
      <c r="A392" s="291" t="s">
        <v>545</v>
      </c>
      <c r="B392" s="292"/>
      <c r="C392" s="292"/>
      <c r="D392" s="292"/>
      <c r="E392" s="292"/>
      <c r="F392" s="292"/>
      <c r="G392" s="293"/>
    </row>
    <row r="393" spans="1:7">
      <c r="A393" s="294" t="s">
        <v>7</v>
      </c>
      <c r="B393" s="295" t="s">
        <v>8</v>
      </c>
      <c r="C393" s="295" t="s">
        <v>423</v>
      </c>
      <c r="D393" s="295" t="s">
        <v>424</v>
      </c>
      <c r="E393" s="296" t="s">
        <v>425</v>
      </c>
      <c r="F393" s="297"/>
      <c r="G393" s="298" t="s">
        <v>426</v>
      </c>
    </row>
    <row r="394" ht="30" spans="1:7">
      <c r="A394" s="299"/>
      <c r="B394" s="300"/>
      <c r="C394" s="301"/>
      <c r="D394" s="301"/>
      <c r="E394" s="302" t="s">
        <v>427</v>
      </c>
      <c r="F394" s="303" t="s">
        <v>428</v>
      </c>
      <c r="G394" s="304"/>
    </row>
    <row r="395" ht="30" spans="1:7">
      <c r="A395" s="311" t="s">
        <v>429</v>
      </c>
      <c r="B395" s="306" t="s">
        <v>487</v>
      </c>
      <c r="C395" s="307">
        <v>6</v>
      </c>
      <c r="D395" s="307" t="s">
        <v>431</v>
      </c>
      <c r="E395" s="343">
        <v>42</v>
      </c>
      <c r="F395" s="354">
        <f>E395*C395</f>
        <v>252</v>
      </c>
      <c r="G395" s="310" t="s">
        <v>488</v>
      </c>
    </row>
    <row r="396" ht="45" spans="1:7">
      <c r="A396" s="305" t="s">
        <v>433</v>
      </c>
      <c r="B396" s="306" t="s">
        <v>489</v>
      </c>
      <c r="C396" s="307">
        <v>6</v>
      </c>
      <c r="D396" s="307" t="s">
        <v>431</v>
      </c>
      <c r="E396" s="343">
        <v>19.42</v>
      </c>
      <c r="F396" s="354">
        <f>E396*C396</f>
        <v>116.52</v>
      </c>
      <c r="G396" s="312"/>
    </row>
    <row r="397" ht="30" spans="1:7">
      <c r="A397" s="311" t="s">
        <v>435</v>
      </c>
      <c r="B397" s="306" t="s">
        <v>436</v>
      </c>
      <c r="C397" s="307">
        <v>2</v>
      </c>
      <c r="D397" s="307" t="s">
        <v>431</v>
      </c>
      <c r="E397" s="313">
        <v>17.33</v>
      </c>
      <c r="F397" s="354">
        <f>E397*C397</f>
        <v>34.66</v>
      </c>
      <c r="G397" s="312"/>
    </row>
    <row r="398" spans="1:7">
      <c r="A398" s="305" t="s">
        <v>437</v>
      </c>
      <c r="B398" s="306" t="s">
        <v>438</v>
      </c>
      <c r="C398" s="307">
        <v>1</v>
      </c>
      <c r="D398" s="307" t="s">
        <v>431</v>
      </c>
      <c r="E398" s="308">
        <v>4.11</v>
      </c>
      <c r="F398" s="354">
        <f>E398*C398</f>
        <v>4.11</v>
      </c>
      <c r="G398" s="312"/>
    </row>
    <row r="399" spans="1:7">
      <c r="A399" s="311" t="s">
        <v>439</v>
      </c>
      <c r="B399" s="306" t="s">
        <v>440</v>
      </c>
      <c r="C399" s="307">
        <v>10</v>
      </c>
      <c r="D399" s="307" t="s">
        <v>441</v>
      </c>
      <c r="E399" s="308">
        <v>10.55</v>
      </c>
      <c r="F399" s="354">
        <f>E399*C399</f>
        <v>105.5</v>
      </c>
      <c r="G399" s="304"/>
    </row>
    <row r="400" spans="1:7">
      <c r="A400" s="314" t="s">
        <v>442</v>
      </c>
      <c r="B400" s="315"/>
      <c r="C400" s="315"/>
      <c r="D400" s="315"/>
      <c r="E400" s="297"/>
      <c r="F400" s="316">
        <f>SUM(F395:F399)</f>
        <v>512.79</v>
      </c>
      <c r="G400" s="317"/>
    </row>
    <row r="401" ht="15.75" spans="1:7">
      <c r="A401" s="314" t="s">
        <v>443</v>
      </c>
      <c r="B401" s="315"/>
      <c r="C401" s="315"/>
      <c r="D401" s="315"/>
      <c r="E401" s="297"/>
      <c r="F401" s="316">
        <f>F400/12</f>
        <v>42.7325</v>
      </c>
      <c r="G401" s="317"/>
    </row>
    <row r="402" spans="1:7">
      <c r="A402" s="291" t="s">
        <v>546</v>
      </c>
      <c r="B402" s="292"/>
      <c r="C402" s="292"/>
      <c r="D402" s="292"/>
      <c r="E402" s="292"/>
      <c r="F402" s="292"/>
      <c r="G402" s="293"/>
    </row>
    <row r="403" ht="45" spans="1:7">
      <c r="A403" s="294" t="s">
        <v>7</v>
      </c>
      <c r="B403" s="295" t="s">
        <v>8</v>
      </c>
      <c r="C403" s="295" t="s">
        <v>445</v>
      </c>
      <c r="D403" s="295" t="s">
        <v>446</v>
      </c>
      <c r="E403" s="295" t="s">
        <v>447</v>
      </c>
      <c r="F403" s="319" t="s">
        <v>448</v>
      </c>
      <c r="G403" s="298" t="s">
        <v>449</v>
      </c>
    </row>
    <row r="404" spans="1:7">
      <c r="A404" s="390" t="s">
        <v>450</v>
      </c>
      <c r="B404" s="306" t="s">
        <v>451</v>
      </c>
      <c r="C404" s="365">
        <v>1</v>
      </c>
      <c r="D404" s="365" t="s">
        <v>452</v>
      </c>
      <c r="E404" s="365">
        <v>1</v>
      </c>
      <c r="F404" s="366">
        <v>9.87</v>
      </c>
      <c r="G404" s="367">
        <f t="shared" ref="G404:G412" si="24">F404*E404</f>
        <v>9.87</v>
      </c>
    </row>
    <row r="405" ht="45" spans="1:7">
      <c r="A405" s="391" t="s">
        <v>453</v>
      </c>
      <c r="B405" s="359" t="s">
        <v>454</v>
      </c>
      <c r="C405" s="347">
        <v>1</v>
      </c>
      <c r="D405" s="365" t="s">
        <v>452</v>
      </c>
      <c r="E405" s="347">
        <v>1</v>
      </c>
      <c r="F405" s="348">
        <v>122.31</v>
      </c>
      <c r="G405" s="349">
        <f t="shared" si="24"/>
        <v>122.31</v>
      </c>
    </row>
    <row r="406" spans="1:7">
      <c r="A406" s="390" t="s">
        <v>455</v>
      </c>
      <c r="B406" s="321" t="s">
        <v>456</v>
      </c>
      <c r="C406" s="13">
        <v>1</v>
      </c>
      <c r="D406" s="320" t="s">
        <v>452</v>
      </c>
      <c r="E406" s="13">
        <v>1</v>
      </c>
      <c r="F406" s="322">
        <v>32.33</v>
      </c>
      <c r="G406" s="349">
        <f t="shared" si="24"/>
        <v>32.33</v>
      </c>
    </row>
    <row r="407" ht="30" spans="1:7">
      <c r="A407" s="391" t="s">
        <v>457</v>
      </c>
      <c r="B407" s="359" t="s">
        <v>458</v>
      </c>
      <c r="C407" s="347">
        <v>1</v>
      </c>
      <c r="D407" s="347" t="s">
        <v>459</v>
      </c>
      <c r="E407" s="347">
        <v>1</v>
      </c>
      <c r="F407" s="351">
        <v>154.55</v>
      </c>
      <c r="G407" s="349">
        <f t="shared" si="24"/>
        <v>154.55</v>
      </c>
    </row>
    <row r="408" ht="45" spans="1:7">
      <c r="A408" s="390" t="s">
        <v>460</v>
      </c>
      <c r="B408" s="359" t="s">
        <v>470</v>
      </c>
      <c r="C408" s="347">
        <v>1</v>
      </c>
      <c r="D408" s="365" t="s">
        <v>452</v>
      </c>
      <c r="E408" s="347">
        <v>2</v>
      </c>
      <c r="F408" s="351">
        <v>3.06</v>
      </c>
      <c r="G408" s="349">
        <f t="shared" si="24"/>
        <v>6.12</v>
      </c>
    </row>
    <row r="409" ht="30" spans="1:7">
      <c r="A409" s="391" t="s">
        <v>463</v>
      </c>
      <c r="B409" s="359" t="s">
        <v>472</v>
      </c>
      <c r="C409" s="347">
        <v>1</v>
      </c>
      <c r="D409" s="347" t="s">
        <v>473</v>
      </c>
      <c r="E409" s="347">
        <v>6</v>
      </c>
      <c r="F409" s="351">
        <v>0.89</v>
      </c>
      <c r="G409" s="349">
        <f t="shared" si="24"/>
        <v>5.34</v>
      </c>
    </row>
    <row r="410" ht="45" spans="1:7">
      <c r="A410" s="390" t="s">
        <v>465</v>
      </c>
      <c r="B410" s="359" t="s">
        <v>477</v>
      </c>
      <c r="C410" s="347">
        <v>2</v>
      </c>
      <c r="D410" s="347" t="s">
        <v>462</v>
      </c>
      <c r="E410" s="347">
        <v>24</v>
      </c>
      <c r="F410" s="369">
        <v>1.61</v>
      </c>
      <c r="G410" s="349">
        <f t="shared" si="24"/>
        <v>38.64</v>
      </c>
    </row>
    <row r="411" ht="30" spans="1:7">
      <c r="A411" s="391" t="s">
        <v>467</v>
      </c>
      <c r="B411" s="359" t="s">
        <v>479</v>
      </c>
      <c r="C411" s="347">
        <v>1</v>
      </c>
      <c r="D411" s="347" t="s">
        <v>459</v>
      </c>
      <c r="E411" s="347">
        <v>1</v>
      </c>
      <c r="F411" s="351">
        <v>125.2</v>
      </c>
      <c r="G411" s="349">
        <f t="shared" si="24"/>
        <v>125.2</v>
      </c>
    </row>
    <row r="412" spans="1:7">
      <c r="A412" s="390" t="s">
        <v>469</v>
      </c>
      <c r="B412" s="359" t="s">
        <v>482</v>
      </c>
      <c r="C412" s="347">
        <v>1</v>
      </c>
      <c r="D412" s="347" t="s">
        <v>459</v>
      </c>
      <c r="E412" s="347">
        <v>1</v>
      </c>
      <c r="F412" s="352">
        <v>123.33</v>
      </c>
      <c r="G412" s="352">
        <f t="shared" si="24"/>
        <v>123.33</v>
      </c>
    </row>
    <row r="413" spans="1:7">
      <c r="A413" s="325" t="s">
        <v>483</v>
      </c>
      <c r="B413" s="326"/>
      <c r="C413" s="326"/>
      <c r="D413" s="326"/>
      <c r="E413" s="326"/>
      <c r="F413" s="327"/>
      <c r="G413" s="328">
        <f>SUM(G404:G412)</f>
        <v>617.69</v>
      </c>
    </row>
    <row r="414" spans="1:7">
      <c r="A414" s="329" t="s">
        <v>484</v>
      </c>
      <c r="B414" s="315"/>
      <c r="C414" s="315"/>
      <c r="D414" s="315"/>
      <c r="E414" s="315"/>
      <c r="F414" s="297"/>
      <c r="G414" s="330">
        <f>G413/12</f>
        <v>51.4741666666667</v>
      </c>
    </row>
    <row r="415" ht="15.75" spans="1:7">
      <c r="A415" s="331" t="s">
        <v>485</v>
      </c>
      <c r="B415" s="332"/>
      <c r="C415" s="332"/>
      <c r="D415" s="332"/>
      <c r="E415" s="332"/>
      <c r="F415" s="333"/>
      <c r="G415" s="334">
        <f>F401+G414</f>
        <v>94.2066666666666</v>
      </c>
    </row>
    <row r="416" spans="1:7">
      <c r="A416" s="335"/>
      <c r="B416" s="336"/>
      <c r="C416" s="337"/>
      <c r="D416" s="337"/>
      <c r="E416" s="337"/>
      <c r="F416" s="338"/>
      <c r="G416" s="339"/>
    </row>
    <row r="417" ht="15.75" spans="1:7">
      <c r="A417" s="340"/>
      <c r="B417" s="341"/>
      <c r="C417" s="340"/>
      <c r="D417" s="340"/>
      <c r="E417" s="340"/>
      <c r="F417" s="342"/>
      <c r="G417" s="342"/>
    </row>
    <row r="418" spans="1:7">
      <c r="A418" s="291" t="s">
        <v>547</v>
      </c>
      <c r="B418" s="292"/>
      <c r="C418" s="292"/>
      <c r="D418" s="292"/>
      <c r="E418" s="292"/>
      <c r="F418" s="292"/>
      <c r="G418" s="293"/>
    </row>
    <row r="419" spans="1:7">
      <c r="A419" s="294" t="s">
        <v>7</v>
      </c>
      <c r="B419" s="295" t="s">
        <v>8</v>
      </c>
      <c r="C419" s="295" t="s">
        <v>423</v>
      </c>
      <c r="D419" s="295" t="s">
        <v>424</v>
      </c>
      <c r="E419" s="296" t="s">
        <v>425</v>
      </c>
      <c r="F419" s="297"/>
      <c r="G419" s="298" t="s">
        <v>426</v>
      </c>
    </row>
    <row r="420" ht="30" spans="1:7">
      <c r="A420" s="299"/>
      <c r="B420" s="300"/>
      <c r="C420" s="301"/>
      <c r="D420" s="301"/>
      <c r="E420" s="302" t="s">
        <v>427</v>
      </c>
      <c r="F420" s="303" t="s">
        <v>428</v>
      </c>
      <c r="G420" s="304"/>
    </row>
    <row r="421" ht="30" spans="1:7">
      <c r="A421" s="305" t="s">
        <v>429</v>
      </c>
      <c r="B421" s="306" t="s">
        <v>430</v>
      </c>
      <c r="C421" s="307">
        <v>6</v>
      </c>
      <c r="D421" s="307" t="s">
        <v>548</v>
      </c>
      <c r="E421" s="308">
        <v>55.67</v>
      </c>
      <c r="F421" s="309">
        <f>E421*C421</f>
        <v>334.02</v>
      </c>
      <c r="G421" s="310" t="s">
        <v>549</v>
      </c>
    </row>
    <row r="422" ht="30" spans="1:7">
      <c r="A422" s="311" t="s">
        <v>433</v>
      </c>
      <c r="B422" s="306" t="s">
        <v>434</v>
      </c>
      <c r="C422" s="307">
        <v>6</v>
      </c>
      <c r="D422" s="307" t="s">
        <v>431</v>
      </c>
      <c r="E422" s="308">
        <v>34</v>
      </c>
      <c r="F422" s="309">
        <f>E422*C422</f>
        <v>204</v>
      </c>
      <c r="G422" s="312"/>
    </row>
    <row r="423" spans="1:7">
      <c r="A423" s="305" t="s">
        <v>435</v>
      </c>
      <c r="B423" s="306" t="s">
        <v>438</v>
      </c>
      <c r="C423" s="307">
        <v>1</v>
      </c>
      <c r="D423" s="307" t="s">
        <v>431</v>
      </c>
      <c r="E423" s="308">
        <v>4.11</v>
      </c>
      <c r="F423" s="309">
        <f>E423*C423</f>
        <v>4.11</v>
      </c>
      <c r="G423" s="312"/>
    </row>
    <row r="424" spans="1:7">
      <c r="A424" s="311" t="s">
        <v>437</v>
      </c>
      <c r="B424" s="306" t="s">
        <v>440</v>
      </c>
      <c r="C424" s="307">
        <v>10</v>
      </c>
      <c r="D424" s="307" t="s">
        <v>441</v>
      </c>
      <c r="E424" s="308">
        <v>10.55</v>
      </c>
      <c r="F424" s="309">
        <f>E424*C424</f>
        <v>105.5</v>
      </c>
      <c r="G424" s="312"/>
    </row>
    <row r="425" ht="30" spans="1:7">
      <c r="A425" s="305" t="s">
        <v>439</v>
      </c>
      <c r="B425" s="306" t="s">
        <v>550</v>
      </c>
      <c r="C425" s="307">
        <v>2</v>
      </c>
      <c r="D425" s="307" t="s">
        <v>441</v>
      </c>
      <c r="E425" s="308">
        <v>127.98</v>
      </c>
      <c r="F425" s="309">
        <f>E425*C425</f>
        <v>255.96</v>
      </c>
      <c r="G425" s="304"/>
    </row>
    <row r="426" spans="1:7">
      <c r="A426" s="314" t="s">
        <v>442</v>
      </c>
      <c r="B426" s="315"/>
      <c r="C426" s="315"/>
      <c r="D426" s="315"/>
      <c r="E426" s="297"/>
      <c r="F426" s="392">
        <f>SUM(F421:F425)</f>
        <v>903.59</v>
      </c>
      <c r="G426" s="317"/>
    </row>
    <row r="427" ht="15.75" spans="1:7">
      <c r="A427" s="314" t="s">
        <v>443</v>
      </c>
      <c r="B427" s="315"/>
      <c r="C427" s="315"/>
      <c r="D427" s="315"/>
      <c r="E427" s="297"/>
      <c r="F427" s="393">
        <f>F426/12</f>
        <v>75.2991666666667</v>
      </c>
      <c r="G427" s="394"/>
    </row>
    <row r="428" spans="1:7">
      <c r="A428" s="335"/>
      <c r="B428" s="336"/>
      <c r="C428" s="337"/>
      <c r="D428" s="337"/>
      <c r="E428" s="337"/>
      <c r="F428" s="395"/>
      <c r="G428" s="338"/>
    </row>
    <row r="429" ht="15.75" spans="1:7">
      <c r="A429" s="340"/>
      <c r="B429" s="341"/>
      <c r="C429" s="340"/>
      <c r="D429" s="340"/>
      <c r="E429" s="340"/>
      <c r="F429" s="342"/>
      <c r="G429" s="342"/>
    </row>
    <row r="430" spans="1:7">
      <c r="A430" s="291" t="s">
        <v>551</v>
      </c>
      <c r="B430" s="292"/>
      <c r="C430" s="292"/>
      <c r="D430" s="292"/>
      <c r="E430" s="292"/>
      <c r="F430" s="292"/>
      <c r="G430" s="293"/>
    </row>
    <row r="431" spans="1:7">
      <c r="A431" s="294" t="s">
        <v>7</v>
      </c>
      <c r="B431" s="295" t="s">
        <v>8</v>
      </c>
      <c r="C431" s="295" t="s">
        <v>423</v>
      </c>
      <c r="D431" s="295" t="s">
        <v>424</v>
      </c>
      <c r="E431" s="296" t="s">
        <v>425</v>
      </c>
      <c r="F431" s="297"/>
      <c r="G431" s="298" t="s">
        <v>426</v>
      </c>
    </row>
    <row r="432" ht="30" spans="1:7">
      <c r="A432" s="299"/>
      <c r="B432" s="300"/>
      <c r="C432" s="301"/>
      <c r="D432" s="301"/>
      <c r="E432" s="302" t="s">
        <v>427</v>
      </c>
      <c r="F432" s="303" t="s">
        <v>428</v>
      </c>
      <c r="G432" s="304"/>
    </row>
    <row r="433" ht="30" spans="1:7">
      <c r="A433" s="305" t="s">
        <v>429</v>
      </c>
      <c r="B433" s="306" t="s">
        <v>430</v>
      </c>
      <c r="C433" s="307">
        <v>6</v>
      </c>
      <c r="D433" s="307" t="s">
        <v>548</v>
      </c>
      <c r="E433" s="308">
        <v>55.67</v>
      </c>
      <c r="F433" s="309">
        <f>E433*C433</f>
        <v>334.02</v>
      </c>
      <c r="G433" s="310" t="s">
        <v>549</v>
      </c>
    </row>
    <row r="434" ht="30" spans="1:7">
      <c r="A434" s="311" t="s">
        <v>433</v>
      </c>
      <c r="B434" s="306" t="s">
        <v>434</v>
      </c>
      <c r="C434" s="307">
        <v>6</v>
      </c>
      <c r="D434" s="307" t="s">
        <v>431</v>
      </c>
      <c r="E434" s="308">
        <v>34</v>
      </c>
      <c r="F434" s="309">
        <f>E434*C434</f>
        <v>204</v>
      </c>
      <c r="G434" s="312"/>
    </row>
    <row r="435" spans="1:7">
      <c r="A435" s="305" t="s">
        <v>435</v>
      </c>
      <c r="B435" s="306" t="s">
        <v>438</v>
      </c>
      <c r="C435" s="307">
        <v>1</v>
      </c>
      <c r="D435" s="307" t="s">
        <v>431</v>
      </c>
      <c r="E435" s="308">
        <v>4.11</v>
      </c>
      <c r="F435" s="309">
        <f>E435*C435</f>
        <v>4.11</v>
      </c>
      <c r="G435" s="312"/>
    </row>
    <row r="436" spans="1:7">
      <c r="A436" s="311" t="s">
        <v>437</v>
      </c>
      <c r="B436" s="306" t="s">
        <v>440</v>
      </c>
      <c r="C436" s="307">
        <v>10</v>
      </c>
      <c r="D436" s="307" t="s">
        <v>441</v>
      </c>
      <c r="E436" s="308">
        <v>10.55</v>
      </c>
      <c r="F436" s="309">
        <f>E436*C436</f>
        <v>105.5</v>
      </c>
      <c r="G436" s="312"/>
    </row>
    <row r="437" ht="30" spans="1:7">
      <c r="A437" s="305" t="s">
        <v>439</v>
      </c>
      <c r="B437" s="306" t="s">
        <v>550</v>
      </c>
      <c r="C437" s="307">
        <v>2</v>
      </c>
      <c r="D437" s="307" t="s">
        <v>441</v>
      </c>
      <c r="E437" s="308">
        <v>127.98</v>
      </c>
      <c r="F437" s="309">
        <f>E437*C437</f>
        <v>255.96</v>
      </c>
      <c r="G437" s="304"/>
    </row>
    <row r="438" spans="1:7">
      <c r="A438" s="314" t="s">
        <v>442</v>
      </c>
      <c r="B438" s="315"/>
      <c r="C438" s="315"/>
      <c r="D438" s="315"/>
      <c r="E438" s="297"/>
      <c r="F438" s="392">
        <f>SUM(F433:F437)</f>
        <v>903.59</v>
      </c>
      <c r="G438" s="317"/>
    </row>
    <row r="439" ht="15.75" spans="1:7">
      <c r="A439" s="314" t="s">
        <v>443</v>
      </c>
      <c r="B439" s="315"/>
      <c r="C439" s="315"/>
      <c r="D439" s="315"/>
      <c r="E439" s="297"/>
      <c r="F439" s="393">
        <f>F438/12</f>
        <v>75.2991666666667</v>
      </c>
      <c r="G439" s="394"/>
    </row>
    <row r="440" ht="15.75"/>
    <row r="441" spans="1:7">
      <c r="A441" s="291" t="s">
        <v>552</v>
      </c>
      <c r="B441" s="292"/>
      <c r="C441" s="292"/>
      <c r="D441" s="292"/>
      <c r="E441" s="292"/>
      <c r="F441" s="292"/>
      <c r="G441" s="293"/>
    </row>
    <row r="442" spans="1:7">
      <c r="A442" s="294" t="s">
        <v>7</v>
      </c>
      <c r="B442" s="295" t="s">
        <v>8</v>
      </c>
      <c r="C442" s="295" t="s">
        <v>423</v>
      </c>
      <c r="D442" s="295" t="s">
        <v>424</v>
      </c>
      <c r="E442" s="296" t="s">
        <v>425</v>
      </c>
      <c r="F442" s="297"/>
      <c r="G442" s="298" t="s">
        <v>426</v>
      </c>
    </row>
    <row r="443" ht="30" spans="1:7">
      <c r="A443" s="299"/>
      <c r="B443" s="300"/>
      <c r="C443" s="301"/>
      <c r="D443" s="301"/>
      <c r="E443" s="302" t="s">
        <v>427</v>
      </c>
      <c r="F443" s="303" t="s">
        <v>428</v>
      </c>
      <c r="G443" s="304"/>
    </row>
    <row r="444" ht="30" spans="1:7">
      <c r="A444" s="311" t="s">
        <v>429</v>
      </c>
      <c r="B444" s="306" t="s">
        <v>487</v>
      </c>
      <c r="C444" s="307">
        <v>6</v>
      </c>
      <c r="D444" s="307" t="s">
        <v>431</v>
      </c>
      <c r="E444" s="343">
        <v>40.86</v>
      </c>
      <c r="F444" s="309">
        <f t="shared" ref="F444:F449" si="25">E444*C444</f>
        <v>245.16</v>
      </c>
      <c r="G444" s="310" t="s">
        <v>488</v>
      </c>
    </row>
    <row r="445" ht="45" spans="1:7">
      <c r="A445" s="305" t="s">
        <v>433</v>
      </c>
      <c r="B445" s="306" t="s">
        <v>489</v>
      </c>
      <c r="C445" s="307">
        <v>6</v>
      </c>
      <c r="D445" s="307" t="s">
        <v>431</v>
      </c>
      <c r="E445" s="343">
        <v>19.42</v>
      </c>
      <c r="F445" s="309">
        <f t="shared" si="25"/>
        <v>116.52</v>
      </c>
      <c r="G445" s="312"/>
    </row>
    <row r="446" ht="30" spans="1:7">
      <c r="A446" s="311" t="s">
        <v>435</v>
      </c>
      <c r="B446" s="306" t="s">
        <v>436</v>
      </c>
      <c r="C446" s="307">
        <v>2</v>
      </c>
      <c r="D446" s="307" t="s">
        <v>431</v>
      </c>
      <c r="E446" s="313">
        <v>17.33</v>
      </c>
      <c r="F446" s="309">
        <f t="shared" si="25"/>
        <v>34.66</v>
      </c>
      <c r="G446" s="312"/>
    </row>
    <row r="447" spans="1:7">
      <c r="A447" s="305" t="s">
        <v>437</v>
      </c>
      <c r="B447" s="306" t="s">
        <v>438</v>
      </c>
      <c r="C447" s="307">
        <v>1</v>
      </c>
      <c r="D447" s="307" t="s">
        <v>431</v>
      </c>
      <c r="E447" s="313">
        <v>4.11</v>
      </c>
      <c r="F447" s="309">
        <f t="shared" si="25"/>
        <v>4.11</v>
      </c>
      <c r="G447" s="312"/>
    </row>
    <row r="448" ht="45" spans="1:7">
      <c r="A448" s="311" t="s">
        <v>439</v>
      </c>
      <c r="B448" s="306" t="s">
        <v>490</v>
      </c>
      <c r="C448" s="307">
        <v>4</v>
      </c>
      <c r="D448" s="307" t="s">
        <v>431</v>
      </c>
      <c r="E448" s="313">
        <v>51.6</v>
      </c>
      <c r="F448" s="309">
        <f t="shared" si="25"/>
        <v>206.4</v>
      </c>
      <c r="G448" s="312"/>
    </row>
    <row r="449" spans="1:7">
      <c r="A449" s="305" t="s">
        <v>491</v>
      </c>
      <c r="B449" s="306" t="s">
        <v>440</v>
      </c>
      <c r="C449" s="307">
        <v>10</v>
      </c>
      <c r="D449" s="307" t="s">
        <v>441</v>
      </c>
      <c r="E449" s="313">
        <v>10.55</v>
      </c>
      <c r="F449" s="309">
        <f t="shared" si="25"/>
        <v>105.5</v>
      </c>
      <c r="G449" s="312"/>
    </row>
    <row r="450" spans="1:7">
      <c r="A450" s="314" t="s">
        <v>442</v>
      </c>
      <c r="B450" s="315"/>
      <c r="C450" s="315"/>
      <c r="D450" s="315"/>
      <c r="E450" s="297"/>
      <c r="F450" s="316">
        <f>SUM(F444:F449)</f>
        <v>712.35</v>
      </c>
      <c r="G450" s="317"/>
    </row>
    <row r="451" spans="1:7">
      <c r="A451" s="314" t="s">
        <v>443</v>
      </c>
      <c r="B451" s="315"/>
      <c r="C451" s="315"/>
      <c r="D451" s="315"/>
      <c r="E451" s="297"/>
      <c r="F451" s="316">
        <f>F450/12</f>
        <v>59.3625</v>
      </c>
      <c r="G451" s="317"/>
    </row>
    <row r="452" spans="1:7">
      <c r="A452" s="318" t="s">
        <v>553</v>
      </c>
      <c r="B452" s="315"/>
      <c r="C452" s="315"/>
      <c r="D452" s="315"/>
      <c r="E452" s="315"/>
      <c r="F452" s="315"/>
      <c r="G452" s="317"/>
    </row>
    <row r="453" ht="45" spans="1:7">
      <c r="A453" s="294" t="s">
        <v>7</v>
      </c>
      <c r="B453" s="295" t="s">
        <v>8</v>
      </c>
      <c r="C453" s="295" t="s">
        <v>445</v>
      </c>
      <c r="D453" s="295" t="s">
        <v>446</v>
      </c>
      <c r="E453" s="295" t="s">
        <v>447</v>
      </c>
      <c r="F453" s="319" t="s">
        <v>448</v>
      </c>
      <c r="G453" s="298" t="s">
        <v>449</v>
      </c>
    </row>
    <row r="454" spans="1:7">
      <c r="A454" s="396" t="s">
        <v>450</v>
      </c>
      <c r="B454" s="397" t="s">
        <v>451</v>
      </c>
      <c r="C454" s="396">
        <v>1</v>
      </c>
      <c r="D454" s="396" t="s">
        <v>452</v>
      </c>
      <c r="E454" s="396">
        <v>1</v>
      </c>
      <c r="F454" s="398">
        <v>9.87</v>
      </c>
      <c r="G454" s="398">
        <v>9.87</v>
      </c>
    </row>
    <row r="455" spans="1:7">
      <c r="A455" s="320" t="s">
        <v>453</v>
      </c>
      <c r="B455" s="15" t="s">
        <v>497</v>
      </c>
      <c r="C455" s="13">
        <v>1</v>
      </c>
      <c r="D455" s="13" t="s">
        <v>452</v>
      </c>
      <c r="E455" s="13">
        <v>1</v>
      </c>
      <c r="F455" s="399">
        <v>33.51</v>
      </c>
      <c r="G455" s="323">
        <f>F455*E455</f>
        <v>33.51</v>
      </c>
    </row>
    <row r="456" ht="45" spans="1:7">
      <c r="A456" s="396" t="s">
        <v>455</v>
      </c>
      <c r="B456" s="397" t="s">
        <v>454</v>
      </c>
      <c r="C456" s="400">
        <v>1</v>
      </c>
      <c r="D456" s="400" t="s">
        <v>452</v>
      </c>
      <c r="E456" s="400">
        <v>1</v>
      </c>
      <c r="F456" s="401">
        <v>122.31</v>
      </c>
      <c r="G456" s="401">
        <v>122.31</v>
      </c>
    </row>
    <row r="457" ht="30" spans="1:7">
      <c r="A457" s="320" t="s">
        <v>457</v>
      </c>
      <c r="B457" s="397" t="s">
        <v>493</v>
      </c>
      <c r="C457" s="400">
        <v>1</v>
      </c>
      <c r="D457" s="400" t="s">
        <v>452</v>
      </c>
      <c r="E457" s="400">
        <v>1</v>
      </c>
      <c r="F457" s="401">
        <v>32.33</v>
      </c>
      <c r="G457" s="401">
        <v>32.33</v>
      </c>
    </row>
    <row r="458" ht="30" spans="1:7">
      <c r="A458" s="396" t="s">
        <v>460</v>
      </c>
      <c r="B458" s="397" t="s">
        <v>458</v>
      </c>
      <c r="C458" s="400">
        <v>1</v>
      </c>
      <c r="D458" s="400" t="s">
        <v>459</v>
      </c>
      <c r="E458" s="400">
        <v>1</v>
      </c>
      <c r="F458" s="401">
        <v>154.55</v>
      </c>
      <c r="G458" s="401">
        <v>154.55</v>
      </c>
    </row>
    <row r="459" spans="1:7">
      <c r="A459" s="320" t="s">
        <v>463</v>
      </c>
      <c r="B459" s="15" t="s">
        <v>500</v>
      </c>
      <c r="C459" s="402">
        <v>1</v>
      </c>
      <c r="D459" s="13" t="s">
        <v>452</v>
      </c>
      <c r="E459" s="13">
        <v>1</v>
      </c>
      <c r="F459" s="403">
        <v>57.2</v>
      </c>
      <c r="G459" s="323">
        <f>F459*E459</f>
        <v>57.2</v>
      </c>
    </row>
    <row r="460" spans="1:7">
      <c r="A460" s="396" t="s">
        <v>465</v>
      </c>
      <c r="B460" s="397" t="s">
        <v>461</v>
      </c>
      <c r="C460" s="400">
        <v>3</v>
      </c>
      <c r="D460" s="400" t="s">
        <v>462</v>
      </c>
      <c r="E460" s="400">
        <v>36</v>
      </c>
      <c r="F460" s="401">
        <v>2.59</v>
      </c>
      <c r="G460" s="401">
        <v>93.24</v>
      </c>
    </row>
    <row r="461" spans="1:7">
      <c r="A461" s="320" t="s">
        <v>467</v>
      </c>
      <c r="B461" s="15" t="s">
        <v>501</v>
      </c>
      <c r="C461" s="402">
        <v>4</v>
      </c>
      <c r="D461" s="402" t="s">
        <v>462</v>
      </c>
      <c r="E461" s="402">
        <v>48</v>
      </c>
      <c r="F461" s="403">
        <v>3.34</v>
      </c>
      <c r="G461" s="323">
        <f>F461*E461</f>
        <v>160.32</v>
      </c>
    </row>
    <row r="462" ht="30" spans="1:7">
      <c r="A462" s="396" t="s">
        <v>469</v>
      </c>
      <c r="B462" s="397" t="s">
        <v>464</v>
      </c>
      <c r="C462" s="400">
        <v>1</v>
      </c>
      <c r="D462" s="400" t="s">
        <v>452</v>
      </c>
      <c r="E462" s="400">
        <v>1</v>
      </c>
      <c r="F462" s="401">
        <v>10.41</v>
      </c>
      <c r="G462" s="401">
        <v>10.41</v>
      </c>
    </row>
    <row r="463" ht="30" spans="1:7">
      <c r="A463" s="396" t="s">
        <v>474</v>
      </c>
      <c r="B463" s="397" t="s">
        <v>468</v>
      </c>
      <c r="C463" s="400">
        <v>1</v>
      </c>
      <c r="D463" s="400" t="s">
        <v>452</v>
      </c>
      <c r="E463" s="400">
        <v>1</v>
      </c>
      <c r="F463" s="401">
        <v>215.33</v>
      </c>
      <c r="G463" s="401">
        <v>215.33</v>
      </c>
    </row>
    <row r="464" spans="1:7">
      <c r="A464" s="320" t="s">
        <v>476</v>
      </c>
      <c r="B464" s="15" t="s">
        <v>513</v>
      </c>
      <c r="C464" s="13">
        <v>2</v>
      </c>
      <c r="D464" s="320" t="s">
        <v>462</v>
      </c>
      <c r="E464" s="13">
        <v>24</v>
      </c>
      <c r="F464" s="403">
        <v>5.54</v>
      </c>
      <c r="G464" s="323">
        <f>F464*E464</f>
        <v>132.96</v>
      </c>
    </row>
    <row r="465" ht="45" spans="1:7">
      <c r="A465" s="396" t="s">
        <v>515</v>
      </c>
      <c r="B465" s="397" t="s">
        <v>470</v>
      </c>
      <c r="C465" s="400">
        <v>1</v>
      </c>
      <c r="D465" s="400" t="s">
        <v>452</v>
      </c>
      <c r="E465" s="400">
        <v>2</v>
      </c>
      <c r="F465" s="401">
        <v>3.06</v>
      </c>
      <c r="G465" s="401">
        <v>6.12</v>
      </c>
    </row>
    <row r="466" ht="30" spans="1:8">
      <c r="A466" s="320" t="s">
        <v>527</v>
      </c>
      <c r="B466" s="397" t="s">
        <v>472</v>
      </c>
      <c r="C466" s="400">
        <v>1</v>
      </c>
      <c r="D466" s="400" t="s">
        <v>473</v>
      </c>
      <c r="E466" s="400">
        <v>6</v>
      </c>
      <c r="F466" s="401">
        <v>0.89</v>
      </c>
      <c r="G466" s="401">
        <v>5.34</v>
      </c>
      <c r="H466" s="404"/>
    </row>
    <row r="467" ht="45" spans="1:7">
      <c r="A467" s="396" t="s">
        <v>528</v>
      </c>
      <c r="B467" s="15" t="s">
        <v>475</v>
      </c>
      <c r="C467" s="13">
        <v>1</v>
      </c>
      <c r="D467" s="13" t="s">
        <v>452</v>
      </c>
      <c r="E467" s="13">
        <v>1</v>
      </c>
      <c r="F467" s="403">
        <v>28.05</v>
      </c>
      <c r="G467" s="323">
        <f>F467*E467</f>
        <v>28.05</v>
      </c>
    </row>
    <row r="468" ht="30" spans="1:7">
      <c r="A468" s="320" t="s">
        <v>529</v>
      </c>
      <c r="B468" s="397" t="s">
        <v>494</v>
      </c>
      <c r="C468" s="400">
        <v>1</v>
      </c>
      <c r="D468" s="400" t="s">
        <v>452</v>
      </c>
      <c r="E468" s="400">
        <v>1</v>
      </c>
      <c r="F468" s="401">
        <v>20.75</v>
      </c>
      <c r="G468" s="401">
        <v>20.75</v>
      </c>
    </row>
    <row r="469" ht="45" spans="1:7">
      <c r="A469" s="396" t="s">
        <v>530</v>
      </c>
      <c r="B469" s="15" t="s">
        <v>477</v>
      </c>
      <c r="C469" s="13">
        <v>4</v>
      </c>
      <c r="D469" s="13" t="s">
        <v>462</v>
      </c>
      <c r="E469" s="13">
        <v>48</v>
      </c>
      <c r="F469" s="405">
        <v>1.61</v>
      </c>
      <c r="G469" s="323">
        <f>F469*E469</f>
        <v>77.28</v>
      </c>
    </row>
    <row r="470" ht="30" spans="1:7">
      <c r="A470" s="320" t="s">
        <v>531</v>
      </c>
      <c r="B470" s="397" t="s">
        <v>479</v>
      </c>
      <c r="C470" s="400">
        <v>1</v>
      </c>
      <c r="D470" s="400" t="s">
        <v>459</v>
      </c>
      <c r="E470" s="400">
        <v>1</v>
      </c>
      <c r="F470" s="401">
        <v>125.2</v>
      </c>
      <c r="G470" s="401">
        <v>125.2</v>
      </c>
    </row>
    <row r="471" spans="1:7">
      <c r="A471" s="396" t="s">
        <v>532</v>
      </c>
      <c r="B471" s="397" t="s">
        <v>482</v>
      </c>
      <c r="C471" s="400">
        <v>1</v>
      </c>
      <c r="D471" s="400" t="s">
        <v>459</v>
      </c>
      <c r="E471" s="400">
        <v>1</v>
      </c>
      <c r="F471" s="401">
        <v>123.33</v>
      </c>
      <c r="G471" s="401">
        <v>123.33</v>
      </c>
    </row>
    <row r="472" spans="1:7">
      <c r="A472" s="325" t="s">
        <v>483</v>
      </c>
      <c r="B472" s="326"/>
      <c r="C472" s="326"/>
      <c r="D472" s="326"/>
      <c r="E472" s="326"/>
      <c r="F472" s="327"/>
      <c r="G472" s="328">
        <f>SUM(G454:G471)</f>
        <v>1408.1</v>
      </c>
    </row>
    <row r="473" spans="1:7">
      <c r="A473" s="329" t="s">
        <v>484</v>
      </c>
      <c r="B473" s="315"/>
      <c r="C473" s="315"/>
      <c r="D473" s="315"/>
      <c r="E473" s="315"/>
      <c r="F473" s="297"/>
      <c r="G473" s="330">
        <f>G472/12</f>
        <v>117.341666666667</v>
      </c>
    </row>
    <row r="474" ht="15.75" spans="1:7">
      <c r="A474" s="331" t="s">
        <v>485</v>
      </c>
      <c r="B474" s="332"/>
      <c r="C474" s="332"/>
      <c r="D474" s="332"/>
      <c r="E474" s="332"/>
      <c r="F474" s="333"/>
      <c r="G474" s="334">
        <f>G473+F451</f>
        <v>176.704166666667</v>
      </c>
    </row>
  </sheetData>
  <mergeCells count="248">
    <mergeCell ref="A1:G1"/>
    <mergeCell ref="A2:G2"/>
    <mergeCell ref="A4:G4"/>
    <mergeCell ref="A5:G5"/>
    <mergeCell ref="A7:G7"/>
    <mergeCell ref="E8:F8"/>
    <mergeCell ref="A15:E15"/>
    <mergeCell ref="F15:G15"/>
    <mergeCell ref="A16:E16"/>
    <mergeCell ref="F16:G16"/>
    <mergeCell ref="A17:G17"/>
    <mergeCell ref="A33:F33"/>
    <mergeCell ref="A34:F34"/>
    <mergeCell ref="A35:F35"/>
    <mergeCell ref="A38:G38"/>
    <mergeCell ref="E39:F39"/>
    <mergeCell ref="A47:E47"/>
    <mergeCell ref="F47:G47"/>
    <mergeCell ref="A48:E48"/>
    <mergeCell ref="F48:G48"/>
    <mergeCell ref="A49:G49"/>
    <mergeCell ref="A63:F63"/>
    <mergeCell ref="A64:F64"/>
    <mergeCell ref="A65:F65"/>
    <mergeCell ref="A68:G68"/>
    <mergeCell ref="E69:F69"/>
    <mergeCell ref="A77:E77"/>
    <mergeCell ref="F77:G77"/>
    <mergeCell ref="A78:E78"/>
    <mergeCell ref="F78:G78"/>
    <mergeCell ref="A79:G79"/>
    <mergeCell ref="A95:F95"/>
    <mergeCell ref="A96:F96"/>
    <mergeCell ref="A97:F97"/>
    <mergeCell ref="A100:G100"/>
    <mergeCell ref="E101:F101"/>
    <mergeCell ref="A109:E109"/>
    <mergeCell ref="F109:G109"/>
    <mergeCell ref="A110:E110"/>
    <mergeCell ref="F110:G110"/>
    <mergeCell ref="A111:G111"/>
    <mergeCell ref="A124:F124"/>
    <mergeCell ref="A125:F125"/>
    <mergeCell ref="A126:F126"/>
    <mergeCell ref="A129:G129"/>
    <mergeCell ref="E130:F130"/>
    <mergeCell ref="A138:E138"/>
    <mergeCell ref="F138:G138"/>
    <mergeCell ref="A139:E139"/>
    <mergeCell ref="F139:G139"/>
    <mergeCell ref="A140:G140"/>
    <mergeCell ref="A156:F156"/>
    <mergeCell ref="A157:F157"/>
    <mergeCell ref="A158:F158"/>
    <mergeCell ref="A161:G161"/>
    <mergeCell ref="E162:F162"/>
    <mergeCell ref="A170:E170"/>
    <mergeCell ref="F170:G170"/>
    <mergeCell ref="A171:E171"/>
    <mergeCell ref="F171:G171"/>
    <mergeCell ref="A172:G172"/>
    <mergeCell ref="A189:F189"/>
    <mergeCell ref="A190:F190"/>
    <mergeCell ref="A191:F191"/>
    <mergeCell ref="A194:G194"/>
    <mergeCell ref="E195:F195"/>
    <mergeCell ref="A203:E203"/>
    <mergeCell ref="F203:G203"/>
    <mergeCell ref="A204:E204"/>
    <mergeCell ref="F204:G204"/>
    <mergeCell ref="A205:G205"/>
    <mergeCell ref="A219:F219"/>
    <mergeCell ref="A220:F220"/>
    <mergeCell ref="A221:F221"/>
    <mergeCell ref="A224:G224"/>
    <mergeCell ref="E225:F225"/>
    <mergeCell ref="A233:E233"/>
    <mergeCell ref="F233:G233"/>
    <mergeCell ref="A234:E234"/>
    <mergeCell ref="F234:G234"/>
    <mergeCell ref="A235:G235"/>
    <mergeCell ref="A258:F258"/>
    <mergeCell ref="A259:F259"/>
    <mergeCell ref="A260:F260"/>
    <mergeCell ref="A263:G263"/>
    <mergeCell ref="E264:F264"/>
    <mergeCell ref="A272:E272"/>
    <mergeCell ref="F272:G272"/>
    <mergeCell ref="A273:E273"/>
    <mergeCell ref="F273:G273"/>
    <mergeCell ref="A274:G274"/>
    <mergeCell ref="A289:F289"/>
    <mergeCell ref="A290:F290"/>
    <mergeCell ref="A291:F291"/>
    <mergeCell ref="A294:G294"/>
    <mergeCell ref="E295:F295"/>
    <mergeCell ref="A303:E303"/>
    <mergeCell ref="F303:G303"/>
    <mergeCell ref="A304:E304"/>
    <mergeCell ref="F304:G304"/>
    <mergeCell ref="A305:G305"/>
    <mergeCell ref="A323:F323"/>
    <mergeCell ref="A324:F324"/>
    <mergeCell ref="A325:F325"/>
    <mergeCell ref="A328:G328"/>
    <mergeCell ref="E329:F329"/>
    <mergeCell ref="A337:E337"/>
    <mergeCell ref="F337:G337"/>
    <mergeCell ref="A338:E338"/>
    <mergeCell ref="F338:G338"/>
    <mergeCell ref="A339:G339"/>
    <mergeCell ref="A357:F357"/>
    <mergeCell ref="A358:F358"/>
    <mergeCell ref="A359:F359"/>
    <mergeCell ref="A361:G361"/>
    <mergeCell ref="E362:F362"/>
    <mergeCell ref="A370:E370"/>
    <mergeCell ref="F370:G370"/>
    <mergeCell ref="A371:E371"/>
    <mergeCell ref="F371:G371"/>
    <mergeCell ref="A372:G372"/>
    <mergeCell ref="A386:F386"/>
    <mergeCell ref="A387:F387"/>
    <mergeCell ref="A388:F388"/>
    <mergeCell ref="A392:G392"/>
    <mergeCell ref="E393:F393"/>
    <mergeCell ref="A400:E400"/>
    <mergeCell ref="F400:G400"/>
    <mergeCell ref="A401:E401"/>
    <mergeCell ref="F401:G401"/>
    <mergeCell ref="A402:G402"/>
    <mergeCell ref="A413:F413"/>
    <mergeCell ref="A414:F414"/>
    <mergeCell ref="A415:F415"/>
    <mergeCell ref="A418:G418"/>
    <mergeCell ref="E419:F419"/>
    <mergeCell ref="A426:E426"/>
    <mergeCell ref="A427:E427"/>
    <mergeCell ref="A430:G430"/>
    <mergeCell ref="E431:F431"/>
    <mergeCell ref="A438:E438"/>
    <mergeCell ref="A439:E439"/>
    <mergeCell ref="A441:G441"/>
    <mergeCell ref="E442:F442"/>
    <mergeCell ref="A450:E450"/>
    <mergeCell ref="F450:G450"/>
    <mergeCell ref="A451:E451"/>
    <mergeCell ref="F451:G451"/>
    <mergeCell ref="A452:G452"/>
    <mergeCell ref="A472:F472"/>
    <mergeCell ref="A473:F473"/>
    <mergeCell ref="A474:F474"/>
    <mergeCell ref="A8:A9"/>
    <mergeCell ref="A39:A40"/>
    <mergeCell ref="A69:A70"/>
    <mergeCell ref="A101:A102"/>
    <mergeCell ref="A130:A131"/>
    <mergeCell ref="A162:A163"/>
    <mergeCell ref="A195:A196"/>
    <mergeCell ref="A225:A226"/>
    <mergeCell ref="A264:A265"/>
    <mergeCell ref="A295:A296"/>
    <mergeCell ref="A329:A330"/>
    <mergeCell ref="A362:A363"/>
    <mergeCell ref="A393:A394"/>
    <mergeCell ref="A419:A420"/>
    <mergeCell ref="A431:A432"/>
    <mergeCell ref="A442:A443"/>
    <mergeCell ref="B8:B9"/>
    <mergeCell ref="B39:B40"/>
    <mergeCell ref="B69:B70"/>
    <mergeCell ref="B101:B102"/>
    <mergeCell ref="B130:B131"/>
    <mergeCell ref="B162:B163"/>
    <mergeCell ref="B195:B196"/>
    <mergeCell ref="B225:B226"/>
    <mergeCell ref="B264:B265"/>
    <mergeCell ref="B295:B296"/>
    <mergeCell ref="B329:B330"/>
    <mergeCell ref="B362:B363"/>
    <mergeCell ref="B393:B394"/>
    <mergeCell ref="B419:B420"/>
    <mergeCell ref="B431:B432"/>
    <mergeCell ref="B442:B443"/>
    <mergeCell ref="C8:C9"/>
    <mergeCell ref="C39:C40"/>
    <mergeCell ref="C69:C70"/>
    <mergeCell ref="C101:C102"/>
    <mergeCell ref="C130:C131"/>
    <mergeCell ref="C162:C163"/>
    <mergeCell ref="C195:C196"/>
    <mergeCell ref="C225:C226"/>
    <mergeCell ref="C264:C265"/>
    <mergeCell ref="C295:C296"/>
    <mergeCell ref="C329:C330"/>
    <mergeCell ref="C362:C363"/>
    <mergeCell ref="C393:C394"/>
    <mergeCell ref="C419:C420"/>
    <mergeCell ref="C431:C432"/>
    <mergeCell ref="C442:C443"/>
    <mergeCell ref="D8:D9"/>
    <mergeCell ref="D39:D40"/>
    <mergeCell ref="D69:D70"/>
    <mergeCell ref="D101:D102"/>
    <mergeCell ref="D130:D131"/>
    <mergeCell ref="D162:D163"/>
    <mergeCell ref="D195:D196"/>
    <mergeCell ref="D225:D226"/>
    <mergeCell ref="D264:D265"/>
    <mergeCell ref="D295:D296"/>
    <mergeCell ref="D329:D330"/>
    <mergeCell ref="D362:D363"/>
    <mergeCell ref="D393:D394"/>
    <mergeCell ref="D419:D420"/>
    <mergeCell ref="D431:D432"/>
    <mergeCell ref="D442:D443"/>
    <mergeCell ref="G8:G9"/>
    <mergeCell ref="G10:G14"/>
    <mergeCell ref="G39:G40"/>
    <mergeCell ref="G41:G46"/>
    <mergeCell ref="G69:G70"/>
    <mergeCell ref="G71:G76"/>
    <mergeCell ref="G101:G102"/>
    <mergeCell ref="G103:G108"/>
    <mergeCell ref="G130:G131"/>
    <mergeCell ref="G132:G137"/>
    <mergeCell ref="G162:G163"/>
    <mergeCell ref="G164:G169"/>
    <mergeCell ref="G195:G196"/>
    <mergeCell ref="G197:G202"/>
    <mergeCell ref="G225:G226"/>
    <mergeCell ref="G227:G232"/>
    <mergeCell ref="G264:G265"/>
    <mergeCell ref="G266:G271"/>
    <mergeCell ref="G295:G296"/>
    <mergeCell ref="G297:G302"/>
    <mergeCell ref="G329:G330"/>
    <mergeCell ref="G331:G336"/>
    <mergeCell ref="G362:G363"/>
    <mergeCell ref="G364:G369"/>
    <mergeCell ref="G393:G394"/>
    <mergeCell ref="G395:G399"/>
    <mergeCell ref="G419:G420"/>
    <mergeCell ref="G421:G425"/>
    <mergeCell ref="G431:G432"/>
    <mergeCell ref="G433:G437"/>
    <mergeCell ref="G442:G443"/>
    <mergeCell ref="G444:G449"/>
  </mergeCells>
  <conditionalFormatting sqref="B454:B471">
    <cfRule type="duplicateValues" dxfId="0" priority="4"/>
  </conditionalFormatting>
  <pageMargins left="0.511805555555556" right="0.511805555555556" top="0.869444444444444" bottom="0.786805555555556" header="0" footer="0"/>
  <pageSetup paperSize="9" scale="75" fitToHeight="0" orientation="portrait" horizontalDpi="600"/>
  <headerFooter>
    <oddHeader>&amp;CNegrito itálico"Processo 23069.167799/2024-18
PE 90.059/2024</oddHeader>
    <oddFooter>&amp;L&amp;A</oddFooter>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1004"/>
  <sheetViews>
    <sheetView tabSelected="1" zoomScale="85" zoomScaleNormal="85" topLeftCell="A69" workbookViewId="0">
      <selection activeCell="M93" sqref="M93"/>
    </sheetView>
  </sheetViews>
  <sheetFormatPr defaultColWidth="14.4285714285714" defaultRowHeight="15" customHeight="1"/>
  <cols>
    <col min="1" max="1" width="9.57142857142857" customWidth="1"/>
    <col min="2" max="2" width="52.1428571428571" customWidth="1"/>
    <col min="3" max="3" width="8.57142857142857" customWidth="1"/>
    <col min="4" max="5" width="13.2857142857143" customWidth="1"/>
    <col min="6" max="6" width="12.1428571428571" customWidth="1"/>
    <col min="7" max="7" width="13.2857142857143" customWidth="1"/>
    <col min="8" max="9" width="13.7142857142857" customWidth="1"/>
    <col min="10" max="10" width="15.4285714285714" customWidth="1"/>
    <col min="11" max="11" width="14.2857142857143" customWidth="1"/>
    <col min="12" max="12" width="13.7142857142857" customWidth="1"/>
    <col min="13" max="13" width="15.4285714285714" customWidth="1"/>
    <col min="14" max="24" width="8.85714285714286" customWidth="1"/>
  </cols>
  <sheetData>
    <row r="1" ht="18" customHeight="1" spans="1:24">
      <c r="A1" s="92" t="s">
        <v>0</v>
      </c>
      <c r="H1" s="93"/>
      <c r="I1" s="93"/>
      <c r="J1" s="93"/>
      <c r="K1" s="93"/>
      <c r="L1" s="93"/>
      <c r="M1" s="93"/>
      <c r="N1" s="93"/>
      <c r="O1" s="93"/>
      <c r="P1" s="93"/>
      <c r="Q1" s="93"/>
      <c r="R1" s="93"/>
      <c r="S1" s="93"/>
      <c r="T1" s="93"/>
      <c r="U1" s="93"/>
      <c r="V1" s="93"/>
      <c r="W1" s="93"/>
      <c r="X1" s="93"/>
    </row>
    <row r="2" ht="18.75" spans="1:24">
      <c r="A2" s="94" t="s">
        <v>1</v>
      </c>
      <c r="H2" s="93"/>
      <c r="I2" s="93"/>
      <c r="J2" s="93"/>
      <c r="K2" s="93"/>
      <c r="L2" s="93"/>
      <c r="M2" s="93"/>
      <c r="N2" s="93"/>
      <c r="O2" s="93"/>
      <c r="P2" s="93"/>
      <c r="Q2" s="93"/>
      <c r="R2" s="93"/>
      <c r="S2" s="93"/>
      <c r="T2" s="93"/>
      <c r="U2" s="93"/>
      <c r="V2" s="93"/>
      <c r="W2" s="93"/>
      <c r="X2" s="93"/>
    </row>
    <row r="3" spans="1:24">
      <c r="A3" s="93"/>
      <c r="B3" s="93"/>
      <c r="C3" s="93"/>
      <c r="D3" s="93"/>
      <c r="E3" s="93"/>
      <c r="F3" s="93"/>
      <c r="G3" s="93"/>
      <c r="H3" s="93"/>
      <c r="I3" s="93"/>
      <c r="J3" s="93"/>
      <c r="K3" s="93"/>
      <c r="L3" s="93"/>
      <c r="M3" s="93"/>
      <c r="N3" s="93"/>
      <c r="O3" s="93"/>
      <c r="P3" s="93"/>
      <c r="Q3" s="93"/>
      <c r="R3" s="93"/>
      <c r="S3" s="93"/>
      <c r="T3" s="93"/>
      <c r="U3" s="93"/>
      <c r="V3" s="93"/>
      <c r="W3" s="93"/>
      <c r="X3" s="93"/>
    </row>
    <row r="4" ht="14.25" customHeight="1" spans="1:24">
      <c r="A4" s="95" t="s">
        <v>554</v>
      </c>
      <c r="H4" s="93"/>
      <c r="I4" s="93"/>
      <c r="J4" s="93"/>
      <c r="K4" s="93"/>
      <c r="L4" s="93"/>
      <c r="M4" s="93"/>
      <c r="N4" s="93"/>
      <c r="O4" s="93"/>
      <c r="P4" s="93"/>
      <c r="Q4" s="93"/>
      <c r="R4" s="93"/>
      <c r="S4" s="93"/>
      <c r="T4" s="93"/>
      <c r="U4" s="93"/>
      <c r="V4" s="93"/>
      <c r="W4" s="93"/>
      <c r="X4" s="93"/>
    </row>
    <row r="5" ht="51" customHeight="1" spans="1:24">
      <c r="A5" s="96" t="s">
        <v>2</v>
      </c>
      <c r="H5" s="93"/>
      <c r="I5" s="93"/>
      <c r="J5" s="93"/>
      <c r="K5" s="93"/>
      <c r="L5" s="93"/>
      <c r="M5" s="93"/>
      <c r="N5" s="93"/>
      <c r="O5" s="93"/>
      <c r="P5" s="93"/>
      <c r="Q5" s="93"/>
      <c r="R5" s="93"/>
      <c r="S5" s="93"/>
      <c r="T5" s="93"/>
      <c r="U5" s="93"/>
      <c r="V5" s="93"/>
      <c r="W5" s="93"/>
      <c r="X5" s="93"/>
    </row>
    <row r="6" customHeight="1" spans="1:24">
      <c r="A6" s="97" t="s">
        <v>555</v>
      </c>
      <c r="B6" s="98"/>
      <c r="C6" s="98"/>
      <c r="D6" s="98"/>
      <c r="E6" s="98"/>
      <c r="F6" s="98"/>
      <c r="G6" s="98"/>
      <c r="H6" s="93"/>
      <c r="I6" s="93"/>
      <c r="J6" s="93"/>
      <c r="K6" s="93"/>
      <c r="L6" s="93"/>
      <c r="M6" s="93"/>
      <c r="N6" s="93"/>
      <c r="O6" s="93"/>
      <c r="P6" s="93"/>
      <c r="Q6" s="93"/>
      <c r="R6" s="93"/>
      <c r="S6" s="93"/>
      <c r="T6" s="93"/>
      <c r="U6" s="93"/>
      <c r="V6" s="93"/>
      <c r="W6" s="93"/>
      <c r="X6" s="93"/>
    </row>
    <row r="7" ht="15.75" customHeight="1" spans="1:24">
      <c r="A7" s="97" t="s">
        <v>556</v>
      </c>
      <c r="B7" s="98"/>
      <c r="C7" s="98"/>
      <c r="D7" s="98"/>
      <c r="E7" s="98"/>
      <c r="F7" s="98"/>
      <c r="G7" s="98"/>
      <c r="H7" s="93"/>
      <c r="I7" s="93"/>
      <c r="J7" s="93"/>
      <c r="K7" s="93"/>
      <c r="L7" s="93"/>
      <c r="M7" s="93"/>
      <c r="N7" s="93"/>
      <c r="O7" s="93"/>
      <c r="P7" s="93"/>
      <c r="Q7" s="93"/>
      <c r="R7" s="93"/>
      <c r="S7" s="93"/>
      <c r="T7" s="93"/>
      <c r="U7" s="93"/>
      <c r="V7" s="93"/>
      <c r="W7" s="93"/>
      <c r="X7" s="93"/>
    </row>
    <row r="8" spans="1:24">
      <c r="A8" s="99" t="s">
        <v>557</v>
      </c>
      <c r="B8" s="100"/>
      <c r="C8" s="101" t="s">
        <v>558</v>
      </c>
      <c r="D8" s="102"/>
      <c r="E8" s="102"/>
      <c r="F8" s="102"/>
      <c r="G8" s="103"/>
      <c r="H8" s="93"/>
      <c r="I8" s="93"/>
      <c r="J8" s="93"/>
      <c r="K8" s="93"/>
      <c r="L8" s="93"/>
      <c r="M8" s="93"/>
      <c r="N8" s="93"/>
      <c r="O8" s="93"/>
      <c r="P8" s="93"/>
      <c r="Q8" s="93"/>
      <c r="R8" s="93"/>
      <c r="S8" s="93"/>
      <c r="T8" s="93"/>
      <c r="U8" s="93"/>
      <c r="V8" s="93"/>
      <c r="W8" s="93"/>
      <c r="X8" s="93"/>
    </row>
    <row r="9" ht="15.75" spans="1:24">
      <c r="A9" s="104"/>
      <c r="B9" s="105"/>
      <c r="C9" s="106"/>
      <c r="D9" s="107"/>
      <c r="E9" s="107"/>
      <c r="F9" s="107"/>
      <c r="G9" s="108"/>
      <c r="H9" s="93"/>
      <c r="I9" s="93"/>
      <c r="J9" s="93"/>
      <c r="K9" s="93"/>
      <c r="L9" s="93"/>
      <c r="M9" s="93"/>
      <c r="N9" s="93"/>
      <c r="O9" s="93"/>
      <c r="P9" s="93"/>
      <c r="Q9" s="93"/>
      <c r="R9" s="93"/>
      <c r="S9" s="93"/>
      <c r="T9" s="93"/>
      <c r="U9" s="93"/>
      <c r="V9" s="93"/>
      <c r="W9" s="93"/>
      <c r="X9" s="93"/>
    </row>
    <row r="10" ht="15.75" spans="1:24">
      <c r="A10" s="8"/>
      <c r="B10" s="109"/>
      <c r="C10" s="110"/>
      <c r="D10" s="110"/>
      <c r="E10" s="110"/>
      <c r="F10" s="93"/>
      <c r="G10" s="93"/>
      <c r="H10" s="93"/>
      <c r="I10" s="93"/>
      <c r="J10" s="93"/>
      <c r="K10" s="93"/>
      <c r="L10" s="93"/>
      <c r="M10" s="93"/>
      <c r="N10" s="93"/>
      <c r="O10" s="93"/>
      <c r="P10" s="93"/>
      <c r="Q10" s="93"/>
      <c r="R10" s="93"/>
      <c r="S10" s="93"/>
      <c r="T10" s="93"/>
      <c r="U10" s="93"/>
      <c r="V10" s="93"/>
      <c r="W10" s="93"/>
      <c r="X10" s="93"/>
    </row>
    <row r="11" spans="1:24">
      <c r="A11" s="111" t="s">
        <v>559</v>
      </c>
      <c r="B11" s="102"/>
      <c r="C11" s="102"/>
      <c r="D11" s="102"/>
      <c r="E11" s="102"/>
      <c r="F11" s="102"/>
      <c r="G11" s="103"/>
      <c r="H11" s="93"/>
      <c r="I11" s="93"/>
      <c r="J11" s="93"/>
      <c r="K11" s="93"/>
      <c r="L11" s="93"/>
      <c r="M11" s="93"/>
      <c r="N11" s="93"/>
      <c r="O11" s="93"/>
      <c r="P11" s="93"/>
      <c r="Q11" s="93"/>
      <c r="R11" s="93"/>
      <c r="S11" s="93"/>
      <c r="T11" s="93"/>
      <c r="U11" s="93"/>
      <c r="V11" s="93"/>
      <c r="W11" s="93"/>
      <c r="X11" s="93"/>
    </row>
    <row r="12" spans="1:24">
      <c r="A12" s="112" t="s">
        <v>560</v>
      </c>
      <c r="B12" s="113"/>
      <c r="C12" s="114"/>
      <c r="D12" s="115"/>
      <c r="E12" s="115"/>
      <c r="F12" s="115"/>
      <c r="G12" s="116"/>
      <c r="H12" s="93"/>
      <c r="I12" s="93"/>
      <c r="J12" s="93"/>
      <c r="K12" s="93"/>
      <c r="L12" s="93"/>
      <c r="M12" s="93"/>
      <c r="N12" s="93"/>
      <c r="O12" s="93"/>
      <c r="P12" s="93"/>
      <c r="Q12" s="93"/>
      <c r="R12" s="93"/>
      <c r="S12" s="93"/>
      <c r="T12" s="93"/>
      <c r="U12" s="93"/>
      <c r="V12" s="93"/>
      <c r="W12" s="93"/>
      <c r="X12" s="93"/>
    </row>
    <row r="13" spans="1:24">
      <c r="A13" s="112" t="s">
        <v>561</v>
      </c>
      <c r="B13" s="113"/>
      <c r="C13" s="114"/>
      <c r="D13" s="115"/>
      <c r="E13" s="115"/>
      <c r="F13" s="115"/>
      <c r="G13" s="116"/>
      <c r="H13" s="93"/>
      <c r="I13" s="93"/>
      <c r="J13" s="93"/>
      <c r="K13" s="93"/>
      <c r="L13" s="93"/>
      <c r="M13" s="93"/>
      <c r="N13" s="93"/>
      <c r="O13" s="93"/>
      <c r="P13" s="93"/>
      <c r="Q13" s="93"/>
      <c r="R13" s="93"/>
      <c r="S13" s="93"/>
      <c r="T13" s="93"/>
      <c r="U13" s="93"/>
      <c r="V13" s="93"/>
      <c r="W13" s="93"/>
      <c r="X13" s="93"/>
    </row>
    <row r="14" spans="1:24">
      <c r="A14" s="117" t="s">
        <v>562</v>
      </c>
      <c r="B14" s="113"/>
      <c r="C14" s="114"/>
      <c r="D14" s="115"/>
      <c r="E14" s="115"/>
      <c r="F14" s="115"/>
      <c r="G14" s="116"/>
      <c r="H14" s="93"/>
      <c r="I14" s="93"/>
      <c r="J14" s="93"/>
      <c r="K14" s="93"/>
      <c r="L14" s="93"/>
      <c r="M14" s="93"/>
      <c r="N14" s="93"/>
      <c r="O14" s="93"/>
      <c r="P14" s="93"/>
      <c r="Q14" s="93"/>
      <c r="R14" s="93"/>
      <c r="S14" s="93"/>
      <c r="T14" s="93"/>
      <c r="U14" s="93"/>
      <c r="V14" s="93"/>
      <c r="W14" s="93"/>
      <c r="X14" s="93"/>
    </row>
    <row r="15" spans="1:24">
      <c r="A15" s="112" t="s">
        <v>563</v>
      </c>
      <c r="B15" s="113"/>
      <c r="C15" s="114"/>
      <c r="D15" s="115"/>
      <c r="E15" s="115"/>
      <c r="F15" s="115"/>
      <c r="G15" s="116"/>
      <c r="H15" s="93"/>
      <c r="I15" s="93"/>
      <c r="J15" s="93"/>
      <c r="K15" s="93"/>
      <c r="L15" s="93"/>
      <c r="M15" s="93"/>
      <c r="N15" s="93"/>
      <c r="O15" s="93"/>
      <c r="P15" s="93"/>
      <c r="Q15" s="93"/>
      <c r="R15" s="93"/>
      <c r="S15" s="93"/>
      <c r="T15" s="93"/>
      <c r="U15" s="93"/>
      <c r="V15" s="93"/>
      <c r="W15" s="93"/>
      <c r="X15" s="93"/>
    </row>
    <row r="16" ht="15.75" spans="1:24">
      <c r="A16" s="118" t="s">
        <v>564</v>
      </c>
      <c r="B16" s="105"/>
      <c r="C16" s="119"/>
      <c r="D16" s="107"/>
      <c r="E16" s="107"/>
      <c r="F16" s="107"/>
      <c r="G16" s="108"/>
      <c r="H16" s="93"/>
      <c r="I16" s="93"/>
      <c r="J16" s="93"/>
      <c r="K16" s="93"/>
      <c r="L16" s="93"/>
      <c r="M16" s="93"/>
      <c r="N16" s="93"/>
      <c r="O16" s="93"/>
      <c r="P16" s="93"/>
      <c r="Q16" s="93"/>
      <c r="R16" s="93"/>
      <c r="S16" s="93"/>
      <c r="T16" s="93"/>
      <c r="U16" s="93"/>
      <c r="V16" s="93"/>
      <c r="W16" s="93"/>
      <c r="X16" s="93"/>
    </row>
    <row r="17" ht="15.75" spans="1:24">
      <c r="A17" s="8"/>
      <c r="B17" s="109"/>
      <c r="C17" s="110"/>
      <c r="D17" s="110"/>
      <c r="E17" s="110"/>
      <c r="F17" s="93"/>
      <c r="G17" s="93"/>
      <c r="H17" s="93"/>
      <c r="I17" s="93"/>
      <c r="J17" s="93"/>
      <c r="K17" s="93"/>
      <c r="L17" s="93"/>
      <c r="M17" s="93"/>
      <c r="N17" s="93"/>
      <c r="O17" s="93"/>
      <c r="P17" s="93"/>
      <c r="Q17" s="93"/>
      <c r="R17" s="93"/>
      <c r="S17" s="93"/>
      <c r="T17" s="93"/>
      <c r="U17" s="93"/>
      <c r="V17" s="93"/>
      <c r="W17" s="93"/>
      <c r="X17" s="93"/>
    </row>
    <row r="18" spans="1:24">
      <c r="A18" s="120" t="s">
        <v>565</v>
      </c>
      <c r="B18" s="84"/>
      <c r="C18" s="84"/>
      <c r="D18" s="121"/>
      <c r="E18" s="122"/>
      <c r="F18" s="122"/>
      <c r="G18" s="122"/>
      <c r="H18" s="93"/>
      <c r="I18" s="93"/>
      <c r="J18" s="93"/>
      <c r="K18" s="93"/>
      <c r="L18" s="93"/>
      <c r="M18" s="93"/>
      <c r="N18" s="93"/>
      <c r="O18" s="93"/>
      <c r="P18" s="93"/>
      <c r="Q18" s="93"/>
      <c r="R18" s="93"/>
      <c r="S18" s="93"/>
      <c r="T18" s="93"/>
      <c r="U18" s="93"/>
      <c r="V18" s="93"/>
      <c r="W18" s="93"/>
      <c r="X18" s="93"/>
    </row>
    <row r="19" spans="1:24">
      <c r="A19" s="123" t="s">
        <v>566</v>
      </c>
      <c r="B19" s="124" t="s">
        <v>567</v>
      </c>
      <c r="C19" s="124" t="s">
        <v>568</v>
      </c>
      <c r="D19" s="125" t="s">
        <v>569</v>
      </c>
      <c r="E19" s="110"/>
      <c r="F19" s="93"/>
      <c r="G19" s="93"/>
      <c r="H19" s="93"/>
      <c r="I19" s="93"/>
      <c r="J19" s="93"/>
      <c r="K19" s="93"/>
      <c r="L19" s="93"/>
      <c r="M19" s="93"/>
      <c r="N19" s="93"/>
      <c r="O19" s="93"/>
      <c r="P19" s="93"/>
      <c r="Q19" s="93"/>
      <c r="R19" s="93"/>
      <c r="S19" s="93"/>
      <c r="T19" s="93"/>
      <c r="U19" s="93"/>
      <c r="V19" s="93"/>
      <c r="W19" s="93"/>
      <c r="X19" s="93"/>
    </row>
    <row r="20" ht="15.75" customHeight="1" spans="1:24">
      <c r="A20" s="126">
        <v>20.88</v>
      </c>
      <c r="B20" s="267" t="s">
        <v>163</v>
      </c>
      <c r="C20" s="267" t="s">
        <v>570</v>
      </c>
      <c r="D20" s="268">
        <f>'Anexo II-B Salários'!C9</f>
        <v>3976.85</v>
      </c>
      <c r="E20" s="110"/>
      <c r="F20" s="93"/>
      <c r="G20" s="93"/>
      <c r="H20" s="93"/>
      <c r="I20" s="93"/>
      <c r="J20" s="93"/>
      <c r="K20" s="93"/>
      <c r="L20" s="93"/>
      <c r="M20" s="93"/>
      <c r="N20" s="93"/>
      <c r="O20" s="93"/>
      <c r="P20" s="93"/>
      <c r="Q20" s="93"/>
      <c r="R20" s="93"/>
      <c r="S20" s="93"/>
      <c r="T20" s="93"/>
      <c r="U20" s="93"/>
      <c r="V20" s="93"/>
      <c r="W20" s="93"/>
      <c r="X20" s="93"/>
    </row>
    <row r="21" ht="15.75" customHeight="1" spans="1:24">
      <c r="A21" s="126">
        <v>20.88</v>
      </c>
      <c r="B21" s="267" t="s">
        <v>164</v>
      </c>
      <c r="C21" s="267" t="s">
        <v>571</v>
      </c>
      <c r="D21" s="268">
        <f>'Anexo II-B Salários'!C10</f>
        <v>3236.16</v>
      </c>
      <c r="E21" s="110"/>
      <c r="F21" s="93"/>
      <c r="G21" s="93"/>
      <c r="H21" s="93"/>
      <c r="I21" s="93"/>
      <c r="J21" s="93"/>
      <c r="K21" s="93"/>
      <c r="L21" s="93"/>
      <c r="M21" s="93"/>
      <c r="N21" s="93"/>
      <c r="O21" s="93"/>
      <c r="P21" s="93"/>
      <c r="Q21" s="93"/>
      <c r="R21" s="93"/>
      <c r="S21" s="93"/>
      <c r="T21" s="93"/>
      <c r="U21" s="93"/>
      <c r="V21" s="93"/>
      <c r="W21" s="93"/>
      <c r="X21" s="93"/>
    </row>
    <row r="22" ht="15.75" spans="1:24">
      <c r="A22" s="126">
        <v>20.88</v>
      </c>
      <c r="B22" s="267" t="s">
        <v>165</v>
      </c>
      <c r="C22" s="267" t="s">
        <v>572</v>
      </c>
      <c r="D22" s="268">
        <f>'Anexo II-B Salários'!C11</f>
        <v>2380.35</v>
      </c>
      <c r="E22" s="93"/>
      <c r="F22" s="93"/>
      <c r="G22" s="93"/>
      <c r="H22" s="93"/>
      <c r="I22" s="93"/>
      <c r="J22" s="93"/>
      <c r="K22" s="93"/>
      <c r="L22" s="93"/>
      <c r="M22" s="93"/>
      <c r="N22" s="93"/>
      <c r="O22" s="93"/>
      <c r="P22" s="93"/>
      <c r="Q22" s="93"/>
      <c r="R22" s="93"/>
      <c r="S22" s="93"/>
      <c r="T22" s="93"/>
      <c r="U22" s="93"/>
      <c r="V22" s="93"/>
      <c r="W22" s="93"/>
      <c r="X22" s="93"/>
    </row>
    <row r="23" ht="15.75" customHeight="1" spans="1:24">
      <c r="A23" s="126">
        <v>20.88</v>
      </c>
      <c r="B23" s="267" t="s">
        <v>166</v>
      </c>
      <c r="C23" s="267" t="s">
        <v>573</v>
      </c>
      <c r="D23" s="268">
        <f>'Anexo II-B Salários'!C12</f>
        <v>1739.77</v>
      </c>
      <c r="E23" s="9"/>
      <c r="F23" s="93"/>
      <c r="G23" s="93"/>
      <c r="H23" s="93"/>
      <c r="I23" s="93"/>
      <c r="J23" s="93"/>
      <c r="K23" s="93"/>
      <c r="L23" s="93"/>
      <c r="M23" s="93"/>
      <c r="N23" s="93"/>
      <c r="O23" s="93"/>
      <c r="P23" s="93"/>
      <c r="Q23" s="93"/>
      <c r="R23" s="93"/>
      <c r="S23" s="93"/>
      <c r="T23" s="93"/>
      <c r="U23" s="93"/>
      <c r="V23" s="93"/>
      <c r="W23" s="93"/>
      <c r="X23" s="93"/>
    </row>
    <row r="24" ht="15.75" customHeight="1" spans="1:24">
      <c r="A24" s="126">
        <v>15.21</v>
      </c>
      <c r="B24" s="267" t="s">
        <v>574</v>
      </c>
      <c r="C24" s="267" t="s">
        <v>572</v>
      </c>
      <c r="D24" s="268">
        <f>'Anexo II-B Salários'!C13</f>
        <v>2380.35</v>
      </c>
      <c r="E24" s="9"/>
      <c r="F24" s="93"/>
      <c r="G24" s="93"/>
      <c r="H24" s="93"/>
      <c r="I24" s="93"/>
      <c r="J24" s="93"/>
      <c r="K24" s="93"/>
      <c r="L24" s="93"/>
      <c r="M24" s="93"/>
      <c r="N24" s="93"/>
      <c r="O24" s="93"/>
      <c r="P24" s="93"/>
      <c r="Q24" s="93"/>
      <c r="R24" s="93"/>
      <c r="S24" s="93"/>
      <c r="T24" s="93"/>
      <c r="U24" s="93"/>
      <c r="V24" s="93"/>
      <c r="W24" s="93"/>
      <c r="X24" s="93"/>
    </row>
    <row r="25" ht="15.75" customHeight="1" spans="1:24">
      <c r="A25" s="126">
        <v>20.88</v>
      </c>
      <c r="B25" s="267" t="s">
        <v>168</v>
      </c>
      <c r="C25" s="267" t="s">
        <v>575</v>
      </c>
      <c r="D25" s="268">
        <v>2380.35</v>
      </c>
      <c r="E25" s="9"/>
      <c r="F25" s="93"/>
      <c r="G25" s="93"/>
      <c r="H25" s="93"/>
      <c r="I25" s="93"/>
      <c r="J25" s="93"/>
      <c r="K25" s="93"/>
      <c r="L25" s="93"/>
      <c r="M25" s="93"/>
      <c r="N25" s="93"/>
      <c r="O25" s="93"/>
      <c r="P25" s="93"/>
      <c r="Q25" s="93"/>
      <c r="R25" s="93"/>
      <c r="S25" s="93"/>
      <c r="T25" s="93"/>
      <c r="U25" s="93"/>
      <c r="V25" s="93"/>
      <c r="W25" s="93"/>
      <c r="X25" s="93"/>
    </row>
    <row r="26" ht="15.75" customHeight="1" spans="1:24">
      <c r="A26" s="126">
        <v>15.21</v>
      </c>
      <c r="B26" s="269" t="s">
        <v>576</v>
      </c>
      <c r="C26" s="269" t="s">
        <v>575</v>
      </c>
      <c r="D26" s="268">
        <f>'Anexo II-B Salários'!C14</f>
        <v>2380.35</v>
      </c>
      <c r="E26" s="9"/>
      <c r="F26" s="93"/>
      <c r="G26" s="93"/>
      <c r="H26" s="93"/>
      <c r="I26" s="93"/>
      <c r="J26" s="93"/>
      <c r="K26" s="93"/>
      <c r="L26" s="93"/>
      <c r="M26" s="93"/>
      <c r="N26" s="93"/>
      <c r="O26" s="93"/>
      <c r="P26" s="93"/>
      <c r="Q26" s="93"/>
      <c r="R26" s="93"/>
      <c r="S26" s="93"/>
      <c r="T26" s="93"/>
      <c r="U26" s="93"/>
      <c r="V26" s="93"/>
      <c r="W26" s="93"/>
      <c r="X26" s="93"/>
    </row>
    <row r="27" ht="15.75" customHeight="1" spans="1:24">
      <c r="A27" s="126">
        <v>20.88</v>
      </c>
      <c r="B27" s="269" t="s">
        <v>170</v>
      </c>
      <c r="C27" s="269" t="s">
        <v>577</v>
      </c>
      <c r="D27" s="268">
        <f>'Anexo II-B Salários'!C16</f>
        <v>2347.34</v>
      </c>
      <c r="E27" s="9"/>
      <c r="F27" s="93"/>
      <c r="G27" s="93"/>
      <c r="H27" s="93"/>
      <c r="I27" s="93"/>
      <c r="J27" s="93"/>
      <c r="K27" s="93"/>
      <c r="L27" s="93"/>
      <c r="M27" s="93"/>
      <c r="N27" s="93"/>
      <c r="O27" s="93"/>
      <c r="P27" s="93"/>
      <c r="Q27" s="93"/>
      <c r="R27" s="93"/>
      <c r="S27" s="93"/>
      <c r="T27" s="93"/>
      <c r="U27" s="93"/>
      <c r="V27" s="93"/>
      <c r="W27" s="93"/>
      <c r="X27" s="93"/>
    </row>
    <row r="28" ht="15.75" customHeight="1" spans="1:24">
      <c r="A28" s="126">
        <v>20.88</v>
      </c>
      <c r="B28" s="269" t="s">
        <v>171</v>
      </c>
      <c r="C28" s="269" t="s">
        <v>578</v>
      </c>
      <c r="D28" s="268">
        <f>'Anexo II-B Salários'!C17</f>
        <v>2347.34</v>
      </c>
      <c r="E28" s="9"/>
      <c r="F28" s="93"/>
      <c r="G28" s="93"/>
      <c r="H28" s="93"/>
      <c r="I28" s="93"/>
      <c r="J28" s="93"/>
      <c r="K28" s="93"/>
      <c r="L28" s="93"/>
      <c r="M28" s="93"/>
      <c r="N28" s="93"/>
      <c r="O28" s="93"/>
      <c r="P28" s="93"/>
      <c r="Q28" s="93"/>
      <c r="R28" s="93"/>
      <c r="S28" s="93"/>
      <c r="T28" s="93"/>
      <c r="U28" s="93"/>
      <c r="V28" s="93"/>
      <c r="W28" s="93"/>
      <c r="X28" s="93"/>
    </row>
    <row r="29" ht="15.75" customHeight="1" spans="1:24">
      <c r="A29" s="132">
        <v>20.88</v>
      </c>
      <c r="B29" s="270" t="s">
        <v>172</v>
      </c>
      <c r="C29" s="270" t="s">
        <v>579</v>
      </c>
      <c r="D29" s="271">
        <f>'Anexo II-B Salários'!C18</f>
        <v>2347.34</v>
      </c>
      <c r="E29" s="9"/>
      <c r="F29" s="93"/>
      <c r="G29" s="93"/>
      <c r="H29" s="93"/>
      <c r="I29" s="93"/>
      <c r="J29" s="93"/>
      <c r="K29" s="93"/>
      <c r="L29" s="93"/>
      <c r="M29" s="93"/>
      <c r="N29" s="93"/>
      <c r="O29" s="93"/>
      <c r="P29" s="93"/>
      <c r="Q29" s="93"/>
      <c r="R29" s="93"/>
      <c r="S29" s="93"/>
      <c r="T29" s="93"/>
      <c r="U29" s="93"/>
      <c r="V29" s="93"/>
      <c r="W29" s="93"/>
      <c r="X29" s="93"/>
    </row>
    <row r="30" ht="15.75" customHeight="1" spans="1:24">
      <c r="A30" s="8"/>
      <c r="B30" s="8"/>
      <c r="C30" s="9"/>
      <c r="D30" s="9"/>
      <c r="E30" s="9"/>
      <c r="F30" s="93"/>
      <c r="G30" s="93"/>
      <c r="H30" s="93"/>
      <c r="I30" s="93"/>
      <c r="J30" s="93"/>
      <c r="K30" s="93"/>
      <c r="L30" s="93"/>
      <c r="M30" s="93"/>
      <c r="N30" s="93"/>
      <c r="O30" s="93"/>
      <c r="P30" s="93"/>
      <c r="Q30" s="93"/>
      <c r="R30" s="93"/>
      <c r="S30" s="93"/>
      <c r="T30" s="93"/>
      <c r="U30" s="93"/>
      <c r="V30" s="93"/>
      <c r="W30" s="93"/>
      <c r="X30" s="93"/>
    </row>
    <row r="31" ht="48.75" customHeight="1" spans="1:22">
      <c r="A31" s="120" t="s">
        <v>580</v>
      </c>
      <c r="B31" s="84"/>
      <c r="C31" s="84"/>
      <c r="D31" s="272" t="s">
        <v>163</v>
      </c>
      <c r="E31" s="272" t="s">
        <v>164</v>
      </c>
      <c r="F31" s="272" t="s">
        <v>165</v>
      </c>
      <c r="G31" s="272" t="s">
        <v>166</v>
      </c>
      <c r="H31" s="272" t="s">
        <v>574</v>
      </c>
      <c r="I31" s="272" t="s">
        <v>168</v>
      </c>
      <c r="J31" s="272" t="s">
        <v>576</v>
      </c>
      <c r="K31" s="273" t="s">
        <v>170</v>
      </c>
      <c r="L31" s="273" t="s">
        <v>171</v>
      </c>
      <c r="M31" s="274" t="s">
        <v>172</v>
      </c>
      <c r="N31" s="93"/>
      <c r="O31" s="93"/>
      <c r="P31" s="93"/>
      <c r="Q31" s="93"/>
      <c r="R31" s="93"/>
      <c r="S31" s="93"/>
      <c r="T31" s="93"/>
      <c r="U31" s="93"/>
      <c r="V31" s="93"/>
    </row>
    <row r="32" ht="15.75" customHeight="1" spans="1:22">
      <c r="A32" s="138">
        <v>1</v>
      </c>
      <c r="B32" s="139" t="s">
        <v>581</v>
      </c>
      <c r="C32" s="140"/>
      <c r="D32" s="141" t="s">
        <v>582</v>
      </c>
      <c r="E32" s="141" t="s">
        <v>582</v>
      </c>
      <c r="F32" s="141" t="s">
        <v>582</v>
      </c>
      <c r="G32" s="141" t="s">
        <v>582</v>
      </c>
      <c r="H32" s="141" t="s">
        <v>582</v>
      </c>
      <c r="I32" s="141" t="s">
        <v>582</v>
      </c>
      <c r="J32" s="141" t="s">
        <v>582</v>
      </c>
      <c r="K32" s="141" t="s">
        <v>582</v>
      </c>
      <c r="L32" s="141" t="s">
        <v>582</v>
      </c>
      <c r="M32" s="141" t="s">
        <v>582</v>
      </c>
      <c r="N32" s="93"/>
      <c r="O32" s="93"/>
      <c r="P32" s="93"/>
      <c r="Q32" s="93"/>
      <c r="R32" s="93"/>
      <c r="S32" s="93"/>
      <c r="T32" s="93"/>
      <c r="U32" s="93"/>
      <c r="V32" s="93"/>
    </row>
    <row r="33" ht="15.75" customHeight="1" spans="1:22">
      <c r="A33" s="142" t="s">
        <v>583</v>
      </c>
      <c r="B33" s="143" t="s">
        <v>584</v>
      </c>
      <c r="C33" s="140"/>
      <c r="D33" s="144">
        <f>D20</f>
        <v>3976.85</v>
      </c>
      <c r="E33" s="144">
        <f>D21</f>
        <v>3236.16</v>
      </c>
      <c r="F33" s="144">
        <f>D22</f>
        <v>2380.35</v>
      </c>
      <c r="G33" s="144">
        <f>D23</f>
        <v>1739.77</v>
      </c>
      <c r="H33" s="144">
        <f>D24</f>
        <v>2380.35</v>
      </c>
      <c r="I33" s="144">
        <f>D25</f>
        <v>2380.35</v>
      </c>
      <c r="J33" s="144">
        <f>D26</f>
        <v>2380.35</v>
      </c>
      <c r="K33" s="144">
        <f>D27</f>
        <v>2347.34</v>
      </c>
      <c r="L33" s="144">
        <f>D28</f>
        <v>2347.34</v>
      </c>
      <c r="M33" s="144">
        <f>D29</f>
        <v>2347.34</v>
      </c>
      <c r="N33" s="93"/>
      <c r="O33" s="93"/>
      <c r="P33" s="93"/>
      <c r="Q33" s="93"/>
      <c r="R33" s="93"/>
      <c r="S33" s="93"/>
      <c r="T33" s="93"/>
      <c r="U33" s="93"/>
      <c r="V33" s="93"/>
    </row>
    <row r="34" ht="15.75" customHeight="1" spans="1:22">
      <c r="A34" s="142" t="s">
        <v>585</v>
      </c>
      <c r="B34" s="143" t="s">
        <v>586</v>
      </c>
      <c r="C34" s="140"/>
      <c r="D34" s="144"/>
      <c r="E34" s="144">
        <f>0.3*E33</f>
        <v>970.848</v>
      </c>
      <c r="F34" s="144"/>
      <c r="G34" s="144"/>
      <c r="H34" s="144"/>
      <c r="I34" s="144"/>
      <c r="J34" s="144"/>
      <c r="K34" s="144"/>
      <c r="L34" s="144"/>
      <c r="M34" s="144"/>
      <c r="N34" s="93"/>
      <c r="O34" s="93"/>
      <c r="P34" s="93"/>
      <c r="Q34" s="93"/>
      <c r="R34" s="93"/>
      <c r="S34" s="93"/>
      <c r="T34" s="93"/>
      <c r="U34" s="93"/>
      <c r="V34" s="93"/>
    </row>
    <row r="35" ht="15.75" customHeight="1" spans="1:22">
      <c r="A35" s="142" t="s">
        <v>587</v>
      </c>
      <c r="B35" s="143" t="s">
        <v>588</v>
      </c>
      <c r="C35" s="140"/>
      <c r="D35" s="146"/>
      <c r="E35" s="144"/>
      <c r="F35" s="147"/>
      <c r="G35" s="147"/>
      <c r="H35" s="147"/>
      <c r="I35" s="147"/>
      <c r="J35" s="147"/>
      <c r="K35" s="147"/>
      <c r="L35" s="147"/>
      <c r="M35" s="147"/>
      <c r="N35" s="93"/>
      <c r="O35" s="93"/>
      <c r="P35" s="93"/>
      <c r="Q35" s="93"/>
      <c r="R35" s="93"/>
      <c r="S35" s="93"/>
      <c r="T35" s="93"/>
      <c r="U35" s="93"/>
      <c r="V35" s="93"/>
    </row>
    <row r="36" ht="15.75" customHeight="1" spans="1:22">
      <c r="A36" s="142" t="s">
        <v>589</v>
      </c>
      <c r="B36" s="148" t="s">
        <v>590</v>
      </c>
      <c r="C36" s="140"/>
      <c r="D36" s="147"/>
      <c r="E36" s="87"/>
      <c r="F36" s="87"/>
      <c r="G36" s="87"/>
      <c r="H36" s="87"/>
      <c r="I36" s="87"/>
      <c r="J36" s="87"/>
      <c r="K36" s="87"/>
      <c r="L36" s="87"/>
      <c r="M36" s="87"/>
      <c r="N36" s="93"/>
      <c r="O36" s="93"/>
      <c r="P36" s="93"/>
      <c r="Q36" s="93"/>
      <c r="R36" s="93"/>
      <c r="S36" s="93"/>
      <c r="T36" s="93"/>
      <c r="U36" s="93"/>
      <c r="V36" s="93"/>
    </row>
    <row r="37" ht="15.75" customHeight="1" spans="1:22">
      <c r="A37" s="142" t="s">
        <v>591</v>
      </c>
      <c r="B37" s="148" t="s">
        <v>592</v>
      </c>
      <c r="C37" s="140"/>
      <c r="D37" s="147"/>
      <c r="E37" s="147"/>
      <c r="F37" s="147"/>
      <c r="G37" s="147"/>
      <c r="H37" s="147"/>
      <c r="I37" s="147"/>
      <c r="J37" s="147"/>
      <c r="K37" s="147"/>
      <c r="L37" s="147"/>
      <c r="M37" s="147"/>
      <c r="N37" s="93"/>
      <c r="O37" s="93"/>
      <c r="P37" s="93"/>
      <c r="Q37" s="93"/>
      <c r="R37" s="93"/>
      <c r="S37" s="93"/>
      <c r="T37" s="93"/>
      <c r="U37" s="93"/>
      <c r="V37" s="93"/>
    </row>
    <row r="38" ht="15.75" customHeight="1" spans="1:22">
      <c r="A38" s="142" t="s">
        <v>593</v>
      </c>
      <c r="B38" s="149" t="s">
        <v>594</v>
      </c>
      <c r="C38" s="140"/>
      <c r="D38" s="144"/>
      <c r="E38" s="144"/>
      <c r="F38" s="144"/>
      <c r="G38" s="144"/>
      <c r="H38" s="144"/>
      <c r="I38" s="144"/>
      <c r="J38" s="144"/>
      <c r="K38" s="144"/>
      <c r="L38" s="144"/>
      <c r="M38" s="144"/>
      <c r="N38" s="93"/>
      <c r="O38" s="93"/>
      <c r="P38" s="93"/>
      <c r="Q38" s="93"/>
      <c r="R38" s="93"/>
      <c r="S38" s="93"/>
      <c r="T38" s="93"/>
      <c r="U38" s="93"/>
      <c r="V38" s="93"/>
    </row>
    <row r="39" ht="15.75" customHeight="1" spans="1:22">
      <c r="A39" s="132"/>
      <c r="B39" s="150" t="s">
        <v>595</v>
      </c>
      <c r="C39" s="151"/>
      <c r="D39" s="152">
        <f t="shared" ref="D39:G39" si="0">SUM(D33:D38)</f>
        <v>3976.85</v>
      </c>
      <c r="E39" s="152">
        <f t="shared" si="0"/>
        <v>4207.008</v>
      </c>
      <c r="F39" s="152">
        <f t="shared" si="0"/>
        <v>2380.35</v>
      </c>
      <c r="G39" s="152">
        <f t="shared" si="0"/>
        <v>1739.77</v>
      </c>
      <c r="H39" s="152">
        <f t="shared" ref="H39:J39" si="1">SUM(H33:H38)</f>
        <v>2380.35</v>
      </c>
      <c r="I39" s="152">
        <f t="shared" si="1"/>
        <v>2380.35</v>
      </c>
      <c r="J39" s="152">
        <f t="shared" si="1"/>
        <v>2380.35</v>
      </c>
      <c r="K39" s="152">
        <f t="shared" ref="K39:L39" si="2">SUM(K33:K38)</f>
        <v>2347.34</v>
      </c>
      <c r="L39" s="152">
        <f t="shared" si="2"/>
        <v>2347.34</v>
      </c>
      <c r="M39" s="152">
        <f t="shared" ref="M39" si="3">SUM(M33:M38)</f>
        <v>2347.34</v>
      </c>
      <c r="N39" s="93"/>
      <c r="O39" s="93"/>
      <c r="P39" s="93"/>
      <c r="Q39" s="93"/>
      <c r="R39" s="93"/>
      <c r="S39" s="93"/>
      <c r="T39" s="93"/>
      <c r="U39" s="93"/>
      <c r="V39" s="93"/>
    </row>
    <row r="40" ht="15.75" customHeight="1" spans="1:24">
      <c r="A40" s="8"/>
      <c r="B40" s="153"/>
      <c r="E40" s="9"/>
      <c r="F40" s="93"/>
      <c r="G40" s="93"/>
      <c r="H40" s="93"/>
      <c r="I40" s="93"/>
      <c r="J40" s="93"/>
      <c r="K40" s="93"/>
      <c r="L40" s="93"/>
      <c r="M40" s="93"/>
      <c r="N40" s="93"/>
      <c r="O40" s="93"/>
      <c r="P40" s="93"/>
      <c r="Q40" s="93"/>
      <c r="R40" s="93"/>
      <c r="S40" s="93"/>
      <c r="T40" s="93"/>
      <c r="U40" s="93"/>
      <c r="V40" s="93"/>
      <c r="W40" s="93"/>
      <c r="X40" s="93"/>
    </row>
    <row r="41" ht="56.25" customHeight="1" spans="1:22">
      <c r="A41" s="154" t="s">
        <v>596</v>
      </c>
      <c r="B41" s="102"/>
      <c r="C41" s="100"/>
      <c r="D41" s="272" t="s">
        <v>163</v>
      </c>
      <c r="E41" s="272" t="s">
        <v>164</v>
      </c>
      <c r="F41" s="272" t="s">
        <v>165</v>
      </c>
      <c r="G41" s="272" t="s">
        <v>166</v>
      </c>
      <c r="H41" s="272" t="s">
        <v>574</v>
      </c>
      <c r="I41" s="272" t="s">
        <v>168</v>
      </c>
      <c r="J41" s="272" t="s">
        <v>576</v>
      </c>
      <c r="K41" s="273" t="s">
        <v>170</v>
      </c>
      <c r="L41" s="273" t="s">
        <v>171</v>
      </c>
      <c r="M41" s="274" t="s">
        <v>172</v>
      </c>
      <c r="N41" s="93"/>
      <c r="O41" s="93"/>
      <c r="P41" s="93"/>
      <c r="Q41" s="93"/>
      <c r="R41" s="93"/>
      <c r="S41" s="93"/>
      <c r="T41" s="93"/>
      <c r="U41" s="93"/>
      <c r="V41" s="93"/>
    </row>
    <row r="42" ht="40.5" customHeight="1" spans="1:22">
      <c r="A42" s="155" t="s">
        <v>597</v>
      </c>
      <c r="B42" s="156"/>
      <c r="C42" s="157"/>
      <c r="D42" s="157" t="s">
        <v>582</v>
      </c>
      <c r="E42" s="157" t="s">
        <v>582</v>
      </c>
      <c r="F42" s="158" t="s">
        <v>582</v>
      </c>
      <c r="G42" s="158" t="s">
        <v>582</v>
      </c>
      <c r="H42" s="158" t="s">
        <v>582</v>
      </c>
      <c r="I42" s="158" t="s">
        <v>582</v>
      </c>
      <c r="J42" s="158" t="s">
        <v>582</v>
      </c>
      <c r="K42" s="158" t="s">
        <v>582</v>
      </c>
      <c r="L42" s="158" t="s">
        <v>582</v>
      </c>
      <c r="M42" s="158" t="s">
        <v>582</v>
      </c>
      <c r="N42" s="93"/>
      <c r="O42" s="93"/>
      <c r="P42" s="93"/>
      <c r="Q42" s="93"/>
      <c r="R42" s="93"/>
      <c r="S42" s="93"/>
      <c r="T42" s="93"/>
      <c r="U42" s="93"/>
      <c r="V42" s="93"/>
    </row>
    <row r="43" ht="15.75" customHeight="1" spans="1:22">
      <c r="A43" s="159" t="s">
        <v>583</v>
      </c>
      <c r="B43" s="160" t="s">
        <v>598</v>
      </c>
      <c r="C43" s="160"/>
      <c r="D43" s="161">
        <f t="shared" ref="D43:J43" si="4">D39*8.33%</f>
        <v>331.271605</v>
      </c>
      <c r="E43" s="161">
        <f t="shared" si="4"/>
        <v>350.4437664</v>
      </c>
      <c r="F43" s="162">
        <f t="shared" si="4"/>
        <v>198.283155</v>
      </c>
      <c r="G43" s="162">
        <f t="shared" si="4"/>
        <v>144.922841</v>
      </c>
      <c r="H43" s="162">
        <f t="shared" si="4"/>
        <v>198.283155</v>
      </c>
      <c r="I43" s="162">
        <f t="shared" ref="I43" si="5">I39*8.33%</f>
        <v>198.283155</v>
      </c>
      <c r="J43" s="162">
        <f t="shared" si="4"/>
        <v>198.283155</v>
      </c>
      <c r="K43" s="162">
        <f t="shared" ref="K43:M43" si="6">K39*8.33%</f>
        <v>195.533422</v>
      </c>
      <c r="L43" s="162">
        <f t="shared" si="6"/>
        <v>195.533422</v>
      </c>
      <c r="M43" s="162">
        <f t="shared" si="6"/>
        <v>195.533422</v>
      </c>
      <c r="N43" s="93"/>
      <c r="O43" s="93"/>
      <c r="P43" s="93"/>
      <c r="Q43" s="93"/>
      <c r="R43" s="93"/>
      <c r="S43" s="93"/>
      <c r="T43" s="93"/>
      <c r="U43" s="93"/>
      <c r="V43" s="93"/>
    </row>
    <row r="44" ht="15.75" customHeight="1" spans="1:22">
      <c r="A44" s="159" t="s">
        <v>585</v>
      </c>
      <c r="B44" s="160" t="s">
        <v>599</v>
      </c>
      <c r="C44" s="160"/>
      <c r="D44" s="161">
        <f t="shared" ref="D44:J44" si="7">D39*12.1%</f>
        <v>481.19885</v>
      </c>
      <c r="E44" s="161">
        <f t="shared" si="7"/>
        <v>509.047968</v>
      </c>
      <c r="F44" s="162">
        <f t="shared" si="7"/>
        <v>288.02235</v>
      </c>
      <c r="G44" s="162">
        <f t="shared" si="7"/>
        <v>210.51217</v>
      </c>
      <c r="H44" s="162">
        <f t="shared" si="7"/>
        <v>288.02235</v>
      </c>
      <c r="I44" s="162">
        <f t="shared" ref="I44" si="8">I39*12.1%</f>
        <v>288.02235</v>
      </c>
      <c r="J44" s="162">
        <f t="shared" si="7"/>
        <v>288.02235</v>
      </c>
      <c r="K44" s="162">
        <f t="shared" ref="K44:M44" si="9">K39*12.1%</f>
        <v>284.02814</v>
      </c>
      <c r="L44" s="162">
        <f t="shared" si="9"/>
        <v>284.02814</v>
      </c>
      <c r="M44" s="162">
        <f t="shared" si="9"/>
        <v>284.02814</v>
      </c>
      <c r="N44" s="93"/>
      <c r="O44" s="93"/>
      <c r="P44" s="93"/>
      <c r="Q44" s="93"/>
      <c r="R44" s="93"/>
      <c r="S44" s="93"/>
      <c r="T44" s="93"/>
      <c r="U44" s="93"/>
      <c r="V44" s="93"/>
    </row>
    <row r="45" ht="15.75" customHeight="1" spans="1:22">
      <c r="A45" s="159"/>
      <c r="B45" s="157" t="s">
        <v>201</v>
      </c>
      <c r="C45" s="157"/>
      <c r="D45" s="163">
        <f t="shared" ref="D45:G45" si="10">SUM(D43:D44)</f>
        <v>812.470455</v>
      </c>
      <c r="E45" s="163">
        <f t="shared" si="10"/>
        <v>859.4917344</v>
      </c>
      <c r="F45" s="164">
        <f t="shared" si="10"/>
        <v>486.305505</v>
      </c>
      <c r="G45" s="164">
        <f t="shared" si="10"/>
        <v>355.435011</v>
      </c>
      <c r="H45" s="164">
        <f t="shared" ref="H45:J45" si="11">SUM(H43:H44)</f>
        <v>486.305505</v>
      </c>
      <c r="I45" s="164">
        <f t="shared" ref="I45" si="12">SUM(I43:I44)</f>
        <v>486.305505</v>
      </c>
      <c r="J45" s="164">
        <f t="shared" si="11"/>
        <v>486.305505</v>
      </c>
      <c r="K45" s="164">
        <f t="shared" ref="K45:M45" si="13">SUM(K43:K44)</f>
        <v>479.561562</v>
      </c>
      <c r="L45" s="164">
        <f t="shared" si="13"/>
        <v>479.561562</v>
      </c>
      <c r="M45" s="164">
        <f t="shared" si="13"/>
        <v>479.561562</v>
      </c>
      <c r="N45" s="93"/>
      <c r="O45" s="93"/>
      <c r="P45" s="93"/>
      <c r="Q45" s="93"/>
      <c r="R45" s="93"/>
      <c r="S45" s="93"/>
      <c r="T45" s="93"/>
      <c r="U45" s="93"/>
      <c r="V45" s="93"/>
    </row>
    <row r="46" ht="48.75" customHeight="1" spans="1:22">
      <c r="A46" s="165" t="s">
        <v>587</v>
      </c>
      <c r="B46" s="166" t="s">
        <v>600</v>
      </c>
      <c r="C46" s="166"/>
      <c r="D46" s="167">
        <f t="shared" ref="D46:J46" si="14">D39*7.82%</f>
        <v>310.98967</v>
      </c>
      <c r="E46" s="167">
        <f t="shared" si="14"/>
        <v>328.9880256</v>
      </c>
      <c r="F46" s="168">
        <f t="shared" si="14"/>
        <v>186.14337</v>
      </c>
      <c r="G46" s="168">
        <f t="shared" si="14"/>
        <v>136.050014</v>
      </c>
      <c r="H46" s="168">
        <f t="shared" si="14"/>
        <v>186.14337</v>
      </c>
      <c r="I46" s="168">
        <f t="shared" ref="I46" si="15">I39*7.82%</f>
        <v>186.14337</v>
      </c>
      <c r="J46" s="168">
        <f t="shared" si="14"/>
        <v>186.14337</v>
      </c>
      <c r="K46" s="168">
        <f t="shared" ref="K46:M46" si="16">K39*7.82%</f>
        <v>183.561988</v>
      </c>
      <c r="L46" s="168">
        <f t="shared" si="16"/>
        <v>183.561988</v>
      </c>
      <c r="M46" s="168">
        <f t="shared" si="16"/>
        <v>183.561988</v>
      </c>
      <c r="N46" s="93"/>
      <c r="O46" s="93"/>
      <c r="P46" s="93"/>
      <c r="Q46" s="93"/>
      <c r="R46" s="93"/>
      <c r="S46" s="93"/>
      <c r="T46" s="93"/>
      <c r="U46" s="93"/>
      <c r="V46" s="93"/>
    </row>
    <row r="47" ht="15.75" customHeight="1" spans="1:24">
      <c r="A47" s="8"/>
      <c r="B47" s="8"/>
      <c r="C47" s="8"/>
      <c r="D47" s="8"/>
      <c r="E47" s="9"/>
      <c r="F47" s="93"/>
      <c r="G47" s="93"/>
      <c r="H47" s="93"/>
      <c r="I47" s="93"/>
      <c r="J47" s="93"/>
      <c r="K47" s="93"/>
      <c r="L47" s="93"/>
      <c r="M47" s="93"/>
      <c r="N47" s="93"/>
      <c r="O47" s="93"/>
      <c r="P47" s="93"/>
      <c r="Q47" s="93"/>
      <c r="R47" s="93"/>
      <c r="S47" s="93"/>
      <c r="T47" s="93"/>
      <c r="U47" s="93"/>
      <c r="V47" s="93"/>
      <c r="W47" s="93"/>
      <c r="X47" s="93"/>
    </row>
    <row r="48" ht="53.25" customHeight="1" spans="1:22">
      <c r="A48" s="99" t="s">
        <v>601</v>
      </c>
      <c r="B48" s="102"/>
      <c r="C48" s="100"/>
      <c r="D48" s="272" t="s">
        <v>163</v>
      </c>
      <c r="E48" s="272" t="s">
        <v>164</v>
      </c>
      <c r="F48" s="272" t="s">
        <v>165</v>
      </c>
      <c r="G48" s="272" t="s">
        <v>166</v>
      </c>
      <c r="H48" s="272" t="s">
        <v>574</v>
      </c>
      <c r="I48" s="272" t="s">
        <v>168</v>
      </c>
      <c r="J48" s="272" t="s">
        <v>576</v>
      </c>
      <c r="K48" s="273" t="s">
        <v>170</v>
      </c>
      <c r="L48" s="273" t="s">
        <v>171</v>
      </c>
      <c r="M48" s="274" t="s">
        <v>172</v>
      </c>
      <c r="N48" s="93"/>
      <c r="O48" s="93"/>
      <c r="P48" s="93"/>
      <c r="Q48" s="93"/>
      <c r="R48" s="93"/>
      <c r="S48" s="93"/>
      <c r="T48" s="93"/>
      <c r="U48" s="93"/>
      <c r="V48" s="93"/>
    </row>
    <row r="49" ht="15.75" customHeight="1" spans="1:22">
      <c r="A49" s="169" t="s">
        <v>453</v>
      </c>
      <c r="B49" s="170" t="s">
        <v>602</v>
      </c>
      <c r="C49" s="171" t="s">
        <v>603</v>
      </c>
      <c r="D49" s="172" t="s">
        <v>582</v>
      </c>
      <c r="E49" s="172" t="s">
        <v>582</v>
      </c>
      <c r="F49" s="173" t="s">
        <v>582</v>
      </c>
      <c r="G49" s="173" t="s">
        <v>582</v>
      </c>
      <c r="H49" s="173" t="s">
        <v>582</v>
      </c>
      <c r="I49" s="173" t="s">
        <v>582</v>
      </c>
      <c r="J49" s="173" t="s">
        <v>582</v>
      </c>
      <c r="K49" s="173" t="s">
        <v>582</v>
      </c>
      <c r="L49" s="173" t="s">
        <v>582</v>
      </c>
      <c r="M49" s="173" t="s">
        <v>582</v>
      </c>
      <c r="N49" s="93"/>
      <c r="O49" s="93"/>
      <c r="P49" s="93"/>
      <c r="Q49" s="93"/>
      <c r="R49" s="93"/>
      <c r="S49" s="93"/>
      <c r="T49" s="93"/>
      <c r="U49" s="93"/>
      <c r="V49" s="93"/>
    </row>
    <row r="50" ht="15.75" customHeight="1" spans="1:22">
      <c r="A50" s="159" t="s">
        <v>583</v>
      </c>
      <c r="B50" s="174" t="s">
        <v>604</v>
      </c>
      <c r="C50" s="175">
        <v>20</v>
      </c>
      <c r="D50" s="161">
        <f t="shared" ref="D50:J50" si="17">(D39*($C$50/100))</f>
        <v>795.37</v>
      </c>
      <c r="E50" s="161">
        <f t="shared" si="17"/>
        <v>841.4016</v>
      </c>
      <c r="F50" s="162">
        <f t="shared" si="17"/>
        <v>476.07</v>
      </c>
      <c r="G50" s="162">
        <f t="shared" si="17"/>
        <v>347.954</v>
      </c>
      <c r="H50" s="162">
        <f t="shared" si="17"/>
        <v>476.07</v>
      </c>
      <c r="I50" s="162">
        <f t="shared" ref="I50" si="18">(I39*($C$50/100))</f>
        <v>476.07</v>
      </c>
      <c r="J50" s="162">
        <f t="shared" si="17"/>
        <v>476.07</v>
      </c>
      <c r="K50" s="162">
        <f t="shared" ref="K50:M50" si="19">(K39*($C$50/100))</f>
        <v>469.468</v>
      </c>
      <c r="L50" s="162">
        <f t="shared" si="19"/>
        <v>469.468</v>
      </c>
      <c r="M50" s="162">
        <f t="shared" si="19"/>
        <v>469.468</v>
      </c>
      <c r="N50" s="93"/>
      <c r="O50" s="93"/>
      <c r="P50" s="93"/>
      <c r="Q50" s="93"/>
      <c r="R50" s="93"/>
      <c r="S50" s="93"/>
      <c r="T50" s="93"/>
      <c r="U50" s="93"/>
      <c r="V50" s="93"/>
    </row>
    <row r="51" ht="15.75" customHeight="1" spans="1:22">
      <c r="A51" s="159" t="s">
        <v>585</v>
      </c>
      <c r="B51" s="176" t="s">
        <v>605</v>
      </c>
      <c r="C51" s="177">
        <v>2.5</v>
      </c>
      <c r="D51" s="178">
        <f t="shared" ref="D51:J51" si="20">(D39*($C$51/100))</f>
        <v>99.42125</v>
      </c>
      <c r="E51" s="178">
        <f t="shared" si="20"/>
        <v>105.1752</v>
      </c>
      <c r="F51" s="179">
        <f t="shared" si="20"/>
        <v>59.50875</v>
      </c>
      <c r="G51" s="179">
        <f t="shared" si="20"/>
        <v>43.49425</v>
      </c>
      <c r="H51" s="179">
        <f t="shared" si="20"/>
        <v>59.50875</v>
      </c>
      <c r="I51" s="179">
        <f t="shared" ref="I51" si="21">(I39*($C$51/100))</f>
        <v>59.50875</v>
      </c>
      <c r="J51" s="179">
        <f t="shared" si="20"/>
        <v>59.50875</v>
      </c>
      <c r="K51" s="179">
        <f t="shared" ref="K51:M51" si="22">(K39*($C$51/100))</f>
        <v>58.6835</v>
      </c>
      <c r="L51" s="179">
        <f t="shared" si="22"/>
        <v>58.6835</v>
      </c>
      <c r="M51" s="179">
        <f t="shared" si="22"/>
        <v>58.6835</v>
      </c>
      <c r="N51" s="93"/>
      <c r="O51" s="93"/>
      <c r="P51" s="93"/>
      <c r="Q51" s="93"/>
      <c r="R51" s="93"/>
      <c r="S51" s="93"/>
      <c r="T51" s="93"/>
      <c r="U51" s="93"/>
      <c r="V51" s="93"/>
    </row>
    <row r="52" ht="15.75" customHeight="1" spans="1:22">
      <c r="A52" s="159" t="s">
        <v>587</v>
      </c>
      <c r="B52" s="174" t="s">
        <v>606</v>
      </c>
      <c r="C52" s="175">
        <v>6</v>
      </c>
      <c r="D52" s="161">
        <f t="shared" ref="D52:M52" si="23">(D$39*($C$52/100))</f>
        <v>238.611</v>
      </c>
      <c r="E52" s="161">
        <f t="shared" si="23"/>
        <v>252.42048</v>
      </c>
      <c r="F52" s="162">
        <f t="shared" si="23"/>
        <v>142.821</v>
      </c>
      <c r="G52" s="162">
        <f t="shared" si="23"/>
        <v>104.3862</v>
      </c>
      <c r="H52" s="162">
        <f t="shared" si="23"/>
        <v>142.821</v>
      </c>
      <c r="I52" s="162">
        <f t="shared" si="23"/>
        <v>142.821</v>
      </c>
      <c r="J52" s="162">
        <f t="shared" si="23"/>
        <v>142.821</v>
      </c>
      <c r="K52" s="162">
        <f t="shared" si="23"/>
        <v>140.8404</v>
      </c>
      <c r="L52" s="162">
        <f t="shared" si="23"/>
        <v>140.8404</v>
      </c>
      <c r="M52" s="162">
        <f t="shared" si="23"/>
        <v>140.8404</v>
      </c>
      <c r="N52" s="93"/>
      <c r="O52" s="93"/>
      <c r="P52" s="93"/>
      <c r="Q52" s="93"/>
      <c r="R52" s="93"/>
      <c r="S52" s="93"/>
      <c r="T52" s="93"/>
      <c r="U52" s="93"/>
      <c r="V52" s="93"/>
    </row>
    <row r="53" ht="15.75" customHeight="1" spans="1:22">
      <c r="A53" s="159" t="s">
        <v>589</v>
      </c>
      <c r="B53" s="176" t="s">
        <v>607</v>
      </c>
      <c r="C53" s="177">
        <v>1.5</v>
      </c>
      <c r="D53" s="161">
        <f t="shared" ref="D53:M53" si="24">(D$39*($C$53/100))</f>
        <v>59.65275</v>
      </c>
      <c r="E53" s="161">
        <f t="shared" si="24"/>
        <v>63.10512</v>
      </c>
      <c r="F53" s="162">
        <f t="shared" si="24"/>
        <v>35.70525</v>
      </c>
      <c r="G53" s="162">
        <f t="shared" si="24"/>
        <v>26.09655</v>
      </c>
      <c r="H53" s="162">
        <f t="shared" si="24"/>
        <v>35.70525</v>
      </c>
      <c r="I53" s="162">
        <f t="shared" si="24"/>
        <v>35.70525</v>
      </c>
      <c r="J53" s="162">
        <f t="shared" si="24"/>
        <v>35.70525</v>
      </c>
      <c r="K53" s="162">
        <f t="shared" si="24"/>
        <v>35.2101</v>
      </c>
      <c r="L53" s="162">
        <f t="shared" si="24"/>
        <v>35.2101</v>
      </c>
      <c r="M53" s="162">
        <f t="shared" si="24"/>
        <v>35.2101</v>
      </c>
      <c r="N53" s="93"/>
      <c r="O53" s="93"/>
      <c r="P53" s="93"/>
      <c r="Q53" s="93"/>
      <c r="R53" s="93"/>
      <c r="S53" s="93"/>
      <c r="T53" s="93"/>
      <c r="U53" s="93"/>
      <c r="V53" s="93"/>
    </row>
    <row r="54" ht="15.75" customHeight="1" spans="1:22">
      <c r="A54" s="159" t="s">
        <v>591</v>
      </c>
      <c r="B54" s="176" t="s">
        <v>608</v>
      </c>
      <c r="C54" s="177">
        <v>1</v>
      </c>
      <c r="D54" s="161">
        <f t="shared" ref="D54:M54" si="25">(D$39*($C$54/100))</f>
        <v>39.7685</v>
      </c>
      <c r="E54" s="161">
        <f t="shared" si="25"/>
        <v>42.07008</v>
      </c>
      <c r="F54" s="162">
        <f t="shared" si="25"/>
        <v>23.8035</v>
      </c>
      <c r="G54" s="162">
        <f t="shared" si="25"/>
        <v>17.3977</v>
      </c>
      <c r="H54" s="162">
        <f t="shared" si="25"/>
        <v>23.8035</v>
      </c>
      <c r="I54" s="162">
        <f t="shared" si="25"/>
        <v>23.8035</v>
      </c>
      <c r="J54" s="162">
        <f t="shared" si="25"/>
        <v>23.8035</v>
      </c>
      <c r="K54" s="162">
        <f t="shared" si="25"/>
        <v>23.4734</v>
      </c>
      <c r="L54" s="162">
        <f t="shared" si="25"/>
        <v>23.4734</v>
      </c>
      <c r="M54" s="162">
        <f t="shared" si="25"/>
        <v>23.4734</v>
      </c>
      <c r="N54" s="93"/>
      <c r="O54" s="93"/>
      <c r="P54" s="93"/>
      <c r="Q54" s="93"/>
      <c r="R54" s="93"/>
      <c r="S54" s="93"/>
      <c r="T54" s="93"/>
      <c r="U54" s="93"/>
      <c r="V54" s="93"/>
    </row>
    <row r="55" ht="15.75" customHeight="1" spans="1:22">
      <c r="A55" s="159" t="s">
        <v>593</v>
      </c>
      <c r="B55" s="176" t="s">
        <v>609</v>
      </c>
      <c r="C55" s="177">
        <v>0.6</v>
      </c>
      <c r="D55" s="161">
        <f t="shared" ref="D55:M55" si="26">(D$39*($C$55/100))</f>
        <v>23.8611</v>
      </c>
      <c r="E55" s="161">
        <f t="shared" si="26"/>
        <v>25.242048</v>
      </c>
      <c r="F55" s="162">
        <f t="shared" si="26"/>
        <v>14.2821</v>
      </c>
      <c r="G55" s="162">
        <f t="shared" si="26"/>
        <v>10.43862</v>
      </c>
      <c r="H55" s="162">
        <f t="shared" si="26"/>
        <v>14.2821</v>
      </c>
      <c r="I55" s="162">
        <f t="shared" si="26"/>
        <v>14.2821</v>
      </c>
      <c r="J55" s="162">
        <f t="shared" si="26"/>
        <v>14.2821</v>
      </c>
      <c r="K55" s="162">
        <f t="shared" si="26"/>
        <v>14.08404</v>
      </c>
      <c r="L55" s="162">
        <f t="shared" si="26"/>
        <v>14.08404</v>
      </c>
      <c r="M55" s="162">
        <f t="shared" si="26"/>
        <v>14.08404</v>
      </c>
      <c r="N55" s="93"/>
      <c r="O55" s="93"/>
      <c r="P55" s="93"/>
      <c r="Q55" s="93"/>
      <c r="R55" s="93"/>
      <c r="S55" s="93"/>
      <c r="T55" s="93"/>
      <c r="U55" s="93"/>
      <c r="V55" s="93"/>
    </row>
    <row r="56" ht="15.75" customHeight="1" spans="1:22">
      <c r="A56" s="159" t="s">
        <v>610</v>
      </c>
      <c r="B56" s="176" t="s">
        <v>611</v>
      </c>
      <c r="C56" s="177">
        <v>0.2</v>
      </c>
      <c r="D56" s="161">
        <f t="shared" ref="D56:M56" si="27">(D$39*($C$56/100))</f>
        <v>7.9537</v>
      </c>
      <c r="E56" s="161">
        <f t="shared" si="27"/>
        <v>8.414016</v>
      </c>
      <c r="F56" s="162">
        <f t="shared" si="27"/>
        <v>4.7607</v>
      </c>
      <c r="G56" s="162">
        <f t="shared" si="27"/>
        <v>3.47954</v>
      </c>
      <c r="H56" s="162">
        <f t="shared" si="27"/>
        <v>4.7607</v>
      </c>
      <c r="I56" s="162">
        <f t="shared" si="27"/>
        <v>4.7607</v>
      </c>
      <c r="J56" s="162">
        <f t="shared" si="27"/>
        <v>4.7607</v>
      </c>
      <c r="K56" s="162">
        <f t="shared" si="27"/>
        <v>4.69468</v>
      </c>
      <c r="L56" s="162">
        <f t="shared" si="27"/>
        <v>4.69468</v>
      </c>
      <c r="M56" s="162">
        <f t="shared" si="27"/>
        <v>4.69468</v>
      </c>
      <c r="N56" s="93"/>
      <c r="O56" s="93"/>
      <c r="P56" s="93"/>
      <c r="Q56" s="93"/>
      <c r="R56" s="93"/>
      <c r="S56" s="93"/>
      <c r="T56" s="93"/>
      <c r="U56" s="93"/>
      <c r="V56" s="93"/>
    </row>
    <row r="57" ht="15.75" customHeight="1" spans="1:22">
      <c r="A57" s="159" t="s">
        <v>612</v>
      </c>
      <c r="B57" s="174" t="s">
        <v>613</v>
      </c>
      <c r="C57" s="175">
        <v>8</v>
      </c>
      <c r="D57" s="161">
        <f t="shared" ref="D57:M57" si="28">(D$39*($C$57/100))</f>
        <v>318.148</v>
      </c>
      <c r="E57" s="161">
        <f t="shared" si="28"/>
        <v>336.56064</v>
      </c>
      <c r="F57" s="162">
        <f t="shared" si="28"/>
        <v>190.428</v>
      </c>
      <c r="G57" s="162">
        <f t="shared" si="28"/>
        <v>139.1816</v>
      </c>
      <c r="H57" s="162">
        <f t="shared" si="28"/>
        <v>190.428</v>
      </c>
      <c r="I57" s="162">
        <f t="shared" si="28"/>
        <v>190.428</v>
      </c>
      <c r="J57" s="162">
        <f t="shared" si="28"/>
        <v>190.428</v>
      </c>
      <c r="K57" s="162">
        <f t="shared" si="28"/>
        <v>187.7872</v>
      </c>
      <c r="L57" s="162">
        <f t="shared" si="28"/>
        <v>187.7872</v>
      </c>
      <c r="M57" s="162">
        <f t="shared" si="28"/>
        <v>187.7872</v>
      </c>
      <c r="N57" s="93"/>
      <c r="O57" s="93"/>
      <c r="P57" s="93"/>
      <c r="Q57" s="93"/>
      <c r="R57" s="93"/>
      <c r="S57" s="93"/>
      <c r="T57" s="93"/>
      <c r="U57" s="93"/>
      <c r="V57" s="93"/>
    </row>
    <row r="58" ht="15.75" customHeight="1" spans="1:22">
      <c r="A58" s="180"/>
      <c r="B58" s="181" t="s">
        <v>183</v>
      </c>
      <c r="C58" s="182">
        <f t="shared" ref="C58:G58" si="29">SUM(C50:C57)</f>
        <v>39.8</v>
      </c>
      <c r="D58" s="183">
        <f t="shared" si="29"/>
        <v>1582.7863</v>
      </c>
      <c r="E58" s="183">
        <f t="shared" si="29"/>
        <v>1674.389184</v>
      </c>
      <c r="F58" s="184">
        <f t="shared" si="29"/>
        <v>947.3793</v>
      </c>
      <c r="G58" s="184">
        <f t="shared" si="29"/>
        <v>692.42846</v>
      </c>
      <c r="H58" s="184">
        <f t="shared" ref="H58:J58" si="30">SUM(H50:H57)</f>
        <v>947.3793</v>
      </c>
      <c r="I58" s="184">
        <f t="shared" ref="I58" si="31">SUM(I50:I57)</f>
        <v>947.3793</v>
      </c>
      <c r="J58" s="184">
        <f t="shared" si="30"/>
        <v>947.3793</v>
      </c>
      <c r="K58" s="184">
        <f t="shared" ref="K58:M58" si="32">SUM(K50:K57)</f>
        <v>934.24132</v>
      </c>
      <c r="L58" s="184">
        <f t="shared" si="32"/>
        <v>934.24132</v>
      </c>
      <c r="M58" s="184">
        <f t="shared" si="32"/>
        <v>934.24132</v>
      </c>
      <c r="N58" s="93"/>
      <c r="O58" s="93"/>
      <c r="P58" s="93"/>
      <c r="Q58" s="93"/>
      <c r="R58" s="93"/>
      <c r="S58" s="93"/>
      <c r="T58" s="93"/>
      <c r="U58" s="93"/>
      <c r="V58" s="93"/>
    </row>
    <row r="59" ht="15.75" customHeight="1" spans="1:24">
      <c r="A59" s="8"/>
      <c r="B59" s="185" t="s">
        <v>614</v>
      </c>
      <c r="C59" s="8"/>
      <c r="D59" s="8"/>
      <c r="E59" s="9"/>
      <c r="F59" s="93"/>
      <c r="G59" s="93"/>
      <c r="H59" s="93"/>
      <c r="I59" s="93"/>
      <c r="J59" s="93"/>
      <c r="K59" s="93"/>
      <c r="L59" s="93"/>
      <c r="M59" s="93"/>
      <c r="N59" s="93"/>
      <c r="O59" s="93"/>
      <c r="P59" s="93"/>
      <c r="Q59" s="93"/>
      <c r="R59" s="93"/>
      <c r="S59" s="93"/>
      <c r="T59" s="93"/>
      <c r="U59" s="93"/>
      <c r="V59" s="93"/>
      <c r="W59" s="93"/>
      <c r="X59" s="93"/>
    </row>
    <row r="60" ht="15.75" customHeight="1" spans="1:24">
      <c r="A60" s="8"/>
      <c r="B60" s="185"/>
      <c r="C60" s="8"/>
      <c r="D60" s="8"/>
      <c r="E60" s="9"/>
      <c r="F60" s="93"/>
      <c r="G60" s="93"/>
      <c r="H60" s="93"/>
      <c r="I60" s="93"/>
      <c r="J60" s="93"/>
      <c r="K60" s="93"/>
      <c r="L60" s="93"/>
      <c r="M60" s="93"/>
      <c r="N60" s="93"/>
      <c r="O60" s="93"/>
      <c r="P60" s="93"/>
      <c r="Q60" s="93"/>
      <c r="R60" s="93"/>
      <c r="S60" s="93"/>
      <c r="T60" s="93"/>
      <c r="U60" s="93"/>
      <c r="V60" s="93"/>
      <c r="W60" s="93"/>
      <c r="X60" s="93"/>
    </row>
    <row r="61" ht="51" customHeight="1" spans="1:22">
      <c r="A61" s="186" t="s">
        <v>615</v>
      </c>
      <c r="B61" s="84"/>
      <c r="C61" s="84"/>
      <c r="D61" s="272" t="s">
        <v>163</v>
      </c>
      <c r="E61" s="272" t="s">
        <v>164</v>
      </c>
      <c r="F61" s="272" t="s">
        <v>165</v>
      </c>
      <c r="G61" s="272" t="s">
        <v>166</v>
      </c>
      <c r="H61" s="272" t="s">
        <v>574</v>
      </c>
      <c r="I61" s="272" t="s">
        <v>168</v>
      </c>
      <c r="J61" s="272" t="s">
        <v>576</v>
      </c>
      <c r="K61" s="273" t="s">
        <v>170</v>
      </c>
      <c r="L61" s="273" t="s">
        <v>171</v>
      </c>
      <c r="M61" s="274" t="s">
        <v>172</v>
      </c>
      <c r="N61" s="93"/>
      <c r="O61" s="93"/>
      <c r="P61" s="93"/>
      <c r="Q61" s="93"/>
      <c r="R61" s="93"/>
      <c r="S61" s="93"/>
      <c r="T61" s="93"/>
      <c r="U61" s="93"/>
      <c r="V61" s="93"/>
    </row>
    <row r="62" ht="15.75" customHeight="1" spans="1:22">
      <c r="A62" s="138" t="s">
        <v>455</v>
      </c>
      <c r="B62" s="139" t="s">
        <v>616</v>
      </c>
      <c r="C62" s="140"/>
      <c r="D62" s="141" t="s">
        <v>582</v>
      </c>
      <c r="E62" s="141" t="s">
        <v>582</v>
      </c>
      <c r="F62" s="141" t="s">
        <v>582</v>
      </c>
      <c r="G62" s="141" t="s">
        <v>582</v>
      </c>
      <c r="H62" s="141" t="s">
        <v>582</v>
      </c>
      <c r="I62" s="141" t="s">
        <v>582</v>
      </c>
      <c r="J62" s="141" t="s">
        <v>582</v>
      </c>
      <c r="K62" s="141" t="s">
        <v>582</v>
      </c>
      <c r="L62" s="141" t="s">
        <v>582</v>
      </c>
      <c r="M62" s="141" t="s">
        <v>582</v>
      </c>
      <c r="N62" s="93"/>
      <c r="O62" s="93"/>
      <c r="P62" s="93"/>
      <c r="Q62" s="93"/>
      <c r="R62" s="93"/>
      <c r="S62" s="93"/>
      <c r="T62" s="93"/>
      <c r="U62" s="93"/>
      <c r="V62" s="93"/>
    </row>
    <row r="63" ht="30" customHeight="1" spans="1:22">
      <c r="A63" s="142" t="s">
        <v>583</v>
      </c>
      <c r="B63" s="148" t="s">
        <v>617</v>
      </c>
      <c r="C63" s="140"/>
      <c r="D63" s="187"/>
      <c r="E63" s="187"/>
      <c r="F63" s="187">
        <f>(8.55*2*A22)-(6%*D22)</f>
        <v>214.227</v>
      </c>
      <c r="G63" s="187">
        <f>(8.55*2*A23)-(6%*D23)</f>
        <v>252.6618</v>
      </c>
      <c r="H63" s="187">
        <f>(8.55*2*A24)-(6%*D24)</f>
        <v>117.27</v>
      </c>
      <c r="I63" s="187">
        <f>(8.55*2*A25)-(6%*D25)</f>
        <v>214.227</v>
      </c>
      <c r="J63" s="187">
        <f>(8.55*2*A26)-(6%*D26)</f>
        <v>117.27</v>
      </c>
      <c r="K63" s="187">
        <f>(8.55*2*A27)-(6%*D27)</f>
        <v>216.2076</v>
      </c>
      <c r="L63" s="187">
        <f>(8.55*2*A28)-(6%*D28)</f>
        <v>216.2076</v>
      </c>
      <c r="M63" s="187">
        <f>(8.55*2*A29)-(6%*D29)</f>
        <v>216.2076</v>
      </c>
      <c r="N63" s="93"/>
      <c r="O63" s="93"/>
      <c r="P63" s="93"/>
      <c r="Q63" s="93"/>
      <c r="R63" s="93"/>
      <c r="S63" s="93"/>
      <c r="T63" s="93"/>
      <c r="U63" s="93"/>
      <c r="V63" s="93"/>
    </row>
    <row r="64" ht="15.75" customHeight="1" spans="1:22">
      <c r="A64" s="142" t="s">
        <v>585</v>
      </c>
      <c r="B64" s="143" t="s">
        <v>618</v>
      </c>
      <c r="C64" s="140"/>
      <c r="D64" s="188">
        <v>368</v>
      </c>
      <c r="E64" s="188">
        <v>368</v>
      </c>
      <c r="F64" s="188">
        <v>368</v>
      </c>
      <c r="G64" s="188">
        <v>368</v>
      </c>
      <c r="H64" s="188">
        <v>368</v>
      </c>
      <c r="I64" s="188">
        <v>368</v>
      </c>
      <c r="J64" s="188">
        <v>368</v>
      </c>
      <c r="K64" s="188">
        <v>368</v>
      </c>
      <c r="L64" s="188">
        <v>368</v>
      </c>
      <c r="M64" s="188">
        <v>368</v>
      </c>
      <c r="N64" s="93"/>
      <c r="O64" s="93"/>
      <c r="P64" s="93"/>
      <c r="Q64" s="93"/>
      <c r="R64" s="93"/>
      <c r="S64" s="93"/>
      <c r="T64" s="93"/>
      <c r="U64" s="93"/>
      <c r="V64" s="93"/>
    </row>
    <row r="65" ht="15.75" customHeight="1" spans="1:22">
      <c r="A65" s="142" t="s">
        <v>587</v>
      </c>
      <c r="B65" s="190" t="s">
        <v>619</v>
      </c>
      <c r="C65" s="191"/>
      <c r="D65" s="193">
        <v>0.26</v>
      </c>
      <c r="E65" s="193">
        <v>0.26</v>
      </c>
      <c r="F65" s="193">
        <v>0.26</v>
      </c>
      <c r="G65" s="193">
        <v>0.26</v>
      </c>
      <c r="H65" s="193">
        <v>0.26</v>
      </c>
      <c r="I65" s="193">
        <v>0.26</v>
      </c>
      <c r="J65" s="193">
        <v>0.26</v>
      </c>
      <c r="K65" s="193">
        <v>0.26</v>
      </c>
      <c r="L65" s="193">
        <v>0.26</v>
      </c>
      <c r="M65" s="193">
        <v>0.26</v>
      </c>
      <c r="N65" s="93"/>
      <c r="O65" s="93"/>
      <c r="P65" s="93"/>
      <c r="Q65" s="93"/>
      <c r="R65" s="93"/>
      <c r="S65" s="93"/>
      <c r="T65" s="93"/>
      <c r="U65" s="93"/>
      <c r="V65" s="93"/>
    </row>
    <row r="66" ht="15.75" customHeight="1" spans="1:22">
      <c r="A66" s="194" t="s">
        <v>589</v>
      </c>
      <c r="B66" s="190" t="s">
        <v>620</v>
      </c>
      <c r="C66" s="191"/>
      <c r="D66" s="193"/>
      <c r="E66" s="193"/>
      <c r="F66" s="193"/>
      <c r="G66" s="193"/>
      <c r="H66" s="193"/>
      <c r="I66" s="193"/>
      <c r="J66" s="193"/>
      <c r="K66" s="193"/>
      <c r="L66" s="193"/>
      <c r="M66" s="193"/>
      <c r="N66" s="93"/>
      <c r="O66" s="93"/>
      <c r="P66" s="93"/>
      <c r="Q66" s="93"/>
      <c r="R66" s="93"/>
      <c r="S66" s="93"/>
      <c r="T66" s="93"/>
      <c r="U66" s="93"/>
      <c r="V66" s="93"/>
    </row>
    <row r="67" ht="15.75" customHeight="1" spans="1:22">
      <c r="A67" s="132"/>
      <c r="B67" s="150" t="s">
        <v>621</v>
      </c>
      <c r="C67" s="151"/>
      <c r="D67" s="152">
        <f t="shared" ref="D67:J67" si="33">SUM(D63:D66)</f>
        <v>368.26</v>
      </c>
      <c r="E67" s="152">
        <f t="shared" si="33"/>
        <v>368.26</v>
      </c>
      <c r="F67" s="152">
        <f t="shared" si="33"/>
        <v>582.487</v>
      </c>
      <c r="G67" s="152">
        <f t="shared" si="33"/>
        <v>620.9218</v>
      </c>
      <c r="H67" s="152">
        <f t="shared" si="33"/>
        <v>485.53</v>
      </c>
      <c r="I67" s="152">
        <f t="shared" si="33"/>
        <v>582.487</v>
      </c>
      <c r="J67" s="152">
        <f t="shared" si="33"/>
        <v>485.53</v>
      </c>
      <c r="K67" s="152">
        <f t="shared" ref="K67:M67" si="34">SUM(K63:K66)</f>
        <v>584.4676</v>
      </c>
      <c r="L67" s="152">
        <f t="shared" si="34"/>
        <v>584.4676</v>
      </c>
      <c r="M67" s="152">
        <f t="shared" si="34"/>
        <v>584.4676</v>
      </c>
      <c r="N67" s="93"/>
      <c r="O67" s="93"/>
      <c r="P67" s="93"/>
      <c r="Q67" s="93"/>
      <c r="R67" s="93"/>
      <c r="S67" s="93"/>
      <c r="T67" s="93"/>
      <c r="U67" s="93"/>
      <c r="V67" s="93"/>
    </row>
    <row r="68" ht="15.75" customHeight="1" spans="1:24">
      <c r="A68" s="8"/>
      <c r="B68" s="197"/>
      <c r="C68" s="198"/>
      <c r="D68" s="198"/>
      <c r="E68" s="9"/>
      <c r="F68" s="93"/>
      <c r="G68" s="93"/>
      <c r="H68" s="93"/>
      <c r="I68" s="93"/>
      <c r="J68" s="93"/>
      <c r="K68" s="93"/>
      <c r="L68" s="93"/>
      <c r="M68" s="93"/>
      <c r="N68" s="93"/>
      <c r="O68" s="93"/>
      <c r="P68" s="93"/>
      <c r="Q68" s="93"/>
      <c r="R68" s="93"/>
      <c r="S68" s="93"/>
      <c r="T68" s="93"/>
      <c r="U68" s="93"/>
      <c r="V68" s="93"/>
      <c r="W68" s="93"/>
      <c r="X68" s="93"/>
    </row>
    <row r="69" ht="54.75" customHeight="1" spans="1:22">
      <c r="A69" s="154" t="s">
        <v>622</v>
      </c>
      <c r="B69" s="102"/>
      <c r="C69" s="100"/>
      <c r="D69" s="272" t="s">
        <v>163</v>
      </c>
      <c r="E69" s="272" t="s">
        <v>164</v>
      </c>
      <c r="F69" s="272" t="s">
        <v>165</v>
      </c>
      <c r="G69" s="272" t="s">
        <v>166</v>
      </c>
      <c r="H69" s="272" t="s">
        <v>574</v>
      </c>
      <c r="I69" s="272" t="s">
        <v>168</v>
      </c>
      <c r="J69" s="272" t="s">
        <v>576</v>
      </c>
      <c r="K69" s="273" t="s">
        <v>170</v>
      </c>
      <c r="L69" s="273" t="s">
        <v>171</v>
      </c>
      <c r="M69" s="274" t="s">
        <v>172</v>
      </c>
      <c r="N69" s="93"/>
      <c r="O69" s="93"/>
      <c r="P69" s="93"/>
      <c r="Q69" s="93"/>
      <c r="R69" s="93"/>
      <c r="S69" s="93"/>
      <c r="T69" s="93"/>
      <c r="U69" s="93"/>
      <c r="V69" s="93"/>
    </row>
    <row r="70" ht="15.75" customHeight="1" spans="1:22">
      <c r="A70" s="199">
        <v>2</v>
      </c>
      <c r="B70" s="200" t="s">
        <v>623</v>
      </c>
      <c r="C70" s="113"/>
      <c r="D70" s="201" t="s">
        <v>624</v>
      </c>
      <c r="E70" s="201" t="s">
        <v>624</v>
      </c>
      <c r="F70" s="202" t="s">
        <v>624</v>
      </c>
      <c r="G70" s="202" t="s">
        <v>624</v>
      </c>
      <c r="H70" s="202" t="s">
        <v>624</v>
      </c>
      <c r="I70" s="202" t="s">
        <v>624</v>
      </c>
      <c r="J70" s="202" t="s">
        <v>624</v>
      </c>
      <c r="K70" s="202" t="s">
        <v>624</v>
      </c>
      <c r="L70" s="202" t="s">
        <v>624</v>
      </c>
      <c r="M70" s="202" t="s">
        <v>624</v>
      </c>
      <c r="N70" s="93"/>
      <c r="O70" s="93"/>
      <c r="P70" s="93"/>
      <c r="Q70" s="93"/>
      <c r="R70" s="93"/>
      <c r="S70" s="93"/>
      <c r="T70" s="93"/>
      <c r="U70" s="93"/>
      <c r="V70" s="93"/>
    </row>
    <row r="71" ht="15.75" customHeight="1" spans="1:22">
      <c r="A71" s="199" t="s">
        <v>450</v>
      </c>
      <c r="B71" s="203" t="s">
        <v>625</v>
      </c>
      <c r="C71" s="113"/>
      <c r="D71" s="204">
        <f t="shared" ref="D71:J71" si="35">D45</f>
        <v>812.470455</v>
      </c>
      <c r="E71" s="204">
        <f t="shared" si="35"/>
        <v>859.4917344</v>
      </c>
      <c r="F71" s="205">
        <f t="shared" si="35"/>
        <v>486.305505</v>
      </c>
      <c r="G71" s="205">
        <f t="shared" si="35"/>
        <v>355.435011</v>
      </c>
      <c r="H71" s="205">
        <f t="shared" si="35"/>
        <v>486.305505</v>
      </c>
      <c r="I71" s="205">
        <f t="shared" ref="I71" si="36">I45</f>
        <v>486.305505</v>
      </c>
      <c r="J71" s="205">
        <f t="shared" si="35"/>
        <v>486.305505</v>
      </c>
      <c r="K71" s="205">
        <f t="shared" ref="K71:M71" si="37">K45</f>
        <v>479.561562</v>
      </c>
      <c r="L71" s="205">
        <f t="shared" si="37"/>
        <v>479.561562</v>
      </c>
      <c r="M71" s="205">
        <f t="shared" si="37"/>
        <v>479.561562</v>
      </c>
      <c r="N71" s="93"/>
      <c r="O71" s="93"/>
      <c r="P71" s="93"/>
      <c r="Q71" s="93"/>
      <c r="R71" s="93"/>
      <c r="S71" s="93"/>
      <c r="T71" s="93"/>
      <c r="U71" s="93"/>
      <c r="V71" s="93"/>
    </row>
    <row r="72" ht="15.75" customHeight="1" spans="1:22">
      <c r="A72" s="199" t="s">
        <v>453</v>
      </c>
      <c r="B72" s="203" t="s">
        <v>602</v>
      </c>
      <c r="C72" s="113"/>
      <c r="D72" s="204">
        <f t="shared" ref="D72:J72" si="38">D58+D46</f>
        <v>1893.77597</v>
      </c>
      <c r="E72" s="204">
        <f t="shared" si="38"/>
        <v>2003.3772096</v>
      </c>
      <c r="F72" s="205">
        <f t="shared" si="38"/>
        <v>1133.52267</v>
      </c>
      <c r="G72" s="205">
        <f t="shared" si="38"/>
        <v>828.478474</v>
      </c>
      <c r="H72" s="205">
        <f t="shared" si="38"/>
        <v>1133.52267</v>
      </c>
      <c r="I72" s="205">
        <f t="shared" ref="I72" si="39">I58+I46</f>
        <v>1133.52267</v>
      </c>
      <c r="J72" s="205">
        <f t="shared" si="38"/>
        <v>1133.52267</v>
      </c>
      <c r="K72" s="205">
        <f t="shared" ref="K72:M72" si="40">K58+K46</f>
        <v>1117.803308</v>
      </c>
      <c r="L72" s="205">
        <f t="shared" si="40"/>
        <v>1117.803308</v>
      </c>
      <c r="M72" s="205">
        <f t="shared" si="40"/>
        <v>1117.803308</v>
      </c>
      <c r="N72" s="93"/>
      <c r="O72" s="93"/>
      <c r="P72" s="93"/>
      <c r="Q72" s="93"/>
      <c r="R72" s="93"/>
      <c r="S72" s="93"/>
      <c r="T72" s="93"/>
      <c r="U72" s="93"/>
      <c r="V72" s="93"/>
    </row>
    <row r="73" ht="15.75" customHeight="1" spans="1:22">
      <c r="A73" s="199" t="s">
        <v>455</v>
      </c>
      <c r="B73" s="203" t="s">
        <v>616</v>
      </c>
      <c r="C73" s="113"/>
      <c r="D73" s="204">
        <f t="shared" ref="D73:J73" si="41">D67</f>
        <v>368.26</v>
      </c>
      <c r="E73" s="204">
        <f t="shared" si="41"/>
        <v>368.26</v>
      </c>
      <c r="F73" s="205">
        <f t="shared" si="41"/>
        <v>582.487</v>
      </c>
      <c r="G73" s="205">
        <f t="shared" si="41"/>
        <v>620.9218</v>
      </c>
      <c r="H73" s="205">
        <f t="shared" si="41"/>
        <v>485.53</v>
      </c>
      <c r="I73" s="205">
        <f t="shared" ref="I73" si="42">I67</f>
        <v>582.487</v>
      </c>
      <c r="J73" s="205">
        <f t="shared" si="41"/>
        <v>485.53</v>
      </c>
      <c r="K73" s="205">
        <f t="shared" ref="K73:M73" si="43">K67</f>
        <v>584.4676</v>
      </c>
      <c r="L73" s="205">
        <f t="shared" si="43"/>
        <v>584.4676</v>
      </c>
      <c r="M73" s="205">
        <f t="shared" si="43"/>
        <v>584.4676</v>
      </c>
      <c r="N73" s="93"/>
      <c r="O73" s="93"/>
      <c r="P73" s="93"/>
      <c r="Q73" s="93"/>
      <c r="R73" s="93"/>
      <c r="S73" s="93"/>
      <c r="T73" s="93"/>
      <c r="U73" s="93"/>
      <c r="V73" s="93"/>
    </row>
    <row r="74" ht="15.75" customHeight="1" spans="1:22">
      <c r="A74" s="206"/>
      <c r="B74" s="207" t="s">
        <v>201</v>
      </c>
      <c r="C74" s="105"/>
      <c r="D74" s="208">
        <f t="shared" ref="D74:G74" si="44">SUM(D71:D73)</f>
        <v>3074.506425</v>
      </c>
      <c r="E74" s="208">
        <f t="shared" si="44"/>
        <v>3231.128944</v>
      </c>
      <c r="F74" s="209">
        <f t="shared" si="44"/>
        <v>2202.315175</v>
      </c>
      <c r="G74" s="209">
        <f t="shared" si="44"/>
        <v>1804.835285</v>
      </c>
      <c r="H74" s="209">
        <f t="shared" ref="H74:J74" si="45">SUM(H71:H73)</f>
        <v>2105.358175</v>
      </c>
      <c r="I74" s="209">
        <f t="shared" ref="I74" si="46">SUM(I71:I73)</f>
        <v>2202.315175</v>
      </c>
      <c r="J74" s="209">
        <f t="shared" si="45"/>
        <v>2105.358175</v>
      </c>
      <c r="K74" s="209">
        <f t="shared" ref="K74:M74" si="47">SUM(K71:K73)</f>
        <v>2181.83247</v>
      </c>
      <c r="L74" s="209">
        <f t="shared" si="47"/>
        <v>2181.83247</v>
      </c>
      <c r="M74" s="209">
        <f t="shared" si="47"/>
        <v>2181.83247</v>
      </c>
      <c r="N74" s="93"/>
      <c r="O74" s="93"/>
      <c r="P74" s="93"/>
      <c r="Q74" s="93"/>
      <c r="R74" s="93"/>
      <c r="S74" s="93"/>
      <c r="T74" s="93"/>
      <c r="U74" s="93"/>
      <c r="V74" s="93"/>
    </row>
    <row r="75" ht="15.75" customHeight="1" spans="1:24">
      <c r="A75" s="8"/>
      <c r="B75" s="210"/>
      <c r="C75" s="198"/>
      <c r="D75" s="198"/>
      <c r="E75" s="9"/>
      <c r="F75" s="93"/>
      <c r="G75" s="93"/>
      <c r="H75" s="93"/>
      <c r="I75" s="93"/>
      <c r="J75" s="93"/>
      <c r="K75" s="93"/>
      <c r="L75" s="93"/>
      <c r="M75" s="93"/>
      <c r="N75" s="93"/>
      <c r="O75" s="93"/>
      <c r="P75" s="93"/>
      <c r="Q75" s="93"/>
      <c r="R75" s="93"/>
      <c r="S75" s="93"/>
      <c r="T75" s="93"/>
      <c r="U75" s="93"/>
      <c r="V75" s="93"/>
      <c r="W75" s="93"/>
      <c r="X75" s="93"/>
    </row>
    <row r="76" ht="57.75" customHeight="1" spans="1:22">
      <c r="A76" s="154" t="s">
        <v>626</v>
      </c>
      <c r="B76" s="102"/>
      <c r="C76" s="100"/>
      <c r="D76" s="272" t="s">
        <v>163</v>
      </c>
      <c r="E76" s="272" t="s">
        <v>164</v>
      </c>
      <c r="F76" s="272" t="s">
        <v>165</v>
      </c>
      <c r="G76" s="272" t="s">
        <v>166</v>
      </c>
      <c r="H76" s="272" t="s">
        <v>574</v>
      </c>
      <c r="I76" s="272" t="s">
        <v>168</v>
      </c>
      <c r="J76" s="272" t="s">
        <v>576</v>
      </c>
      <c r="K76" s="273" t="s">
        <v>170</v>
      </c>
      <c r="L76" s="273" t="s">
        <v>171</v>
      </c>
      <c r="M76" s="274" t="s">
        <v>172</v>
      </c>
      <c r="N76" s="93"/>
      <c r="O76" s="93"/>
      <c r="P76" s="93"/>
      <c r="Q76" s="93"/>
      <c r="R76" s="93"/>
      <c r="S76" s="93"/>
      <c r="T76" s="93"/>
      <c r="U76" s="93"/>
      <c r="V76" s="93"/>
    </row>
    <row r="77" ht="15.75" customHeight="1" spans="1:22">
      <c r="A77" s="169">
        <v>3</v>
      </c>
      <c r="B77" s="211" t="s">
        <v>627</v>
      </c>
      <c r="C77" s="113"/>
      <c r="D77" s="172" t="s">
        <v>582</v>
      </c>
      <c r="E77" s="172" t="s">
        <v>582</v>
      </c>
      <c r="F77" s="173" t="s">
        <v>582</v>
      </c>
      <c r="G77" s="173" t="s">
        <v>582</v>
      </c>
      <c r="H77" s="173" t="s">
        <v>582</v>
      </c>
      <c r="I77" s="173" t="s">
        <v>582</v>
      </c>
      <c r="J77" s="173" t="s">
        <v>582</v>
      </c>
      <c r="K77" s="173" t="s">
        <v>582</v>
      </c>
      <c r="L77" s="173" t="s">
        <v>582</v>
      </c>
      <c r="M77" s="173" t="s">
        <v>582</v>
      </c>
      <c r="N77" s="93"/>
      <c r="O77" s="93"/>
      <c r="P77" s="93"/>
      <c r="Q77" s="93"/>
      <c r="R77" s="93"/>
      <c r="S77" s="93"/>
      <c r="T77" s="93"/>
      <c r="U77" s="93"/>
      <c r="V77" s="93"/>
    </row>
    <row r="78" ht="15.75" customHeight="1" spans="1:22">
      <c r="A78" s="159" t="s">
        <v>583</v>
      </c>
      <c r="B78" s="212" t="s">
        <v>628</v>
      </c>
      <c r="C78" s="113"/>
      <c r="D78" s="213">
        <f t="shared" ref="D78:J78" si="48">((D39+D43+D44)/12)*5%</f>
        <v>19.9555018958333</v>
      </c>
      <c r="E78" s="213">
        <f t="shared" si="48"/>
        <v>21.11041556</v>
      </c>
      <c r="F78" s="214">
        <f t="shared" si="48"/>
        <v>11.9443979375</v>
      </c>
      <c r="G78" s="214">
        <f t="shared" si="48"/>
        <v>8.73002087916667</v>
      </c>
      <c r="H78" s="214">
        <f t="shared" si="48"/>
        <v>11.9443979375</v>
      </c>
      <c r="I78" s="214">
        <f t="shared" ref="I78" si="49">((I39+I43+I44)/12)*5%</f>
        <v>11.9443979375</v>
      </c>
      <c r="J78" s="214">
        <f t="shared" si="48"/>
        <v>11.9443979375</v>
      </c>
      <c r="K78" s="214">
        <f t="shared" ref="K78:M78" si="50">((K39+K43+K44)/12)*5%</f>
        <v>11.7787565083333</v>
      </c>
      <c r="L78" s="214">
        <f t="shared" si="50"/>
        <v>11.7787565083333</v>
      </c>
      <c r="M78" s="214">
        <f t="shared" si="50"/>
        <v>11.7787565083333</v>
      </c>
      <c r="N78" s="93"/>
      <c r="O78" s="93"/>
      <c r="P78" s="93"/>
      <c r="Q78" s="93"/>
      <c r="R78" s="93"/>
      <c r="S78" s="93"/>
      <c r="T78" s="93"/>
      <c r="U78" s="93"/>
      <c r="V78" s="93"/>
    </row>
    <row r="79" ht="15.75" customHeight="1" spans="1:22">
      <c r="A79" s="159" t="s">
        <v>585</v>
      </c>
      <c r="B79" s="212" t="s">
        <v>629</v>
      </c>
      <c r="C79" s="113"/>
      <c r="D79" s="215">
        <f t="shared" ref="D79:J79" si="51">((D39+D43)/12)*5%*8%</f>
        <v>1.436040535</v>
      </c>
      <c r="E79" s="215">
        <f t="shared" si="51"/>
        <v>1.5191505888</v>
      </c>
      <c r="F79" s="216">
        <f t="shared" si="51"/>
        <v>0.859544385</v>
      </c>
      <c r="G79" s="216">
        <f t="shared" si="51"/>
        <v>0.628230947</v>
      </c>
      <c r="H79" s="216">
        <f t="shared" si="51"/>
        <v>0.859544385</v>
      </c>
      <c r="I79" s="216">
        <f t="shared" ref="I79" si="52">((I39+I43)/12)*5%*8%</f>
        <v>0.859544385</v>
      </c>
      <c r="J79" s="216">
        <f t="shared" si="51"/>
        <v>0.859544385</v>
      </c>
      <c r="K79" s="216">
        <f t="shared" ref="K79:M79" si="53">((K39+K43)/12)*5%*8%</f>
        <v>0.847624474</v>
      </c>
      <c r="L79" s="216">
        <f t="shared" si="53"/>
        <v>0.847624474</v>
      </c>
      <c r="M79" s="216">
        <f t="shared" si="53"/>
        <v>0.847624474</v>
      </c>
      <c r="N79" s="93"/>
      <c r="O79" s="93"/>
      <c r="P79" s="93"/>
      <c r="Q79" s="93"/>
      <c r="R79" s="93"/>
      <c r="S79" s="93"/>
      <c r="T79" s="93"/>
      <c r="U79" s="93"/>
      <c r="V79" s="93"/>
    </row>
    <row r="80" ht="15.75" customHeight="1" spans="1:22">
      <c r="A80" s="159" t="s">
        <v>587</v>
      </c>
      <c r="B80" s="212" t="s">
        <v>630</v>
      </c>
      <c r="C80" s="113"/>
      <c r="D80" s="215">
        <v>0</v>
      </c>
      <c r="E80" s="215">
        <v>0</v>
      </c>
      <c r="F80" s="216">
        <v>0</v>
      </c>
      <c r="G80" s="216">
        <v>0</v>
      </c>
      <c r="H80" s="216">
        <v>0</v>
      </c>
      <c r="I80" s="216">
        <v>0</v>
      </c>
      <c r="J80" s="216">
        <v>0</v>
      </c>
      <c r="K80" s="216">
        <v>0</v>
      </c>
      <c r="L80" s="216">
        <v>0</v>
      </c>
      <c r="M80" s="216">
        <v>0</v>
      </c>
      <c r="N80" s="93"/>
      <c r="O80" s="93"/>
      <c r="P80" s="93"/>
      <c r="Q80" s="93"/>
      <c r="R80" s="93"/>
      <c r="S80" s="93"/>
      <c r="T80" s="93"/>
      <c r="U80" s="93"/>
      <c r="V80" s="93"/>
    </row>
    <row r="81" ht="15.75" customHeight="1" spans="1:22">
      <c r="A81" s="159" t="s">
        <v>589</v>
      </c>
      <c r="B81" s="212" t="s">
        <v>631</v>
      </c>
      <c r="C81" s="113"/>
      <c r="D81" s="215">
        <f t="shared" ref="D81:J81" si="54">(((D39+D65)/30/12)*7)</f>
        <v>77.3326944444445</v>
      </c>
      <c r="E81" s="215">
        <f t="shared" si="54"/>
        <v>81.8079888888889</v>
      </c>
      <c r="F81" s="216">
        <f t="shared" si="54"/>
        <v>46.2896388888889</v>
      </c>
      <c r="G81" s="216">
        <f t="shared" si="54"/>
        <v>33.8339166666667</v>
      </c>
      <c r="H81" s="216">
        <f t="shared" si="54"/>
        <v>46.2896388888889</v>
      </c>
      <c r="I81" s="216">
        <f t="shared" ref="I81" si="55">(((I39+I65)/30/12)*7)</f>
        <v>46.2896388888889</v>
      </c>
      <c r="J81" s="216">
        <f t="shared" si="54"/>
        <v>46.2896388888889</v>
      </c>
      <c r="K81" s="216">
        <f t="shared" ref="K81:M81" si="56">(((K39+K65)/30/12)*7)</f>
        <v>45.6477777777778</v>
      </c>
      <c r="L81" s="216">
        <f t="shared" si="56"/>
        <v>45.6477777777778</v>
      </c>
      <c r="M81" s="216">
        <f t="shared" si="56"/>
        <v>45.6477777777778</v>
      </c>
      <c r="N81" s="93"/>
      <c r="O81" s="93"/>
      <c r="P81" s="93"/>
      <c r="Q81" s="93"/>
      <c r="R81" s="93"/>
      <c r="S81" s="93"/>
      <c r="T81" s="93"/>
      <c r="U81" s="93"/>
      <c r="V81" s="93"/>
    </row>
    <row r="82" ht="27.75" customHeight="1" spans="1:22">
      <c r="A82" s="159" t="s">
        <v>591</v>
      </c>
      <c r="B82" s="212" t="s">
        <v>632</v>
      </c>
      <c r="C82" s="113"/>
      <c r="D82" s="217">
        <f t="shared" ref="D82:J82" si="57">(D39/30/12*7)*8%</f>
        <v>6.18621111111111</v>
      </c>
      <c r="E82" s="217">
        <f t="shared" si="57"/>
        <v>6.54423466666667</v>
      </c>
      <c r="F82" s="218">
        <f t="shared" si="57"/>
        <v>3.70276666666667</v>
      </c>
      <c r="G82" s="218">
        <f t="shared" si="57"/>
        <v>2.70630888888889</v>
      </c>
      <c r="H82" s="218">
        <f t="shared" si="57"/>
        <v>3.70276666666667</v>
      </c>
      <c r="I82" s="218">
        <f t="shared" ref="I82" si="58">(I39/30/12*7)*8%</f>
        <v>3.70276666666667</v>
      </c>
      <c r="J82" s="218">
        <f t="shared" si="57"/>
        <v>3.70276666666667</v>
      </c>
      <c r="K82" s="218">
        <f t="shared" ref="K82:M82" si="59">(K39/30/12*7)*8%</f>
        <v>3.65141777777778</v>
      </c>
      <c r="L82" s="218">
        <f t="shared" si="59"/>
        <v>3.65141777777778</v>
      </c>
      <c r="M82" s="218">
        <f t="shared" si="59"/>
        <v>3.65141777777778</v>
      </c>
      <c r="N82" s="93"/>
      <c r="O82" s="93"/>
      <c r="P82" s="93"/>
      <c r="Q82" s="93"/>
      <c r="R82" s="93"/>
      <c r="S82" s="93"/>
      <c r="T82" s="93"/>
      <c r="U82" s="93"/>
      <c r="V82" s="93"/>
    </row>
    <row r="83" ht="27.75" customHeight="1" spans="1:22">
      <c r="A83" s="159" t="s">
        <v>593</v>
      </c>
      <c r="B83" s="212" t="s">
        <v>633</v>
      </c>
      <c r="C83" s="113"/>
      <c r="D83" s="215">
        <f t="shared" ref="D83:J83" si="60">D39*4%</f>
        <v>159.074</v>
      </c>
      <c r="E83" s="215">
        <f t="shared" si="60"/>
        <v>168.28032</v>
      </c>
      <c r="F83" s="216">
        <f t="shared" si="60"/>
        <v>95.214</v>
      </c>
      <c r="G83" s="216">
        <f t="shared" si="60"/>
        <v>69.5908</v>
      </c>
      <c r="H83" s="216">
        <f t="shared" si="60"/>
        <v>95.214</v>
      </c>
      <c r="I83" s="216">
        <f t="shared" ref="I83" si="61">I39*4%</f>
        <v>95.214</v>
      </c>
      <c r="J83" s="216">
        <f t="shared" si="60"/>
        <v>95.214</v>
      </c>
      <c r="K83" s="216">
        <f t="shared" ref="K83:M83" si="62">K39*4%</f>
        <v>93.8936</v>
      </c>
      <c r="L83" s="216">
        <f t="shared" si="62"/>
        <v>93.8936</v>
      </c>
      <c r="M83" s="216">
        <f t="shared" si="62"/>
        <v>93.8936</v>
      </c>
      <c r="N83" s="93"/>
      <c r="O83" s="93"/>
      <c r="P83" s="93"/>
      <c r="Q83" s="93"/>
      <c r="R83" s="93"/>
      <c r="S83" s="93"/>
      <c r="T83" s="93"/>
      <c r="U83" s="93"/>
      <c r="V83" s="93"/>
    </row>
    <row r="84" ht="15.75" customHeight="1" spans="1:22">
      <c r="A84" s="180"/>
      <c r="B84" s="219" t="s">
        <v>183</v>
      </c>
      <c r="C84" s="105"/>
      <c r="D84" s="183">
        <f t="shared" ref="D84:G84" si="63">SUM(D78:D83)</f>
        <v>263.984447986389</v>
      </c>
      <c r="E84" s="183">
        <f t="shared" si="63"/>
        <v>279.262109704356</v>
      </c>
      <c r="F84" s="184">
        <f t="shared" si="63"/>
        <v>158.010347878056</v>
      </c>
      <c r="G84" s="184">
        <f t="shared" si="63"/>
        <v>115.489277381722</v>
      </c>
      <c r="H84" s="184">
        <f t="shared" ref="H84:J84" si="64">SUM(H78:H83)</f>
        <v>158.010347878056</v>
      </c>
      <c r="I84" s="184">
        <f t="shared" ref="I84" si="65">SUM(I78:I83)</f>
        <v>158.010347878056</v>
      </c>
      <c r="J84" s="184">
        <f t="shared" si="64"/>
        <v>158.010347878056</v>
      </c>
      <c r="K84" s="184">
        <f t="shared" ref="K84:M84" si="66">SUM(K78:K83)</f>
        <v>155.819176537889</v>
      </c>
      <c r="L84" s="184">
        <f t="shared" si="66"/>
        <v>155.819176537889</v>
      </c>
      <c r="M84" s="184">
        <f t="shared" si="66"/>
        <v>155.819176537889</v>
      </c>
      <c r="N84" s="93"/>
      <c r="O84" s="93"/>
      <c r="P84" s="93"/>
      <c r="Q84" s="93"/>
      <c r="R84" s="93"/>
      <c r="S84" s="93"/>
      <c r="T84" s="93"/>
      <c r="U84" s="93"/>
      <c r="V84" s="93"/>
    </row>
    <row r="85" ht="15.75" customHeight="1" spans="1:24">
      <c r="A85" s="8"/>
      <c r="B85" s="8"/>
      <c r="C85" s="8"/>
      <c r="D85" s="8"/>
      <c r="E85" s="9"/>
      <c r="F85" s="93"/>
      <c r="G85" s="93"/>
      <c r="H85" s="93"/>
      <c r="I85" s="93"/>
      <c r="J85" s="93"/>
      <c r="K85" s="93"/>
      <c r="L85" s="93"/>
      <c r="M85" s="93"/>
      <c r="N85" s="93"/>
      <c r="O85" s="93"/>
      <c r="P85" s="93"/>
      <c r="Q85" s="93"/>
      <c r="R85" s="93"/>
      <c r="S85" s="93"/>
      <c r="T85" s="93"/>
      <c r="U85" s="93"/>
      <c r="V85" s="93"/>
      <c r="W85" s="93"/>
      <c r="X85" s="93"/>
    </row>
    <row r="86" ht="51" customHeight="1" spans="1:22">
      <c r="A86" s="154" t="s">
        <v>634</v>
      </c>
      <c r="B86" s="102"/>
      <c r="C86" s="100"/>
      <c r="D86" s="272" t="s">
        <v>163</v>
      </c>
      <c r="E86" s="272" t="s">
        <v>164</v>
      </c>
      <c r="F86" s="272" t="s">
        <v>165</v>
      </c>
      <c r="G86" s="272" t="s">
        <v>166</v>
      </c>
      <c r="H86" s="272" t="s">
        <v>574</v>
      </c>
      <c r="I86" s="272" t="s">
        <v>168</v>
      </c>
      <c r="J86" s="272" t="s">
        <v>576</v>
      </c>
      <c r="K86" s="273" t="s">
        <v>170</v>
      </c>
      <c r="L86" s="273" t="s">
        <v>171</v>
      </c>
      <c r="M86" s="274" t="s">
        <v>172</v>
      </c>
      <c r="N86" s="93"/>
      <c r="O86" s="93"/>
      <c r="P86" s="93"/>
      <c r="Q86" s="93"/>
      <c r="R86" s="93"/>
      <c r="S86" s="93"/>
      <c r="T86" s="93"/>
      <c r="U86" s="93"/>
      <c r="V86" s="93"/>
    </row>
    <row r="87" ht="15.75" customHeight="1" spans="1:22">
      <c r="A87" s="169" t="s">
        <v>635</v>
      </c>
      <c r="B87" s="211" t="s">
        <v>636</v>
      </c>
      <c r="C87" s="113"/>
      <c r="D87" s="172" t="s">
        <v>582</v>
      </c>
      <c r="E87" s="172" t="s">
        <v>582</v>
      </c>
      <c r="F87" s="173" t="s">
        <v>582</v>
      </c>
      <c r="G87" s="173" t="s">
        <v>582</v>
      </c>
      <c r="H87" s="173" t="s">
        <v>582</v>
      </c>
      <c r="I87" s="173" t="s">
        <v>582</v>
      </c>
      <c r="J87" s="173" t="s">
        <v>582</v>
      </c>
      <c r="K87" s="173" t="s">
        <v>582</v>
      </c>
      <c r="L87" s="173" t="s">
        <v>582</v>
      </c>
      <c r="M87" s="173" t="s">
        <v>582</v>
      </c>
      <c r="N87" s="93"/>
      <c r="O87" s="93"/>
      <c r="P87" s="93"/>
      <c r="Q87" s="93"/>
      <c r="R87" s="93"/>
      <c r="S87" s="93"/>
      <c r="T87" s="93"/>
      <c r="U87" s="93"/>
      <c r="V87" s="93"/>
    </row>
    <row r="88" ht="15.75" customHeight="1" spans="1:22">
      <c r="A88" s="159" t="s">
        <v>583</v>
      </c>
      <c r="B88" s="212" t="s">
        <v>637</v>
      </c>
      <c r="C88" s="113"/>
      <c r="D88" s="215">
        <v>0</v>
      </c>
      <c r="E88" s="215">
        <v>0</v>
      </c>
      <c r="F88" s="216">
        <v>0</v>
      </c>
      <c r="G88" s="216">
        <v>0</v>
      </c>
      <c r="H88" s="216">
        <v>0</v>
      </c>
      <c r="I88" s="216">
        <v>0</v>
      </c>
      <c r="J88" s="216">
        <v>0</v>
      </c>
      <c r="K88" s="216">
        <v>0</v>
      </c>
      <c r="L88" s="216">
        <v>0</v>
      </c>
      <c r="M88" s="216">
        <v>0</v>
      </c>
      <c r="N88" s="93"/>
      <c r="O88" s="93"/>
      <c r="P88" s="93"/>
      <c r="Q88" s="93"/>
      <c r="R88" s="93"/>
      <c r="S88" s="93"/>
      <c r="T88" s="93"/>
      <c r="U88" s="93"/>
      <c r="V88" s="93"/>
    </row>
    <row r="89" ht="15.75" customHeight="1" spans="1:22">
      <c r="A89" s="159" t="s">
        <v>585</v>
      </c>
      <c r="B89" s="212" t="s">
        <v>638</v>
      </c>
      <c r="C89" s="113"/>
      <c r="D89" s="215">
        <f t="shared" ref="D89:L89" si="67">(((D39+D74+D84+D92+D113)-(D63-D64-D110-D111))/30*2.96)/12</f>
        <v>110.302939212011</v>
      </c>
      <c r="E89" s="215">
        <f t="shared" si="67"/>
        <v>67.9939211416052</v>
      </c>
      <c r="F89" s="216">
        <f t="shared" si="67"/>
        <v>41.4541693366979</v>
      </c>
      <c r="G89" s="216">
        <f t="shared" si="67"/>
        <v>32.2282669447834</v>
      </c>
      <c r="H89" s="216">
        <f t="shared" si="67"/>
        <v>41.4541693366979</v>
      </c>
      <c r="I89" s="216">
        <f t="shared" si="67"/>
        <v>41.5879380404016</v>
      </c>
      <c r="J89" s="216">
        <f t="shared" si="67"/>
        <v>41.5879380404016</v>
      </c>
      <c r="K89" s="216">
        <f t="shared" si="67"/>
        <v>40.8866085909419</v>
      </c>
      <c r="L89" s="216">
        <f t="shared" si="67"/>
        <v>41.0185958131642</v>
      </c>
      <c r="M89" s="216">
        <f t="shared" ref="M89" si="68">(((M39+M74+M84+M92+M113)-(M63-M64-M110-M111))/30*2.96)/12</f>
        <v>41.0309291464975</v>
      </c>
      <c r="N89" s="93"/>
      <c r="O89" s="93"/>
      <c r="P89" s="93"/>
      <c r="Q89" s="93"/>
      <c r="R89" s="93"/>
      <c r="S89" s="93"/>
      <c r="T89" s="93"/>
      <c r="U89" s="93"/>
      <c r="V89" s="93"/>
    </row>
    <row r="90" ht="15.75" customHeight="1" spans="1:22">
      <c r="A90" s="159" t="s">
        <v>587</v>
      </c>
      <c r="B90" s="212" t="s">
        <v>639</v>
      </c>
      <c r="C90" s="113"/>
      <c r="D90" s="215">
        <f t="shared" ref="D90:L90" si="69">(((D39+D74+D84+D92+D113)-(D63-D64-D110-D111))/30*5*1.5%)/12</f>
        <v>2.79483798679082</v>
      </c>
      <c r="E90" s="215">
        <f t="shared" si="69"/>
        <v>1.72281894784473</v>
      </c>
      <c r="F90" s="216">
        <f t="shared" si="69"/>
        <v>1.05035902035552</v>
      </c>
      <c r="G90" s="216">
        <f t="shared" si="69"/>
        <v>0.816594601641472</v>
      </c>
      <c r="H90" s="216">
        <f t="shared" si="69"/>
        <v>1.05035902035552</v>
      </c>
      <c r="I90" s="216">
        <f t="shared" si="69"/>
        <v>1.05374843007774</v>
      </c>
      <c r="J90" s="216">
        <f t="shared" si="69"/>
        <v>1.05374843007774</v>
      </c>
      <c r="K90" s="216">
        <f t="shared" si="69"/>
        <v>1.03597825821643</v>
      </c>
      <c r="L90" s="216">
        <f t="shared" si="69"/>
        <v>1.03932252904977</v>
      </c>
      <c r="M90" s="216">
        <f t="shared" ref="M90" si="70">(((M39+M74+M84+M92+M113)-(M63-M64-M110-M111))/30*5*1.5%)/12</f>
        <v>1.03963502904977</v>
      </c>
      <c r="N90" s="93"/>
      <c r="O90" s="93"/>
      <c r="P90" s="93"/>
      <c r="Q90" s="93"/>
      <c r="R90" s="93"/>
      <c r="S90" s="93"/>
      <c r="T90" s="93"/>
      <c r="U90" s="93"/>
      <c r="V90" s="93"/>
    </row>
    <row r="91" ht="15.75" customHeight="1" spans="1:22">
      <c r="A91" s="159" t="s">
        <v>589</v>
      </c>
      <c r="B91" s="212" t="s">
        <v>640</v>
      </c>
      <c r="C91" s="113"/>
      <c r="D91" s="215">
        <f t="shared" ref="D91:L91" si="71">(((D39+D74+D84+D92+D113)-(D63-D64-D110-D111))/30*15*0.78%)/12</f>
        <v>4.35994725939367</v>
      </c>
      <c r="E91" s="215">
        <f t="shared" si="71"/>
        <v>2.68759755863777</v>
      </c>
      <c r="F91" s="216">
        <f t="shared" si="71"/>
        <v>1.63856007175461</v>
      </c>
      <c r="G91" s="216">
        <f t="shared" si="71"/>
        <v>1.2738875785607</v>
      </c>
      <c r="H91" s="216">
        <f t="shared" si="71"/>
        <v>1.63856007175461</v>
      </c>
      <c r="I91" s="216">
        <f t="shared" si="71"/>
        <v>1.64384755092128</v>
      </c>
      <c r="J91" s="216">
        <f t="shared" si="71"/>
        <v>1.64384755092128</v>
      </c>
      <c r="K91" s="216">
        <f t="shared" si="71"/>
        <v>1.61612608281764</v>
      </c>
      <c r="L91" s="216">
        <f t="shared" si="71"/>
        <v>1.62134314531764</v>
      </c>
      <c r="M91" s="216">
        <f t="shared" ref="M91" si="72">(((M39+M74+M84+M92+M113)-(M63-M64-M110-M111))/30*15*0.78%)/12</f>
        <v>1.62183064531764</v>
      </c>
      <c r="N91" s="93"/>
      <c r="O91" s="93"/>
      <c r="P91" s="93"/>
      <c r="Q91" s="93"/>
      <c r="R91" s="93"/>
      <c r="S91" s="93"/>
      <c r="T91" s="93"/>
      <c r="U91" s="93"/>
      <c r="V91" s="93"/>
    </row>
    <row r="92" ht="15.75" customHeight="1" spans="1:22">
      <c r="A92" s="275" t="s">
        <v>591</v>
      </c>
      <c r="B92" s="276" t="s">
        <v>641</v>
      </c>
      <c r="C92" s="277"/>
      <c r="D92" s="220">
        <f>(((D44*3.95/12)+(D65*3.95*1.02%))/12+((D39+D43)*39.8%*3.95)*1.02%/12)</f>
        <v>18.9573030171319</v>
      </c>
      <c r="E92" s="220">
        <f>(((E44*3.95/12)+(E65*3.95*1.02%))/12+((E39+E43)*39.8%*3.95)*1.02%/12)</f>
        <v>20.0543959503305</v>
      </c>
      <c r="F92" s="220">
        <f>(((F44*3.95/12)+(F65*3.95*1.02%))/12+((F39+F43)*39.8%*3.95)*1.02%/12)</f>
        <v>11.3472748284458</v>
      </c>
      <c r="G92" s="220">
        <f>(((G44*3.95/12)+(G65*3.95*1.02%))/12+((G39+G43)*39.8%*3.95)*1.02%/12)</f>
        <v>8.29382549734124</v>
      </c>
      <c r="H92" s="220">
        <f>(((H44*3.95/12)+(H65*3.95*1.02%))/12+((H39+H43)*39.8%*3.95)*1.02%/12)</f>
        <v>11.3472748284458</v>
      </c>
      <c r="I92" s="220">
        <f>(((I44*3.95/12)+(I65*3.95*1.02%))/12+((I39+I43)*39.8%*3.95)*1.02%/12)</f>
        <v>11.3472748284458</v>
      </c>
      <c r="J92" s="220">
        <f>(((J44*3.95/12)+(J65*3.95*1.02%))/12+((J39+J43)*39.8%*3.95)*1.02%/12)</f>
        <v>11.3472748284458</v>
      </c>
      <c r="K92" s="220">
        <f>(((K44*3.95/12)+(K65*3.95*1.02%))/12+((K39+K43)*39.8%*3.95)*1.02%/12)</f>
        <v>11.1899262343284</v>
      </c>
      <c r="L92" s="220">
        <f>(((L44*3.95/12)+(L65*3.95*1.02%))/12+((L39+L43)*39.8%*3.95)*1.02%/12)</f>
        <v>11.1899262343284</v>
      </c>
      <c r="M92" s="220">
        <f>(((M44*3.95/12)+(M65*3.95*1.02%))/12+((M39+M43)*39.8%*3.95)*1.02%/12)</f>
        <v>11.1899262343284</v>
      </c>
      <c r="N92" s="93"/>
      <c r="O92" s="93"/>
      <c r="P92" s="93"/>
      <c r="Q92" s="93"/>
      <c r="R92" s="93"/>
      <c r="S92" s="93"/>
      <c r="T92" s="93"/>
      <c r="U92" s="93"/>
      <c r="V92" s="93"/>
    </row>
    <row r="93" ht="15.75" customHeight="1" spans="1:22">
      <c r="A93" s="159" t="s">
        <v>593</v>
      </c>
      <c r="B93" s="212" t="s">
        <v>642</v>
      </c>
      <c r="C93" s="113"/>
      <c r="D93" s="215">
        <v>0</v>
      </c>
      <c r="E93" s="215">
        <v>0</v>
      </c>
      <c r="F93" s="216">
        <v>0</v>
      </c>
      <c r="G93" s="216">
        <v>0</v>
      </c>
      <c r="H93" s="216">
        <v>0</v>
      </c>
      <c r="I93" s="216">
        <v>0</v>
      </c>
      <c r="J93" s="216">
        <v>0</v>
      </c>
      <c r="K93" s="216">
        <v>0</v>
      </c>
      <c r="L93" s="216">
        <v>0</v>
      </c>
      <c r="M93" s="216">
        <v>0</v>
      </c>
      <c r="N93" s="93"/>
      <c r="O93" s="93"/>
      <c r="P93" s="93"/>
      <c r="Q93" s="93"/>
      <c r="R93" s="93"/>
      <c r="S93" s="93"/>
      <c r="T93" s="93"/>
      <c r="U93" s="93"/>
      <c r="V93" s="93"/>
    </row>
    <row r="94" ht="15.75" customHeight="1" spans="1:22">
      <c r="A94" s="180"/>
      <c r="B94" s="219" t="s">
        <v>183</v>
      </c>
      <c r="C94" s="105"/>
      <c r="D94" s="183">
        <f t="shared" ref="D94:G94" si="73">SUM(D88:D93)</f>
        <v>136.415027475327</v>
      </c>
      <c r="E94" s="183">
        <f t="shared" si="73"/>
        <v>92.4587335984182</v>
      </c>
      <c r="F94" s="184">
        <f t="shared" si="73"/>
        <v>55.4903632572539</v>
      </c>
      <c r="G94" s="184">
        <f t="shared" si="73"/>
        <v>42.6125746223268</v>
      </c>
      <c r="H94" s="184">
        <f t="shared" ref="H94:J94" si="74">SUM(H88:H93)</f>
        <v>55.4903632572539</v>
      </c>
      <c r="I94" s="184">
        <f t="shared" ref="I94" si="75">SUM(I88:I93)</f>
        <v>55.6328088498465</v>
      </c>
      <c r="J94" s="184">
        <f t="shared" si="74"/>
        <v>55.6328088498465</v>
      </c>
      <c r="K94" s="184">
        <f t="shared" ref="K94:M94" si="76">SUM(K88:K93)</f>
        <v>54.7286391663044</v>
      </c>
      <c r="L94" s="184">
        <f t="shared" si="76"/>
        <v>54.86918772186</v>
      </c>
      <c r="M94" s="184">
        <f t="shared" si="76"/>
        <v>54.8823210551933</v>
      </c>
      <c r="N94" s="93"/>
      <c r="O94" s="93"/>
      <c r="P94" s="93"/>
      <c r="Q94" s="93"/>
      <c r="R94" s="93"/>
      <c r="S94" s="93"/>
      <c r="T94" s="93"/>
      <c r="U94" s="93"/>
      <c r="V94" s="93"/>
    </row>
    <row r="95" ht="15.75" customHeight="1" spans="1:24">
      <c r="A95" s="8"/>
      <c r="B95" s="8"/>
      <c r="C95" s="8"/>
      <c r="D95" s="8"/>
      <c r="E95" s="9"/>
      <c r="F95" s="93"/>
      <c r="G95" s="93"/>
      <c r="H95" s="93"/>
      <c r="I95" s="93"/>
      <c r="J95" s="93"/>
      <c r="K95" s="93"/>
      <c r="L95" s="93"/>
      <c r="M95" s="93"/>
      <c r="N95" s="93"/>
      <c r="O95" s="93"/>
      <c r="P95" s="93"/>
      <c r="Q95" s="93"/>
      <c r="R95" s="93"/>
      <c r="S95" s="93"/>
      <c r="T95" s="93"/>
      <c r="U95" s="93"/>
      <c r="V95" s="93"/>
      <c r="W95" s="93"/>
      <c r="X95" s="93"/>
    </row>
    <row r="96" ht="51" customHeight="1" spans="1:22">
      <c r="A96" s="154" t="s">
        <v>643</v>
      </c>
      <c r="B96" s="102"/>
      <c r="C96" s="100"/>
      <c r="D96" s="272" t="s">
        <v>163</v>
      </c>
      <c r="E96" s="272" t="s">
        <v>164</v>
      </c>
      <c r="F96" s="272" t="s">
        <v>165</v>
      </c>
      <c r="G96" s="272" t="s">
        <v>166</v>
      </c>
      <c r="H96" s="272" t="s">
        <v>574</v>
      </c>
      <c r="I96" s="272" t="s">
        <v>168</v>
      </c>
      <c r="J96" s="272" t="s">
        <v>576</v>
      </c>
      <c r="K96" s="273" t="s">
        <v>170</v>
      </c>
      <c r="L96" s="273" t="s">
        <v>171</v>
      </c>
      <c r="M96" s="274" t="s">
        <v>172</v>
      </c>
      <c r="N96" s="93"/>
      <c r="O96" s="93"/>
      <c r="P96" s="93"/>
      <c r="Q96" s="93"/>
      <c r="R96" s="93"/>
      <c r="S96" s="93"/>
      <c r="T96" s="93"/>
      <c r="U96" s="93"/>
      <c r="V96" s="93"/>
    </row>
    <row r="97" ht="15.75" customHeight="1" spans="1:22">
      <c r="A97" s="169" t="s">
        <v>644</v>
      </c>
      <c r="B97" s="211" t="s">
        <v>645</v>
      </c>
      <c r="C97" s="113"/>
      <c r="D97" s="172" t="s">
        <v>582</v>
      </c>
      <c r="E97" s="172" t="s">
        <v>582</v>
      </c>
      <c r="F97" s="173" t="s">
        <v>582</v>
      </c>
      <c r="G97" s="173" t="s">
        <v>582</v>
      </c>
      <c r="H97" s="173" t="s">
        <v>582</v>
      </c>
      <c r="I97" s="173" t="s">
        <v>582</v>
      </c>
      <c r="J97" s="173" t="s">
        <v>582</v>
      </c>
      <c r="K97" s="173" t="s">
        <v>582</v>
      </c>
      <c r="L97" s="173" t="s">
        <v>582</v>
      </c>
      <c r="M97" s="173" t="s">
        <v>582</v>
      </c>
      <c r="N97" s="93"/>
      <c r="O97" s="93"/>
      <c r="P97" s="93"/>
      <c r="Q97" s="93"/>
      <c r="R97" s="93"/>
      <c r="S97" s="93"/>
      <c r="T97" s="93"/>
      <c r="U97" s="93"/>
      <c r="V97" s="93"/>
    </row>
    <row r="98" ht="15.75" customHeight="1" spans="1:22">
      <c r="A98" s="159" t="s">
        <v>583</v>
      </c>
      <c r="B98" s="221" t="s">
        <v>646</v>
      </c>
      <c r="C98" s="113"/>
      <c r="D98" s="222">
        <v>0</v>
      </c>
      <c r="E98" s="222">
        <v>0</v>
      </c>
      <c r="F98" s="223">
        <v>0</v>
      </c>
      <c r="G98" s="223">
        <v>0</v>
      </c>
      <c r="H98" s="223">
        <v>0</v>
      </c>
      <c r="I98" s="223">
        <v>0</v>
      </c>
      <c r="J98" s="223">
        <v>0</v>
      </c>
      <c r="K98" s="223">
        <v>0</v>
      </c>
      <c r="L98" s="223">
        <v>0</v>
      </c>
      <c r="M98" s="223">
        <v>0</v>
      </c>
      <c r="N98" s="93"/>
      <c r="O98" s="93"/>
      <c r="P98" s="93"/>
      <c r="Q98" s="93"/>
      <c r="R98" s="93"/>
      <c r="S98" s="93"/>
      <c r="T98" s="93"/>
      <c r="U98" s="93"/>
      <c r="V98" s="93"/>
    </row>
    <row r="99" ht="15.75" customHeight="1" spans="1:22">
      <c r="A99" s="165"/>
      <c r="B99" s="219" t="s">
        <v>183</v>
      </c>
      <c r="C99" s="105"/>
      <c r="D99" s="224">
        <v>0</v>
      </c>
      <c r="E99" s="224">
        <v>0</v>
      </c>
      <c r="F99" s="225">
        <v>0</v>
      </c>
      <c r="G99" s="225">
        <v>0</v>
      </c>
      <c r="H99" s="225">
        <v>0</v>
      </c>
      <c r="I99" s="225">
        <v>0</v>
      </c>
      <c r="J99" s="225">
        <v>0</v>
      </c>
      <c r="K99" s="225">
        <v>0</v>
      </c>
      <c r="L99" s="225">
        <v>0</v>
      </c>
      <c r="M99" s="225">
        <v>0</v>
      </c>
      <c r="N99" s="93"/>
      <c r="O99" s="93"/>
      <c r="P99" s="93"/>
      <c r="Q99" s="93"/>
      <c r="R99" s="93"/>
      <c r="S99" s="93"/>
      <c r="T99" s="93"/>
      <c r="U99" s="93"/>
      <c r="V99" s="93"/>
    </row>
    <row r="100" ht="15.75" customHeight="1" spans="1:24">
      <c r="A100" s="8"/>
      <c r="B100" s="8"/>
      <c r="C100" s="8"/>
      <c r="D100" s="8"/>
      <c r="E100" s="9"/>
      <c r="F100" s="93"/>
      <c r="G100" s="93"/>
      <c r="H100" s="93"/>
      <c r="I100" s="93"/>
      <c r="J100" s="93"/>
      <c r="K100" s="93"/>
      <c r="L100" s="93"/>
      <c r="M100" s="93"/>
      <c r="N100" s="93"/>
      <c r="O100" s="93"/>
      <c r="P100" s="93"/>
      <c r="Q100" s="93"/>
      <c r="R100" s="93"/>
      <c r="S100" s="93"/>
      <c r="T100" s="93"/>
      <c r="U100" s="93"/>
      <c r="V100" s="93"/>
      <c r="W100" s="93"/>
      <c r="X100" s="93"/>
    </row>
    <row r="101" ht="47.25" customHeight="1" spans="1:22">
      <c r="A101" s="154" t="s">
        <v>647</v>
      </c>
      <c r="B101" s="102"/>
      <c r="C101" s="100"/>
      <c r="D101" s="272" t="s">
        <v>163</v>
      </c>
      <c r="E101" s="272" t="s">
        <v>164</v>
      </c>
      <c r="F101" s="272" t="s">
        <v>165</v>
      </c>
      <c r="G101" s="272" t="s">
        <v>166</v>
      </c>
      <c r="H101" s="272" t="s">
        <v>574</v>
      </c>
      <c r="I101" s="272" t="s">
        <v>168</v>
      </c>
      <c r="J101" s="272" t="s">
        <v>576</v>
      </c>
      <c r="K101" s="273" t="s">
        <v>170</v>
      </c>
      <c r="L101" s="273" t="s">
        <v>171</v>
      </c>
      <c r="M101" s="274" t="s">
        <v>172</v>
      </c>
      <c r="N101" s="93"/>
      <c r="O101" s="93"/>
      <c r="P101" s="93"/>
      <c r="Q101" s="93"/>
      <c r="R101" s="93"/>
      <c r="S101" s="93"/>
      <c r="T101" s="93"/>
      <c r="U101" s="93"/>
      <c r="V101" s="93"/>
    </row>
    <row r="102" ht="15.75" customHeight="1" spans="1:22">
      <c r="A102" s="226">
        <v>4</v>
      </c>
      <c r="B102" s="200" t="s">
        <v>648</v>
      </c>
      <c r="C102" s="113"/>
      <c r="D102" s="201" t="s">
        <v>624</v>
      </c>
      <c r="E102" s="201" t="s">
        <v>624</v>
      </c>
      <c r="F102" s="202" t="s">
        <v>624</v>
      </c>
      <c r="G102" s="202" t="s">
        <v>624</v>
      </c>
      <c r="H102" s="202" t="s">
        <v>624</v>
      </c>
      <c r="I102" s="202" t="s">
        <v>624</v>
      </c>
      <c r="J102" s="202" t="s">
        <v>624</v>
      </c>
      <c r="K102" s="202" t="s">
        <v>624</v>
      </c>
      <c r="L102" s="202" t="s">
        <v>624</v>
      </c>
      <c r="M102" s="202" t="s">
        <v>624</v>
      </c>
      <c r="N102" s="93"/>
      <c r="O102" s="93"/>
      <c r="P102" s="93"/>
      <c r="Q102" s="93"/>
      <c r="R102" s="93"/>
      <c r="S102" s="93"/>
      <c r="T102" s="93"/>
      <c r="U102" s="93"/>
      <c r="V102" s="93"/>
    </row>
    <row r="103" ht="15.75" customHeight="1" spans="1:22">
      <c r="A103" s="199" t="s">
        <v>635</v>
      </c>
      <c r="B103" s="203" t="s">
        <v>649</v>
      </c>
      <c r="C103" s="113"/>
      <c r="D103" s="204">
        <f t="shared" ref="D103:J103" si="77">D94</f>
        <v>136.415027475327</v>
      </c>
      <c r="E103" s="204">
        <f t="shared" si="77"/>
        <v>92.4587335984182</v>
      </c>
      <c r="F103" s="205">
        <f t="shared" si="77"/>
        <v>55.4903632572539</v>
      </c>
      <c r="G103" s="205">
        <f t="shared" si="77"/>
        <v>42.6125746223268</v>
      </c>
      <c r="H103" s="205">
        <f t="shared" si="77"/>
        <v>55.4903632572539</v>
      </c>
      <c r="I103" s="205">
        <f t="shared" ref="I103" si="78">I94</f>
        <v>55.6328088498465</v>
      </c>
      <c r="J103" s="205">
        <f t="shared" si="77"/>
        <v>55.6328088498465</v>
      </c>
      <c r="K103" s="205">
        <f t="shared" ref="K103:M103" si="79">K94</f>
        <v>54.7286391663044</v>
      </c>
      <c r="L103" s="205">
        <f t="shared" si="79"/>
        <v>54.86918772186</v>
      </c>
      <c r="M103" s="205">
        <f t="shared" si="79"/>
        <v>54.8823210551933</v>
      </c>
      <c r="N103" s="93"/>
      <c r="O103" s="93"/>
      <c r="P103" s="93"/>
      <c r="Q103" s="93"/>
      <c r="R103" s="93"/>
      <c r="S103" s="93"/>
      <c r="T103" s="93"/>
      <c r="U103" s="93"/>
      <c r="V103" s="93"/>
    </row>
    <row r="104" ht="15.75" customHeight="1" spans="1:22">
      <c r="A104" s="199" t="s">
        <v>644</v>
      </c>
      <c r="B104" s="203" t="s">
        <v>645</v>
      </c>
      <c r="C104" s="113"/>
      <c r="D104" s="204">
        <v>0</v>
      </c>
      <c r="E104" s="204">
        <v>0</v>
      </c>
      <c r="F104" s="205">
        <v>0</v>
      </c>
      <c r="G104" s="205">
        <v>0</v>
      </c>
      <c r="H104" s="205">
        <v>0</v>
      </c>
      <c r="I104" s="205">
        <v>0</v>
      </c>
      <c r="J104" s="205">
        <v>0</v>
      </c>
      <c r="K104" s="205">
        <v>0</v>
      </c>
      <c r="L104" s="205">
        <v>0</v>
      </c>
      <c r="M104" s="205">
        <v>0</v>
      </c>
      <c r="N104" s="93"/>
      <c r="O104" s="93"/>
      <c r="P104" s="93"/>
      <c r="Q104" s="93"/>
      <c r="R104" s="93"/>
      <c r="S104" s="93"/>
      <c r="T104" s="93"/>
      <c r="U104" s="93"/>
      <c r="V104" s="93"/>
    </row>
    <row r="105" ht="15.75" customHeight="1" spans="1:22">
      <c r="A105" s="180"/>
      <c r="B105" s="207" t="s">
        <v>201</v>
      </c>
      <c r="C105" s="105"/>
      <c r="D105" s="208">
        <f t="shared" ref="D105:G105" si="80">SUM(D103:D104)</f>
        <v>136.415027475327</v>
      </c>
      <c r="E105" s="208">
        <f t="shared" si="80"/>
        <v>92.4587335984182</v>
      </c>
      <c r="F105" s="209">
        <f t="shared" si="80"/>
        <v>55.4903632572539</v>
      </c>
      <c r="G105" s="209">
        <f t="shared" si="80"/>
        <v>42.6125746223268</v>
      </c>
      <c r="H105" s="209">
        <f t="shared" ref="H105:J105" si="81">SUM(H103:H104)</f>
        <v>55.4903632572539</v>
      </c>
      <c r="I105" s="209">
        <f t="shared" ref="I105" si="82">SUM(I103:I104)</f>
        <v>55.6328088498465</v>
      </c>
      <c r="J105" s="209">
        <f t="shared" si="81"/>
        <v>55.6328088498465</v>
      </c>
      <c r="K105" s="209">
        <f t="shared" ref="K105:M105" si="83">SUM(K103:K104)</f>
        <v>54.7286391663044</v>
      </c>
      <c r="L105" s="209">
        <f t="shared" si="83"/>
        <v>54.86918772186</v>
      </c>
      <c r="M105" s="209">
        <f t="shared" si="83"/>
        <v>54.8823210551933</v>
      </c>
      <c r="N105" s="93"/>
      <c r="O105" s="93"/>
      <c r="P105" s="93"/>
      <c r="Q105" s="93"/>
      <c r="R105" s="93"/>
      <c r="S105" s="93"/>
      <c r="T105" s="93"/>
      <c r="U105" s="93"/>
      <c r="V105" s="93"/>
    </row>
    <row r="106" ht="15.75" customHeight="1" spans="1:24">
      <c r="A106" s="8"/>
      <c r="B106" s="8"/>
      <c r="C106" s="8"/>
      <c r="D106" s="8"/>
      <c r="E106" s="8"/>
      <c r="F106" s="93"/>
      <c r="G106" s="93"/>
      <c r="H106" s="93"/>
      <c r="I106" s="93"/>
      <c r="J106" s="93"/>
      <c r="K106" s="93"/>
      <c r="L106" s="93"/>
      <c r="M106" s="93"/>
      <c r="N106" s="93"/>
      <c r="O106" s="93"/>
      <c r="P106" s="93"/>
      <c r="Q106" s="93"/>
      <c r="R106" s="93"/>
      <c r="S106" s="93"/>
      <c r="T106" s="93"/>
      <c r="U106" s="93"/>
      <c r="V106" s="93"/>
      <c r="W106" s="93"/>
      <c r="X106" s="93"/>
    </row>
    <row r="107" ht="51.75" customHeight="1" spans="1:22">
      <c r="A107" s="154" t="s">
        <v>650</v>
      </c>
      <c r="B107" s="102"/>
      <c r="C107" s="100"/>
      <c r="D107" s="272" t="s">
        <v>163</v>
      </c>
      <c r="E107" s="272" t="s">
        <v>164</v>
      </c>
      <c r="F107" s="272" t="s">
        <v>165</v>
      </c>
      <c r="G107" s="272" t="s">
        <v>166</v>
      </c>
      <c r="H107" s="272" t="s">
        <v>574</v>
      </c>
      <c r="I107" s="272" t="s">
        <v>168</v>
      </c>
      <c r="J107" s="272" t="s">
        <v>576</v>
      </c>
      <c r="K107" s="273" t="s">
        <v>170</v>
      </c>
      <c r="L107" s="273" t="s">
        <v>171</v>
      </c>
      <c r="M107" s="274" t="s">
        <v>172</v>
      </c>
      <c r="N107" s="93"/>
      <c r="O107" s="93"/>
      <c r="P107" s="93"/>
      <c r="Q107" s="93"/>
      <c r="R107" s="93"/>
      <c r="S107" s="93"/>
      <c r="T107" s="93"/>
      <c r="U107" s="93"/>
      <c r="V107" s="93"/>
    </row>
    <row r="108" ht="15.75" customHeight="1" spans="1:22">
      <c r="A108" s="227">
        <v>5</v>
      </c>
      <c r="B108" s="200" t="s">
        <v>651</v>
      </c>
      <c r="C108" s="113"/>
      <c r="D108" s="157" t="s">
        <v>582</v>
      </c>
      <c r="E108" s="157" t="s">
        <v>582</v>
      </c>
      <c r="F108" s="158" t="s">
        <v>582</v>
      </c>
      <c r="G108" s="158" t="s">
        <v>582</v>
      </c>
      <c r="H108" s="158" t="s">
        <v>582</v>
      </c>
      <c r="I108" s="158" t="s">
        <v>582</v>
      </c>
      <c r="J108" s="158" t="s">
        <v>582</v>
      </c>
      <c r="K108" s="158" t="s">
        <v>582</v>
      </c>
      <c r="L108" s="158" t="s">
        <v>582</v>
      </c>
      <c r="M108" s="158" t="s">
        <v>582</v>
      </c>
      <c r="N108" s="93"/>
      <c r="O108" s="93"/>
      <c r="P108" s="93"/>
      <c r="Q108" s="93"/>
      <c r="R108" s="93"/>
      <c r="S108" s="93"/>
      <c r="T108" s="93"/>
      <c r="U108" s="93"/>
      <c r="V108" s="93"/>
    </row>
    <row r="109" ht="15.75" customHeight="1" spans="1:22">
      <c r="A109" s="228" t="s">
        <v>583</v>
      </c>
      <c r="B109" s="203" t="s">
        <v>652</v>
      </c>
      <c r="C109" s="113"/>
      <c r="D109" s="229">
        <f>'Anexo III-B Uniformes'!G35</f>
        <v>143.673333333333</v>
      </c>
      <c r="E109" s="229">
        <f>'Anexo III-B Uniformes'!G221</f>
        <v>164.0775</v>
      </c>
      <c r="F109" s="230">
        <f>'Anexo III-B Uniformes'!G65</f>
        <v>135.9275</v>
      </c>
      <c r="G109" s="230">
        <f>'Anexo III-B Uniformes'!G65</f>
        <v>135.9275</v>
      </c>
      <c r="H109" s="230">
        <f>'Anexo III-B Uniformes'!G65</f>
        <v>135.9275</v>
      </c>
      <c r="I109" s="230">
        <f>'Anexo III-B Uniformes'!G97</f>
        <v>152.196666666667</v>
      </c>
      <c r="J109" s="230">
        <f>'Anexo III-B Uniformes'!G97</f>
        <v>152.196666666667</v>
      </c>
      <c r="K109" s="230">
        <f>'Anexo III-B Uniformes'!G158</f>
        <v>124.721666666667</v>
      </c>
      <c r="L109" s="230">
        <f>'Anexo III-B Uniformes'!G191</f>
        <v>140.774166666667</v>
      </c>
      <c r="M109" s="230">
        <f>'Anexo III-B Uniformes'!G388</f>
        <v>142.274166666667</v>
      </c>
      <c r="N109" s="93"/>
      <c r="O109" s="93"/>
      <c r="P109" s="93"/>
      <c r="Q109" s="93"/>
      <c r="R109" s="93"/>
      <c r="S109" s="93"/>
      <c r="T109" s="93"/>
      <c r="U109" s="93"/>
      <c r="V109" s="93"/>
    </row>
    <row r="110" ht="26.25" customHeight="1" spans="1:22">
      <c r="A110" s="228" t="s">
        <v>585</v>
      </c>
      <c r="B110" s="212" t="s">
        <v>653</v>
      </c>
      <c r="C110" s="113"/>
      <c r="D110" s="229"/>
      <c r="E110" s="229"/>
      <c r="F110" s="230"/>
      <c r="G110" s="230"/>
      <c r="I110" s="230"/>
      <c r="J110" s="230"/>
      <c r="L110" s="230"/>
      <c r="M110" s="230"/>
      <c r="N110" s="93"/>
      <c r="O110" s="93"/>
      <c r="P110" s="93"/>
      <c r="Q110" s="93"/>
      <c r="R110" s="93"/>
      <c r="S110" s="93"/>
      <c r="T110" s="93"/>
      <c r="U110" s="93"/>
      <c r="V110" s="93"/>
    </row>
    <row r="111" ht="15.75" customHeight="1" spans="1:22">
      <c r="A111" s="228" t="s">
        <v>587</v>
      </c>
      <c r="B111" s="203" t="s">
        <v>654</v>
      </c>
      <c r="C111" s="113"/>
      <c r="D111" s="231">
        <f>'Anexo III-A Equipamentos'!E221</f>
        <v>2784.62541362953</v>
      </c>
      <c r="E111" s="231"/>
      <c r="F111" s="232"/>
      <c r="G111" s="232"/>
      <c r="H111" s="232"/>
      <c r="I111" s="232"/>
      <c r="J111" s="232"/>
      <c r="K111" s="232"/>
      <c r="L111" s="232"/>
      <c r="M111" s="232"/>
      <c r="N111" s="93"/>
      <c r="O111" s="93"/>
      <c r="P111" s="93"/>
      <c r="Q111" s="93"/>
      <c r="R111" s="93"/>
      <c r="S111" s="93"/>
      <c r="T111" s="93"/>
      <c r="U111" s="93"/>
      <c r="V111" s="93"/>
    </row>
    <row r="112" ht="15.75" customHeight="1" spans="1:22">
      <c r="A112" s="228" t="s">
        <v>589</v>
      </c>
      <c r="B112" s="203" t="s">
        <v>655</v>
      </c>
      <c r="C112" s="113"/>
      <c r="D112" s="233"/>
      <c r="E112" s="233"/>
      <c r="F112" s="234"/>
      <c r="G112" s="234"/>
      <c r="H112" s="234"/>
      <c r="I112" s="234"/>
      <c r="J112" s="234"/>
      <c r="K112" s="234"/>
      <c r="L112" s="234"/>
      <c r="M112" s="234"/>
      <c r="N112" s="93"/>
      <c r="O112" s="93"/>
      <c r="P112" s="93"/>
      <c r="Q112" s="93"/>
      <c r="R112" s="93"/>
      <c r="S112" s="93"/>
      <c r="T112" s="93"/>
      <c r="U112" s="93"/>
      <c r="V112" s="93"/>
    </row>
    <row r="113" ht="15.75" customHeight="1" spans="1:22">
      <c r="A113" s="235"/>
      <c r="B113" s="207" t="s">
        <v>656</v>
      </c>
      <c r="C113" s="105"/>
      <c r="D113" s="236">
        <f t="shared" ref="D113:G113" si="84">SUM(D109:D112)</f>
        <v>2928.29874696287</v>
      </c>
      <c r="E113" s="236">
        <f t="shared" si="84"/>
        <v>164.0775</v>
      </c>
      <c r="F113" s="237">
        <f t="shared" si="84"/>
        <v>135.9275</v>
      </c>
      <c r="G113" s="237">
        <f t="shared" si="84"/>
        <v>135.9275</v>
      </c>
      <c r="H113" s="237">
        <f t="shared" ref="H113:J113" si="85">SUM(H109:H112)</f>
        <v>135.9275</v>
      </c>
      <c r="I113" s="237">
        <f t="shared" ref="I113" si="86">SUM(I109:I112)</f>
        <v>152.196666666667</v>
      </c>
      <c r="J113" s="237">
        <f t="shared" si="85"/>
        <v>152.196666666667</v>
      </c>
      <c r="K113" s="237">
        <f t="shared" ref="K113:M113" si="87">SUM(K109:K112)</f>
        <v>124.721666666667</v>
      </c>
      <c r="L113" s="237">
        <f t="shared" si="87"/>
        <v>140.774166666667</v>
      </c>
      <c r="M113" s="237">
        <f t="shared" si="87"/>
        <v>142.274166666667</v>
      </c>
      <c r="N113" s="93"/>
      <c r="O113" s="93"/>
      <c r="P113" s="93"/>
      <c r="Q113" s="93"/>
      <c r="R113" s="93"/>
      <c r="S113" s="93"/>
      <c r="T113" s="93"/>
      <c r="U113" s="93"/>
      <c r="V113" s="93"/>
    </row>
    <row r="114" ht="15.75" customHeight="1" spans="1:24">
      <c r="A114" s="238"/>
      <c r="B114" s="239"/>
      <c r="C114" s="240"/>
      <c r="D114" s="240"/>
      <c r="E114" s="8"/>
      <c r="F114" s="93"/>
      <c r="G114" s="93"/>
      <c r="H114" s="93"/>
      <c r="I114" s="93"/>
      <c r="J114" s="93"/>
      <c r="K114" s="93"/>
      <c r="L114" s="93"/>
      <c r="M114" s="93"/>
      <c r="N114" s="93"/>
      <c r="O114" s="93"/>
      <c r="P114" s="93"/>
      <c r="Q114" s="93"/>
      <c r="R114" s="93"/>
      <c r="S114" s="93"/>
      <c r="T114" s="93"/>
      <c r="U114" s="93"/>
      <c r="V114" s="93"/>
      <c r="W114" s="93"/>
      <c r="X114" s="93"/>
    </row>
    <row r="115" ht="49.5" customHeight="1" spans="1:22">
      <c r="A115" s="99" t="s">
        <v>657</v>
      </c>
      <c r="B115" s="241"/>
      <c r="C115" s="242"/>
      <c r="D115" s="272" t="s">
        <v>163</v>
      </c>
      <c r="E115" s="272" t="s">
        <v>164</v>
      </c>
      <c r="F115" s="272" t="s">
        <v>165</v>
      </c>
      <c r="G115" s="272" t="s">
        <v>166</v>
      </c>
      <c r="H115" s="272" t="s">
        <v>574</v>
      </c>
      <c r="I115" s="272" t="s">
        <v>168</v>
      </c>
      <c r="J115" s="272" t="s">
        <v>576</v>
      </c>
      <c r="K115" s="273" t="s">
        <v>170</v>
      </c>
      <c r="L115" s="273" t="s">
        <v>171</v>
      </c>
      <c r="M115" s="274" t="s">
        <v>172</v>
      </c>
      <c r="N115" s="93"/>
      <c r="O115" s="93"/>
      <c r="P115" s="93"/>
      <c r="Q115" s="93"/>
      <c r="R115" s="93"/>
      <c r="S115" s="93"/>
      <c r="T115" s="93"/>
      <c r="U115" s="93"/>
      <c r="V115" s="93"/>
    </row>
    <row r="116" ht="15.75" customHeight="1" spans="1:22">
      <c r="A116" s="227">
        <v>6</v>
      </c>
      <c r="B116" s="170" t="s">
        <v>658</v>
      </c>
      <c r="C116" s="171" t="s">
        <v>603</v>
      </c>
      <c r="D116" s="172" t="s">
        <v>582</v>
      </c>
      <c r="E116" s="172" t="s">
        <v>582</v>
      </c>
      <c r="F116" s="173" t="s">
        <v>582</v>
      </c>
      <c r="G116" s="173" t="s">
        <v>582</v>
      </c>
      <c r="H116" s="173" t="s">
        <v>582</v>
      </c>
      <c r="I116" s="173" t="s">
        <v>582</v>
      </c>
      <c r="J116" s="173" t="s">
        <v>582</v>
      </c>
      <c r="K116" s="173" t="s">
        <v>582</v>
      </c>
      <c r="L116" s="173" t="s">
        <v>582</v>
      </c>
      <c r="M116" s="173" t="s">
        <v>582</v>
      </c>
      <c r="N116" s="93"/>
      <c r="O116" s="93"/>
      <c r="P116" s="93"/>
      <c r="Q116" s="93"/>
      <c r="R116" s="93"/>
      <c r="S116" s="93"/>
      <c r="T116" s="93"/>
      <c r="U116" s="93"/>
      <c r="V116" s="93"/>
    </row>
    <row r="117" ht="15.75" customHeight="1" spans="1:22">
      <c r="A117" s="228" t="s">
        <v>583</v>
      </c>
      <c r="B117" s="174" t="s">
        <v>659</v>
      </c>
      <c r="C117" s="243">
        <v>4.8</v>
      </c>
      <c r="D117" s="161">
        <f t="shared" ref="D117:J117" si="88">(D134)*$C$117/100</f>
        <v>498.24262307638</v>
      </c>
      <c r="E117" s="161">
        <f t="shared" si="88"/>
        <v>382.748893790533</v>
      </c>
      <c r="F117" s="162">
        <f t="shared" si="88"/>
        <v>236.740482534495</v>
      </c>
      <c r="G117" s="162">
        <f t="shared" si="88"/>
        <v>184.254462576194</v>
      </c>
      <c r="H117" s="162">
        <f t="shared" si="88"/>
        <v>232.086546534495</v>
      </c>
      <c r="I117" s="162">
        <f t="shared" ref="I117" si="89">(I134)*$C$117/100</f>
        <v>237.528239922939</v>
      </c>
      <c r="J117" s="162">
        <f t="shared" si="88"/>
        <v>232.874303922939</v>
      </c>
      <c r="K117" s="162">
        <f t="shared" ref="K117:M117" si="90">(K134)*$C$117/100</f>
        <v>233.493213713801</v>
      </c>
      <c r="L117" s="162">
        <f t="shared" si="90"/>
        <v>234.270480044468</v>
      </c>
      <c r="M117" s="162">
        <f t="shared" si="90"/>
        <v>234.343110444468</v>
      </c>
      <c r="N117" s="93"/>
      <c r="O117" s="93"/>
      <c r="P117" s="93"/>
      <c r="Q117" s="93"/>
      <c r="R117" s="93"/>
      <c r="S117" s="93"/>
      <c r="T117" s="93"/>
      <c r="U117" s="93"/>
      <c r="V117" s="93"/>
    </row>
    <row r="118" ht="15.75" customHeight="1" spans="1:22">
      <c r="A118" s="228" t="s">
        <v>585</v>
      </c>
      <c r="B118" s="174" t="s">
        <v>660</v>
      </c>
      <c r="C118" s="243">
        <v>3.92</v>
      </c>
      <c r="D118" s="161">
        <f t="shared" ref="D118:J118" si="91">(D134+D117)*$C$118/100</f>
        <v>426.429253003638</v>
      </c>
      <c r="E118" s="161">
        <f t="shared" si="91"/>
        <v>327.582019898858</v>
      </c>
      <c r="F118" s="162">
        <f t="shared" si="91"/>
        <v>202.618287651856</v>
      </c>
      <c r="G118" s="162">
        <f t="shared" si="91"/>
        <v>157.697252703546</v>
      </c>
      <c r="H118" s="162">
        <f t="shared" si="91"/>
        <v>198.635138960656</v>
      </c>
      <c r="I118" s="162">
        <f t="shared" si="91"/>
        <v>203.292502942046</v>
      </c>
      <c r="J118" s="162">
        <f t="shared" si="91"/>
        <v>199.309354250846</v>
      </c>
      <c r="K118" s="162">
        <f t="shared" ref="K118:M118" si="92">(K134+K117)*$C$118/100</f>
        <v>199.839058510519</v>
      </c>
      <c r="L118" s="162">
        <f t="shared" si="92"/>
        <v>200.504294854059</v>
      </c>
      <c r="M118" s="162">
        <f t="shared" si="92"/>
        <v>200.566456792405</v>
      </c>
      <c r="N118" s="93"/>
      <c r="O118" s="93"/>
      <c r="P118" s="93"/>
      <c r="Q118" s="93"/>
      <c r="R118" s="93"/>
      <c r="S118" s="93"/>
      <c r="T118" s="93"/>
      <c r="U118" s="93"/>
      <c r="V118" s="93"/>
    </row>
    <row r="119" ht="15.75" customHeight="1" spans="1:22">
      <c r="A119" s="228" t="s">
        <v>587</v>
      </c>
      <c r="B119" s="174" t="s">
        <v>661</v>
      </c>
      <c r="C119" s="243"/>
      <c r="D119" s="161"/>
      <c r="E119" s="161"/>
      <c r="F119" s="162"/>
      <c r="G119" s="162"/>
      <c r="H119" s="162"/>
      <c r="I119" s="162"/>
      <c r="J119" s="162"/>
      <c r="K119" s="162"/>
      <c r="L119" s="162"/>
      <c r="M119" s="162"/>
      <c r="N119" s="93"/>
      <c r="O119" s="93"/>
      <c r="P119" s="93"/>
      <c r="Q119" s="93"/>
      <c r="R119" s="93"/>
      <c r="S119" s="93"/>
      <c r="T119" s="93"/>
      <c r="U119" s="93"/>
      <c r="V119" s="93"/>
    </row>
    <row r="120" ht="15.75" customHeight="1" spans="1:22">
      <c r="A120" s="228"/>
      <c r="B120" s="174" t="s">
        <v>662</v>
      </c>
      <c r="C120" s="243">
        <f>3+0.65</f>
        <v>3.65</v>
      </c>
      <c r="D120" s="161">
        <f t="shared" ref="D120:J120" si="93">((D134+D117+D118)/(1-($C$120+$C$122)/100))*$C$120/100</f>
        <v>451.694053757984</v>
      </c>
      <c r="E120" s="161">
        <f t="shared" si="93"/>
        <v>346.990384604504</v>
      </c>
      <c r="F120" s="162">
        <f t="shared" si="93"/>
        <v>214.622883093312</v>
      </c>
      <c r="G120" s="162">
        <f t="shared" si="93"/>
        <v>167.040396122998</v>
      </c>
      <c r="H120" s="162">
        <f t="shared" si="93"/>
        <v>210.403743420374</v>
      </c>
      <c r="I120" s="162">
        <f t="shared" ref="I120" si="94">((I134+I117+I118)/(1-($C$120+$C$122)/100))*$C$120/100</f>
        <v>215.337043848904</v>
      </c>
      <c r="J120" s="162">
        <f t="shared" si="93"/>
        <v>211.117904175966</v>
      </c>
      <c r="K120" s="162">
        <f t="shared" ref="K120:M120" si="95">((K134+K117+K118)/(1-($C$120+$C$122)/100))*$C$120/100</f>
        <v>211.678992006266</v>
      </c>
      <c r="L120" s="162">
        <f t="shared" si="95"/>
        <v>212.383641836465</v>
      </c>
      <c r="M120" s="162">
        <f t="shared" si="95"/>
        <v>212.449486704572</v>
      </c>
      <c r="N120" s="93"/>
      <c r="O120" s="93"/>
      <c r="P120" s="93"/>
      <c r="Q120" s="93"/>
      <c r="R120" s="93"/>
      <c r="S120" s="93"/>
      <c r="T120" s="93"/>
      <c r="U120" s="93"/>
      <c r="V120" s="93"/>
    </row>
    <row r="121" ht="15.75" customHeight="1" spans="1:22">
      <c r="A121" s="228"/>
      <c r="B121" s="174" t="s">
        <v>663</v>
      </c>
      <c r="C121" s="243"/>
      <c r="D121" s="161"/>
      <c r="E121" s="161"/>
      <c r="F121" s="162"/>
      <c r="G121" s="162"/>
      <c r="H121" s="162"/>
      <c r="I121" s="162"/>
      <c r="J121" s="162"/>
      <c r="K121" s="162"/>
      <c r="L121" s="162"/>
      <c r="M121" s="162"/>
      <c r="N121" s="93"/>
      <c r="O121" s="93"/>
      <c r="P121" s="93"/>
      <c r="Q121" s="93"/>
      <c r="R121" s="93"/>
      <c r="S121" s="93"/>
      <c r="T121" s="93"/>
      <c r="U121" s="93"/>
      <c r="V121" s="93"/>
    </row>
    <row r="122" ht="15.75" customHeight="1" spans="1:22">
      <c r="A122" s="228"/>
      <c r="B122" s="174" t="s">
        <v>664</v>
      </c>
      <c r="C122" s="244">
        <v>5</v>
      </c>
      <c r="D122" s="161">
        <f t="shared" ref="D122:J122" si="96">((D134+D117+D118)/(1-($C$120+$C$122)/100))*$C$122/100</f>
        <v>618.758977750663</v>
      </c>
      <c r="E122" s="161">
        <f t="shared" si="96"/>
        <v>475.329293978772</v>
      </c>
      <c r="F122" s="162">
        <f t="shared" si="96"/>
        <v>294.003949442893</v>
      </c>
      <c r="G122" s="162">
        <f t="shared" si="96"/>
        <v>228.822460442462</v>
      </c>
      <c r="H122" s="162">
        <f t="shared" si="96"/>
        <v>288.224306055307</v>
      </c>
      <c r="I122" s="162">
        <f t="shared" ref="I122" si="97">((I134+I117+I118)/(1-($C$120+$C$122)/100))*$C$122/100</f>
        <v>294.982251847814</v>
      </c>
      <c r="J122" s="162">
        <f t="shared" si="96"/>
        <v>289.202608460227</v>
      </c>
      <c r="K122" s="162">
        <f t="shared" ref="K122:M122" si="98">((K134+K117+K118)/(1-($C$120+$C$122)/100))*$C$122/100</f>
        <v>289.971221926392</v>
      </c>
      <c r="L122" s="162">
        <f t="shared" si="98"/>
        <v>290.93649566639</v>
      </c>
      <c r="M122" s="162">
        <f t="shared" si="98"/>
        <v>291.026694115852</v>
      </c>
      <c r="N122" s="93"/>
      <c r="O122" s="93"/>
      <c r="P122" s="93"/>
      <c r="Q122" s="93"/>
      <c r="R122" s="93"/>
      <c r="S122" s="93"/>
      <c r="T122" s="93"/>
      <c r="U122" s="93"/>
      <c r="V122" s="93"/>
    </row>
    <row r="123" ht="15.75" customHeight="1" spans="1:22">
      <c r="A123" s="228"/>
      <c r="B123" s="174" t="s">
        <v>665</v>
      </c>
      <c r="C123" s="243"/>
      <c r="D123" s="245"/>
      <c r="E123" s="245"/>
      <c r="F123" s="246"/>
      <c r="G123" s="246"/>
      <c r="H123" s="246"/>
      <c r="I123" s="246"/>
      <c r="J123" s="246"/>
      <c r="K123" s="246"/>
      <c r="L123" s="246"/>
      <c r="M123" s="246"/>
      <c r="N123" s="93"/>
      <c r="O123" s="93"/>
      <c r="P123" s="93"/>
      <c r="Q123" s="93"/>
      <c r="R123" s="93"/>
      <c r="S123" s="93"/>
      <c r="T123" s="93"/>
      <c r="U123" s="93"/>
      <c r="V123" s="93"/>
    </row>
    <row r="124" ht="15.75" customHeight="1" spans="1:22">
      <c r="A124" s="247"/>
      <c r="B124" s="181" t="s">
        <v>183</v>
      </c>
      <c r="C124" s="248">
        <f t="shared" ref="C124:G124" si="99">SUM(C117:C123)</f>
        <v>17.37</v>
      </c>
      <c r="D124" s="183">
        <f t="shared" si="99"/>
        <v>1995.12490758866</v>
      </c>
      <c r="E124" s="183">
        <f t="shared" si="99"/>
        <v>1532.65059227267</v>
      </c>
      <c r="F124" s="184">
        <f t="shared" si="99"/>
        <v>947.985602722557</v>
      </c>
      <c r="G124" s="184">
        <f t="shared" si="99"/>
        <v>737.8145718452</v>
      </c>
      <c r="H124" s="184">
        <f t="shared" ref="H124:J124" si="100">SUM(H117:H123)</f>
        <v>929.349734970833</v>
      </c>
      <c r="I124" s="184">
        <f t="shared" ref="I124" si="101">SUM(I117:I123)</f>
        <v>951.140038561703</v>
      </c>
      <c r="J124" s="184">
        <f t="shared" si="100"/>
        <v>932.504170809979</v>
      </c>
      <c r="K124" s="184">
        <f t="shared" ref="K124:M124" si="102">SUM(K117:K123)</f>
        <v>934.982486156978</v>
      </c>
      <c r="L124" s="184">
        <f t="shared" si="102"/>
        <v>938.094912401381</v>
      </c>
      <c r="M124" s="184">
        <f t="shared" si="102"/>
        <v>938.385748057298</v>
      </c>
      <c r="N124" s="93"/>
      <c r="O124" s="93"/>
      <c r="P124" s="93"/>
      <c r="Q124" s="93"/>
      <c r="R124" s="93"/>
      <c r="S124" s="93"/>
      <c r="T124" s="93"/>
      <c r="U124" s="93"/>
      <c r="V124" s="93"/>
    </row>
    <row r="125" ht="15.75" customHeight="1" spans="1:24">
      <c r="A125" s="238"/>
      <c r="B125" s="239"/>
      <c r="C125" s="240"/>
      <c r="D125" s="240"/>
      <c r="E125" s="8"/>
      <c r="F125" s="93"/>
      <c r="G125" s="93"/>
      <c r="H125" s="93"/>
      <c r="I125" s="93"/>
      <c r="J125" s="93"/>
      <c r="K125" s="93"/>
      <c r="L125" s="93"/>
      <c r="M125" s="93"/>
      <c r="N125" s="93"/>
      <c r="O125" s="93"/>
      <c r="P125" s="93"/>
      <c r="Q125" s="93"/>
      <c r="R125" s="93"/>
      <c r="S125" s="93"/>
      <c r="T125" s="93"/>
      <c r="U125" s="93"/>
      <c r="V125" s="93"/>
      <c r="W125" s="93"/>
      <c r="X125" s="93"/>
    </row>
    <row r="126" ht="15.75" customHeight="1" spans="1:24">
      <c r="A126" s="249" t="s">
        <v>666</v>
      </c>
      <c r="B126" s="250"/>
      <c r="C126" s="250"/>
      <c r="D126" s="250"/>
      <c r="E126" s="250"/>
      <c r="F126" s="250"/>
      <c r="G126" s="250"/>
      <c r="H126" s="250"/>
      <c r="I126" s="250"/>
      <c r="J126" s="250"/>
      <c r="K126" s="93"/>
      <c r="L126" s="93"/>
      <c r="M126" s="93"/>
      <c r="N126" s="93"/>
      <c r="O126" s="93"/>
      <c r="P126" s="93"/>
      <c r="Q126" s="93"/>
      <c r="R126" s="93"/>
      <c r="S126" s="93"/>
      <c r="T126" s="93"/>
      <c r="U126" s="93"/>
      <c r="V126" s="93"/>
      <c r="W126" s="93"/>
      <c r="X126" s="93"/>
    </row>
    <row r="127" ht="62.25" customHeight="1" spans="1:22">
      <c r="A127" s="251" t="s">
        <v>667</v>
      </c>
      <c r="B127" s="115"/>
      <c r="C127" s="113"/>
      <c r="D127" s="272" t="s">
        <v>163</v>
      </c>
      <c r="E127" s="272" t="s">
        <v>164</v>
      </c>
      <c r="F127" s="272" t="s">
        <v>165</v>
      </c>
      <c r="G127" s="272" t="s">
        <v>166</v>
      </c>
      <c r="H127" s="272" t="s">
        <v>574</v>
      </c>
      <c r="I127" s="272" t="s">
        <v>168</v>
      </c>
      <c r="J127" s="272" t="s">
        <v>576</v>
      </c>
      <c r="K127" s="273" t="s">
        <v>170</v>
      </c>
      <c r="L127" s="273" t="s">
        <v>171</v>
      </c>
      <c r="M127" s="274" t="s">
        <v>172</v>
      </c>
      <c r="N127" s="93"/>
      <c r="O127" s="93"/>
      <c r="P127" s="93"/>
      <c r="Q127" s="93"/>
      <c r="R127" s="93"/>
      <c r="S127" s="93"/>
      <c r="T127" s="93"/>
      <c r="U127" s="93"/>
      <c r="V127" s="93"/>
    </row>
    <row r="128" ht="15.75" customHeight="1" spans="1:22">
      <c r="A128" s="252"/>
      <c r="B128" s="211" t="s">
        <v>668</v>
      </c>
      <c r="C128" s="113"/>
      <c r="D128" s="172" t="s">
        <v>582</v>
      </c>
      <c r="E128" s="172" t="s">
        <v>582</v>
      </c>
      <c r="F128" s="173" t="s">
        <v>582</v>
      </c>
      <c r="G128" s="173" t="s">
        <v>582</v>
      </c>
      <c r="H128" s="173" t="s">
        <v>582</v>
      </c>
      <c r="I128" s="173" t="s">
        <v>582</v>
      </c>
      <c r="J128" s="173" t="s">
        <v>582</v>
      </c>
      <c r="K128" s="173" t="s">
        <v>582</v>
      </c>
      <c r="L128" s="173" t="s">
        <v>582</v>
      </c>
      <c r="M128" s="173" t="s">
        <v>582</v>
      </c>
      <c r="N128" s="93"/>
      <c r="O128" s="93"/>
      <c r="P128" s="93"/>
      <c r="Q128" s="93"/>
      <c r="R128" s="93"/>
      <c r="S128" s="93"/>
      <c r="T128" s="93"/>
      <c r="U128" s="93"/>
      <c r="V128" s="93"/>
    </row>
    <row r="129" ht="15.75" customHeight="1" spans="1:22">
      <c r="A129" s="252" t="s">
        <v>583</v>
      </c>
      <c r="B129" s="212" t="s">
        <v>669</v>
      </c>
      <c r="C129" s="113"/>
      <c r="D129" s="161">
        <f t="shared" ref="D129:J129" si="103">D39</f>
        <v>3976.85</v>
      </c>
      <c r="E129" s="161">
        <f t="shared" si="103"/>
        <v>4207.008</v>
      </c>
      <c r="F129" s="162">
        <f t="shared" si="103"/>
        <v>2380.35</v>
      </c>
      <c r="G129" s="162">
        <f t="shared" si="103"/>
        <v>1739.77</v>
      </c>
      <c r="H129" s="162">
        <f t="shared" si="103"/>
        <v>2380.35</v>
      </c>
      <c r="I129" s="162">
        <f t="shared" ref="I129" si="104">I39</f>
        <v>2380.35</v>
      </c>
      <c r="J129" s="162">
        <f t="shared" si="103"/>
        <v>2380.35</v>
      </c>
      <c r="K129" s="162">
        <f t="shared" ref="K129:M129" si="105">K39</f>
        <v>2347.34</v>
      </c>
      <c r="L129" s="162">
        <f t="shared" si="105"/>
        <v>2347.34</v>
      </c>
      <c r="M129" s="162">
        <f t="shared" si="105"/>
        <v>2347.34</v>
      </c>
      <c r="N129" s="93"/>
      <c r="O129" s="93"/>
      <c r="P129" s="93"/>
      <c r="Q129" s="93"/>
      <c r="R129" s="93"/>
      <c r="S129" s="93"/>
      <c r="T129" s="93"/>
      <c r="U129" s="93"/>
      <c r="V129" s="93"/>
    </row>
    <row r="130" ht="15.75" customHeight="1" spans="1:22">
      <c r="A130" s="252" t="s">
        <v>585</v>
      </c>
      <c r="B130" s="212" t="s">
        <v>670</v>
      </c>
      <c r="C130" s="113"/>
      <c r="D130" s="161">
        <f t="shared" ref="D130:J130" si="106">D74</f>
        <v>3074.506425</v>
      </c>
      <c r="E130" s="161">
        <f t="shared" si="106"/>
        <v>3231.128944</v>
      </c>
      <c r="F130" s="162">
        <f t="shared" si="106"/>
        <v>2202.315175</v>
      </c>
      <c r="G130" s="162">
        <f t="shared" si="106"/>
        <v>1804.835285</v>
      </c>
      <c r="H130" s="162">
        <f t="shared" si="106"/>
        <v>2105.358175</v>
      </c>
      <c r="I130" s="162">
        <f t="shared" ref="I130" si="107">I74</f>
        <v>2202.315175</v>
      </c>
      <c r="J130" s="162">
        <f t="shared" si="106"/>
        <v>2105.358175</v>
      </c>
      <c r="K130" s="162">
        <f t="shared" ref="K130:M130" si="108">K74</f>
        <v>2181.83247</v>
      </c>
      <c r="L130" s="162">
        <f t="shared" si="108"/>
        <v>2181.83247</v>
      </c>
      <c r="M130" s="162">
        <f t="shared" si="108"/>
        <v>2181.83247</v>
      </c>
      <c r="N130" s="93"/>
      <c r="O130" s="93"/>
      <c r="P130" s="93"/>
      <c r="Q130" s="93"/>
      <c r="R130" s="93"/>
      <c r="S130" s="93"/>
      <c r="T130" s="93"/>
      <c r="U130" s="93"/>
      <c r="V130" s="93"/>
    </row>
    <row r="131" ht="15.75" customHeight="1" spans="1:22">
      <c r="A131" s="252" t="s">
        <v>587</v>
      </c>
      <c r="B131" s="212" t="s">
        <v>671</v>
      </c>
      <c r="C131" s="113"/>
      <c r="D131" s="161">
        <f t="shared" ref="D131:J131" si="109">D84</f>
        <v>263.984447986389</v>
      </c>
      <c r="E131" s="161">
        <f t="shared" si="109"/>
        <v>279.262109704356</v>
      </c>
      <c r="F131" s="162">
        <f t="shared" si="109"/>
        <v>158.010347878056</v>
      </c>
      <c r="G131" s="162">
        <f t="shared" si="109"/>
        <v>115.489277381722</v>
      </c>
      <c r="H131" s="162">
        <f t="shared" si="109"/>
        <v>158.010347878056</v>
      </c>
      <c r="I131" s="162">
        <f t="shared" ref="I131" si="110">I84</f>
        <v>158.010347878056</v>
      </c>
      <c r="J131" s="162">
        <f t="shared" si="109"/>
        <v>158.010347878056</v>
      </c>
      <c r="K131" s="162">
        <f t="shared" ref="K131:M131" si="111">K84</f>
        <v>155.819176537889</v>
      </c>
      <c r="L131" s="162">
        <f t="shared" si="111"/>
        <v>155.819176537889</v>
      </c>
      <c r="M131" s="162">
        <f t="shared" si="111"/>
        <v>155.819176537889</v>
      </c>
      <c r="N131" s="93"/>
      <c r="O131" s="93"/>
      <c r="P131" s="93"/>
      <c r="Q131" s="93"/>
      <c r="R131" s="93"/>
      <c r="S131" s="93"/>
      <c r="T131" s="93"/>
      <c r="U131" s="93"/>
      <c r="V131" s="93"/>
    </row>
    <row r="132" ht="15.75" customHeight="1" spans="1:22">
      <c r="A132" s="252" t="s">
        <v>589</v>
      </c>
      <c r="B132" s="212" t="s">
        <v>672</v>
      </c>
      <c r="C132" s="113"/>
      <c r="D132" s="161">
        <f t="shared" ref="D132:J132" si="112">D105</f>
        <v>136.415027475327</v>
      </c>
      <c r="E132" s="161">
        <f t="shared" si="112"/>
        <v>92.4587335984182</v>
      </c>
      <c r="F132" s="162">
        <f t="shared" si="112"/>
        <v>55.4903632572539</v>
      </c>
      <c r="G132" s="162">
        <f t="shared" si="112"/>
        <v>42.6125746223268</v>
      </c>
      <c r="H132" s="162">
        <f t="shared" si="112"/>
        <v>55.4903632572539</v>
      </c>
      <c r="I132" s="162">
        <f t="shared" ref="I132" si="113">I105</f>
        <v>55.6328088498465</v>
      </c>
      <c r="J132" s="162">
        <f t="shared" si="112"/>
        <v>55.6328088498465</v>
      </c>
      <c r="K132" s="162">
        <f t="shared" ref="K132:M132" si="114">K105</f>
        <v>54.7286391663044</v>
      </c>
      <c r="L132" s="162">
        <f t="shared" si="114"/>
        <v>54.86918772186</v>
      </c>
      <c r="M132" s="162">
        <f t="shared" si="114"/>
        <v>54.8823210551933</v>
      </c>
      <c r="N132" s="93"/>
      <c r="O132" s="93"/>
      <c r="P132" s="93"/>
      <c r="Q132" s="93"/>
      <c r="R132" s="93"/>
      <c r="S132" s="93"/>
      <c r="T132" s="93"/>
      <c r="U132" s="93"/>
      <c r="V132" s="93"/>
    </row>
    <row r="133" ht="15.75" customHeight="1" spans="1:22">
      <c r="A133" s="252" t="s">
        <v>591</v>
      </c>
      <c r="B133" s="212" t="s">
        <v>673</v>
      </c>
      <c r="C133" s="113"/>
      <c r="D133" s="161">
        <f t="shared" ref="D133:J133" si="115">D113</f>
        <v>2928.29874696287</v>
      </c>
      <c r="E133" s="161">
        <f t="shared" si="115"/>
        <v>164.0775</v>
      </c>
      <c r="F133" s="162">
        <f t="shared" si="115"/>
        <v>135.9275</v>
      </c>
      <c r="G133" s="162">
        <f t="shared" si="115"/>
        <v>135.9275</v>
      </c>
      <c r="H133" s="162">
        <f t="shared" si="115"/>
        <v>135.9275</v>
      </c>
      <c r="I133" s="162">
        <f t="shared" ref="I133" si="116">I113</f>
        <v>152.196666666667</v>
      </c>
      <c r="J133" s="162">
        <f t="shared" si="115"/>
        <v>152.196666666667</v>
      </c>
      <c r="K133" s="162">
        <f t="shared" ref="K133:M133" si="117">K113</f>
        <v>124.721666666667</v>
      </c>
      <c r="L133" s="162">
        <f t="shared" si="117"/>
        <v>140.774166666667</v>
      </c>
      <c r="M133" s="162">
        <f t="shared" si="117"/>
        <v>142.274166666667</v>
      </c>
      <c r="N133" s="93"/>
      <c r="O133" s="93"/>
      <c r="P133" s="93"/>
      <c r="Q133" s="93"/>
      <c r="R133" s="93"/>
      <c r="S133" s="93"/>
      <c r="T133" s="93"/>
      <c r="U133" s="93"/>
      <c r="V133" s="93"/>
    </row>
    <row r="134" ht="15.75" customHeight="1" spans="1:22">
      <c r="A134" s="252"/>
      <c r="B134" s="211" t="s">
        <v>674</v>
      </c>
      <c r="C134" s="113"/>
      <c r="D134" s="163">
        <f t="shared" ref="D134:G134" si="118">SUM(D129:D133)</f>
        <v>10380.0546474246</v>
      </c>
      <c r="E134" s="163">
        <f t="shared" si="118"/>
        <v>7973.93528730277</v>
      </c>
      <c r="F134" s="164">
        <f t="shared" si="118"/>
        <v>4932.09338613531</v>
      </c>
      <c r="G134" s="164">
        <f t="shared" si="118"/>
        <v>3838.63463700405</v>
      </c>
      <c r="H134" s="164">
        <f t="shared" ref="H134:J134" si="119">SUM(H129:H133)</f>
        <v>4835.13638613531</v>
      </c>
      <c r="I134" s="164">
        <f t="shared" ref="I134" si="120">SUM(I129:I133)</f>
        <v>4948.50499839457</v>
      </c>
      <c r="J134" s="164">
        <f t="shared" si="119"/>
        <v>4851.54799839457</v>
      </c>
      <c r="K134" s="164">
        <f t="shared" ref="K134:M134" si="121">SUM(K129:K133)</f>
        <v>4864.44195237086</v>
      </c>
      <c r="L134" s="164">
        <f t="shared" si="121"/>
        <v>4880.63500092642</v>
      </c>
      <c r="M134" s="164">
        <f t="shared" si="121"/>
        <v>4882.14813425975</v>
      </c>
      <c r="N134" s="93"/>
      <c r="O134" s="93"/>
      <c r="P134" s="93"/>
      <c r="Q134" s="93"/>
      <c r="R134" s="93"/>
      <c r="S134" s="93"/>
      <c r="T134" s="93"/>
      <c r="U134" s="93"/>
      <c r="V134" s="93"/>
    </row>
    <row r="135" ht="15.75" customHeight="1" spans="1:22">
      <c r="A135" s="252" t="s">
        <v>593</v>
      </c>
      <c r="B135" s="212" t="s">
        <v>675</v>
      </c>
      <c r="C135" s="113"/>
      <c r="D135" s="161">
        <f t="shared" ref="D135:J135" si="122">D124</f>
        <v>1995.12490758866</v>
      </c>
      <c r="E135" s="161">
        <f t="shared" si="122"/>
        <v>1532.65059227267</v>
      </c>
      <c r="F135" s="162">
        <f t="shared" si="122"/>
        <v>947.985602722557</v>
      </c>
      <c r="G135" s="162">
        <f t="shared" si="122"/>
        <v>737.8145718452</v>
      </c>
      <c r="H135" s="162">
        <f t="shared" si="122"/>
        <v>929.349734970833</v>
      </c>
      <c r="I135" s="162">
        <f t="shared" ref="I135" si="123">I124</f>
        <v>951.140038561703</v>
      </c>
      <c r="J135" s="162">
        <f t="shared" si="122"/>
        <v>932.504170809979</v>
      </c>
      <c r="K135" s="162">
        <f t="shared" ref="K135:M135" si="124">K124</f>
        <v>934.982486156978</v>
      </c>
      <c r="L135" s="162">
        <f t="shared" si="124"/>
        <v>938.094912401381</v>
      </c>
      <c r="M135" s="162">
        <f t="shared" si="124"/>
        <v>938.385748057298</v>
      </c>
      <c r="N135" s="93"/>
      <c r="O135" s="93"/>
      <c r="P135" s="93"/>
      <c r="Q135" s="93"/>
      <c r="R135" s="93"/>
      <c r="S135" s="93"/>
      <c r="T135" s="93"/>
      <c r="U135" s="93"/>
      <c r="V135" s="93"/>
    </row>
    <row r="136" ht="15.75" customHeight="1" spans="1:22">
      <c r="A136" s="252"/>
      <c r="B136" s="211" t="s">
        <v>676</v>
      </c>
      <c r="C136" s="113"/>
      <c r="D136" s="163">
        <f t="shared" ref="D136:G136" si="125">SUM(D134:D135)</f>
        <v>12375.1795550133</v>
      </c>
      <c r="E136" s="163">
        <f t="shared" si="125"/>
        <v>9506.58587957544</v>
      </c>
      <c r="F136" s="164">
        <f t="shared" si="125"/>
        <v>5880.07898885787</v>
      </c>
      <c r="G136" s="164">
        <f t="shared" si="125"/>
        <v>4576.44920884925</v>
      </c>
      <c r="H136" s="164">
        <f t="shared" ref="H136:J136" si="126">SUM(H134:H135)</f>
        <v>5764.48612110614</v>
      </c>
      <c r="I136" s="164">
        <f t="shared" ref="I136" si="127">SUM(I134:I135)</f>
        <v>5899.64503695627</v>
      </c>
      <c r="J136" s="164">
        <f t="shared" si="126"/>
        <v>5784.05216920455</v>
      </c>
      <c r="K136" s="164">
        <f t="shared" ref="K136:M136" si="128">SUM(K134:K135)</f>
        <v>5799.42443852784</v>
      </c>
      <c r="L136" s="164">
        <f t="shared" si="128"/>
        <v>5818.7299133278</v>
      </c>
      <c r="M136" s="164">
        <f t="shared" si="128"/>
        <v>5820.53388231705</v>
      </c>
      <c r="N136" s="93"/>
      <c r="O136" s="93"/>
      <c r="P136" s="93"/>
      <c r="Q136" s="93"/>
      <c r="R136" s="93"/>
      <c r="S136" s="93"/>
      <c r="T136" s="93"/>
      <c r="U136" s="93"/>
      <c r="V136" s="93"/>
    </row>
    <row r="137" ht="15.75" customHeight="1" spans="1:22">
      <c r="A137" s="180"/>
      <c r="B137" s="219" t="s">
        <v>677</v>
      </c>
      <c r="C137" s="105"/>
      <c r="D137" s="182">
        <f t="shared" ref="D137:J137" si="129">D136/D39</f>
        <v>3.11180445704848</v>
      </c>
      <c r="E137" s="182">
        <f t="shared" si="129"/>
        <v>2.25970235368591</v>
      </c>
      <c r="F137" s="253">
        <f t="shared" si="129"/>
        <v>2.47025815063241</v>
      </c>
      <c r="G137" s="253">
        <f t="shared" si="129"/>
        <v>2.63049093204806</v>
      </c>
      <c r="H137" s="253">
        <f t="shared" si="129"/>
        <v>2.4216968601702</v>
      </c>
      <c r="I137" s="253">
        <f t="shared" si="129"/>
        <v>2.47847797044816</v>
      </c>
      <c r="J137" s="253">
        <f t="shared" si="129"/>
        <v>2.42991667998595</v>
      </c>
      <c r="K137" s="253">
        <f t="shared" ref="K137:M137" si="130">K136/K39</f>
        <v>2.47063673712706</v>
      </c>
      <c r="L137" s="253">
        <f t="shared" si="130"/>
        <v>2.47886114211311</v>
      </c>
      <c r="M137" s="253">
        <f t="shared" si="130"/>
        <v>2.47962965838653</v>
      </c>
      <c r="N137" s="93"/>
      <c r="O137" s="93"/>
      <c r="P137" s="93"/>
      <c r="Q137" s="93"/>
      <c r="R137" s="93"/>
      <c r="S137" s="93"/>
      <c r="T137" s="93"/>
      <c r="U137" s="93"/>
      <c r="V137" s="93"/>
    </row>
    <row r="138" ht="15.75" customHeight="1" spans="1:24">
      <c r="A138" s="8"/>
      <c r="B138" s="254"/>
      <c r="C138" s="8"/>
      <c r="D138" s="8"/>
      <c r="E138" s="8"/>
      <c r="F138" s="93"/>
      <c r="G138" s="93"/>
      <c r="H138" s="93"/>
      <c r="I138" s="93"/>
      <c r="J138" s="93"/>
      <c r="K138" s="93"/>
      <c r="L138" s="93"/>
      <c r="M138" s="93"/>
      <c r="N138" s="93"/>
      <c r="O138" s="93"/>
      <c r="P138" s="93"/>
      <c r="Q138" s="93"/>
      <c r="R138" s="93"/>
      <c r="S138" s="93"/>
      <c r="T138" s="93"/>
      <c r="U138" s="93"/>
      <c r="V138" s="93"/>
      <c r="W138" s="93"/>
      <c r="X138" s="93"/>
    </row>
    <row r="139" ht="15.75" customHeight="1" spans="1:24">
      <c r="A139" s="8"/>
      <c r="B139" s="8"/>
      <c r="C139" s="8"/>
      <c r="D139" s="8"/>
      <c r="E139" s="8"/>
      <c r="F139" s="93"/>
      <c r="G139" s="93"/>
      <c r="H139" s="93"/>
      <c r="I139" s="93"/>
      <c r="J139" s="93"/>
      <c r="K139" s="93"/>
      <c r="L139" s="93"/>
      <c r="M139" s="93"/>
      <c r="N139" s="93"/>
      <c r="O139" s="93"/>
      <c r="P139" s="93"/>
      <c r="Q139" s="93"/>
      <c r="R139" s="93"/>
      <c r="S139" s="93"/>
      <c r="T139" s="93"/>
      <c r="U139" s="93"/>
      <c r="V139" s="93"/>
      <c r="W139" s="93"/>
      <c r="X139" s="93"/>
    </row>
    <row r="140" ht="58.5" customHeight="1" spans="1:22">
      <c r="A140" s="154" t="s">
        <v>678</v>
      </c>
      <c r="B140" s="100"/>
      <c r="C140" s="242"/>
      <c r="D140" s="272" t="s">
        <v>163</v>
      </c>
      <c r="E140" s="272" t="s">
        <v>164</v>
      </c>
      <c r="F140" s="272" t="s">
        <v>165</v>
      </c>
      <c r="G140" s="272" t="s">
        <v>166</v>
      </c>
      <c r="H140" s="272" t="s">
        <v>574</v>
      </c>
      <c r="I140" s="272" t="s">
        <v>168</v>
      </c>
      <c r="J140" s="272" t="s">
        <v>576</v>
      </c>
      <c r="K140" s="273" t="s">
        <v>170</v>
      </c>
      <c r="L140" s="273" t="s">
        <v>171</v>
      </c>
      <c r="M140" s="274" t="s">
        <v>172</v>
      </c>
      <c r="N140" s="93"/>
      <c r="O140" s="93"/>
      <c r="P140" s="93"/>
      <c r="Q140" s="93"/>
      <c r="R140" s="93"/>
      <c r="S140" s="93"/>
      <c r="T140" s="93"/>
      <c r="U140" s="93"/>
      <c r="V140" s="93"/>
    </row>
    <row r="141" ht="15.75" customHeight="1" spans="1:22">
      <c r="A141" s="227">
        <v>6</v>
      </c>
      <c r="B141" s="170" t="s">
        <v>658</v>
      </c>
      <c r="C141" s="171" t="s">
        <v>603</v>
      </c>
      <c r="D141" s="172" t="s">
        <v>582</v>
      </c>
      <c r="E141" s="172" t="s">
        <v>582</v>
      </c>
      <c r="F141" s="173" t="s">
        <v>582</v>
      </c>
      <c r="G141" s="173" t="s">
        <v>582</v>
      </c>
      <c r="H141" s="173" t="s">
        <v>582</v>
      </c>
      <c r="I141" s="173" t="s">
        <v>582</v>
      </c>
      <c r="J141" s="173" t="s">
        <v>582</v>
      </c>
      <c r="K141" s="173" t="s">
        <v>582</v>
      </c>
      <c r="L141" s="173" t="s">
        <v>582</v>
      </c>
      <c r="M141" s="173" t="s">
        <v>582</v>
      </c>
      <c r="N141" s="93"/>
      <c r="O141" s="93"/>
      <c r="P141" s="93"/>
      <c r="Q141" s="93"/>
      <c r="R141" s="93"/>
      <c r="S141" s="93"/>
      <c r="T141" s="93"/>
      <c r="U141" s="93"/>
      <c r="V141" s="93"/>
    </row>
    <row r="142" ht="15.75" customHeight="1" spans="1:22">
      <c r="A142" s="228" t="s">
        <v>583</v>
      </c>
      <c r="B142" s="174" t="s">
        <v>659</v>
      </c>
      <c r="C142" s="243">
        <v>4.8</v>
      </c>
      <c r="D142" s="161">
        <f t="shared" ref="D142:J142" si="131">(D159)*$C$142/100</f>
        <v>498.24262307638</v>
      </c>
      <c r="E142" s="161">
        <f t="shared" si="131"/>
        <v>382.748893790533</v>
      </c>
      <c r="F142" s="162">
        <f t="shared" si="131"/>
        <v>236.740482534495</v>
      </c>
      <c r="G142" s="162">
        <f t="shared" si="131"/>
        <v>184.254462576194</v>
      </c>
      <c r="H142" s="162">
        <f t="shared" si="131"/>
        <v>232.086546534495</v>
      </c>
      <c r="I142" s="162">
        <f t="shared" ref="I142" si="132">(I159)*$C$142/100</f>
        <v>237.528239922939</v>
      </c>
      <c r="J142" s="162">
        <f t="shared" si="131"/>
        <v>232.874303922939</v>
      </c>
      <c r="K142" s="162">
        <f t="shared" ref="K142:M142" si="133">(K159)*$C$142/100</f>
        <v>233.493213713801</v>
      </c>
      <c r="L142" s="162">
        <f t="shared" si="133"/>
        <v>234.270480044468</v>
      </c>
      <c r="M142" s="162">
        <f t="shared" si="133"/>
        <v>234.343110444468</v>
      </c>
      <c r="N142" s="93"/>
      <c r="O142" s="93"/>
      <c r="P142" s="93"/>
      <c r="Q142" s="93"/>
      <c r="R142" s="93"/>
      <c r="S142" s="93"/>
      <c r="T142" s="93"/>
      <c r="U142" s="93"/>
      <c r="V142" s="93"/>
    </row>
    <row r="143" ht="15.75" customHeight="1" spans="1:22">
      <c r="A143" s="228" t="s">
        <v>585</v>
      </c>
      <c r="B143" s="174" t="s">
        <v>660</v>
      </c>
      <c r="C143" s="243">
        <v>3.92</v>
      </c>
      <c r="D143" s="161">
        <f t="shared" ref="D143:J143" si="134">(D159+D142)*$C$143/100</f>
        <v>426.429253003638</v>
      </c>
      <c r="E143" s="161">
        <f t="shared" si="134"/>
        <v>327.582019898858</v>
      </c>
      <c r="F143" s="162">
        <f t="shared" si="134"/>
        <v>202.618287651856</v>
      </c>
      <c r="G143" s="162">
        <f t="shared" si="134"/>
        <v>157.697252703546</v>
      </c>
      <c r="H143" s="162">
        <f t="shared" si="134"/>
        <v>198.635138960656</v>
      </c>
      <c r="I143" s="162">
        <f t="shared" si="134"/>
        <v>203.292502942046</v>
      </c>
      <c r="J143" s="162">
        <f t="shared" si="134"/>
        <v>199.309354250846</v>
      </c>
      <c r="K143" s="162">
        <f t="shared" ref="K143:M143" si="135">(K159+K142)*$C$143/100</f>
        <v>199.839058510519</v>
      </c>
      <c r="L143" s="162">
        <f t="shared" si="135"/>
        <v>200.504294854059</v>
      </c>
      <c r="M143" s="162">
        <f t="shared" si="135"/>
        <v>200.566456792405</v>
      </c>
      <c r="N143" s="93"/>
      <c r="O143" s="93"/>
      <c r="P143" s="93"/>
      <c r="Q143" s="93"/>
      <c r="R143" s="93"/>
      <c r="S143" s="93"/>
      <c r="T143" s="93"/>
      <c r="U143" s="93"/>
      <c r="V143" s="93"/>
    </row>
    <row r="144" ht="15.75" customHeight="1" spans="1:22">
      <c r="A144" s="228" t="s">
        <v>587</v>
      </c>
      <c r="B144" s="174" t="s">
        <v>661</v>
      </c>
      <c r="C144" s="243"/>
      <c r="D144" s="161"/>
      <c r="E144" s="161"/>
      <c r="F144" s="162"/>
      <c r="G144" s="162"/>
      <c r="H144" s="162"/>
      <c r="I144" s="162"/>
      <c r="J144" s="162"/>
      <c r="K144" s="162"/>
      <c r="L144" s="162"/>
      <c r="M144" s="162"/>
      <c r="N144" s="93"/>
      <c r="O144" s="93"/>
      <c r="P144" s="93"/>
      <c r="Q144" s="93"/>
      <c r="R144" s="93"/>
      <c r="S144" s="93"/>
      <c r="T144" s="93"/>
      <c r="U144" s="93"/>
      <c r="V144" s="93"/>
    </row>
    <row r="145" ht="15.75" customHeight="1" spans="1:22">
      <c r="A145" s="228"/>
      <c r="B145" s="174" t="s">
        <v>679</v>
      </c>
      <c r="C145" s="175">
        <v>9.25</v>
      </c>
      <c r="D145" s="161">
        <f t="shared" ref="D145:J145" si="136">((D159+D142+D143)/(1-($C$145+$C$147)/100))*$C$145/100</f>
        <v>1219.4602955384</v>
      </c>
      <c r="E145" s="161">
        <f t="shared" si="136"/>
        <v>936.786733051633</v>
      </c>
      <c r="F145" s="162">
        <f t="shared" si="136"/>
        <v>579.427783626535</v>
      </c>
      <c r="G145" s="162">
        <f t="shared" si="136"/>
        <v>450.96704091691</v>
      </c>
      <c r="H145" s="162">
        <f t="shared" si="136"/>
        <v>568.037168076755</v>
      </c>
      <c r="I145" s="162">
        <f t="shared" ref="I145" si="137">((I159+I142+I143)/(1-($C$145+$C$147)/100))*$C$145/100</f>
        <v>581.355837978436</v>
      </c>
      <c r="J145" s="162">
        <f t="shared" si="136"/>
        <v>569.965222428656</v>
      </c>
      <c r="K145" s="162">
        <f t="shared" ref="K145:M145" si="138">((K159+K142+K143)/(1-($C$145+$C$147)/100))*$C$145/100</f>
        <v>571.480018396565</v>
      </c>
      <c r="L145" s="162">
        <f t="shared" si="138"/>
        <v>573.382395642924</v>
      </c>
      <c r="M145" s="162">
        <f t="shared" si="138"/>
        <v>573.560160219752</v>
      </c>
      <c r="N145" s="93"/>
      <c r="O145" s="93"/>
      <c r="P145" s="93"/>
      <c r="Q145" s="93"/>
      <c r="R145" s="93"/>
      <c r="S145" s="93"/>
      <c r="T145" s="93"/>
      <c r="U145" s="93"/>
      <c r="V145" s="93"/>
    </row>
    <row r="146" ht="15.75" customHeight="1" spans="1:22">
      <c r="A146" s="228"/>
      <c r="B146" s="174" t="s">
        <v>663</v>
      </c>
      <c r="C146" s="243"/>
      <c r="D146" s="161"/>
      <c r="E146" s="161"/>
      <c r="F146" s="162"/>
      <c r="G146" s="162"/>
      <c r="H146" s="162"/>
      <c r="I146" s="162"/>
      <c r="J146" s="162"/>
      <c r="K146" s="162"/>
      <c r="L146" s="162"/>
      <c r="M146" s="162"/>
      <c r="N146" s="93"/>
      <c r="O146" s="93"/>
      <c r="P146" s="93"/>
      <c r="Q146" s="93"/>
      <c r="R146" s="93"/>
      <c r="S146" s="93"/>
      <c r="T146" s="93"/>
      <c r="U146" s="93"/>
      <c r="V146" s="93"/>
    </row>
    <row r="147" ht="15.75" customHeight="1" spans="1:22">
      <c r="A147" s="228"/>
      <c r="B147" s="174" t="s">
        <v>664</v>
      </c>
      <c r="C147" s="244">
        <v>5</v>
      </c>
      <c r="D147" s="161">
        <f t="shared" ref="D147:J147" si="139">((D159+D142+D143)/(1-($C$145+$C$147)/100))*$C$147/100</f>
        <v>659.167727318053</v>
      </c>
      <c r="E147" s="161">
        <f t="shared" si="139"/>
        <v>506.371207054937</v>
      </c>
      <c r="F147" s="162">
        <f t="shared" si="139"/>
        <v>313.204207365694</v>
      </c>
      <c r="G147" s="162">
        <f t="shared" si="139"/>
        <v>243.765968063195</v>
      </c>
      <c r="H147" s="162">
        <f t="shared" si="139"/>
        <v>307.047117879327</v>
      </c>
      <c r="I147" s="162">
        <f t="shared" ref="I147" si="140">((I159+I142+I143)/(1-($C$145+$C$147)/100))*$C$147/100</f>
        <v>314.246398907263</v>
      </c>
      <c r="J147" s="162">
        <f t="shared" si="139"/>
        <v>308.089309420895</v>
      </c>
      <c r="K147" s="162">
        <f t="shared" ref="K147:M147" si="141">((K159+K142+K143)/(1-($C$145+$C$147)/100))*$C$147/100</f>
        <v>308.908118052197</v>
      </c>
      <c r="L147" s="162">
        <f t="shared" si="141"/>
        <v>309.936430077256</v>
      </c>
      <c r="M147" s="162">
        <f t="shared" si="141"/>
        <v>310.032519037704</v>
      </c>
      <c r="N147" s="93"/>
      <c r="O147" s="93"/>
      <c r="P147" s="93"/>
      <c r="Q147" s="93"/>
      <c r="R147" s="93"/>
      <c r="S147" s="93"/>
      <c r="T147" s="93"/>
      <c r="U147" s="93"/>
      <c r="V147" s="93"/>
    </row>
    <row r="148" ht="15.75" customHeight="1" spans="1:22">
      <c r="A148" s="228"/>
      <c r="B148" s="174" t="s">
        <v>665</v>
      </c>
      <c r="C148" s="243"/>
      <c r="D148" s="161"/>
      <c r="E148" s="161"/>
      <c r="F148" s="162"/>
      <c r="G148" s="162"/>
      <c r="H148" s="162"/>
      <c r="I148" s="162"/>
      <c r="J148" s="162"/>
      <c r="K148" s="162"/>
      <c r="L148" s="162"/>
      <c r="M148" s="162"/>
      <c r="N148" s="93"/>
      <c r="O148" s="93"/>
      <c r="P148" s="93"/>
      <c r="Q148" s="93"/>
      <c r="R148" s="93"/>
      <c r="S148" s="93"/>
      <c r="T148" s="93"/>
      <c r="U148" s="93"/>
      <c r="V148" s="93"/>
    </row>
    <row r="149" ht="15.75" customHeight="1" spans="1:22">
      <c r="A149" s="247"/>
      <c r="B149" s="181" t="s">
        <v>183</v>
      </c>
      <c r="C149" s="248">
        <f t="shared" ref="C149:G149" si="142">SUM(C142:C148)</f>
        <v>22.97</v>
      </c>
      <c r="D149" s="183">
        <f t="shared" si="142"/>
        <v>2803.29989893647</v>
      </c>
      <c r="E149" s="183">
        <f t="shared" si="142"/>
        <v>2153.48885379596</v>
      </c>
      <c r="F149" s="184">
        <f t="shared" si="142"/>
        <v>1331.99076117858</v>
      </c>
      <c r="G149" s="184">
        <f t="shared" si="142"/>
        <v>1036.68472425984</v>
      </c>
      <c r="H149" s="184">
        <f t="shared" ref="H149:J149" si="143">SUM(H142:H148)</f>
        <v>1305.80597145123</v>
      </c>
      <c r="I149" s="184">
        <f t="shared" ref="I149" si="144">SUM(I142:I148)</f>
        <v>1336.42297975068</v>
      </c>
      <c r="J149" s="184">
        <f t="shared" si="143"/>
        <v>1310.23819002334</v>
      </c>
      <c r="K149" s="184">
        <f t="shared" ref="K149:M149" si="145">SUM(K142:K148)</f>
        <v>1313.72040867308</v>
      </c>
      <c r="L149" s="184">
        <f t="shared" si="145"/>
        <v>1318.09360061871</v>
      </c>
      <c r="M149" s="184">
        <f t="shared" si="145"/>
        <v>1318.50224649433</v>
      </c>
      <c r="N149" s="93"/>
      <c r="O149" s="93"/>
      <c r="P149" s="93"/>
      <c r="Q149" s="93"/>
      <c r="R149" s="93"/>
      <c r="S149" s="93"/>
      <c r="T149" s="93"/>
      <c r="U149" s="93"/>
      <c r="V149" s="93"/>
    </row>
    <row r="150" ht="15.75" customHeight="1" spans="1:24">
      <c r="A150" s="8"/>
      <c r="B150" s="8"/>
      <c r="C150" s="8"/>
      <c r="D150" s="8"/>
      <c r="E150" s="8"/>
      <c r="F150" s="93"/>
      <c r="G150" s="93"/>
      <c r="H150" s="93"/>
      <c r="I150" s="93"/>
      <c r="J150" s="93"/>
      <c r="K150" s="93"/>
      <c r="L150" s="93"/>
      <c r="M150" s="93"/>
      <c r="N150" s="93"/>
      <c r="O150" s="93"/>
      <c r="P150" s="93"/>
      <c r="Q150" s="93"/>
      <c r="R150" s="93"/>
      <c r="S150" s="93"/>
      <c r="T150" s="93"/>
      <c r="U150" s="93"/>
      <c r="V150" s="93"/>
      <c r="W150" s="93"/>
      <c r="X150" s="93"/>
    </row>
    <row r="151" ht="15.75" customHeight="1" spans="1:24">
      <c r="A151" s="250" t="s">
        <v>680</v>
      </c>
      <c r="B151" s="250"/>
      <c r="C151" s="250"/>
      <c r="D151" s="250"/>
      <c r="E151" s="250"/>
      <c r="F151" s="250"/>
      <c r="G151" s="250"/>
      <c r="H151" s="250"/>
      <c r="I151" s="250"/>
      <c r="J151" s="250"/>
      <c r="K151" s="93"/>
      <c r="L151" s="93"/>
      <c r="M151" s="93"/>
      <c r="N151" s="93"/>
      <c r="O151" s="93"/>
      <c r="P151" s="93"/>
      <c r="Q151" s="93"/>
      <c r="R151" s="93"/>
      <c r="S151" s="93"/>
      <c r="T151" s="93"/>
      <c r="U151" s="93"/>
      <c r="V151" s="93"/>
      <c r="W151" s="93"/>
      <c r="X151" s="93"/>
    </row>
    <row r="152" ht="55.5" customHeight="1" spans="1:22">
      <c r="A152" s="255" t="s">
        <v>681</v>
      </c>
      <c r="B152" s="256"/>
      <c r="C152" s="257"/>
      <c r="D152" s="272" t="s">
        <v>163</v>
      </c>
      <c r="E152" s="272" t="s">
        <v>164</v>
      </c>
      <c r="F152" s="272" t="s">
        <v>165</v>
      </c>
      <c r="G152" s="272" t="s">
        <v>166</v>
      </c>
      <c r="H152" s="272" t="s">
        <v>574</v>
      </c>
      <c r="I152" s="272" t="s">
        <v>168</v>
      </c>
      <c r="J152" s="272" t="s">
        <v>576</v>
      </c>
      <c r="K152" s="273" t="s">
        <v>170</v>
      </c>
      <c r="L152" s="273" t="s">
        <v>171</v>
      </c>
      <c r="M152" s="274" t="s">
        <v>172</v>
      </c>
      <c r="N152" s="93"/>
      <c r="O152" s="93"/>
      <c r="P152" s="93"/>
      <c r="Q152" s="93"/>
      <c r="R152" s="93"/>
      <c r="S152" s="93"/>
      <c r="T152" s="93"/>
      <c r="U152" s="93"/>
      <c r="V152" s="93"/>
    </row>
    <row r="153" ht="15.75" customHeight="1" spans="1:22">
      <c r="A153" s="258"/>
      <c r="B153" s="211" t="s">
        <v>668</v>
      </c>
      <c r="C153" s="113"/>
      <c r="D153" s="172" t="s">
        <v>582</v>
      </c>
      <c r="E153" s="172" t="s">
        <v>582</v>
      </c>
      <c r="F153" s="246"/>
      <c r="G153" s="246"/>
      <c r="H153" s="246"/>
      <c r="I153" s="246"/>
      <c r="J153" s="246"/>
      <c r="K153" s="246"/>
      <c r="L153" s="246"/>
      <c r="M153" s="246"/>
      <c r="N153" s="93"/>
      <c r="O153" s="93"/>
      <c r="P153" s="93"/>
      <c r="Q153" s="93"/>
      <c r="R153" s="93"/>
      <c r="S153" s="93"/>
      <c r="T153" s="93"/>
      <c r="U153" s="93"/>
      <c r="V153" s="93"/>
    </row>
    <row r="154" ht="15.75" customHeight="1" spans="1:22">
      <c r="A154" s="258" t="s">
        <v>583</v>
      </c>
      <c r="B154" s="212" t="s">
        <v>669</v>
      </c>
      <c r="C154" s="113"/>
      <c r="D154" s="161">
        <f t="shared" ref="D154:G158" si="146">D129</f>
        <v>3976.85</v>
      </c>
      <c r="E154" s="161">
        <f t="shared" si="146"/>
        <v>4207.008</v>
      </c>
      <c r="F154" s="162">
        <f t="shared" si="146"/>
        <v>2380.35</v>
      </c>
      <c r="G154" s="162">
        <f t="shared" si="146"/>
        <v>1739.77</v>
      </c>
      <c r="H154" s="162">
        <f t="shared" ref="H154:J154" si="147">H129</f>
        <v>2380.35</v>
      </c>
      <c r="I154" s="162">
        <f t="shared" ref="I154" si="148">I129</f>
        <v>2380.35</v>
      </c>
      <c r="J154" s="162">
        <f t="shared" si="147"/>
        <v>2380.35</v>
      </c>
      <c r="K154" s="162">
        <f t="shared" ref="K154:M158" si="149">K129</f>
        <v>2347.34</v>
      </c>
      <c r="L154" s="162">
        <f t="shared" si="149"/>
        <v>2347.34</v>
      </c>
      <c r="M154" s="162">
        <f t="shared" si="149"/>
        <v>2347.34</v>
      </c>
      <c r="N154" s="93"/>
      <c r="O154" s="93"/>
      <c r="P154" s="93"/>
      <c r="Q154" s="93"/>
      <c r="R154" s="93"/>
      <c r="S154" s="93"/>
      <c r="T154" s="93"/>
      <c r="U154" s="93"/>
      <c r="V154" s="93"/>
    </row>
    <row r="155" ht="15.75" customHeight="1" spans="1:22">
      <c r="A155" s="258" t="s">
        <v>585</v>
      </c>
      <c r="B155" s="212" t="s">
        <v>670</v>
      </c>
      <c r="C155" s="113"/>
      <c r="D155" s="161">
        <f t="shared" si="146"/>
        <v>3074.506425</v>
      </c>
      <c r="E155" s="161">
        <f t="shared" si="146"/>
        <v>3231.128944</v>
      </c>
      <c r="F155" s="162">
        <f t="shared" si="146"/>
        <v>2202.315175</v>
      </c>
      <c r="G155" s="162">
        <f t="shared" si="146"/>
        <v>1804.835285</v>
      </c>
      <c r="H155" s="162">
        <f t="shared" ref="H155:J155" si="150">H130</f>
        <v>2105.358175</v>
      </c>
      <c r="I155" s="162">
        <f t="shared" ref="I155" si="151">I130</f>
        <v>2202.315175</v>
      </c>
      <c r="J155" s="162">
        <f t="shared" si="150"/>
        <v>2105.358175</v>
      </c>
      <c r="K155" s="162">
        <f t="shared" ref="K155" si="152">K130</f>
        <v>2181.83247</v>
      </c>
      <c r="L155" s="162">
        <f t="shared" si="149"/>
        <v>2181.83247</v>
      </c>
      <c r="M155" s="162">
        <f t="shared" si="149"/>
        <v>2181.83247</v>
      </c>
      <c r="N155" s="93"/>
      <c r="O155" s="93"/>
      <c r="P155" s="93"/>
      <c r="Q155" s="93"/>
      <c r="R155" s="93"/>
      <c r="S155" s="93"/>
      <c r="T155" s="93"/>
      <c r="U155" s="93"/>
      <c r="V155" s="93"/>
    </row>
    <row r="156" ht="15.75" customHeight="1" spans="1:22">
      <c r="A156" s="258" t="s">
        <v>587</v>
      </c>
      <c r="B156" s="212" t="s">
        <v>671</v>
      </c>
      <c r="C156" s="113"/>
      <c r="D156" s="161">
        <f t="shared" si="146"/>
        <v>263.984447986389</v>
      </c>
      <c r="E156" s="161">
        <f t="shared" si="146"/>
        <v>279.262109704356</v>
      </c>
      <c r="F156" s="162">
        <f t="shared" si="146"/>
        <v>158.010347878056</v>
      </c>
      <c r="G156" s="162">
        <f t="shared" si="146"/>
        <v>115.489277381722</v>
      </c>
      <c r="H156" s="162">
        <f t="shared" ref="H156:J156" si="153">H131</f>
        <v>158.010347878056</v>
      </c>
      <c r="I156" s="162">
        <f t="shared" ref="I156" si="154">I131</f>
        <v>158.010347878056</v>
      </c>
      <c r="J156" s="162">
        <f t="shared" si="153"/>
        <v>158.010347878056</v>
      </c>
      <c r="K156" s="162">
        <f t="shared" ref="K156" si="155">K131</f>
        <v>155.819176537889</v>
      </c>
      <c r="L156" s="162">
        <f t="shared" si="149"/>
        <v>155.819176537889</v>
      </c>
      <c r="M156" s="162">
        <f t="shared" si="149"/>
        <v>155.819176537889</v>
      </c>
      <c r="N156" s="93"/>
      <c r="O156" s="93"/>
      <c r="P156" s="93"/>
      <c r="Q156" s="93"/>
      <c r="R156" s="93"/>
      <c r="S156" s="93"/>
      <c r="T156" s="93"/>
      <c r="U156" s="93"/>
      <c r="V156" s="93"/>
    </row>
    <row r="157" ht="15.75" customHeight="1" spans="1:22">
      <c r="A157" s="258" t="s">
        <v>589</v>
      </c>
      <c r="B157" s="212" t="s">
        <v>672</v>
      </c>
      <c r="C157" s="113"/>
      <c r="D157" s="161">
        <f t="shared" si="146"/>
        <v>136.415027475327</v>
      </c>
      <c r="E157" s="161">
        <f t="shared" si="146"/>
        <v>92.4587335984182</v>
      </c>
      <c r="F157" s="162">
        <f t="shared" si="146"/>
        <v>55.4903632572539</v>
      </c>
      <c r="G157" s="162">
        <f t="shared" si="146"/>
        <v>42.6125746223268</v>
      </c>
      <c r="H157" s="162">
        <f t="shared" ref="H157:J157" si="156">H132</f>
        <v>55.4903632572539</v>
      </c>
      <c r="I157" s="162">
        <f t="shared" ref="I157" si="157">I132</f>
        <v>55.6328088498465</v>
      </c>
      <c r="J157" s="162">
        <f t="shared" si="156"/>
        <v>55.6328088498465</v>
      </c>
      <c r="K157" s="162">
        <f t="shared" ref="K157" si="158">K132</f>
        <v>54.7286391663044</v>
      </c>
      <c r="L157" s="162">
        <f t="shared" si="149"/>
        <v>54.86918772186</v>
      </c>
      <c r="M157" s="162">
        <f t="shared" si="149"/>
        <v>54.8823210551933</v>
      </c>
      <c r="N157" s="93"/>
      <c r="O157" s="93"/>
      <c r="P157" s="93"/>
      <c r="Q157" s="93"/>
      <c r="R157" s="93"/>
      <c r="S157" s="93"/>
      <c r="T157" s="93"/>
      <c r="U157" s="93"/>
      <c r="V157" s="93"/>
    </row>
    <row r="158" ht="15.75" customHeight="1" spans="1:22">
      <c r="A158" s="258" t="s">
        <v>591</v>
      </c>
      <c r="B158" s="212" t="s">
        <v>673</v>
      </c>
      <c r="C158" s="113"/>
      <c r="D158" s="161">
        <f t="shared" si="146"/>
        <v>2928.29874696287</v>
      </c>
      <c r="E158" s="161">
        <f t="shared" si="146"/>
        <v>164.0775</v>
      </c>
      <c r="F158" s="162">
        <f t="shared" si="146"/>
        <v>135.9275</v>
      </c>
      <c r="G158" s="162">
        <f t="shared" si="146"/>
        <v>135.9275</v>
      </c>
      <c r="H158" s="162">
        <f t="shared" ref="H158:J158" si="159">H133</f>
        <v>135.9275</v>
      </c>
      <c r="I158" s="162">
        <f t="shared" ref="I158" si="160">I133</f>
        <v>152.196666666667</v>
      </c>
      <c r="J158" s="162">
        <f t="shared" si="159"/>
        <v>152.196666666667</v>
      </c>
      <c r="K158" s="162">
        <f t="shared" ref="K158" si="161">K133</f>
        <v>124.721666666667</v>
      </c>
      <c r="L158" s="162">
        <f t="shared" si="149"/>
        <v>140.774166666667</v>
      </c>
      <c r="M158" s="162">
        <f t="shared" si="149"/>
        <v>142.274166666667</v>
      </c>
      <c r="N158" s="93"/>
      <c r="O158" s="93"/>
      <c r="P158" s="93"/>
      <c r="Q158" s="93"/>
      <c r="R158" s="93"/>
      <c r="S158" s="93"/>
      <c r="T158" s="93"/>
      <c r="U158" s="93"/>
      <c r="V158" s="93"/>
    </row>
    <row r="159" ht="15.75" customHeight="1" spans="1:22">
      <c r="A159" s="258"/>
      <c r="B159" s="211" t="s">
        <v>674</v>
      </c>
      <c r="C159" s="113"/>
      <c r="D159" s="163">
        <f t="shared" ref="D159:G159" si="162">SUM(D154:D158)</f>
        <v>10380.0546474246</v>
      </c>
      <c r="E159" s="163">
        <f t="shared" si="162"/>
        <v>7973.93528730277</v>
      </c>
      <c r="F159" s="164">
        <f t="shared" si="162"/>
        <v>4932.09338613531</v>
      </c>
      <c r="G159" s="164">
        <f t="shared" si="162"/>
        <v>3838.63463700405</v>
      </c>
      <c r="H159" s="164">
        <f t="shared" ref="H159:J159" si="163">SUM(H154:H158)</f>
        <v>4835.13638613531</v>
      </c>
      <c r="I159" s="164">
        <f t="shared" ref="I159" si="164">SUM(I154:I158)</f>
        <v>4948.50499839457</v>
      </c>
      <c r="J159" s="164">
        <f t="shared" si="163"/>
        <v>4851.54799839457</v>
      </c>
      <c r="K159" s="164">
        <f t="shared" ref="K159:M159" si="165">SUM(K154:K158)</f>
        <v>4864.44195237086</v>
      </c>
      <c r="L159" s="164">
        <f t="shared" si="165"/>
        <v>4880.63500092642</v>
      </c>
      <c r="M159" s="164">
        <f t="shared" si="165"/>
        <v>4882.14813425975</v>
      </c>
      <c r="N159" s="93"/>
      <c r="O159" s="93"/>
      <c r="P159" s="93"/>
      <c r="Q159" s="93"/>
      <c r="R159" s="93"/>
      <c r="S159" s="93"/>
      <c r="T159" s="93"/>
      <c r="U159" s="93"/>
      <c r="V159" s="93"/>
    </row>
    <row r="160" ht="15.75" customHeight="1" spans="1:22">
      <c r="A160" s="258" t="s">
        <v>593</v>
      </c>
      <c r="B160" s="212" t="s">
        <v>675</v>
      </c>
      <c r="C160" s="113"/>
      <c r="D160" s="161">
        <f t="shared" ref="D160:J160" si="166">D149</f>
        <v>2803.29989893647</v>
      </c>
      <c r="E160" s="161">
        <f t="shared" si="166"/>
        <v>2153.48885379596</v>
      </c>
      <c r="F160" s="162">
        <f t="shared" si="166"/>
        <v>1331.99076117858</v>
      </c>
      <c r="G160" s="162">
        <f t="shared" si="166"/>
        <v>1036.68472425984</v>
      </c>
      <c r="H160" s="162">
        <f t="shared" si="166"/>
        <v>1305.80597145123</v>
      </c>
      <c r="I160" s="162">
        <f t="shared" ref="I160" si="167">I149</f>
        <v>1336.42297975068</v>
      </c>
      <c r="J160" s="162">
        <f t="shared" si="166"/>
        <v>1310.23819002334</v>
      </c>
      <c r="K160" s="162">
        <f t="shared" ref="K160:M160" si="168">K149</f>
        <v>1313.72040867308</v>
      </c>
      <c r="L160" s="162">
        <f t="shared" si="168"/>
        <v>1318.09360061871</v>
      </c>
      <c r="M160" s="162">
        <f t="shared" si="168"/>
        <v>1318.50224649433</v>
      </c>
      <c r="N160" s="93"/>
      <c r="O160" s="93"/>
      <c r="P160" s="93"/>
      <c r="Q160" s="93"/>
      <c r="R160" s="93"/>
      <c r="S160" s="93"/>
      <c r="T160" s="93"/>
      <c r="U160" s="93"/>
      <c r="V160" s="93"/>
    </row>
    <row r="161" ht="15.75" customHeight="1" spans="1:22">
      <c r="A161" s="258"/>
      <c r="B161" s="211" t="s">
        <v>676</v>
      </c>
      <c r="C161" s="113"/>
      <c r="D161" s="163">
        <f t="shared" ref="D161:G161" si="169">SUM(D159:D160)</f>
        <v>13183.3545463611</v>
      </c>
      <c r="E161" s="163">
        <f t="shared" si="169"/>
        <v>10127.4241410987</v>
      </c>
      <c r="F161" s="164">
        <f t="shared" si="169"/>
        <v>6264.08414731389</v>
      </c>
      <c r="G161" s="164">
        <f t="shared" si="169"/>
        <v>4875.31936126389</v>
      </c>
      <c r="H161" s="164">
        <f t="shared" ref="H161:J161" si="170">SUM(H159:H160)</f>
        <v>6140.94235758654</v>
      </c>
      <c r="I161" s="164">
        <f t="shared" ref="I161" si="171">SUM(I159:I160)</f>
        <v>6284.92797814525</v>
      </c>
      <c r="J161" s="164">
        <f t="shared" si="170"/>
        <v>6161.78618841791</v>
      </c>
      <c r="K161" s="164">
        <f t="shared" ref="K161:M161" si="172">SUM(K159:K160)</f>
        <v>6178.16236104394</v>
      </c>
      <c r="L161" s="164">
        <f t="shared" si="172"/>
        <v>6198.72860154512</v>
      </c>
      <c r="M161" s="164">
        <f t="shared" si="172"/>
        <v>6200.65038075408</v>
      </c>
      <c r="N161" s="93"/>
      <c r="O161" s="93"/>
      <c r="P161" s="93"/>
      <c r="Q161" s="93"/>
      <c r="R161" s="93"/>
      <c r="S161" s="93"/>
      <c r="T161" s="93"/>
      <c r="U161" s="93"/>
      <c r="V161" s="93"/>
    </row>
    <row r="162" ht="15.75" customHeight="1" spans="1:22">
      <c r="A162" s="259"/>
      <c r="B162" s="211" t="s">
        <v>682</v>
      </c>
      <c r="C162" s="113"/>
      <c r="D162" s="260"/>
      <c r="E162" s="260"/>
      <c r="F162" s="261"/>
      <c r="G162" s="261"/>
      <c r="H162" s="261">
        <f>2*H161</f>
        <v>12281.8847151731</v>
      </c>
      <c r="I162" s="261"/>
      <c r="J162" s="261">
        <f>2*J161</f>
        <v>12323.5723768358</v>
      </c>
      <c r="K162" s="261"/>
      <c r="L162" s="261"/>
      <c r="M162" s="261"/>
      <c r="N162" s="93"/>
      <c r="O162" s="93"/>
      <c r="P162" s="93"/>
      <c r="Q162" s="93"/>
      <c r="R162" s="93"/>
      <c r="S162" s="93"/>
      <c r="T162" s="93"/>
      <c r="U162" s="93"/>
      <c r="V162" s="93"/>
    </row>
    <row r="163" ht="15.75" customHeight="1" spans="1:22">
      <c r="A163" s="262"/>
      <c r="B163" s="263" t="s">
        <v>677</v>
      </c>
      <c r="C163" s="264"/>
      <c r="D163" s="265">
        <f t="shared" ref="D163:J163" si="173">D161/D39</f>
        <v>3.31502433995777</v>
      </c>
      <c r="E163" s="265">
        <f t="shared" si="173"/>
        <v>2.40727475229397</v>
      </c>
      <c r="F163" s="266">
        <f t="shared" si="173"/>
        <v>2.6315811318982</v>
      </c>
      <c r="G163" s="266">
        <f t="shared" si="173"/>
        <v>2.80227809495732</v>
      </c>
      <c r="H163" s="266">
        <f t="shared" si="173"/>
        <v>2.57984849185479</v>
      </c>
      <c r="I163" s="266">
        <f t="shared" si="173"/>
        <v>2.64033775627334</v>
      </c>
      <c r="J163" s="266">
        <f t="shared" si="173"/>
        <v>2.58860511622993</v>
      </c>
      <c r="K163" s="266">
        <f t="shared" ref="K163:M163" si="174">K161/K39</f>
        <v>2.63198444240883</v>
      </c>
      <c r="L163" s="266">
        <f t="shared" si="174"/>
        <v>2.64074595139397</v>
      </c>
      <c r="M163" s="266">
        <f t="shared" si="174"/>
        <v>2.64156465648525</v>
      </c>
      <c r="N163" s="93"/>
      <c r="O163" s="93"/>
      <c r="P163" s="93"/>
      <c r="Q163" s="93"/>
      <c r="R163" s="93"/>
      <c r="S163" s="93"/>
      <c r="T163" s="93"/>
      <c r="U163" s="93"/>
      <c r="V163" s="93"/>
    </row>
    <row r="164" ht="15.75" customHeight="1" spans="1:24">
      <c r="A164" s="93"/>
      <c r="B164" s="93"/>
      <c r="C164" s="93"/>
      <c r="D164" s="93"/>
      <c r="E164" s="93"/>
      <c r="F164" s="93"/>
      <c r="G164" s="93"/>
      <c r="H164" s="93"/>
      <c r="I164" s="93"/>
      <c r="J164" s="93"/>
      <c r="K164" s="93"/>
      <c r="L164" s="93"/>
      <c r="M164" s="93"/>
      <c r="N164" s="93"/>
      <c r="O164" s="93"/>
      <c r="P164" s="93"/>
      <c r="Q164" s="93"/>
      <c r="R164" s="93"/>
      <c r="S164" s="93"/>
      <c r="T164" s="93"/>
      <c r="U164" s="93"/>
      <c r="V164" s="93"/>
      <c r="W164" s="93"/>
      <c r="X164" s="93"/>
    </row>
    <row r="165" ht="15.75" customHeight="1" spans="1:24">
      <c r="A165" s="93"/>
      <c r="B165" s="93"/>
      <c r="C165" s="93"/>
      <c r="D165" s="93"/>
      <c r="E165" s="93"/>
      <c r="F165" s="93"/>
      <c r="G165" s="93"/>
      <c r="H165" s="93"/>
      <c r="I165" s="93"/>
      <c r="J165" s="93"/>
      <c r="K165" s="93"/>
      <c r="L165" s="93"/>
      <c r="M165" s="93"/>
      <c r="N165" s="93"/>
      <c r="O165" s="93"/>
      <c r="P165" s="93"/>
      <c r="Q165" s="93"/>
      <c r="R165" s="93"/>
      <c r="S165" s="93"/>
      <c r="T165" s="93"/>
      <c r="U165" s="93"/>
      <c r="V165" s="93"/>
      <c r="W165" s="93"/>
      <c r="X165" s="93"/>
    </row>
    <row r="166" ht="15.75" customHeight="1" spans="1:24">
      <c r="A166" s="93"/>
      <c r="B166" s="93"/>
      <c r="C166" s="93"/>
      <c r="D166" s="93"/>
      <c r="E166" s="93"/>
      <c r="F166" s="93"/>
      <c r="G166" s="93"/>
      <c r="H166" s="93"/>
      <c r="I166" s="93"/>
      <c r="J166" s="93"/>
      <c r="K166" s="93"/>
      <c r="L166" s="93"/>
      <c r="M166" s="93"/>
      <c r="N166" s="93"/>
      <c r="O166" s="93"/>
      <c r="P166" s="93"/>
      <c r="Q166" s="93"/>
      <c r="R166" s="93"/>
      <c r="S166" s="93"/>
      <c r="T166" s="93"/>
      <c r="U166" s="93"/>
      <c r="V166" s="93"/>
      <c r="W166" s="93"/>
      <c r="X166" s="93"/>
    </row>
    <row r="167" ht="15.75" customHeight="1" spans="1:24">
      <c r="A167" s="93"/>
      <c r="B167" s="93"/>
      <c r="C167" s="93"/>
      <c r="D167" s="93"/>
      <c r="E167" s="93"/>
      <c r="F167" s="93"/>
      <c r="G167" s="93"/>
      <c r="H167" s="93"/>
      <c r="I167" s="93"/>
      <c r="J167" s="93"/>
      <c r="K167" s="93"/>
      <c r="L167" s="93"/>
      <c r="M167" s="93"/>
      <c r="N167" s="93"/>
      <c r="O167" s="93"/>
      <c r="P167" s="93"/>
      <c r="Q167" s="93"/>
      <c r="R167" s="93"/>
      <c r="S167" s="93"/>
      <c r="T167" s="93"/>
      <c r="U167" s="93"/>
      <c r="V167" s="93"/>
      <c r="W167" s="93"/>
      <c r="X167" s="93"/>
    </row>
    <row r="168" ht="15.75" customHeight="1" spans="1:24">
      <c r="A168" s="93"/>
      <c r="B168" s="93"/>
      <c r="C168" s="93"/>
      <c r="D168" s="93"/>
      <c r="E168" s="93"/>
      <c r="F168" s="93"/>
      <c r="G168" s="93"/>
      <c r="H168" s="93"/>
      <c r="I168" s="93"/>
      <c r="J168" s="93"/>
      <c r="K168" s="93"/>
      <c r="L168" s="93"/>
      <c r="M168" s="93"/>
      <c r="N168" s="93"/>
      <c r="O168" s="93"/>
      <c r="P168" s="93"/>
      <c r="Q168" s="93"/>
      <c r="R168" s="93"/>
      <c r="S168" s="93"/>
      <c r="T168" s="93"/>
      <c r="U168" s="93"/>
      <c r="V168" s="93"/>
      <c r="W168" s="93"/>
      <c r="X168" s="93"/>
    </row>
    <row r="169" ht="15.75" customHeight="1" spans="1:24">
      <c r="A169" s="93"/>
      <c r="B169" s="93"/>
      <c r="C169" s="93"/>
      <c r="D169" s="93"/>
      <c r="E169" s="93"/>
      <c r="F169" s="93"/>
      <c r="G169" s="93"/>
      <c r="H169" s="93"/>
      <c r="I169" s="93"/>
      <c r="J169" s="93"/>
      <c r="K169" s="93"/>
      <c r="L169" s="93"/>
      <c r="M169" s="93"/>
      <c r="N169" s="93"/>
      <c r="O169" s="93"/>
      <c r="P169" s="93"/>
      <c r="Q169" s="93"/>
      <c r="R169" s="93"/>
      <c r="S169" s="93"/>
      <c r="T169" s="93"/>
      <c r="U169" s="93"/>
      <c r="V169" s="93"/>
      <c r="W169" s="93"/>
      <c r="X169" s="93"/>
    </row>
    <row r="170" ht="15.75" customHeight="1" spans="1:24">
      <c r="A170" s="93"/>
      <c r="B170" s="93"/>
      <c r="C170" s="93"/>
      <c r="D170" s="93"/>
      <c r="E170" s="93"/>
      <c r="F170" s="93"/>
      <c r="G170" s="93"/>
      <c r="H170" s="93"/>
      <c r="I170" s="93"/>
      <c r="J170" s="93"/>
      <c r="K170" s="93"/>
      <c r="L170" s="93"/>
      <c r="M170" s="93"/>
      <c r="N170" s="93"/>
      <c r="O170" s="93"/>
      <c r="P170" s="93"/>
      <c r="Q170" s="93"/>
      <c r="R170" s="93"/>
      <c r="S170" s="93"/>
      <c r="T170" s="93"/>
      <c r="U170" s="93"/>
      <c r="V170" s="93"/>
      <c r="W170" s="93"/>
      <c r="X170" s="93"/>
    </row>
    <row r="171" ht="15.75" customHeight="1" spans="1:24">
      <c r="A171" s="93"/>
      <c r="B171" s="93"/>
      <c r="C171" s="93"/>
      <c r="D171" s="93"/>
      <c r="E171" s="93"/>
      <c r="F171" s="93"/>
      <c r="G171" s="93"/>
      <c r="H171" s="93"/>
      <c r="I171" s="93"/>
      <c r="J171" s="93"/>
      <c r="K171" s="93"/>
      <c r="L171" s="93"/>
      <c r="M171" s="93"/>
      <c r="N171" s="93"/>
      <c r="O171" s="93"/>
      <c r="P171" s="93"/>
      <c r="Q171" s="93"/>
      <c r="R171" s="93"/>
      <c r="S171" s="93"/>
      <c r="T171" s="93"/>
      <c r="U171" s="93"/>
      <c r="V171" s="93"/>
      <c r="W171" s="93"/>
      <c r="X171" s="93"/>
    </row>
    <row r="172" ht="15.75" customHeight="1" spans="1:24">
      <c r="A172" s="93"/>
      <c r="B172" s="93"/>
      <c r="C172" s="93"/>
      <c r="D172" s="93"/>
      <c r="E172" s="93"/>
      <c r="F172" s="93"/>
      <c r="G172" s="93"/>
      <c r="H172" s="93"/>
      <c r="I172" s="93"/>
      <c r="J172" s="93"/>
      <c r="K172" s="93"/>
      <c r="L172" s="93"/>
      <c r="M172" s="93"/>
      <c r="N172" s="93"/>
      <c r="O172" s="93"/>
      <c r="P172" s="93"/>
      <c r="Q172" s="93"/>
      <c r="R172" s="93"/>
      <c r="S172" s="93"/>
      <c r="T172" s="93"/>
      <c r="U172" s="93"/>
      <c r="V172" s="93"/>
      <c r="W172" s="93"/>
      <c r="X172" s="93"/>
    </row>
    <row r="173" ht="15.75" customHeight="1" spans="1:24">
      <c r="A173" s="93"/>
      <c r="B173" s="93"/>
      <c r="C173" s="93"/>
      <c r="D173" s="93"/>
      <c r="E173" s="93"/>
      <c r="F173" s="93"/>
      <c r="G173" s="93"/>
      <c r="H173" s="93"/>
      <c r="I173" s="93"/>
      <c r="J173" s="93"/>
      <c r="K173" s="93"/>
      <c r="L173" s="93"/>
      <c r="M173" s="93"/>
      <c r="N173" s="93"/>
      <c r="O173" s="93"/>
      <c r="P173" s="93"/>
      <c r="Q173" s="93"/>
      <c r="R173" s="93"/>
      <c r="S173" s="93"/>
      <c r="T173" s="93"/>
      <c r="U173" s="93"/>
      <c r="V173" s="93"/>
      <c r="W173" s="93"/>
      <c r="X173" s="93"/>
    </row>
    <row r="174" ht="15.75" customHeight="1" spans="1:24">
      <c r="A174" s="93"/>
      <c r="B174" s="93"/>
      <c r="C174" s="93"/>
      <c r="D174" s="93"/>
      <c r="E174" s="93"/>
      <c r="F174" s="93"/>
      <c r="G174" s="93"/>
      <c r="H174" s="93"/>
      <c r="I174" s="93"/>
      <c r="J174" s="93"/>
      <c r="K174" s="93"/>
      <c r="L174" s="93"/>
      <c r="M174" s="93"/>
      <c r="N174" s="93"/>
      <c r="O174" s="93"/>
      <c r="P174" s="93"/>
      <c r="Q174" s="93"/>
      <c r="R174" s="93"/>
      <c r="S174" s="93"/>
      <c r="T174" s="93"/>
      <c r="U174" s="93"/>
      <c r="V174" s="93"/>
      <c r="W174" s="93"/>
      <c r="X174" s="93"/>
    </row>
    <row r="175" ht="15.75" customHeight="1" spans="1:24">
      <c r="A175" s="93"/>
      <c r="B175" s="93"/>
      <c r="C175" s="93"/>
      <c r="D175" s="93"/>
      <c r="E175" s="93"/>
      <c r="F175" s="93"/>
      <c r="G175" s="93"/>
      <c r="H175" s="93"/>
      <c r="I175" s="93"/>
      <c r="J175" s="93"/>
      <c r="K175" s="93"/>
      <c r="L175" s="93"/>
      <c r="M175" s="93"/>
      <c r="N175" s="93"/>
      <c r="O175" s="93"/>
      <c r="P175" s="93"/>
      <c r="Q175" s="93"/>
      <c r="R175" s="93"/>
      <c r="S175" s="93"/>
      <c r="T175" s="93"/>
      <c r="U175" s="93"/>
      <c r="V175" s="93"/>
      <c r="W175" s="93"/>
      <c r="X175" s="93"/>
    </row>
    <row r="176" ht="15.75" customHeight="1" spans="1:24">
      <c r="A176" s="93"/>
      <c r="B176" s="93"/>
      <c r="C176" s="93"/>
      <c r="D176" s="93"/>
      <c r="E176" s="93"/>
      <c r="F176" s="93"/>
      <c r="G176" s="93"/>
      <c r="H176" s="93"/>
      <c r="I176" s="93"/>
      <c r="J176" s="93"/>
      <c r="K176" s="93"/>
      <c r="L176" s="93"/>
      <c r="M176" s="93"/>
      <c r="N176" s="93"/>
      <c r="O176" s="93"/>
      <c r="P176" s="93"/>
      <c r="Q176" s="93"/>
      <c r="R176" s="93"/>
      <c r="S176" s="93"/>
      <c r="T176" s="93"/>
      <c r="U176" s="93"/>
      <c r="V176" s="93"/>
      <c r="W176" s="93"/>
      <c r="X176" s="93"/>
    </row>
    <row r="177" ht="15.75" customHeight="1" spans="1:24">
      <c r="A177" s="93"/>
      <c r="B177" s="93"/>
      <c r="C177" s="93"/>
      <c r="D177" s="93"/>
      <c r="E177" s="93"/>
      <c r="F177" s="93"/>
      <c r="G177" s="93"/>
      <c r="H177" s="93"/>
      <c r="I177" s="93"/>
      <c r="J177" s="93"/>
      <c r="K177" s="93"/>
      <c r="L177" s="93"/>
      <c r="M177" s="93"/>
      <c r="N177" s="93"/>
      <c r="O177" s="93"/>
      <c r="P177" s="93"/>
      <c r="Q177" s="93"/>
      <c r="R177" s="93"/>
      <c r="S177" s="93"/>
      <c r="T177" s="93"/>
      <c r="U177" s="93"/>
      <c r="V177" s="93"/>
      <c r="W177" s="93"/>
      <c r="X177" s="93"/>
    </row>
    <row r="178" ht="15.75" customHeight="1" spans="1:24">
      <c r="A178" s="93"/>
      <c r="B178" s="93"/>
      <c r="C178" s="93"/>
      <c r="D178" s="93"/>
      <c r="E178" s="93"/>
      <c r="F178" s="93"/>
      <c r="G178" s="93"/>
      <c r="H178" s="93"/>
      <c r="I178" s="93"/>
      <c r="J178" s="93"/>
      <c r="K178" s="93"/>
      <c r="L178" s="93"/>
      <c r="M178" s="93"/>
      <c r="N178" s="93"/>
      <c r="O178" s="93"/>
      <c r="P178" s="93"/>
      <c r="Q178" s="93"/>
      <c r="R178" s="93"/>
      <c r="S178" s="93"/>
      <c r="T178" s="93"/>
      <c r="U178" s="93"/>
      <c r="V178" s="93"/>
      <c r="W178" s="93"/>
      <c r="X178" s="93"/>
    </row>
    <row r="179" ht="15.75" customHeight="1" spans="1:24">
      <c r="A179" s="93"/>
      <c r="B179" s="93"/>
      <c r="C179" s="93"/>
      <c r="D179" s="93"/>
      <c r="E179" s="93"/>
      <c r="F179" s="93"/>
      <c r="G179" s="93"/>
      <c r="H179" s="93"/>
      <c r="I179" s="93"/>
      <c r="J179" s="93"/>
      <c r="K179" s="93"/>
      <c r="L179" s="93"/>
      <c r="M179" s="93"/>
      <c r="N179" s="93"/>
      <c r="O179" s="93"/>
      <c r="P179" s="93"/>
      <c r="Q179" s="93"/>
      <c r="R179" s="93"/>
      <c r="S179" s="93"/>
      <c r="T179" s="93"/>
      <c r="U179" s="93"/>
      <c r="V179" s="93"/>
      <c r="W179" s="93"/>
      <c r="X179" s="93"/>
    </row>
    <row r="180" ht="15.75" customHeight="1" spans="1:24">
      <c r="A180" s="93"/>
      <c r="B180" s="93"/>
      <c r="C180" s="93"/>
      <c r="D180" s="93"/>
      <c r="E180" s="93"/>
      <c r="F180" s="93"/>
      <c r="G180" s="93"/>
      <c r="H180" s="93"/>
      <c r="I180" s="93"/>
      <c r="J180" s="93"/>
      <c r="K180" s="93"/>
      <c r="L180" s="93"/>
      <c r="M180" s="93"/>
      <c r="N180" s="93"/>
      <c r="O180" s="93"/>
      <c r="P180" s="93"/>
      <c r="Q180" s="93"/>
      <c r="R180" s="93"/>
      <c r="S180" s="93"/>
      <c r="T180" s="93"/>
      <c r="U180" s="93"/>
      <c r="V180" s="93"/>
      <c r="W180" s="93"/>
      <c r="X180" s="93"/>
    </row>
    <row r="181" ht="15.75" customHeight="1" spans="1:24">
      <c r="A181" s="93"/>
      <c r="B181" s="93"/>
      <c r="C181" s="93"/>
      <c r="D181" s="93"/>
      <c r="E181" s="93"/>
      <c r="F181" s="93"/>
      <c r="G181" s="93"/>
      <c r="H181" s="93"/>
      <c r="I181" s="93"/>
      <c r="J181" s="93"/>
      <c r="K181" s="93"/>
      <c r="L181" s="93"/>
      <c r="M181" s="93"/>
      <c r="N181" s="93"/>
      <c r="O181" s="93"/>
      <c r="P181" s="93"/>
      <c r="Q181" s="93"/>
      <c r="R181" s="93"/>
      <c r="S181" s="93"/>
      <c r="T181" s="93"/>
      <c r="U181" s="93"/>
      <c r="V181" s="93"/>
      <c r="W181" s="93"/>
      <c r="X181" s="93"/>
    </row>
    <row r="182" ht="15.75" customHeight="1" spans="1:24">
      <c r="A182" s="93"/>
      <c r="B182" s="93"/>
      <c r="C182" s="93"/>
      <c r="D182" s="93"/>
      <c r="E182" s="93"/>
      <c r="F182" s="93"/>
      <c r="G182" s="93"/>
      <c r="H182" s="93"/>
      <c r="I182" s="93"/>
      <c r="J182" s="93"/>
      <c r="K182" s="93"/>
      <c r="L182" s="93"/>
      <c r="M182" s="93"/>
      <c r="N182" s="93"/>
      <c r="O182" s="93"/>
      <c r="P182" s="93"/>
      <c r="Q182" s="93"/>
      <c r="R182" s="93"/>
      <c r="S182" s="93"/>
      <c r="T182" s="93"/>
      <c r="U182" s="93"/>
      <c r="V182" s="93"/>
      <c r="W182" s="93"/>
      <c r="X182" s="93"/>
    </row>
    <row r="183" ht="15.75" customHeight="1" spans="1:24">
      <c r="A183" s="93"/>
      <c r="B183" s="93"/>
      <c r="C183" s="93"/>
      <c r="D183" s="93"/>
      <c r="E183" s="93"/>
      <c r="F183" s="93"/>
      <c r="G183" s="93"/>
      <c r="H183" s="93"/>
      <c r="I183" s="93"/>
      <c r="J183" s="93"/>
      <c r="K183" s="93"/>
      <c r="L183" s="93"/>
      <c r="M183" s="93"/>
      <c r="N183" s="93"/>
      <c r="O183" s="93"/>
      <c r="P183" s="93"/>
      <c r="Q183" s="93"/>
      <c r="R183" s="93"/>
      <c r="S183" s="93"/>
      <c r="T183" s="93"/>
      <c r="U183" s="93"/>
      <c r="V183" s="93"/>
      <c r="W183" s="93"/>
      <c r="X183" s="93"/>
    </row>
    <row r="184" ht="15.75" customHeight="1" spans="1:24">
      <c r="A184" s="93"/>
      <c r="B184" s="93"/>
      <c r="C184" s="93"/>
      <c r="D184" s="93"/>
      <c r="E184" s="93"/>
      <c r="F184" s="93"/>
      <c r="G184" s="93"/>
      <c r="H184" s="93"/>
      <c r="I184" s="93"/>
      <c r="J184" s="93"/>
      <c r="K184" s="93"/>
      <c r="L184" s="93"/>
      <c r="M184" s="93"/>
      <c r="N184" s="93"/>
      <c r="O184" s="93"/>
      <c r="P184" s="93"/>
      <c r="Q184" s="93"/>
      <c r="R184" s="93"/>
      <c r="S184" s="93"/>
      <c r="T184" s="93"/>
      <c r="U184" s="93"/>
      <c r="V184" s="93"/>
      <c r="W184" s="93"/>
      <c r="X184" s="93"/>
    </row>
    <row r="185" ht="15.75" customHeight="1" spans="1:24">
      <c r="A185" s="93"/>
      <c r="B185" s="93"/>
      <c r="C185" s="93"/>
      <c r="D185" s="93"/>
      <c r="E185" s="93"/>
      <c r="F185" s="93"/>
      <c r="G185" s="93"/>
      <c r="H185" s="93"/>
      <c r="I185" s="93"/>
      <c r="J185" s="93"/>
      <c r="K185" s="93"/>
      <c r="L185" s="93"/>
      <c r="M185" s="93"/>
      <c r="N185" s="93"/>
      <c r="O185" s="93"/>
      <c r="P185" s="93"/>
      <c r="Q185" s="93"/>
      <c r="R185" s="93"/>
      <c r="S185" s="93"/>
      <c r="T185" s="93"/>
      <c r="U185" s="93"/>
      <c r="V185" s="93"/>
      <c r="W185" s="93"/>
      <c r="X185" s="93"/>
    </row>
    <row r="186" ht="15.75" customHeight="1" spans="1:24">
      <c r="A186" s="93"/>
      <c r="B186" s="93"/>
      <c r="C186" s="93"/>
      <c r="D186" s="93"/>
      <c r="E186" s="93"/>
      <c r="F186" s="93"/>
      <c r="G186" s="93"/>
      <c r="H186" s="93"/>
      <c r="I186" s="93"/>
      <c r="J186" s="93"/>
      <c r="K186" s="93"/>
      <c r="L186" s="93"/>
      <c r="M186" s="93"/>
      <c r="N186" s="93"/>
      <c r="O186" s="93"/>
      <c r="P186" s="93"/>
      <c r="Q186" s="93"/>
      <c r="R186" s="93"/>
      <c r="S186" s="93"/>
      <c r="T186" s="93"/>
      <c r="U186" s="93"/>
      <c r="V186" s="93"/>
      <c r="W186" s="93"/>
      <c r="X186" s="93"/>
    </row>
    <row r="187" ht="15.75" customHeight="1" spans="1:24">
      <c r="A187" s="93"/>
      <c r="B187" s="93"/>
      <c r="C187" s="93"/>
      <c r="D187" s="93"/>
      <c r="E187" s="93"/>
      <c r="F187" s="93"/>
      <c r="G187" s="93"/>
      <c r="H187" s="93"/>
      <c r="I187" s="93"/>
      <c r="J187" s="93"/>
      <c r="K187" s="93"/>
      <c r="L187" s="93"/>
      <c r="M187" s="93"/>
      <c r="N187" s="93"/>
      <c r="O187" s="93"/>
      <c r="P187" s="93"/>
      <c r="Q187" s="93"/>
      <c r="R187" s="93"/>
      <c r="S187" s="93"/>
      <c r="T187" s="93"/>
      <c r="U187" s="93"/>
      <c r="V187" s="93"/>
      <c r="W187" s="93"/>
      <c r="X187" s="93"/>
    </row>
    <row r="188" ht="15.75" customHeight="1" spans="1:24">
      <c r="A188" s="93"/>
      <c r="B188" s="93"/>
      <c r="C188" s="93"/>
      <c r="D188" s="93"/>
      <c r="E188" s="93"/>
      <c r="F188" s="93"/>
      <c r="G188" s="93"/>
      <c r="H188" s="93"/>
      <c r="I188" s="93"/>
      <c r="J188" s="93"/>
      <c r="K188" s="93"/>
      <c r="L188" s="93"/>
      <c r="M188" s="93"/>
      <c r="N188" s="93"/>
      <c r="O188" s="93"/>
      <c r="P188" s="93"/>
      <c r="Q188" s="93"/>
      <c r="R188" s="93"/>
      <c r="S188" s="93"/>
      <c r="T188" s="93"/>
      <c r="U188" s="93"/>
      <c r="V188" s="93"/>
      <c r="W188" s="93"/>
      <c r="X188" s="93"/>
    </row>
    <row r="189" ht="15.75" customHeight="1" spans="1:24">
      <c r="A189" s="93"/>
      <c r="B189" s="93"/>
      <c r="C189" s="93"/>
      <c r="D189" s="93"/>
      <c r="E189" s="93"/>
      <c r="F189" s="93"/>
      <c r="G189" s="93"/>
      <c r="H189" s="93"/>
      <c r="I189" s="93"/>
      <c r="J189" s="93"/>
      <c r="K189" s="93"/>
      <c r="L189" s="93"/>
      <c r="M189" s="93"/>
      <c r="N189" s="93"/>
      <c r="O189" s="93"/>
      <c r="P189" s="93"/>
      <c r="Q189" s="93"/>
      <c r="R189" s="93"/>
      <c r="S189" s="93"/>
      <c r="T189" s="93"/>
      <c r="U189" s="93"/>
      <c r="V189" s="93"/>
      <c r="W189" s="93"/>
      <c r="X189" s="93"/>
    </row>
    <row r="190" ht="15.75" customHeight="1" spans="1:24">
      <c r="A190" s="93"/>
      <c r="B190" s="93"/>
      <c r="C190" s="93"/>
      <c r="D190" s="93"/>
      <c r="E190" s="93"/>
      <c r="F190" s="93"/>
      <c r="G190" s="93"/>
      <c r="H190" s="93"/>
      <c r="I190" s="93"/>
      <c r="J190" s="93"/>
      <c r="K190" s="93"/>
      <c r="L190" s="93"/>
      <c r="M190" s="93"/>
      <c r="N190" s="93"/>
      <c r="O190" s="93"/>
      <c r="P190" s="93"/>
      <c r="Q190" s="93"/>
      <c r="R190" s="93"/>
      <c r="S190" s="93"/>
      <c r="T190" s="93"/>
      <c r="U190" s="93"/>
      <c r="V190" s="93"/>
      <c r="W190" s="93"/>
      <c r="X190" s="93"/>
    </row>
    <row r="191" ht="15.75" customHeight="1" spans="1:24">
      <c r="A191" s="93"/>
      <c r="B191" s="93"/>
      <c r="C191" s="93"/>
      <c r="D191" s="93"/>
      <c r="E191" s="93"/>
      <c r="F191" s="93"/>
      <c r="G191" s="93"/>
      <c r="H191" s="93"/>
      <c r="I191" s="93"/>
      <c r="J191" s="93"/>
      <c r="K191" s="93"/>
      <c r="L191" s="93"/>
      <c r="M191" s="93"/>
      <c r="N191" s="93"/>
      <c r="O191" s="93"/>
      <c r="P191" s="93"/>
      <c r="Q191" s="93"/>
      <c r="R191" s="93"/>
      <c r="S191" s="93"/>
      <c r="T191" s="93"/>
      <c r="U191" s="93"/>
      <c r="V191" s="93"/>
      <c r="W191" s="93"/>
      <c r="X191" s="93"/>
    </row>
    <row r="192" ht="15.75" customHeight="1" spans="1:24">
      <c r="A192" s="93"/>
      <c r="B192" s="93"/>
      <c r="C192" s="93"/>
      <c r="D192" s="93"/>
      <c r="E192" s="93"/>
      <c r="F192" s="93"/>
      <c r="G192" s="93"/>
      <c r="H192" s="93"/>
      <c r="I192" s="93"/>
      <c r="J192" s="93"/>
      <c r="K192" s="93"/>
      <c r="L192" s="93"/>
      <c r="M192" s="93"/>
      <c r="N192" s="93"/>
      <c r="O192" s="93"/>
      <c r="P192" s="93"/>
      <c r="Q192" s="93"/>
      <c r="R192" s="93"/>
      <c r="S192" s="93"/>
      <c r="T192" s="93"/>
      <c r="U192" s="93"/>
      <c r="V192" s="93"/>
      <c r="W192" s="93"/>
      <c r="X192" s="93"/>
    </row>
    <row r="193" ht="15.75" customHeight="1" spans="1:24">
      <c r="A193" s="93"/>
      <c r="B193" s="93"/>
      <c r="C193" s="93"/>
      <c r="D193" s="93"/>
      <c r="E193" s="93"/>
      <c r="F193" s="93"/>
      <c r="G193" s="93"/>
      <c r="H193" s="93"/>
      <c r="I193" s="93"/>
      <c r="J193" s="93"/>
      <c r="K193" s="93"/>
      <c r="L193" s="93"/>
      <c r="M193" s="93"/>
      <c r="N193" s="93"/>
      <c r="O193" s="93"/>
      <c r="P193" s="93"/>
      <c r="Q193" s="93"/>
      <c r="R193" s="93"/>
      <c r="S193" s="93"/>
      <c r="T193" s="93"/>
      <c r="U193" s="93"/>
      <c r="V193" s="93"/>
      <c r="W193" s="93"/>
      <c r="X193" s="93"/>
    </row>
    <row r="194" ht="15.75" customHeight="1" spans="1:24">
      <c r="A194" s="93"/>
      <c r="B194" s="93"/>
      <c r="C194" s="93"/>
      <c r="D194" s="93"/>
      <c r="E194" s="93"/>
      <c r="F194" s="93"/>
      <c r="G194" s="93"/>
      <c r="H194" s="93"/>
      <c r="I194" s="93"/>
      <c r="J194" s="93"/>
      <c r="K194" s="93"/>
      <c r="L194" s="93"/>
      <c r="M194" s="93"/>
      <c r="N194" s="93"/>
      <c r="O194" s="93"/>
      <c r="P194" s="93"/>
      <c r="Q194" s="93"/>
      <c r="R194" s="93"/>
      <c r="S194" s="93"/>
      <c r="T194" s="93"/>
      <c r="U194" s="93"/>
      <c r="V194" s="93"/>
      <c r="W194" s="93"/>
      <c r="X194" s="93"/>
    </row>
    <row r="195" ht="15.75" customHeight="1" spans="1:24">
      <c r="A195" s="93"/>
      <c r="B195" s="93"/>
      <c r="C195" s="93"/>
      <c r="D195" s="93"/>
      <c r="E195" s="93"/>
      <c r="F195" s="93"/>
      <c r="G195" s="93"/>
      <c r="H195" s="93"/>
      <c r="I195" s="93"/>
      <c r="J195" s="93"/>
      <c r="K195" s="93"/>
      <c r="L195" s="93"/>
      <c r="M195" s="93"/>
      <c r="N195" s="93"/>
      <c r="O195" s="93"/>
      <c r="P195" s="93"/>
      <c r="Q195" s="93"/>
      <c r="R195" s="93"/>
      <c r="S195" s="93"/>
      <c r="T195" s="93"/>
      <c r="U195" s="93"/>
      <c r="V195" s="93"/>
      <c r="W195" s="93"/>
      <c r="X195" s="93"/>
    </row>
    <row r="196" ht="15.75" customHeight="1" spans="1:24">
      <c r="A196" s="93"/>
      <c r="B196" s="93"/>
      <c r="C196" s="93"/>
      <c r="D196" s="93"/>
      <c r="E196" s="93"/>
      <c r="F196" s="93"/>
      <c r="G196" s="93"/>
      <c r="H196" s="93"/>
      <c r="I196" s="93"/>
      <c r="J196" s="93"/>
      <c r="K196" s="93"/>
      <c r="L196" s="93"/>
      <c r="M196" s="93"/>
      <c r="N196" s="93"/>
      <c r="O196" s="93"/>
      <c r="P196" s="93"/>
      <c r="Q196" s="93"/>
      <c r="R196" s="93"/>
      <c r="S196" s="93"/>
      <c r="T196" s="93"/>
      <c r="U196" s="93"/>
      <c r="V196" s="93"/>
      <c r="W196" s="93"/>
      <c r="X196" s="93"/>
    </row>
    <row r="197" ht="15.75" customHeight="1" spans="1:24">
      <c r="A197" s="93"/>
      <c r="B197" s="93"/>
      <c r="C197" s="93"/>
      <c r="D197" s="93"/>
      <c r="E197" s="93"/>
      <c r="F197" s="93"/>
      <c r="G197" s="93"/>
      <c r="H197" s="93"/>
      <c r="I197" s="93"/>
      <c r="J197" s="93"/>
      <c r="K197" s="93"/>
      <c r="L197" s="93"/>
      <c r="M197" s="93"/>
      <c r="N197" s="93"/>
      <c r="O197" s="93"/>
      <c r="P197" s="93"/>
      <c r="Q197" s="93"/>
      <c r="R197" s="93"/>
      <c r="S197" s="93"/>
      <c r="T197" s="93"/>
      <c r="U197" s="93"/>
      <c r="V197" s="93"/>
      <c r="W197" s="93"/>
      <c r="X197" s="93"/>
    </row>
    <row r="198" ht="15.75" customHeight="1" spans="1:24">
      <c r="A198" s="93"/>
      <c r="B198" s="93"/>
      <c r="C198" s="93"/>
      <c r="D198" s="93"/>
      <c r="E198" s="93"/>
      <c r="F198" s="93"/>
      <c r="G198" s="93"/>
      <c r="H198" s="93"/>
      <c r="I198" s="93"/>
      <c r="J198" s="93"/>
      <c r="K198" s="93"/>
      <c r="L198" s="93"/>
      <c r="M198" s="93"/>
      <c r="N198" s="93"/>
      <c r="O198" s="93"/>
      <c r="P198" s="93"/>
      <c r="Q198" s="93"/>
      <c r="R198" s="93"/>
      <c r="S198" s="93"/>
      <c r="T198" s="93"/>
      <c r="U198" s="93"/>
      <c r="V198" s="93"/>
      <c r="W198" s="93"/>
      <c r="X198" s="93"/>
    </row>
    <row r="199" ht="15.75" customHeight="1" spans="1:24">
      <c r="A199" s="93"/>
      <c r="B199" s="93"/>
      <c r="C199" s="93"/>
      <c r="D199" s="93"/>
      <c r="E199" s="93"/>
      <c r="F199" s="93"/>
      <c r="G199" s="93"/>
      <c r="H199" s="93"/>
      <c r="I199" s="93"/>
      <c r="J199" s="93"/>
      <c r="K199" s="93"/>
      <c r="L199" s="93"/>
      <c r="M199" s="93"/>
      <c r="N199" s="93"/>
      <c r="O199" s="93"/>
      <c r="P199" s="93"/>
      <c r="Q199" s="93"/>
      <c r="R199" s="93"/>
      <c r="S199" s="93"/>
      <c r="T199" s="93"/>
      <c r="U199" s="93"/>
      <c r="V199" s="93"/>
      <c r="W199" s="93"/>
      <c r="X199" s="93"/>
    </row>
    <row r="200" ht="15.75" customHeight="1" spans="1:24">
      <c r="A200" s="93"/>
      <c r="B200" s="93"/>
      <c r="C200" s="93"/>
      <c r="D200" s="93"/>
      <c r="E200" s="93"/>
      <c r="F200" s="93"/>
      <c r="G200" s="93"/>
      <c r="H200" s="93"/>
      <c r="I200" s="93"/>
      <c r="J200" s="93"/>
      <c r="K200" s="93"/>
      <c r="L200" s="93"/>
      <c r="M200" s="93"/>
      <c r="N200" s="93"/>
      <c r="O200" s="93"/>
      <c r="P200" s="93"/>
      <c r="Q200" s="93"/>
      <c r="R200" s="93"/>
      <c r="S200" s="93"/>
      <c r="T200" s="93"/>
      <c r="U200" s="93"/>
      <c r="V200" s="93"/>
      <c r="W200" s="93"/>
      <c r="X200" s="93"/>
    </row>
    <row r="201" ht="15.75" customHeight="1" spans="1:24">
      <c r="A201" s="93"/>
      <c r="B201" s="93"/>
      <c r="C201" s="93"/>
      <c r="D201" s="93"/>
      <c r="E201" s="93"/>
      <c r="F201" s="93"/>
      <c r="G201" s="93"/>
      <c r="H201" s="93"/>
      <c r="I201" s="93"/>
      <c r="J201" s="93"/>
      <c r="K201" s="93"/>
      <c r="L201" s="93"/>
      <c r="M201" s="93"/>
      <c r="N201" s="93"/>
      <c r="O201" s="93"/>
      <c r="P201" s="93"/>
      <c r="Q201" s="93"/>
      <c r="R201" s="93"/>
      <c r="S201" s="93"/>
      <c r="T201" s="93"/>
      <c r="U201" s="93"/>
      <c r="V201" s="93"/>
      <c r="W201" s="93"/>
      <c r="X201" s="93"/>
    </row>
    <row r="202" ht="15.75" customHeight="1" spans="1:24">
      <c r="A202" s="93"/>
      <c r="B202" s="93"/>
      <c r="C202" s="93"/>
      <c r="D202" s="93"/>
      <c r="E202" s="93"/>
      <c r="F202" s="93"/>
      <c r="G202" s="93"/>
      <c r="H202" s="93"/>
      <c r="I202" s="93"/>
      <c r="J202" s="93"/>
      <c r="K202" s="93"/>
      <c r="L202" s="93"/>
      <c r="M202" s="93"/>
      <c r="N202" s="93"/>
      <c r="O202" s="93"/>
      <c r="P202" s="93"/>
      <c r="Q202" s="93"/>
      <c r="R202" s="93"/>
      <c r="S202" s="93"/>
      <c r="T202" s="93"/>
      <c r="U202" s="93"/>
      <c r="V202" s="93"/>
      <c r="W202" s="93"/>
      <c r="X202" s="93"/>
    </row>
    <row r="203" ht="15.75" customHeight="1" spans="1:24">
      <c r="A203" s="93"/>
      <c r="B203" s="93"/>
      <c r="C203" s="93"/>
      <c r="D203" s="93"/>
      <c r="E203" s="93"/>
      <c r="F203" s="93"/>
      <c r="G203" s="93"/>
      <c r="H203" s="93"/>
      <c r="I203" s="93"/>
      <c r="J203" s="93"/>
      <c r="K203" s="93"/>
      <c r="L203" s="93"/>
      <c r="M203" s="93"/>
      <c r="N203" s="93"/>
      <c r="O203" s="93"/>
      <c r="P203" s="93"/>
      <c r="Q203" s="93"/>
      <c r="R203" s="93"/>
      <c r="S203" s="93"/>
      <c r="T203" s="93"/>
      <c r="U203" s="93"/>
      <c r="V203" s="93"/>
      <c r="W203" s="93"/>
      <c r="X203" s="93"/>
    </row>
    <row r="204" ht="15.75" customHeight="1" spans="1:24">
      <c r="A204" s="93"/>
      <c r="B204" s="93"/>
      <c r="C204" s="93"/>
      <c r="D204" s="93"/>
      <c r="E204" s="93"/>
      <c r="F204" s="93"/>
      <c r="G204" s="93"/>
      <c r="H204" s="93"/>
      <c r="I204" s="93"/>
      <c r="J204" s="93"/>
      <c r="K204" s="93"/>
      <c r="L204" s="93"/>
      <c r="M204" s="93"/>
      <c r="N204" s="93"/>
      <c r="O204" s="93"/>
      <c r="P204" s="93"/>
      <c r="Q204" s="93"/>
      <c r="R204" s="93"/>
      <c r="S204" s="93"/>
      <c r="T204" s="93"/>
      <c r="U204" s="93"/>
      <c r="V204" s="93"/>
      <c r="W204" s="93"/>
      <c r="X204" s="93"/>
    </row>
    <row r="205" ht="15.75" customHeight="1" spans="1:24">
      <c r="A205" s="93"/>
      <c r="B205" s="93"/>
      <c r="C205" s="93"/>
      <c r="D205" s="93"/>
      <c r="E205" s="93"/>
      <c r="F205" s="93"/>
      <c r="G205" s="93"/>
      <c r="H205" s="93"/>
      <c r="I205" s="93"/>
      <c r="J205" s="93"/>
      <c r="K205" s="93"/>
      <c r="L205" s="93"/>
      <c r="M205" s="93"/>
      <c r="N205" s="93"/>
      <c r="O205" s="93"/>
      <c r="P205" s="93"/>
      <c r="Q205" s="93"/>
      <c r="R205" s="93"/>
      <c r="S205" s="93"/>
      <c r="T205" s="93"/>
      <c r="U205" s="93"/>
      <c r="V205" s="93"/>
      <c r="W205" s="93"/>
      <c r="X205" s="93"/>
    </row>
    <row r="206" ht="15.75" customHeight="1" spans="1:24">
      <c r="A206" s="93"/>
      <c r="B206" s="93"/>
      <c r="C206" s="93"/>
      <c r="D206" s="93"/>
      <c r="E206" s="93"/>
      <c r="F206" s="93"/>
      <c r="G206" s="93"/>
      <c r="H206" s="93"/>
      <c r="I206" s="93"/>
      <c r="J206" s="93"/>
      <c r="K206" s="93"/>
      <c r="L206" s="93"/>
      <c r="M206" s="93"/>
      <c r="N206" s="93"/>
      <c r="O206" s="93"/>
      <c r="P206" s="93"/>
      <c r="Q206" s="93"/>
      <c r="R206" s="93"/>
      <c r="S206" s="93"/>
      <c r="T206" s="93"/>
      <c r="U206" s="93"/>
      <c r="V206" s="93"/>
      <c r="W206" s="93"/>
      <c r="X206" s="93"/>
    </row>
    <row r="207" ht="15.75" customHeight="1" spans="1:24">
      <c r="A207" s="93"/>
      <c r="B207" s="93"/>
      <c r="C207" s="93"/>
      <c r="D207" s="93"/>
      <c r="E207" s="93"/>
      <c r="F207" s="93"/>
      <c r="G207" s="93"/>
      <c r="H207" s="93"/>
      <c r="I207" s="93"/>
      <c r="J207" s="93"/>
      <c r="K207" s="93"/>
      <c r="L207" s="93"/>
      <c r="M207" s="93"/>
      <c r="N207" s="93"/>
      <c r="O207" s="93"/>
      <c r="P207" s="93"/>
      <c r="Q207" s="93"/>
      <c r="R207" s="93"/>
      <c r="S207" s="93"/>
      <c r="T207" s="93"/>
      <c r="U207" s="93"/>
      <c r="V207" s="93"/>
      <c r="W207" s="93"/>
      <c r="X207" s="93"/>
    </row>
    <row r="208" ht="15.75" customHeight="1" spans="1:24">
      <c r="A208" s="93"/>
      <c r="B208" s="93"/>
      <c r="C208" s="93"/>
      <c r="D208" s="93"/>
      <c r="E208" s="93"/>
      <c r="F208" s="93"/>
      <c r="G208" s="93"/>
      <c r="H208" s="93"/>
      <c r="I208" s="93"/>
      <c r="J208" s="93"/>
      <c r="K208" s="93"/>
      <c r="L208" s="93"/>
      <c r="M208" s="93"/>
      <c r="N208" s="93"/>
      <c r="O208" s="93"/>
      <c r="P208" s="93"/>
      <c r="Q208" s="93"/>
      <c r="R208" s="93"/>
      <c r="S208" s="93"/>
      <c r="T208" s="93"/>
      <c r="U208" s="93"/>
      <c r="V208" s="93"/>
      <c r="W208" s="93"/>
      <c r="X208" s="93"/>
    </row>
    <row r="209" ht="15.75" customHeight="1" spans="1:24">
      <c r="A209" s="93"/>
      <c r="B209" s="93"/>
      <c r="C209" s="93"/>
      <c r="D209" s="93"/>
      <c r="E209" s="93"/>
      <c r="F209" s="93"/>
      <c r="G209" s="93"/>
      <c r="H209" s="93"/>
      <c r="I209" s="93"/>
      <c r="J209" s="93"/>
      <c r="K209" s="93"/>
      <c r="L209" s="93"/>
      <c r="M209" s="93"/>
      <c r="N209" s="93"/>
      <c r="O209" s="93"/>
      <c r="P209" s="93"/>
      <c r="Q209" s="93"/>
      <c r="R209" s="93"/>
      <c r="S209" s="93"/>
      <c r="T209" s="93"/>
      <c r="U209" s="93"/>
      <c r="V209" s="93"/>
      <c r="W209" s="93"/>
      <c r="X209" s="93"/>
    </row>
    <row r="210" ht="15.75" customHeight="1" spans="1:24">
      <c r="A210" s="93"/>
      <c r="B210" s="93"/>
      <c r="C210" s="93"/>
      <c r="D210" s="93"/>
      <c r="E210" s="93"/>
      <c r="F210" s="93"/>
      <c r="G210" s="93"/>
      <c r="H210" s="93"/>
      <c r="I210" s="93"/>
      <c r="J210" s="93"/>
      <c r="K210" s="93"/>
      <c r="L210" s="93"/>
      <c r="M210" s="93"/>
      <c r="N210" s="93"/>
      <c r="O210" s="93"/>
      <c r="P210" s="93"/>
      <c r="Q210" s="93"/>
      <c r="R210" s="93"/>
      <c r="S210" s="93"/>
      <c r="T210" s="93"/>
      <c r="U210" s="93"/>
      <c r="V210" s="93"/>
      <c r="W210" s="93"/>
      <c r="X210" s="93"/>
    </row>
    <row r="211" ht="15.75" customHeight="1" spans="1:24">
      <c r="A211" s="93"/>
      <c r="B211" s="93"/>
      <c r="C211" s="93"/>
      <c r="D211" s="93"/>
      <c r="E211" s="93"/>
      <c r="F211" s="93"/>
      <c r="G211" s="93"/>
      <c r="H211" s="93"/>
      <c r="I211" s="93"/>
      <c r="J211" s="93"/>
      <c r="K211" s="93"/>
      <c r="L211" s="93"/>
      <c r="M211" s="93"/>
      <c r="N211" s="93"/>
      <c r="O211" s="93"/>
      <c r="P211" s="93"/>
      <c r="Q211" s="93"/>
      <c r="R211" s="93"/>
      <c r="S211" s="93"/>
      <c r="T211" s="93"/>
      <c r="U211" s="93"/>
      <c r="V211" s="93"/>
      <c r="W211" s="93"/>
      <c r="X211" s="93"/>
    </row>
    <row r="212" ht="15.75" customHeight="1" spans="1:24">
      <c r="A212" s="93"/>
      <c r="B212" s="93"/>
      <c r="C212" s="93"/>
      <c r="D212" s="93"/>
      <c r="E212" s="93"/>
      <c r="F212" s="93"/>
      <c r="G212" s="93"/>
      <c r="H212" s="93"/>
      <c r="I212" s="93"/>
      <c r="J212" s="93"/>
      <c r="K212" s="93"/>
      <c r="L212" s="93"/>
      <c r="M212" s="93"/>
      <c r="N212" s="93"/>
      <c r="O212" s="93"/>
      <c r="P212" s="93"/>
      <c r="Q212" s="93"/>
      <c r="R212" s="93"/>
      <c r="S212" s="93"/>
      <c r="T212" s="93"/>
      <c r="U212" s="93"/>
      <c r="V212" s="93"/>
      <c r="W212" s="93"/>
      <c r="X212" s="93"/>
    </row>
    <row r="213" ht="15.75" customHeight="1" spans="1:24">
      <c r="A213" s="93"/>
      <c r="B213" s="93"/>
      <c r="C213" s="93"/>
      <c r="D213" s="93"/>
      <c r="E213" s="93"/>
      <c r="F213" s="93"/>
      <c r="G213" s="93"/>
      <c r="H213" s="93"/>
      <c r="I213" s="93"/>
      <c r="J213" s="93"/>
      <c r="K213" s="93"/>
      <c r="L213" s="93"/>
      <c r="M213" s="93"/>
      <c r="N213" s="93"/>
      <c r="O213" s="93"/>
      <c r="P213" s="93"/>
      <c r="Q213" s="93"/>
      <c r="R213" s="93"/>
      <c r="S213" s="93"/>
      <c r="T213" s="93"/>
      <c r="U213" s="93"/>
      <c r="V213" s="93"/>
      <c r="W213" s="93"/>
      <c r="X213" s="93"/>
    </row>
    <row r="214" ht="15.75" customHeight="1" spans="1:24">
      <c r="A214" s="93"/>
      <c r="B214" s="93"/>
      <c r="C214" s="93"/>
      <c r="D214" s="93"/>
      <c r="E214" s="93"/>
      <c r="F214" s="93"/>
      <c r="G214" s="93"/>
      <c r="H214" s="93"/>
      <c r="I214" s="93"/>
      <c r="J214" s="93"/>
      <c r="K214" s="93"/>
      <c r="L214" s="93"/>
      <c r="M214" s="93"/>
      <c r="N214" s="93"/>
      <c r="O214" s="93"/>
      <c r="P214" s="93"/>
      <c r="Q214" s="93"/>
      <c r="R214" s="93"/>
      <c r="S214" s="93"/>
      <c r="T214" s="93"/>
      <c r="U214" s="93"/>
      <c r="V214" s="93"/>
      <c r="W214" s="93"/>
      <c r="X214" s="93"/>
    </row>
    <row r="215" ht="15.75" customHeight="1" spans="1:24">
      <c r="A215" s="93"/>
      <c r="B215" s="93"/>
      <c r="C215" s="93"/>
      <c r="D215" s="93"/>
      <c r="E215" s="93"/>
      <c r="F215" s="93"/>
      <c r="G215" s="93"/>
      <c r="H215" s="93"/>
      <c r="I215" s="93"/>
      <c r="J215" s="93"/>
      <c r="K215" s="93"/>
      <c r="L215" s="93"/>
      <c r="M215" s="93"/>
      <c r="N215" s="93"/>
      <c r="O215" s="93"/>
      <c r="P215" s="93"/>
      <c r="Q215" s="93"/>
      <c r="R215" s="93"/>
      <c r="S215" s="93"/>
      <c r="T215" s="93"/>
      <c r="U215" s="93"/>
      <c r="V215" s="93"/>
      <c r="W215" s="93"/>
      <c r="X215" s="93"/>
    </row>
    <row r="216" ht="15.75" customHeight="1" spans="1:24">
      <c r="A216" s="93"/>
      <c r="B216" s="93"/>
      <c r="C216" s="93"/>
      <c r="D216" s="93"/>
      <c r="E216" s="93"/>
      <c r="F216" s="93"/>
      <c r="G216" s="93"/>
      <c r="H216" s="93"/>
      <c r="I216" s="93"/>
      <c r="J216" s="93"/>
      <c r="K216" s="93"/>
      <c r="L216" s="93"/>
      <c r="M216" s="93"/>
      <c r="N216" s="93"/>
      <c r="O216" s="93"/>
      <c r="P216" s="93"/>
      <c r="Q216" s="93"/>
      <c r="R216" s="93"/>
      <c r="S216" s="93"/>
      <c r="T216" s="93"/>
      <c r="U216" s="93"/>
      <c r="V216" s="93"/>
      <c r="W216" s="93"/>
      <c r="X216" s="93"/>
    </row>
    <row r="217" ht="15.75" customHeight="1" spans="1:24">
      <c r="A217" s="93"/>
      <c r="B217" s="93"/>
      <c r="C217" s="93"/>
      <c r="D217" s="93"/>
      <c r="E217" s="93"/>
      <c r="F217" s="93"/>
      <c r="G217" s="93"/>
      <c r="H217" s="93"/>
      <c r="I217" s="93"/>
      <c r="J217" s="93"/>
      <c r="K217" s="93"/>
      <c r="L217" s="93"/>
      <c r="M217" s="93"/>
      <c r="N217" s="93"/>
      <c r="O217" s="93"/>
      <c r="P217" s="93"/>
      <c r="Q217" s="93"/>
      <c r="R217" s="93"/>
      <c r="S217" s="93"/>
      <c r="T217" s="93"/>
      <c r="U217" s="93"/>
      <c r="V217" s="93"/>
      <c r="W217" s="93"/>
      <c r="X217" s="93"/>
    </row>
    <row r="218" ht="15.75" customHeight="1" spans="1:24">
      <c r="A218" s="93"/>
      <c r="B218" s="93"/>
      <c r="C218" s="93"/>
      <c r="D218" s="93"/>
      <c r="E218" s="93"/>
      <c r="F218" s="93"/>
      <c r="G218" s="93"/>
      <c r="H218" s="93"/>
      <c r="I218" s="93"/>
      <c r="J218" s="93"/>
      <c r="K218" s="93"/>
      <c r="L218" s="93"/>
      <c r="M218" s="93"/>
      <c r="N218" s="93"/>
      <c r="O218" s="93"/>
      <c r="P218" s="93"/>
      <c r="Q218" s="93"/>
      <c r="R218" s="93"/>
      <c r="S218" s="93"/>
      <c r="T218" s="93"/>
      <c r="U218" s="93"/>
      <c r="V218" s="93"/>
      <c r="W218" s="93"/>
      <c r="X218" s="93"/>
    </row>
    <row r="219" ht="15.75" customHeight="1" spans="1:24">
      <c r="A219" s="93"/>
      <c r="B219" s="93"/>
      <c r="C219" s="93"/>
      <c r="D219" s="93"/>
      <c r="E219" s="93"/>
      <c r="F219" s="93"/>
      <c r="G219" s="93"/>
      <c r="H219" s="93"/>
      <c r="I219" s="93"/>
      <c r="J219" s="93"/>
      <c r="K219" s="93"/>
      <c r="L219" s="93"/>
      <c r="M219" s="93"/>
      <c r="N219" s="93"/>
      <c r="O219" s="93"/>
      <c r="P219" s="93"/>
      <c r="Q219" s="93"/>
      <c r="R219" s="93"/>
      <c r="S219" s="93"/>
      <c r="T219" s="93"/>
      <c r="U219" s="93"/>
      <c r="V219" s="93"/>
      <c r="W219" s="93"/>
      <c r="X219" s="93"/>
    </row>
    <row r="220" ht="15.75" customHeight="1" spans="1:24">
      <c r="A220" s="93"/>
      <c r="B220" s="93"/>
      <c r="C220" s="93"/>
      <c r="D220" s="93"/>
      <c r="E220" s="93"/>
      <c r="F220" s="93"/>
      <c r="G220" s="93"/>
      <c r="H220" s="93"/>
      <c r="I220" s="93"/>
      <c r="J220" s="93"/>
      <c r="K220" s="93"/>
      <c r="L220" s="93"/>
      <c r="M220" s="93"/>
      <c r="N220" s="93"/>
      <c r="O220" s="93"/>
      <c r="P220" s="93"/>
      <c r="Q220" s="93"/>
      <c r="R220" s="93"/>
      <c r="S220" s="93"/>
      <c r="T220" s="93"/>
      <c r="U220" s="93"/>
      <c r="V220" s="93"/>
      <c r="W220" s="93"/>
      <c r="X220" s="93"/>
    </row>
    <row r="221" ht="15.75" customHeight="1" spans="1:24">
      <c r="A221" s="93"/>
      <c r="B221" s="93"/>
      <c r="C221" s="93"/>
      <c r="D221" s="93"/>
      <c r="E221" s="93"/>
      <c r="F221" s="93"/>
      <c r="G221" s="93"/>
      <c r="H221" s="93"/>
      <c r="I221" s="93"/>
      <c r="J221" s="93"/>
      <c r="K221" s="93"/>
      <c r="L221" s="93"/>
      <c r="M221" s="93"/>
      <c r="N221" s="93"/>
      <c r="O221" s="93"/>
      <c r="P221" s="93"/>
      <c r="Q221" s="93"/>
      <c r="R221" s="93"/>
      <c r="S221" s="93"/>
      <c r="T221" s="93"/>
      <c r="U221" s="93"/>
      <c r="V221" s="93"/>
      <c r="W221" s="93"/>
      <c r="X221" s="93"/>
    </row>
    <row r="222" ht="15.75" customHeight="1" spans="1:24">
      <c r="A222" s="93"/>
      <c r="B222" s="93"/>
      <c r="C222" s="93"/>
      <c r="D222" s="93"/>
      <c r="E222" s="93"/>
      <c r="F222" s="93"/>
      <c r="G222" s="93"/>
      <c r="H222" s="93"/>
      <c r="I222" s="93"/>
      <c r="J222" s="93"/>
      <c r="K222" s="93"/>
      <c r="L222" s="93"/>
      <c r="M222" s="93"/>
      <c r="N222" s="93"/>
      <c r="O222" s="93"/>
      <c r="P222" s="93"/>
      <c r="Q222" s="93"/>
      <c r="R222" s="93"/>
      <c r="S222" s="93"/>
      <c r="T222" s="93"/>
      <c r="U222" s="93"/>
      <c r="V222" s="93"/>
      <c r="W222" s="93"/>
      <c r="X222" s="93"/>
    </row>
    <row r="223" ht="15.75" customHeight="1" spans="1:24">
      <c r="A223" s="93"/>
      <c r="B223" s="93"/>
      <c r="C223" s="93"/>
      <c r="D223" s="93"/>
      <c r="E223" s="93"/>
      <c r="F223" s="93"/>
      <c r="G223" s="93"/>
      <c r="H223" s="93"/>
      <c r="I223" s="93"/>
      <c r="J223" s="93"/>
      <c r="K223" s="93"/>
      <c r="L223" s="93"/>
      <c r="M223" s="93"/>
      <c r="N223" s="93"/>
      <c r="O223" s="93"/>
      <c r="P223" s="93"/>
      <c r="Q223" s="93"/>
      <c r="R223" s="93"/>
      <c r="S223" s="93"/>
      <c r="T223" s="93"/>
      <c r="U223" s="93"/>
      <c r="V223" s="93"/>
      <c r="W223" s="93"/>
      <c r="X223" s="93"/>
    </row>
    <row r="224" ht="15.75" customHeight="1" spans="1:24">
      <c r="A224" s="93"/>
      <c r="B224" s="93"/>
      <c r="C224" s="93"/>
      <c r="D224" s="93"/>
      <c r="E224" s="93"/>
      <c r="F224" s="93"/>
      <c r="G224" s="93"/>
      <c r="H224" s="93"/>
      <c r="I224" s="93"/>
      <c r="J224" s="93"/>
      <c r="K224" s="93"/>
      <c r="L224" s="93"/>
      <c r="M224" s="93"/>
      <c r="N224" s="93"/>
      <c r="O224" s="93"/>
      <c r="P224" s="93"/>
      <c r="Q224" s="93"/>
      <c r="R224" s="93"/>
      <c r="S224" s="93"/>
      <c r="T224" s="93"/>
      <c r="U224" s="93"/>
      <c r="V224" s="93"/>
      <c r="W224" s="93"/>
      <c r="X224" s="93"/>
    </row>
    <row r="225" ht="15.75" customHeight="1" spans="1:24">
      <c r="A225" s="93"/>
      <c r="B225" s="93"/>
      <c r="C225" s="93"/>
      <c r="D225" s="93"/>
      <c r="E225" s="93"/>
      <c r="F225" s="93"/>
      <c r="G225" s="93"/>
      <c r="H225" s="93"/>
      <c r="I225" s="93"/>
      <c r="J225" s="93"/>
      <c r="K225" s="93"/>
      <c r="L225" s="93"/>
      <c r="M225" s="93"/>
      <c r="N225" s="93"/>
      <c r="O225" s="93"/>
      <c r="P225" s="93"/>
      <c r="Q225" s="93"/>
      <c r="R225" s="93"/>
      <c r="S225" s="93"/>
      <c r="T225" s="93"/>
      <c r="U225" s="93"/>
      <c r="V225" s="93"/>
      <c r="W225" s="93"/>
      <c r="X225" s="93"/>
    </row>
    <row r="226" ht="15.75" customHeight="1" spans="1:24">
      <c r="A226" s="93"/>
      <c r="B226" s="93"/>
      <c r="C226" s="93"/>
      <c r="D226" s="93"/>
      <c r="E226" s="93"/>
      <c r="F226" s="93"/>
      <c r="G226" s="93"/>
      <c r="H226" s="93"/>
      <c r="I226" s="93"/>
      <c r="J226" s="93"/>
      <c r="K226" s="93"/>
      <c r="L226" s="93"/>
      <c r="M226" s="93"/>
      <c r="N226" s="93"/>
      <c r="O226" s="93"/>
      <c r="P226" s="93"/>
      <c r="Q226" s="93"/>
      <c r="R226" s="93"/>
      <c r="S226" s="93"/>
      <c r="T226" s="93"/>
      <c r="U226" s="93"/>
      <c r="V226" s="93"/>
      <c r="W226" s="93"/>
      <c r="X226" s="93"/>
    </row>
    <row r="227" ht="15.75" customHeight="1" spans="1:24">
      <c r="A227" s="93"/>
      <c r="B227" s="93"/>
      <c r="C227" s="93"/>
      <c r="D227" s="93"/>
      <c r="E227" s="93"/>
      <c r="F227" s="93"/>
      <c r="G227" s="93"/>
      <c r="H227" s="93"/>
      <c r="I227" s="93"/>
      <c r="J227" s="93"/>
      <c r="K227" s="93"/>
      <c r="L227" s="93"/>
      <c r="M227" s="93"/>
      <c r="N227" s="93"/>
      <c r="O227" s="93"/>
      <c r="P227" s="93"/>
      <c r="Q227" s="93"/>
      <c r="R227" s="93"/>
      <c r="S227" s="93"/>
      <c r="T227" s="93"/>
      <c r="U227" s="93"/>
      <c r="V227" s="93"/>
      <c r="W227" s="93"/>
      <c r="X227" s="93"/>
    </row>
    <row r="228" ht="15.75" customHeight="1" spans="1:24">
      <c r="A228" s="93"/>
      <c r="B228" s="93"/>
      <c r="C228" s="93"/>
      <c r="D228" s="93"/>
      <c r="E228" s="93"/>
      <c r="F228" s="93"/>
      <c r="G228" s="93"/>
      <c r="H228" s="93"/>
      <c r="I228" s="93"/>
      <c r="J228" s="93"/>
      <c r="K228" s="93"/>
      <c r="L228" s="93"/>
      <c r="M228" s="93"/>
      <c r="N228" s="93"/>
      <c r="O228" s="93"/>
      <c r="P228" s="93"/>
      <c r="Q228" s="93"/>
      <c r="R228" s="93"/>
      <c r="S228" s="93"/>
      <c r="T228" s="93"/>
      <c r="U228" s="93"/>
      <c r="V228" s="93"/>
      <c r="W228" s="93"/>
      <c r="X228" s="93"/>
    </row>
    <row r="229" ht="15.75" customHeight="1" spans="1:24">
      <c r="A229" s="93"/>
      <c r="B229" s="93"/>
      <c r="C229" s="93"/>
      <c r="D229" s="93"/>
      <c r="E229" s="93"/>
      <c r="F229" s="93"/>
      <c r="G229" s="93"/>
      <c r="H229" s="93"/>
      <c r="I229" s="93"/>
      <c r="J229" s="93"/>
      <c r="K229" s="93"/>
      <c r="L229" s="93"/>
      <c r="M229" s="93"/>
      <c r="N229" s="93"/>
      <c r="O229" s="93"/>
      <c r="P229" s="93"/>
      <c r="Q229" s="93"/>
      <c r="R229" s="93"/>
      <c r="S229" s="93"/>
      <c r="T229" s="93"/>
      <c r="U229" s="93"/>
      <c r="V229" s="93"/>
      <c r="W229" s="93"/>
      <c r="X229" s="93"/>
    </row>
    <row r="230" ht="15.75" customHeight="1" spans="1:24">
      <c r="A230" s="93"/>
      <c r="B230" s="93"/>
      <c r="C230" s="93"/>
      <c r="D230" s="93"/>
      <c r="E230" s="93"/>
      <c r="F230" s="93"/>
      <c r="G230" s="93"/>
      <c r="H230" s="93"/>
      <c r="I230" s="93"/>
      <c r="J230" s="93"/>
      <c r="K230" s="93"/>
      <c r="L230" s="93"/>
      <c r="M230" s="93"/>
      <c r="N230" s="93"/>
      <c r="O230" s="93"/>
      <c r="P230" s="93"/>
      <c r="Q230" s="93"/>
      <c r="R230" s="93"/>
      <c r="S230" s="93"/>
      <c r="T230" s="93"/>
      <c r="U230" s="93"/>
      <c r="V230" s="93"/>
      <c r="W230" s="93"/>
      <c r="X230" s="93"/>
    </row>
    <row r="231" ht="15.75" customHeight="1" spans="1:24">
      <c r="A231" s="93"/>
      <c r="B231" s="93"/>
      <c r="C231" s="93"/>
      <c r="D231" s="93"/>
      <c r="E231" s="93"/>
      <c r="F231" s="93"/>
      <c r="G231" s="93"/>
      <c r="H231" s="93"/>
      <c r="I231" s="93"/>
      <c r="J231" s="93"/>
      <c r="K231" s="93"/>
      <c r="L231" s="93"/>
      <c r="M231" s="93"/>
      <c r="N231" s="93"/>
      <c r="O231" s="93"/>
      <c r="P231" s="93"/>
      <c r="Q231" s="93"/>
      <c r="R231" s="93"/>
      <c r="S231" s="93"/>
      <c r="T231" s="93"/>
      <c r="U231" s="93"/>
      <c r="V231" s="93"/>
      <c r="W231" s="93"/>
      <c r="X231" s="93"/>
    </row>
    <row r="232" ht="15.75" customHeight="1" spans="1:24">
      <c r="A232" s="93"/>
      <c r="B232" s="93"/>
      <c r="C232" s="93"/>
      <c r="D232" s="93"/>
      <c r="E232" s="93"/>
      <c r="F232" s="93"/>
      <c r="G232" s="93"/>
      <c r="H232" s="93"/>
      <c r="I232" s="93"/>
      <c r="J232" s="93"/>
      <c r="K232" s="93"/>
      <c r="L232" s="93"/>
      <c r="M232" s="93"/>
      <c r="N232" s="93"/>
      <c r="O232" s="93"/>
      <c r="P232" s="93"/>
      <c r="Q232" s="93"/>
      <c r="R232" s="93"/>
      <c r="S232" s="93"/>
      <c r="T232" s="93"/>
      <c r="U232" s="93"/>
      <c r="V232" s="93"/>
      <c r="W232" s="93"/>
      <c r="X232" s="93"/>
    </row>
    <row r="233" ht="15.75" customHeight="1" spans="1:24">
      <c r="A233" s="93"/>
      <c r="B233" s="93"/>
      <c r="C233" s="93"/>
      <c r="D233" s="93"/>
      <c r="E233" s="93"/>
      <c r="F233" s="93"/>
      <c r="G233" s="93"/>
      <c r="H233" s="93"/>
      <c r="I233" s="93"/>
      <c r="J233" s="93"/>
      <c r="K233" s="93"/>
      <c r="L233" s="93"/>
      <c r="M233" s="93"/>
      <c r="N233" s="93"/>
      <c r="O233" s="93"/>
      <c r="P233" s="93"/>
      <c r="Q233" s="93"/>
      <c r="R233" s="93"/>
      <c r="S233" s="93"/>
      <c r="T233" s="93"/>
      <c r="U233" s="93"/>
      <c r="V233" s="93"/>
      <c r="W233" s="93"/>
      <c r="X233" s="93"/>
    </row>
    <row r="234" ht="15.75" customHeight="1" spans="1:24">
      <c r="A234" s="93"/>
      <c r="B234" s="93"/>
      <c r="C234" s="93"/>
      <c r="D234" s="93"/>
      <c r="E234" s="93"/>
      <c r="F234" s="93"/>
      <c r="G234" s="93"/>
      <c r="H234" s="93"/>
      <c r="I234" s="93"/>
      <c r="J234" s="93"/>
      <c r="K234" s="93"/>
      <c r="L234" s="93"/>
      <c r="M234" s="93"/>
      <c r="N234" s="93"/>
      <c r="O234" s="93"/>
      <c r="P234" s="93"/>
      <c r="Q234" s="93"/>
      <c r="R234" s="93"/>
      <c r="S234" s="93"/>
      <c r="T234" s="93"/>
      <c r="U234" s="93"/>
      <c r="V234" s="93"/>
      <c r="W234" s="93"/>
      <c r="X234" s="93"/>
    </row>
    <row r="235" ht="15.75" customHeight="1" spans="1:24">
      <c r="A235" s="93"/>
      <c r="B235" s="93"/>
      <c r="C235" s="93"/>
      <c r="D235" s="93"/>
      <c r="E235" s="93"/>
      <c r="F235" s="93"/>
      <c r="G235" s="93"/>
      <c r="H235" s="93"/>
      <c r="I235" s="93"/>
      <c r="J235" s="93"/>
      <c r="K235" s="93"/>
      <c r="L235" s="93"/>
      <c r="M235" s="93"/>
      <c r="N235" s="93"/>
      <c r="O235" s="93"/>
      <c r="P235" s="93"/>
      <c r="Q235" s="93"/>
      <c r="R235" s="93"/>
      <c r="S235" s="93"/>
      <c r="T235" s="93"/>
      <c r="U235" s="93"/>
      <c r="V235" s="93"/>
      <c r="W235" s="93"/>
      <c r="X235" s="93"/>
    </row>
    <row r="236" ht="15.75" customHeight="1" spans="1:24">
      <c r="A236" s="93"/>
      <c r="B236" s="93"/>
      <c r="C236" s="93"/>
      <c r="D236" s="93"/>
      <c r="E236" s="93"/>
      <c r="F236" s="93"/>
      <c r="G236" s="93"/>
      <c r="H236" s="93"/>
      <c r="I236" s="93"/>
      <c r="J236" s="93"/>
      <c r="K236" s="93"/>
      <c r="L236" s="93"/>
      <c r="M236" s="93"/>
      <c r="N236" s="93"/>
      <c r="O236" s="93"/>
      <c r="P236" s="93"/>
      <c r="Q236" s="93"/>
      <c r="R236" s="93"/>
      <c r="S236" s="93"/>
      <c r="T236" s="93"/>
      <c r="U236" s="93"/>
      <c r="V236" s="93"/>
      <c r="W236" s="93"/>
      <c r="X236" s="93"/>
    </row>
    <row r="237" ht="15.75" customHeight="1" spans="1:24">
      <c r="A237" s="93"/>
      <c r="B237" s="93"/>
      <c r="C237" s="93"/>
      <c r="D237" s="93"/>
      <c r="E237" s="93"/>
      <c r="F237" s="93"/>
      <c r="G237" s="93"/>
      <c r="H237" s="93"/>
      <c r="I237" s="93"/>
      <c r="J237" s="93"/>
      <c r="K237" s="93"/>
      <c r="L237" s="93"/>
      <c r="M237" s="93"/>
      <c r="N237" s="93"/>
      <c r="O237" s="93"/>
      <c r="P237" s="93"/>
      <c r="Q237" s="93"/>
      <c r="R237" s="93"/>
      <c r="S237" s="93"/>
      <c r="T237" s="93"/>
      <c r="U237" s="93"/>
      <c r="V237" s="93"/>
      <c r="W237" s="93"/>
      <c r="X237" s="93"/>
    </row>
    <row r="238" ht="15.75" customHeight="1" spans="1:24">
      <c r="A238" s="93"/>
      <c r="B238" s="93"/>
      <c r="C238" s="93"/>
      <c r="D238" s="93"/>
      <c r="E238" s="93"/>
      <c r="F238" s="93"/>
      <c r="G238" s="93"/>
      <c r="H238" s="93"/>
      <c r="I238" s="93"/>
      <c r="J238" s="93"/>
      <c r="K238" s="93"/>
      <c r="L238" s="93"/>
      <c r="M238" s="93"/>
      <c r="N238" s="93"/>
      <c r="O238" s="93"/>
      <c r="P238" s="93"/>
      <c r="Q238" s="93"/>
      <c r="R238" s="93"/>
      <c r="S238" s="93"/>
      <c r="T238" s="93"/>
      <c r="U238" s="93"/>
      <c r="V238" s="93"/>
      <c r="W238" s="93"/>
      <c r="X238" s="93"/>
    </row>
    <row r="239" ht="15.75" customHeight="1" spans="1:24">
      <c r="A239" s="93"/>
      <c r="B239" s="93"/>
      <c r="C239" s="93"/>
      <c r="D239" s="93"/>
      <c r="E239" s="93"/>
      <c r="F239" s="93"/>
      <c r="G239" s="93"/>
      <c r="H239" s="93"/>
      <c r="I239" s="93"/>
      <c r="J239" s="93"/>
      <c r="K239" s="93"/>
      <c r="L239" s="93"/>
      <c r="M239" s="93"/>
      <c r="N239" s="93"/>
      <c r="O239" s="93"/>
      <c r="P239" s="93"/>
      <c r="Q239" s="93"/>
      <c r="R239" s="93"/>
      <c r="S239" s="93"/>
      <c r="T239" s="93"/>
      <c r="U239" s="93"/>
      <c r="V239" s="93"/>
      <c r="W239" s="93"/>
      <c r="X239" s="93"/>
    </row>
    <row r="240" ht="15.75" customHeight="1" spans="1:24">
      <c r="A240" s="93"/>
      <c r="B240" s="93"/>
      <c r="C240" s="93"/>
      <c r="D240" s="93"/>
      <c r="E240" s="93"/>
      <c r="F240" s="93"/>
      <c r="G240" s="93"/>
      <c r="H240" s="93"/>
      <c r="I240" s="93"/>
      <c r="J240" s="93"/>
      <c r="K240" s="93"/>
      <c r="L240" s="93"/>
      <c r="M240" s="93"/>
      <c r="N240" s="93"/>
      <c r="O240" s="93"/>
      <c r="P240" s="93"/>
      <c r="Q240" s="93"/>
      <c r="R240" s="93"/>
      <c r="S240" s="93"/>
      <c r="T240" s="93"/>
      <c r="U240" s="93"/>
      <c r="V240" s="93"/>
      <c r="W240" s="93"/>
      <c r="X240" s="93"/>
    </row>
    <row r="241" ht="15.75" customHeight="1" spans="1:24">
      <c r="A241" s="93"/>
      <c r="B241" s="93"/>
      <c r="C241" s="93"/>
      <c r="D241" s="93"/>
      <c r="E241" s="93"/>
      <c r="F241" s="93"/>
      <c r="G241" s="93"/>
      <c r="H241" s="93"/>
      <c r="I241" s="93"/>
      <c r="J241" s="93"/>
      <c r="K241" s="93"/>
      <c r="L241" s="93"/>
      <c r="M241" s="93"/>
      <c r="N241" s="93"/>
      <c r="O241" s="93"/>
      <c r="P241" s="93"/>
      <c r="Q241" s="93"/>
      <c r="R241" s="93"/>
      <c r="S241" s="93"/>
      <c r="T241" s="93"/>
      <c r="U241" s="93"/>
      <c r="V241" s="93"/>
      <c r="W241" s="93"/>
      <c r="X241" s="93"/>
    </row>
    <row r="242" ht="15.75" customHeight="1" spans="1:24">
      <c r="A242" s="93"/>
      <c r="B242" s="93"/>
      <c r="C242" s="93"/>
      <c r="D242" s="93"/>
      <c r="E242" s="93"/>
      <c r="F242" s="93"/>
      <c r="G242" s="93"/>
      <c r="H242" s="93"/>
      <c r="I242" s="93"/>
      <c r="J242" s="93"/>
      <c r="K242" s="93"/>
      <c r="L242" s="93"/>
      <c r="M242" s="93"/>
      <c r="N242" s="93"/>
      <c r="O242" s="93"/>
      <c r="P242" s="93"/>
      <c r="Q242" s="93"/>
      <c r="R242" s="93"/>
      <c r="S242" s="93"/>
      <c r="T242" s="93"/>
      <c r="U242" s="93"/>
      <c r="V242" s="93"/>
      <c r="W242" s="93"/>
      <c r="X242" s="93"/>
    </row>
    <row r="243" ht="15.75" customHeight="1" spans="1:24">
      <c r="A243" s="93"/>
      <c r="B243" s="93"/>
      <c r="C243" s="93"/>
      <c r="D243" s="93"/>
      <c r="E243" s="93"/>
      <c r="F243" s="93"/>
      <c r="G243" s="93"/>
      <c r="H243" s="93"/>
      <c r="I243" s="93"/>
      <c r="J243" s="93"/>
      <c r="K243" s="93"/>
      <c r="L243" s="93"/>
      <c r="M243" s="93"/>
      <c r="N243" s="93"/>
      <c r="O243" s="93"/>
      <c r="P243" s="93"/>
      <c r="Q243" s="93"/>
      <c r="R243" s="93"/>
      <c r="S243" s="93"/>
      <c r="T243" s="93"/>
      <c r="U243" s="93"/>
      <c r="V243" s="93"/>
      <c r="W243" s="93"/>
      <c r="X243" s="93"/>
    </row>
    <row r="244" ht="15.75" customHeight="1" spans="1:24">
      <c r="A244" s="93"/>
      <c r="B244" s="93"/>
      <c r="C244" s="93"/>
      <c r="D244" s="93"/>
      <c r="E244" s="93"/>
      <c r="F244" s="93"/>
      <c r="G244" s="93"/>
      <c r="H244" s="93"/>
      <c r="I244" s="93"/>
      <c r="J244" s="93"/>
      <c r="K244" s="93"/>
      <c r="L244" s="93"/>
      <c r="M244" s="93"/>
      <c r="N244" s="93"/>
      <c r="O244" s="93"/>
      <c r="P244" s="93"/>
      <c r="Q244" s="93"/>
      <c r="R244" s="93"/>
      <c r="S244" s="93"/>
      <c r="T244" s="93"/>
      <c r="U244" s="93"/>
      <c r="V244" s="93"/>
      <c r="W244" s="93"/>
      <c r="X244" s="93"/>
    </row>
    <row r="245" ht="15.75" customHeight="1" spans="1:24">
      <c r="A245" s="93"/>
      <c r="B245" s="93"/>
      <c r="C245" s="93"/>
      <c r="D245" s="93"/>
      <c r="E245" s="93"/>
      <c r="F245" s="93"/>
      <c r="G245" s="93"/>
      <c r="H245" s="93"/>
      <c r="I245" s="93"/>
      <c r="J245" s="93"/>
      <c r="K245" s="93"/>
      <c r="L245" s="93"/>
      <c r="M245" s="93"/>
      <c r="N245" s="93"/>
      <c r="O245" s="93"/>
      <c r="P245" s="93"/>
      <c r="Q245" s="93"/>
      <c r="R245" s="93"/>
      <c r="S245" s="93"/>
      <c r="T245" s="93"/>
      <c r="U245" s="93"/>
      <c r="V245" s="93"/>
      <c r="W245" s="93"/>
      <c r="X245" s="93"/>
    </row>
    <row r="246" ht="15.75" customHeight="1" spans="1:24">
      <c r="A246" s="93"/>
      <c r="B246" s="93"/>
      <c r="C246" s="93"/>
      <c r="D246" s="93"/>
      <c r="E246" s="93"/>
      <c r="F246" s="93"/>
      <c r="G246" s="93"/>
      <c r="H246" s="93"/>
      <c r="I246" s="93"/>
      <c r="J246" s="93"/>
      <c r="K246" s="93"/>
      <c r="L246" s="93"/>
      <c r="M246" s="93"/>
      <c r="N246" s="93"/>
      <c r="O246" s="93"/>
      <c r="P246" s="93"/>
      <c r="Q246" s="93"/>
      <c r="R246" s="93"/>
      <c r="S246" s="93"/>
      <c r="T246" s="93"/>
      <c r="U246" s="93"/>
      <c r="V246" s="93"/>
      <c r="W246" s="93"/>
      <c r="X246" s="93"/>
    </row>
    <row r="247" ht="15.75" customHeight="1" spans="1:24">
      <c r="A247" s="93"/>
      <c r="B247" s="93"/>
      <c r="C247" s="93"/>
      <c r="D247" s="93"/>
      <c r="E247" s="93"/>
      <c r="F247" s="93"/>
      <c r="G247" s="93"/>
      <c r="H247" s="93"/>
      <c r="I247" s="93"/>
      <c r="J247" s="93"/>
      <c r="K247" s="93"/>
      <c r="L247" s="93"/>
      <c r="M247" s="93"/>
      <c r="N247" s="93"/>
      <c r="O247" s="93"/>
      <c r="P247" s="93"/>
      <c r="Q247" s="93"/>
      <c r="R247" s="93"/>
      <c r="S247" s="93"/>
      <c r="T247" s="93"/>
      <c r="U247" s="93"/>
      <c r="V247" s="93"/>
      <c r="W247" s="93"/>
      <c r="X247" s="93"/>
    </row>
    <row r="248" ht="15.75" customHeight="1" spans="1:24">
      <c r="A248" s="93"/>
      <c r="B248" s="93"/>
      <c r="C248" s="93"/>
      <c r="D248" s="93"/>
      <c r="E248" s="93"/>
      <c r="F248" s="93"/>
      <c r="G248" s="93"/>
      <c r="H248" s="93"/>
      <c r="I248" s="93"/>
      <c r="J248" s="93"/>
      <c r="K248" s="93"/>
      <c r="L248" s="93"/>
      <c r="M248" s="93"/>
      <c r="N248" s="93"/>
      <c r="O248" s="93"/>
      <c r="P248" s="93"/>
      <c r="Q248" s="93"/>
      <c r="R248" s="93"/>
      <c r="S248" s="93"/>
      <c r="T248" s="93"/>
      <c r="U248" s="93"/>
      <c r="V248" s="93"/>
      <c r="W248" s="93"/>
      <c r="X248" s="93"/>
    </row>
    <row r="249" ht="15.75" customHeight="1" spans="1:24">
      <c r="A249" s="93"/>
      <c r="B249" s="93"/>
      <c r="C249" s="93"/>
      <c r="D249" s="93"/>
      <c r="E249" s="93"/>
      <c r="F249" s="93"/>
      <c r="G249" s="93"/>
      <c r="H249" s="93"/>
      <c r="I249" s="93"/>
      <c r="J249" s="93"/>
      <c r="K249" s="93"/>
      <c r="L249" s="93"/>
      <c r="M249" s="93"/>
      <c r="N249" s="93"/>
      <c r="O249" s="93"/>
      <c r="P249" s="93"/>
      <c r="Q249" s="93"/>
      <c r="R249" s="93"/>
      <c r="S249" s="93"/>
      <c r="T249" s="93"/>
      <c r="U249" s="93"/>
      <c r="V249" s="93"/>
      <c r="W249" s="93"/>
      <c r="X249" s="93"/>
    </row>
    <row r="250" ht="15.75" customHeight="1" spans="1:24">
      <c r="A250" s="93"/>
      <c r="B250" s="93"/>
      <c r="C250" s="93"/>
      <c r="D250" s="93"/>
      <c r="E250" s="93"/>
      <c r="F250" s="93"/>
      <c r="G250" s="93"/>
      <c r="H250" s="93"/>
      <c r="I250" s="93"/>
      <c r="J250" s="93"/>
      <c r="K250" s="93"/>
      <c r="L250" s="93"/>
      <c r="M250" s="93"/>
      <c r="N250" s="93"/>
      <c r="O250" s="93"/>
      <c r="P250" s="93"/>
      <c r="Q250" s="93"/>
      <c r="R250" s="93"/>
      <c r="S250" s="93"/>
      <c r="T250" s="93"/>
      <c r="U250" s="93"/>
      <c r="V250" s="93"/>
      <c r="W250" s="93"/>
      <c r="X250" s="93"/>
    </row>
    <row r="251" ht="15.75" customHeight="1" spans="1:24">
      <c r="A251" s="93"/>
      <c r="B251" s="93"/>
      <c r="C251" s="93"/>
      <c r="D251" s="93"/>
      <c r="E251" s="93"/>
      <c r="F251" s="93"/>
      <c r="G251" s="93"/>
      <c r="H251" s="93"/>
      <c r="I251" s="93"/>
      <c r="J251" s="93"/>
      <c r="K251" s="93"/>
      <c r="L251" s="93"/>
      <c r="M251" s="93"/>
      <c r="N251" s="93"/>
      <c r="O251" s="93"/>
      <c r="P251" s="93"/>
      <c r="Q251" s="93"/>
      <c r="R251" s="93"/>
      <c r="S251" s="93"/>
      <c r="T251" s="93"/>
      <c r="U251" s="93"/>
      <c r="V251" s="93"/>
      <c r="W251" s="93"/>
      <c r="X251" s="93"/>
    </row>
    <row r="252" ht="15.75" customHeight="1" spans="1:24">
      <c r="A252" s="93"/>
      <c r="B252" s="93"/>
      <c r="C252" s="93"/>
      <c r="D252" s="93"/>
      <c r="E252" s="93"/>
      <c r="F252" s="93"/>
      <c r="G252" s="93"/>
      <c r="H252" s="93"/>
      <c r="I252" s="93"/>
      <c r="J252" s="93"/>
      <c r="K252" s="93"/>
      <c r="L252" s="93"/>
      <c r="M252" s="93"/>
      <c r="N252" s="93"/>
      <c r="O252" s="93"/>
      <c r="P252" s="93"/>
      <c r="Q252" s="93"/>
      <c r="R252" s="93"/>
      <c r="S252" s="93"/>
      <c r="T252" s="93"/>
      <c r="U252" s="93"/>
      <c r="V252" s="93"/>
      <c r="W252" s="93"/>
      <c r="X252" s="93"/>
    </row>
    <row r="253" ht="15.75" customHeight="1" spans="1:24">
      <c r="A253" s="93"/>
      <c r="B253" s="93"/>
      <c r="C253" s="93"/>
      <c r="D253" s="93"/>
      <c r="E253" s="93"/>
      <c r="F253" s="93"/>
      <c r="G253" s="93"/>
      <c r="H253" s="93"/>
      <c r="I253" s="93"/>
      <c r="J253" s="93"/>
      <c r="K253" s="93"/>
      <c r="L253" s="93"/>
      <c r="M253" s="93"/>
      <c r="N253" s="93"/>
      <c r="O253" s="93"/>
      <c r="P253" s="93"/>
      <c r="Q253" s="93"/>
      <c r="R253" s="93"/>
      <c r="S253" s="93"/>
      <c r="T253" s="93"/>
      <c r="U253" s="93"/>
      <c r="V253" s="93"/>
      <c r="W253" s="93"/>
      <c r="X253" s="93"/>
    </row>
    <row r="254" ht="15.75" customHeight="1" spans="1:24">
      <c r="A254" s="93"/>
      <c r="B254" s="93"/>
      <c r="C254" s="93"/>
      <c r="D254" s="93"/>
      <c r="E254" s="93"/>
      <c r="F254" s="93"/>
      <c r="G254" s="93"/>
      <c r="H254" s="93"/>
      <c r="I254" s="93"/>
      <c r="J254" s="93"/>
      <c r="K254" s="93"/>
      <c r="L254" s="93"/>
      <c r="M254" s="93"/>
      <c r="N254" s="93"/>
      <c r="O254" s="93"/>
      <c r="P254" s="93"/>
      <c r="Q254" s="93"/>
      <c r="R254" s="93"/>
      <c r="S254" s="93"/>
      <c r="T254" s="93"/>
      <c r="U254" s="93"/>
      <c r="V254" s="93"/>
      <c r="W254" s="93"/>
      <c r="X254" s="93"/>
    </row>
    <row r="255" ht="15.75" customHeight="1" spans="1:24">
      <c r="A255" s="93"/>
      <c r="B255" s="93"/>
      <c r="C255" s="93"/>
      <c r="D255" s="93"/>
      <c r="E255" s="93"/>
      <c r="F255" s="93"/>
      <c r="G255" s="93"/>
      <c r="H255" s="93"/>
      <c r="I255" s="93"/>
      <c r="J255" s="93"/>
      <c r="K255" s="93"/>
      <c r="L255" s="93"/>
      <c r="M255" s="93"/>
      <c r="N255" s="93"/>
      <c r="O255" s="93"/>
      <c r="P255" s="93"/>
      <c r="Q255" s="93"/>
      <c r="R255" s="93"/>
      <c r="S255" s="93"/>
      <c r="T255" s="93"/>
      <c r="U255" s="93"/>
      <c r="V255" s="93"/>
      <c r="W255" s="93"/>
      <c r="X255" s="93"/>
    </row>
    <row r="256" ht="15.75" customHeight="1" spans="1:24">
      <c r="A256" s="93"/>
      <c r="B256" s="93"/>
      <c r="C256" s="93"/>
      <c r="D256" s="93"/>
      <c r="E256" s="93"/>
      <c r="F256" s="93"/>
      <c r="G256" s="93"/>
      <c r="H256" s="93"/>
      <c r="I256" s="93"/>
      <c r="J256" s="93"/>
      <c r="K256" s="93"/>
      <c r="L256" s="93"/>
      <c r="M256" s="93"/>
      <c r="N256" s="93"/>
      <c r="O256" s="93"/>
      <c r="P256" s="93"/>
      <c r="Q256" s="93"/>
      <c r="R256" s="93"/>
      <c r="S256" s="93"/>
      <c r="T256" s="93"/>
      <c r="U256" s="93"/>
      <c r="V256" s="93"/>
      <c r="W256" s="93"/>
      <c r="X256" s="93"/>
    </row>
    <row r="257" ht="15.75" customHeight="1" spans="1:24">
      <c r="A257" s="93"/>
      <c r="B257" s="93"/>
      <c r="C257" s="93"/>
      <c r="D257" s="93"/>
      <c r="E257" s="93"/>
      <c r="F257" s="93"/>
      <c r="G257" s="93"/>
      <c r="H257" s="93"/>
      <c r="I257" s="93"/>
      <c r="J257" s="93"/>
      <c r="K257" s="93"/>
      <c r="L257" s="93"/>
      <c r="M257" s="93"/>
      <c r="N257" s="93"/>
      <c r="O257" s="93"/>
      <c r="P257" s="93"/>
      <c r="Q257" s="93"/>
      <c r="R257" s="93"/>
      <c r="S257" s="93"/>
      <c r="T257" s="93"/>
      <c r="U257" s="93"/>
      <c r="V257" s="93"/>
      <c r="W257" s="93"/>
      <c r="X257" s="93"/>
    </row>
    <row r="258" ht="15.75" customHeight="1" spans="1:24">
      <c r="A258" s="93"/>
      <c r="B258" s="93"/>
      <c r="C258" s="93"/>
      <c r="D258" s="93"/>
      <c r="E258" s="93"/>
      <c r="F258" s="93"/>
      <c r="G258" s="93"/>
      <c r="H258" s="93"/>
      <c r="I258" s="93"/>
      <c r="J258" s="93"/>
      <c r="K258" s="93"/>
      <c r="L258" s="93"/>
      <c r="M258" s="93"/>
      <c r="N258" s="93"/>
      <c r="O258" s="93"/>
      <c r="P258" s="93"/>
      <c r="Q258" s="93"/>
      <c r="R258" s="93"/>
      <c r="S258" s="93"/>
      <c r="T258" s="93"/>
      <c r="U258" s="93"/>
      <c r="V258" s="93"/>
      <c r="W258" s="93"/>
      <c r="X258" s="93"/>
    </row>
    <row r="259" ht="15.75" customHeight="1" spans="1:24">
      <c r="A259" s="93"/>
      <c r="B259" s="93"/>
      <c r="C259" s="93"/>
      <c r="D259" s="93"/>
      <c r="E259" s="93"/>
      <c r="F259" s="93"/>
      <c r="G259" s="93"/>
      <c r="H259" s="93"/>
      <c r="I259" s="93"/>
      <c r="J259" s="93"/>
      <c r="K259" s="93"/>
      <c r="L259" s="93"/>
      <c r="M259" s="93"/>
      <c r="N259" s="93"/>
      <c r="O259" s="93"/>
      <c r="P259" s="93"/>
      <c r="Q259" s="93"/>
      <c r="R259" s="93"/>
      <c r="S259" s="93"/>
      <c r="T259" s="93"/>
      <c r="U259" s="93"/>
      <c r="V259" s="93"/>
      <c r="W259" s="93"/>
      <c r="X259" s="93"/>
    </row>
    <row r="260" ht="15.75" customHeight="1" spans="1:24">
      <c r="A260" s="93"/>
      <c r="B260" s="93"/>
      <c r="C260" s="93"/>
      <c r="D260" s="93"/>
      <c r="E260" s="93"/>
      <c r="F260" s="93"/>
      <c r="G260" s="93"/>
      <c r="H260" s="93"/>
      <c r="I260" s="93"/>
      <c r="J260" s="93"/>
      <c r="K260" s="93"/>
      <c r="L260" s="93"/>
      <c r="M260" s="93"/>
      <c r="N260" s="93"/>
      <c r="O260" s="93"/>
      <c r="P260" s="93"/>
      <c r="Q260" s="93"/>
      <c r="R260" s="93"/>
      <c r="S260" s="93"/>
      <c r="T260" s="93"/>
      <c r="U260" s="93"/>
      <c r="V260" s="93"/>
      <c r="W260" s="93"/>
      <c r="X260" s="93"/>
    </row>
    <row r="261" ht="15.75" customHeight="1" spans="1:24">
      <c r="A261" s="93"/>
      <c r="B261" s="93"/>
      <c r="C261" s="93"/>
      <c r="D261" s="93"/>
      <c r="E261" s="93"/>
      <c r="F261" s="93"/>
      <c r="G261" s="93"/>
      <c r="H261" s="93"/>
      <c r="I261" s="93"/>
      <c r="J261" s="93"/>
      <c r="K261" s="93"/>
      <c r="L261" s="93"/>
      <c r="M261" s="93"/>
      <c r="N261" s="93"/>
      <c r="O261" s="93"/>
      <c r="P261" s="93"/>
      <c r="Q261" s="93"/>
      <c r="R261" s="93"/>
      <c r="S261" s="93"/>
      <c r="T261" s="93"/>
      <c r="U261" s="93"/>
      <c r="V261" s="93"/>
      <c r="W261" s="93"/>
      <c r="X261" s="93"/>
    </row>
    <row r="262" ht="15.75" customHeight="1" spans="1:24">
      <c r="A262" s="93"/>
      <c r="B262" s="93"/>
      <c r="C262" s="93"/>
      <c r="D262" s="93"/>
      <c r="E262" s="93"/>
      <c r="F262" s="93"/>
      <c r="G262" s="93"/>
      <c r="H262" s="93"/>
      <c r="I262" s="93"/>
      <c r="J262" s="93"/>
      <c r="K262" s="93"/>
      <c r="L262" s="93"/>
      <c r="M262" s="93"/>
      <c r="N262" s="93"/>
      <c r="O262" s="93"/>
      <c r="P262" s="93"/>
      <c r="Q262" s="93"/>
      <c r="R262" s="93"/>
      <c r="S262" s="93"/>
      <c r="T262" s="93"/>
      <c r="U262" s="93"/>
      <c r="V262" s="93"/>
      <c r="W262" s="93"/>
      <c r="X262" s="93"/>
    </row>
    <row r="263" ht="15.75" customHeight="1" spans="1:24">
      <c r="A263" s="93"/>
      <c r="B263" s="93"/>
      <c r="C263" s="93"/>
      <c r="D263" s="93"/>
      <c r="E263" s="93"/>
      <c r="F263" s="93"/>
      <c r="G263" s="93"/>
      <c r="H263" s="93"/>
      <c r="I263" s="93"/>
      <c r="J263" s="93"/>
      <c r="K263" s="93"/>
      <c r="L263" s="93"/>
      <c r="M263" s="93"/>
      <c r="N263" s="93"/>
      <c r="O263" s="93"/>
      <c r="P263" s="93"/>
      <c r="Q263" s="93"/>
      <c r="R263" s="93"/>
      <c r="S263" s="93"/>
      <c r="T263" s="93"/>
      <c r="U263" s="93"/>
      <c r="V263" s="93"/>
      <c r="W263" s="93"/>
      <c r="X263" s="93"/>
    </row>
    <row r="264" ht="15.75" customHeight="1" spans="1:24">
      <c r="A264" s="93"/>
      <c r="B264" s="93"/>
      <c r="C264" s="93"/>
      <c r="D264" s="93"/>
      <c r="E264" s="93"/>
      <c r="F264" s="93"/>
      <c r="G264" s="93"/>
      <c r="H264" s="93"/>
      <c r="I264" s="93"/>
      <c r="J264" s="93"/>
      <c r="K264" s="93"/>
      <c r="L264" s="93"/>
      <c r="M264" s="93"/>
      <c r="N264" s="93"/>
      <c r="O264" s="93"/>
      <c r="P264" s="93"/>
      <c r="Q264" s="93"/>
      <c r="R264" s="93"/>
      <c r="S264" s="93"/>
      <c r="T264" s="93"/>
      <c r="U264" s="93"/>
      <c r="V264" s="93"/>
      <c r="W264" s="93"/>
      <c r="X264" s="93"/>
    </row>
    <row r="265" ht="15.75" customHeight="1" spans="1:24">
      <c r="A265" s="93"/>
      <c r="B265" s="93"/>
      <c r="C265" s="93"/>
      <c r="D265" s="93"/>
      <c r="E265" s="93"/>
      <c r="F265" s="93"/>
      <c r="G265" s="93"/>
      <c r="H265" s="93"/>
      <c r="I265" s="93"/>
      <c r="J265" s="93"/>
      <c r="K265" s="93"/>
      <c r="L265" s="93"/>
      <c r="M265" s="93"/>
      <c r="N265" s="93"/>
      <c r="O265" s="93"/>
      <c r="P265" s="93"/>
      <c r="Q265" s="93"/>
      <c r="R265" s="93"/>
      <c r="S265" s="93"/>
      <c r="T265" s="93"/>
      <c r="U265" s="93"/>
      <c r="V265" s="93"/>
      <c r="W265" s="93"/>
      <c r="X265" s="93"/>
    </row>
    <row r="266" ht="15.75" customHeight="1" spans="1:24">
      <c r="A266" s="93"/>
      <c r="B266" s="93"/>
      <c r="C266" s="93"/>
      <c r="D266" s="93"/>
      <c r="E266" s="93"/>
      <c r="F266" s="93"/>
      <c r="G266" s="93"/>
      <c r="H266" s="93"/>
      <c r="I266" s="93"/>
      <c r="J266" s="93"/>
      <c r="K266" s="93"/>
      <c r="L266" s="93"/>
      <c r="M266" s="93"/>
      <c r="N266" s="93"/>
      <c r="O266" s="93"/>
      <c r="P266" s="93"/>
      <c r="Q266" s="93"/>
      <c r="R266" s="93"/>
      <c r="S266" s="93"/>
      <c r="T266" s="93"/>
      <c r="U266" s="93"/>
      <c r="V266" s="93"/>
      <c r="W266" s="93"/>
      <c r="X266" s="93"/>
    </row>
    <row r="267" ht="15.75" customHeight="1" spans="1:24">
      <c r="A267" s="93"/>
      <c r="B267" s="93"/>
      <c r="C267" s="93"/>
      <c r="D267" s="93"/>
      <c r="E267" s="93"/>
      <c r="F267" s="93"/>
      <c r="G267" s="93"/>
      <c r="H267" s="93"/>
      <c r="I267" s="93"/>
      <c r="J267" s="93"/>
      <c r="K267" s="93"/>
      <c r="L267" s="93"/>
      <c r="M267" s="93"/>
      <c r="N267" s="93"/>
      <c r="O267" s="93"/>
      <c r="P267" s="93"/>
      <c r="Q267" s="93"/>
      <c r="R267" s="93"/>
      <c r="S267" s="93"/>
      <c r="T267" s="93"/>
      <c r="U267" s="93"/>
      <c r="V267" s="93"/>
      <c r="W267" s="93"/>
      <c r="X267" s="93"/>
    </row>
    <row r="268" ht="15.75" customHeight="1" spans="1:24">
      <c r="A268" s="93"/>
      <c r="B268" s="93"/>
      <c r="C268" s="93"/>
      <c r="D268" s="93"/>
      <c r="E268" s="93"/>
      <c r="F268" s="93"/>
      <c r="G268" s="93"/>
      <c r="H268" s="93"/>
      <c r="I268" s="93"/>
      <c r="J268" s="93"/>
      <c r="K268" s="93"/>
      <c r="L268" s="93"/>
      <c r="M268" s="93"/>
      <c r="N268" s="93"/>
      <c r="O268" s="93"/>
      <c r="P268" s="93"/>
      <c r="Q268" s="93"/>
      <c r="R268" s="93"/>
      <c r="S268" s="93"/>
      <c r="T268" s="93"/>
      <c r="U268" s="93"/>
      <c r="V268" s="93"/>
      <c r="W268" s="93"/>
      <c r="X268" s="93"/>
    </row>
    <row r="269" ht="15.75" customHeight="1" spans="1:24">
      <c r="A269" s="93"/>
      <c r="B269" s="93"/>
      <c r="C269" s="93"/>
      <c r="D269" s="93"/>
      <c r="E269" s="93"/>
      <c r="F269" s="93"/>
      <c r="G269" s="93"/>
      <c r="H269" s="93"/>
      <c r="I269" s="93"/>
      <c r="J269" s="93"/>
      <c r="K269" s="93"/>
      <c r="L269" s="93"/>
      <c r="M269" s="93"/>
      <c r="N269" s="93"/>
      <c r="O269" s="93"/>
      <c r="P269" s="93"/>
      <c r="Q269" s="93"/>
      <c r="R269" s="93"/>
      <c r="S269" s="93"/>
      <c r="T269" s="93"/>
      <c r="U269" s="93"/>
      <c r="V269" s="93"/>
      <c r="W269" s="93"/>
      <c r="X269" s="93"/>
    </row>
    <row r="270" ht="15.75" customHeight="1" spans="1:24">
      <c r="A270" s="93"/>
      <c r="B270" s="93"/>
      <c r="C270" s="93"/>
      <c r="D270" s="93"/>
      <c r="E270" s="93"/>
      <c r="F270" s="93"/>
      <c r="G270" s="93"/>
      <c r="H270" s="93"/>
      <c r="I270" s="93"/>
      <c r="J270" s="93"/>
      <c r="K270" s="93"/>
      <c r="L270" s="93"/>
      <c r="M270" s="93"/>
      <c r="N270" s="93"/>
      <c r="O270" s="93"/>
      <c r="P270" s="93"/>
      <c r="Q270" s="93"/>
      <c r="R270" s="93"/>
      <c r="S270" s="93"/>
      <c r="T270" s="93"/>
      <c r="U270" s="93"/>
      <c r="V270" s="93"/>
      <c r="W270" s="93"/>
      <c r="X270" s="93"/>
    </row>
    <row r="271" ht="15.75" customHeight="1" spans="1:24">
      <c r="A271" s="93"/>
      <c r="B271" s="93"/>
      <c r="C271" s="93"/>
      <c r="D271" s="93"/>
      <c r="E271" s="93"/>
      <c r="F271" s="93"/>
      <c r="G271" s="93"/>
      <c r="H271" s="93"/>
      <c r="I271" s="93"/>
      <c r="J271" s="93"/>
      <c r="K271" s="93"/>
      <c r="L271" s="93"/>
      <c r="M271" s="93"/>
      <c r="N271" s="93"/>
      <c r="O271" s="93"/>
      <c r="P271" s="93"/>
      <c r="Q271" s="93"/>
      <c r="R271" s="93"/>
      <c r="S271" s="93"/>
      <c r="T271" s="93"/>
      <c r="U271" s="93"/>
      <c r="V271" s="93"/>
      <c r="W271" s="93"/>
      <c r="X271" s="93"/>
    </row>
    <row r="272" ht="15.75" customHeight="1" spans="1:24">
      <c r="A272" s="93"/>
      <c r="B272" s="93"/>
      <c r="C272" s="93"/>
      <c r="D272" s="93"/>
      <c r="E272" s="93"/>
      <c r="F272" s="93"/>
      <c r="G272" s="93"/>
      <c r="H272" s="93"/>
      <c r="I272" s="93"/>
      <c r="J272" s="93"/>
      <c r="K272" s="93"/>
      <c r="L272" s="93"/>
      <c r="M272" s="93"/>
      <c r="N272" s="93"/>
      <c r="O272" s="93"/>
      <c r="P272" s="93"/>
      <c r="Q272" s="93"/>
      <c r="R272" s="93"/>
      <c r="S272" s="93"/>
      <c r="T272" s="93"/>
      <c r="U272" s="93"/>
      <c r="V272" s="93"/>
      <c r="W272" s="93"/>
      <c r="X272" s="93"/>
    </row>
    <row r="273" ht="15.75" customHeight="1" spans="1:24">
      <c r="A273" s="93"/>
      <c r="B273" s="93"/>
      <c r="C273" s="93"/>
      <c r="D273" s="93"/>
      <c r="E273" s="93"/>
      <c r="F273" s="93"/>
      <c r="G273" s="93"/>
      <c r="H273" s="93"/>
      <c r="I273" s="93"/>
      <c r="J273" s="93"/>
      <c r="K273" s="93"/>
      <c r="L273" s="93"/>
      <c r="M273" s="93"/>
      <c r="N273" s="93"/>
      <c r="O273" s="93"/>
      <c r="P273" s="93"/>
      <c r="Q273" s="93"/>
      <c r="R273" s="93"/>
      <c r="S273" s="93"/>
      <c r="T273" s="93"/>
      <c r="U273" s="93"/>
      <c r="V273" s="93"/>
      <c r="W273" s="93"/>
      <c r="X273" s="93"/>
    </row>
    <row r="274" ht="15.75" customHeight="1" spans="1:24">
      <c r="A274" s="93"/>
      <c r="B274" s="93"/>
      <c r="C274" s="93"/>
      <c r="D274" s="93"/>
      <c r="E274" s="93"/>
      <c r="F274" s="93"/>
      <c r="G274" s="93"/>
      <c r="H274" s="93"/>
      <c r="I274" s="93"/>
      <c r="J274" s="93"/>
      <c r="K274" s="93"/>
      <c r="L274" s="93"/>
      <c r="M274" s="93"/>
      <c r="N274" s="93"/>
      <c r="O274" s="93"/>
      <c r="P274" s="93"/>
      <c r="Q274" s="93"/>
      <c r="R274" s="93"/>
      <c r="S274" s="93"/>
      <c r="T274" s="93"/>
      <c r="U274" s="93"/>
      <c r="V274" s="93"/>
      <c r="W274" s="93"/>
      <c r="X274" s="93"/>
    </row>
    <row r="275" ht="15.75" customHeight="1" spans="1:24">
      <c r="A275" s="93"/>
      <c r="B275" s="93"/>
      <c r="C275" s="93"/>
      <c r="D275" s="93"/>
      <c r="E275" s="93"/>
      <c r="F275" s="93"/>
      <c r="G275" s="93"/>
      <c r="H275" s="93"/>
      <c r="I275" s="93"/>
      <c r="J275" s="93"/>
      <c r="K275" s="93"/>
      <c r="L275" s="93"/>
      <c r="M275" s="93"/>
      <c r="N275" s="93"/>
      <c r="O275" s="93"/>
      <c r="P275" s="93"/>
      <c r="Q275" s="93"/>
      <c r="R275" s="93"/>
      <c r="S275" s="93"/>
      <c r="T275" s="93"/>
      <c r="U275" s="93"/>
      <c r="V275" s="93"/>
      <c r="W275" s="93"/>
      <c r="X275" s="93"/>
    </row>
    <row r="276" ht="15.75" customHeight="1" spans="1:24">
      <c r="A276" s="93"/>
      <c r="B276" s="93"/>
      <c r="C276" s="93"/>
      <c r="D276" s="93"/>
      <c r="E276" s="93"/>
      <c r="F276" s="93"/>
      <c r="G276" s="93"/>
      <c r="H276" s="93"/>
      <c r="I276" s="93"/>
      <c r="J276" s="93"/>
      <c r="K276" s="93"/>
      <c r="L276" s="93"/>
      <c r="M276" s="93"/>
      <c r="N276" s="93"/>
      <c r="O276" s="93"/>
      <c r="P276" s="93"/>
      <c r="Q276" s="93"/>
      <c r="R276" s="93"/>
      <c r="S276" s="93"/>
      <c r="T276" s="93"/>
      <c r="U276" s="93"/>
      <c r="V276" s="93"/>
      <c r="W276" s="93"/>
      <c r="X276" s="93"/>
    </row>
    <row r="277" ht="15.75" customHeight="1" spans="1:24">
      <c r="A277" s="93"/>
      <c r="B277" s="93"/>
      <c r="C277" s="93"/>
      <c r="D277" s="93"/>
      <c r="E277" s="93"/>
      <c r="F277" s="93"/>
      <c r="G277" s="93"/>
      <c r="H277" s="93"/>
      <c r="I277" s="93"/>
      <c r="J277" s="93"/>
      <c r="K277" s="93"/>
      <c r="L277" s="93"/>
      <c r="M277" s="93"/>
      <c r="N277" s="93"/>
      <c r="O277" s="93"/>
      <c r="P277" s="93"/>
      <c r="Q277" s="93"/>
      <c r="R277" s="93"/>
      <c r="S277" s="93"/>
      <c r="T277" s="93"/>
      <c r="U277" s="93"/>
      <c r="V277" s="93"/>
      <c r="W277" s="93"/>
      <c r="X277" s="93"/>
    </row>
    <row r="278" ht="15.75" customHeight="1" spans="1:24">
      <c r="A278" s="93"/>
      <c r="B278" s="93"/>
      <c r="C278" s="93"/>
      <c r="D278" s="93"/>
      <c r="E278" s="93"/>
      <c r="F278" s="93"/>
      <c r="G278" s="93"/>
      <c r="H278" s="93"/>
      <c r="I278" s="93"/>
      <c r="J278" s="93"/>
      <c r="K278" s="93"/>
      <c r="L278" s="93"/>
      <c r="M278" s="93"/>
      <c r="N278" s="93"/>
      <c r="O278" s="93"/>
      <c r="P278" s="93"/>
      <c r="Q278" s="93"/>
      <c r="R278" s="93"/>
      <c r="S278" s="93"/>
      <c r="T278" s="93"/>
      <c r="U278" s="93"/>
      <c r="V278" s="93"/>
      <c r="W278" s="93"/>
      <c r="X278" s="93"/>
    </row>
    <row r="279" ht="15.75" customHeight="1" spans="1:24">
      <c r="A279" s="93"/>
      <c r="B279" s="93"/>
      <c r="C279" s="93"/>
      <c r="D279" s="93"/>
      <c r="E279" s="93"/>
      <c r="F279" s="93"/>
      <c r="G279" s="93"/>
      <c r="H279" s="93"/>
      <c r="I279" s="93"/>
      <c r="J279" s="93"/>
      <c r="K279" s="93"/>
      <c r="L279" s="93"/>
      <c r="M279" s="93"/>
      <c r="N279" s="93"/>
      <c r="O279" s="93"/>
      <c r="P279" s="93"/>
      <c r="Q279" s="93"/>
      <c r="R279" s="93"/>
      <c r="S279" s="93"/>
      <c r="T279" s="93"/>
      <c r="U279" s="93"/>
      <c r="V279" s="93"/>
      <c r="W279" s="93"/>
      <c r="X279" s="93"/>
    </row>
    <row r="280" ht="15.75" customHeight="1" spans="1:24">
      <c r="A280" s="93"/>
      <c r="B280" s="93"/>
      <c r="C280" s="93"/>
      <c r="D280" s="93"/>
      <c r="E280" s="93"/>
      <c r="F280" s="93"/>
      <c r="G280" s="93"/>
      <c r="H280" s="93"/>
      <c r="I280" s="93"/>
      <c r="J280" s="93"/>
      <c r="K280" s="93"/>
      <c r="L280" s="93"/>
      <c r="M280" s="93"/>
      <c r="N280" s="93"/>
      <c r="O280" s="93"/>
      <c r="P280" s="93"/>
      <c r="Q280" s="93"/>
      <c r="R280" s="93"/>
      <c r="S280" s="93"/>
      <c r="T280" s="93"/>
      <c r="U280" s="93"/>
      <c r="V280" s="93"/>
      <c r="W280" s="93"/>
      <c r="X280" s="93"/>
    </row>
    <row r="281" ht="15.75" customHeight="1" spans="1:24">
      <c r="A281" s="93"/>
      <c r="B281" s="93"/>
      <c r="C281" s="93"/>
      <c r="D281" s="93"/>
      <c r="E281" s="93"/>
      <c r="F281" s="93"/>
      <c r="G281" s="93"/>
      <c r="H281" s="93"/>
      <c r="I281" s="93"/>
      <c r="J281" s="93"/>
      <c r="K281" s="93"/>
      <c r="L281" s="93"/>
      <c r="M281" s="93"/>
      <c r="N281" s="93"/>
      <c r="O281" s="93"/>
      <c r="P281" s="93"/>
      <c r="Q281" s="93"/>
      <c r="R281" s="93"/>
      <c r="S281" s="93"/>
      <c r="T281" s="93"/>
      <c r="U281" s="93"/>
      <c r="V281" s="93"/>
      <c r="W281" s="93"/>
      <c r="X281" s="93"/>
    </row>
    <row r="282" ht="15.75" customHeight="1" spans="1:24">
      <c r="A282" s="93"/>
      <c r="B282" s="93"/>
      <c r="C282" s="93"/>
      <c r="D282" s="93"/>
      <c r="E282" s="93"/>
      <c r="F282" s="93"/>
      <c r="G282" s="93"/>
      <c r="H282" s="93"/>
      <c r="I282" s="93"/>
      <c r="J282" s="93"/>
      <c r="K282" s="93"/>
      <c r="L282" s="93"/>
      <c r="M282" s="93"/>
      <c r="N282" s="93"/>
      <c r="O282" s="93"/>
      <c r="P282" s="93"/>
      <c r="Q282" s="93"/>
      <c r="R282" s="93"/>
      <c r="S282" s="93"/>
      <c r="T282" s="93"/>
      <c r="U282" s="93"/>
      <c r="V282" s="93"/>
      <c r="W282" s="93"/>
      <c r="X282" s="93"/>
    </row>
    <row r="283" ht="15.75" customHeight="1" spans="1:24">
      <c r="A283" s="93"/>
      <c r="B283" s="93"/>
      <c r="C283" s="93"/>
      <c r="D283" s="93"/>
      <c r="E283" s="93"/>
      <c r="F283" s="93"/>
      <c r="G283" s="93"/>
      <c r="H283" s="93"/>
      <c r="I283" s="93"/>
      <c r="J283" s="93"/>
      <c r="K283" s="93"/>
      <c r="L283" s="93"/>
      <c r="M283" s="93"/>
      <c r="N283" s="93"/>
      <c r="O283" s="93"/>
      <c r="P283" s="93"/>
      <c r="Q283" s="93"/>
      <c r="R283" s="93"/>
      <c r="S283" s="93"/>
      <c r="T283" s="93"/>
      <c r="U283" s="93"/>
      <c r="V283" s="93"/>
      <c r="W283" s="93"/>
      <c r="X283" s="93"/>
    </row>
    <row r="284" ht="15.75" customHeight="1" spans="1:24">
      <c r="A284" s="93"/>
      <c r="B284" s="93"/>
      <c r="C284" s="93"/>
      <c r="D284" s="93"/>
      <c r="E284" s="93"/>
      <c r="F284" s="93"/>
      <c r="G284" s="93"/>
      <c r="H284" s="93"/>
      <c r="I284" s="93"/>
      <c r="J284" s="93"/>
      <c r="K284" s="93"/>
      <c r="L284" s="93"/>
      <c r="M284" s="93"/>
      <c r="N284" s="93"/>
      <c r="O284" s="93"/>
      <c r="P284" s="93"/>
      <c r="Q284" s="93"/>
      <c r="R284" s="93"/>
      <c r="S284" s="93"/>
      <c r="T284" s="93"/>
      <c r="U284" s="93"/>
      <c r="V284" s="93"/>
      <c r="W284" s="93"/>
      <c r="X284" s="93"/>
    </row>
    <row r="285" ht="15.75" customHeight="1" spans="1:24">
      <c r="A285" s="93"/>
      <c r="B285" s="93"/>
      <c r="C285" s="93"/>
      <c r="D285" s="93"/>
      <c r="E285" s="93"/>
      <c r="F285" s="93"/>
      <c r="G285" s="93"/>
      <c r="H285" s="93"/>
      <c r="I285" s="93"/>
      <c r="J285" s="93"/>
      <c r="K285" s="93"/>
      <c r="L285" s="93"/>
      <c r="M285" s="93"/>
      <c r="N285" s="93"/>
      <c r="O285" s="93"/>
      <c r="P285" s="93"/>
      <c r="Q285" s="93"/>
      <c r="R285" s="93"/>
      <c r="S285" s="93"/>
      <c r="T285" s="93"/>
      <c r="U285" s="93"/>
      <c r="V285" s="93"/>
      <c r="W285" s="93"/>
      <c r="X285" s="93"/>
    </row>
    <row r="286" ht="15.75" customHeight="1" spans="1:24">
      <c r="A286" s="93"/>
      <c r="B286" s="93"/>
      <c r="C286" s="93"/>
      <c r="D286" s="93"/>
      <c r="E286" s="93"/>
      <c r="F286" s="93"/>
      <c r="G286" s="93"/>
      <c r="H286" s="93"/>
      <c r="I286" s="93"/>
      <c r="J286" s="93"/>
      <c r="K286" s="93"/>
      <c r="L286" s="93"/>
      <c r="M286" s="93"/>
      <c r="N286" s="93"/>
      <c r="O286" s="93"/>
      <c r="P286" s="93"/>
      <c r="Q286" s="93"/>
      <c r="R286" s="93"/>
      <c r="S286" s="93"/>
      <c r="T286" s="93"/>
      <c r="U286" s="93"/>
      <c r="V286" s="93"/>
      <c r="W286" s="93"/>
      <c r="X286" s="93"/>
    </row>
    <row r="287" ht="15.75" customHeight="1" spans="1:24">
      <c r="A287" s="93"/>
      <c r="B287" s="93"/>
      <c r="C287" s="93"/>
      <c r="D287" s="93"/>
      <c r="E287" s="93"/>
      <c r="F287" s="93"/>
      <c r="G287" s="93"/>
      <c r="H287" s="93"/>
      <c r="I287" s="93"/>
      <c r="J287" s="93"/>
      <c r="K287" s="93"/>
      <c r="L287" s="93"/>
      <c r="M287" s="93"/>
      <c r="N287" s="93"/>
      <c r="O287" s="93"/>
      <c r="P287" s="93"/>
      <c r="Q287" s="93"/>
      <c r="R287" s="93"/>
      <c r="S287" s="93"/>
      <c r="T287" s="93"/>
      <c r="U287" s="93"/>
      <c r="V287" s="93"/>
      <c r="W287" s="93"/>
      <c r="X287" s="93"/>
    </row>
    <row r="288" ht="15.75" customHeight="1" spans="1:24">
      <c r="A288" s="93"/>
      <c r="B288" s="93"/>
      <c r="C288" s="93"/>
      <c r="D288" s="93"/>
      <c r="E288" s="93"/>
      <c r="F288" s="93"/>
      <c r="G288" s="93"/>
      <c r="H288" s="93"/>
      <c r="I288" s="93"/>
      <c r="J288" s="93"/>
      <c r="K288" s="93"/>
      <c r="L288" s="93"/>
      <c r="M288" s="93"/>
      <c r="N288" s="93"/>
      <c r="O288" s="93"/>
      <c r="P288" s="93"/>
      <c r="Q288" s="93"/>
      <c r="R288" s="93"/>
      <c r="S288" s="93"/>
      <c r="T288" s="93"/>
      <c r="U288" s="93"/>
      <c r="V288" s="93"/>
      <c r="W288" s="93"/>
      <c r="X288" s="93"/>
    </row>
    <row r="289" ht="15.75" customHeight="1" spans="1:24">
      <c r="A289" s="93"/>
      <c r="B289" s="93"/>
      <c r="C289" s="93"/>
      <c r="D289" s="93"/>
      <c r="E289" s="93"/>
      <c r="F289" s="93"/>
      <c r="G289" s="93"/>
      <c r="H289" s="93"/>
      <c r="I289" s="93"/>
      <c r="J289" s="93"/>
      <c r="K289" s="93"/>
      <c r="L289" s="93"/>
      <c r="M289" s="93"/>
      <c r="N289" s="93"/>
      <c r="O289" s="93"/>
      <c r="P289" s="93"/>
      <c r="Q289" s="93"/>
      <c r="R289" s="93"/>
      <c r="S289" s="93"/>
      <c r="T289" s="93"/>
      <c r="U289" s="93"/>
      <c r="V289" s="93"/>
      <c r="W289" s="93"/>
      <c r="X289" s="93"/>
    </row>
    <row r="290" ht="15.75" customHeight="1" spans="1:24">
      <c r="A290" s="93"/>
      <c r="B290" s="93"/>
      <c r="C290" s="93"/>
      <c r="D290" s="93"/>
      <c r="E290" s="93"/>
      <c r="F290" s="93"/>
      <c r="G290" s="93"/>
      <c r="H290" s="93"/>
      <c r="I290" s="93"/>
      <c r="J290" s="93"/>
      <c r="K290" s="93"/>
      <c r="L290" s="93"/>
      <c r="M290" s="93"/>
      <c r="N290" s="93"/>
      <c r="O290" s="93"/>
      <c r="P290" s="93"/>
      <c r="Q290" s="93"/>
      <c r="R290" s="93"/>
      <c r="S290" s="93"/>
      <c r="T290" s="93"/>
      <c r="U290" s="93"/>
      <c r="V290" s="93"/>
      <c r="W290" s="93"/>
      <c r="X290" s="93"/>
    </row>
    <row r="291" ht="15.75" customHeight="1" spans="1:24">
      <c r="A291" s="93"/>
      <c r="B291" s="93"/>
      <c r="C291" s="93"/>
      <c r="D291" s="93"/>
      <c r="E291" s="93"/>
      <c r="F291" s="93"/>
      <c r="G291" s="93"/>
      <c r="H291" s="93"/>
      <c r="I291" s="93"/>
      <c r="J291" s="93"/>
      <c r="K291" s="93"/>
      <c r="L291" s="93"/>
      <c r="M291" s="93"/>
      <c r="N291" s="93"/>
      <c r="O291" s="93"/>
      <c r="P291" s="93"/>
      <c r="Q291" s="93"/>
      <c r="R291" s="93"/>
      <c r="S291" s="93"/>
      <c r="T291" s="93"/>
      <c r="U291" s="93"/>
      <c r="V291" s="93"/>
      <c r="W291" s="93"/>
      <c r="X291" s="93"/>
    </row>
    <row r="292" ht="15.75" customHeight="1" spans="1:24">
      <c r="A292" s="93"/>
      <c r="B292" s="93"/>
      <c r="C292" s="93"/>
      <c r="D292" s="93"/>
      <c r="E292" s="93"/>
      <c r="F292" s="93"/>
      <c r="G292" s="93"/>
      <c r="H292" s="93"/>
      <c r="I292" s="93"/>
      <c r="J292" s="93"/>
      <c r="K292" s="93"/>
      <c r="L292" s="93"/>
      <c r="M292" s="93"/>
      <c r="N292" s="93"/>
      <c r="O292" s="93"/>
      <c r="P292" s="93"/>
      <c r="Q292" s="93"/>
      <c r="R292" s="93"/>
      <c r="S292" s="93"/>
      <c r="T292" s="93"/>
      <c r="U292" s="93"/>
      <c r="V292" s="93"/>
      <c r="W292" s="93"/>
      <c r="X292" s="93"/>
    </row>
    <row r="293" ht="15.75" customHeight="1" spans="1:24">
      <c r="A293" s="93"/>
      <c r="B293" s="93"/>
      <c r="C293" s="93"/>
      <c r="D293" s="93"/>
      <c r="E293" s="93"/>
      <c r="F293" s="93"/>
      <c r="G293" s="93"/>
      <c r="H293" s="93"/>
      <c r="I293" s="93"/>
      <c r="J293" s="93"/>
      <c r="K293" s="93"/>
      <c r="L293" s="93"/>
      <c r="M293" s="93"/>
      <c r="N293" s="93"/>
      <c r="O293" s="93"/>
      <c r="P293" s="93"/>
      <c r="Q293" s="93"/>
      <c r="R293" s="93"/>
      <c r="S293" s="93"/>
      <c r="T293" s="93"/>
      <c r="U293" s="93"/>
      <c r="V293" s="93"/>
      <c r="W293" s="93"/>
      <c r="X293" s="93"/>
    </row>
    <row r="294" ht="15.75" customHeight="1" spans="1:24">
      <c r="A294" s="93"/>
      <c r="B294" s="93"/>
      <c r="C294" s="93"/>
      <c r="D294" s="93"/>
      <c r="E294" s="93"/>
      <c r="F294" s="93"/>
      <c r="G294" s="93"/>
      <c r="H294" s="93"/>
      <c r="I294" s="93"/>
      <c r="J294" s="93"/>
      <c r="K294" s="93"/>
      <c r="L294" s="93"/>
      <c r="M294" s="93"/>
      <c r="N294" s="93"/>
      <c r="O294" s="93"/>
      <c r="P294" s="93"/>
      <c r="Q294" s="93"/>
      <c r="R294" s="93"/>
      <c r="S294" s="93"/>
      <c r="T294" s="93"/>
      <c r="U294" s="93"/>
      <c r="V294" s="93"/>
      <c r="W294" s="93"/>
      <c r="X294" s="93"/>
    </row>
    <row r="295" ht="15.75" customHeight="1" spans="1:24">
      <c r="A295" s="93"/>
      <c r="B295" s="93"/>
      <c r="C295" s="93"/>
      <c r="D295" s="93"/>
      <c r="E295" s="93"/>
      <c r="F295" s="93"/>
      <c r="G295" s="93"/>
      <c r="H295" s="93"/>
      <c r="I295" s="93"/>
      <c r="J295" s="93"/>
      <c r="K295" s="93"/>
      <c r="L295" s="93"/>
      <c r="M295" s="93"/>
      <c r="N295" s="93"/>
      <c r="O295" s="93"/>
      <c r="P295" s="93"/>
      <c r="Q295" s="93"/>
      <c r="R295" s="93"/>
      <c r="S295" s="93"/>
      <c r="T295" s="93"/>
      <c r="U295" s="93"/>
      <c r="V295" s="93"/>
      <c r="W295" s="93"/>
      <c r="X295" s="93"/>
    </row>
    <row r="296" ht="15.75" customHeight="1" spans="1:24">
      <c r="A296" s="93"/>
      <c r="B296" s="93"/>
      <c r="C296" s="93"/>
      <c r="D296" s="93"/>
      <c r="E296" s="93"/>
      <c r="F296" s="93"/>
      <c r="G296" s="93"/>
      <c r="H296" s="93"/>
      <c r="I296" s="93"/>
      <c r="J296" s="93"/>
      <c r="K296" s="93"/>
      <c r="L296" s="93"/>
      <c r="M296" s="93"/>
      <c r="N296" s="93"/>
      <c r="O296" s="93"/>
      <c r="P296" s="93"/>
      <c r="Q296" s="93"/>
      <c r="R296" s="93"/>
      <c r="S296" s="93"/>
      <c r="T296" s="93"/>
      <c r="U296" s="93"/>
      <c r="V296" s="93"/>
      <c r="W296" s="93"/>
      <c r="X296" s="93"/>
    </row>
    <row r="297" ht="15.75" customHeight="1" spans="1:24">
      <c r="A297" s="93"/>
      <c r="B297" s="93"/>
      <c r="C297" s="93"/>
      <c r="D297" s="93"/>
      <c r="E297" s="93"/>
      <c r="F297" s="93"/>
      <c r="G297" s="93"/>
      <c r="H297" s="93"/>
      <c r="I297" s="93"/>
      <c r="J297" s="93"/>
      <c r="K297" s="93"/>
      <c r="L297" s="93"/>
      <c r="M297" s="93"/>
      <c r="N297" s="93"/>
      <c r="O297" s="93"/>
      <c r="P297" s="93"/>
      <c r="Q297" s="93"/>
      <c r="R297" s="93"/>
      <c r="S297" s="93"/>
      <c r="T297" s="93"/>
      <c r="U297" s="93"/>
      <c r="V297" s="93"/>
      <c r="W297" s="93"/>
      <c r="X297" s="93"/>
    </row>
    <row r="298" ht="15.75" customHeight="1" spans="1:24">
      <c r="A298" s="93"/>
      <c r="B298" s="93"/>
      <c r="C298" s="93"/>
      <c r="D298" s="93"/>
      <c r="E298" s="93"/>
      <c r="F298" s="93"/>
      <c r="G298" s="93"/>
      <c r="H298" s="93"/>
      <c r="I298" s="93"/>
      <c r="J298" s="93"/>
      <c r="K298" s="93"/>
      <c r="L298" s="93"/>
      <c r="M298" s="93"/>
      <c r="N298" s="93"/>
      <c r="O298" s="93"/>
      <c r="P298" s="93"/>
      <c r="Q298" s="93"/>
      <c r="R298" s="93"/>
      <c r="S298" s="93"/>
      <c r="T298" s="93"/>
      <c r="U298" s="93"/>
      <c r="V298" s="93"/>
      <c r="W298" s="93"/>
      <c r="X298" s="93"/>
    </row>
    <row r="299" ht="15.75" customHeight="1" spans="1:24">
      <c r="A299" s="93"/>
      <c r="B299" s="93"/>
      <c r="C299" s="93"/>
      <c r="D299" s="93"/>
      <c r="E299" s="93"/>
      <c r="F299" s="93"/>
      <c r="G299" s="93"/>
      <c r="H299" s="93"/>
      <c r="I299" s="93"/>
      <c r="J299" s="93"/>
      <c r="K299" s="93"/>
      <c r="L299" s="93"/>
      <c r="M299" s="93"/>
      <c r="N299" s="93"/>
      <c r="O299" s="93"/>
      <c r="P299" s="93"/>
      <c r="Q299" s="93"/>
      <c r="R299" s="93"/>
      <c r="S299" s="93"/>
      <c r="T299" s="93"/>
      <c r="U299" s="93"/>
      <c r="V299" s="93"/>
      <c r="W299" s="93"/>
      <c r="X299" s="93"/>
    </row>
    <row r="300" ht="15.75" customHeight="1" spans="1:24">
      <c r="A300" s="93"/>
      <c r="B300" s="93"/>
      <c r="C300" s="93"/>
      <c r="D300" s="93"/>
      <c r="E300" s="93"/>
      <c r="F300" s="93"/>
      <c r="G300" s="93"/>
      <c r="H300" s="93"/>
      <c r="I300" s="93"/>
      <c r="J300" s="93"/>
      <c r="K300" s="93"/>
      <c r="L300" s="93"/>
      <c r="M300" s="93"/>
      <c r="N300" s="93"/>
      <c r="O300" s="93"/>
      <c r="P300" s="93"/>
      <c r="Q300" s="93"/>
      <c r="R300" s="93"/>
      <c r="S300" s="93"/>
      <c r="T300" s="93"/>
      <c r="U300" s="93"/>
      <c r="V300" s="93"/>
      <c r="W300" s="93"/>
      <c r="X300" s="93"/>
    </row>
    <row r="301" ht="15.75" customHeight="1" spans="1:24">
      <c r="A301" s="93"/>
      <c r="B301" s="93"/>
      <c r="C301" s="93"/>
      <c r="D301" s="93"/>
      <c r="E301" s="93"/>
      <c r="F301" s="93"/>
      <c r="G301" s="93"/>
      <c r="H301" s="93"/>
      <c r="I301" s="93"/>
      <c r="J301" s="93"/>
      <c r="K301" s="93"/>
      <c r="L301" s="93"/>
      <c r="M301" s="93"/>
      <c r="N301" s="93"/>
      <c r="O301" s="93"/>
      <c r="P301" s="93"/>
      <c r="Q301" s="93"/>
      <c r="R301" s="93"/>
      <c r="S301" s="93"/>
      <c r="T301" s="93"/>
      <c r="U301" s="93"/>
      <c r="V301" s="93"/>
      <c r="W301" s="93"/>
      <c r="X301" s="93"/>
    </row>
    <row r="302" ht="15.75" customHeight="1" spans="1:24">
      <c r="A302" s="93"/>
      <c r="B302" s="93"/>
      <c r="C302" s="93"/>
      <c r="D302" s="93"/>
      <c r="E302" s="93"/>
      <c r="F302" s="93"/>
      <c r="G302" s="93"/>
      <c r="H302" s="93"/>
      <c r="I302" s="93"/>
      <c r="J302" s="93"/>
      <c r="K302" s="93"/>
      <c r="L302" s="93"/>
      <c r="M302" s="93"/>
      <c r="N302" s="93"/>
      <c r="O302" s="93"/>
      <c r="P302" s="93"/>
      <c r="Q302" s="93"/>
      <c r="R302" s="93"/>
      <c r="S302" s="93"/>
      <c r="T302" s="93"/>
      <c r="U302" s="93"/>
      <c r="V302" s="93"/>
      <c r="W302" s="93"/>
      <c r="X302" s="93"/>
    </row>
    <row r="303" ht="15.75" customHeight="1" spans="1:24">
      <c r="A303" s="93"/>
      <c r="B303" s="93"/>
      <c r="C303" s="93"/>
      <c r="D303" s="93"/>
      <c r="E303" s="93"/>
      <c r="F303" s="93"/>
      <c r="G303" s="93"/>
      <c r="H303" s="93"/>
      <c r="I303" s="93"/>
      <c r="J303" s="93"/>
      <c r="K303" s="93"/>
      <c r="L303" s="93"/>
      <c r="M303" s="93"/>
      <c r="N303" s="93"/>
      <c r="O303" s="93"/>
      <c r="P303" s="93"/>
      <c r="Q303" s="93"/>
      <c r="R303" s="93"/>
      <c r="S303" s="93"/>
      <c r="T303" s="93"/>
      <c r="U303" s="93"/>
      <c r="V303" s="93"/>
      <c r="W303" s="93"/>
      <c r="X303" s="93"/>
    </row>
    <row r="304" ht="15.75" customHeight="1" spans="1:24">
      <c r="A304" s="93"/>
      <c r="B304" s="93"/>
      <c r="C304" s="93"/>
      <c r="D304" s="93"/>
      <c r="E304" s="93"/>
      <c r="F304" s="93"/>
      <c r="G304" s="93"/>
      <c r="H304" s="93"/>
      <c r="I304" s="93"/>
      <c r="J304" s="93"/>
      <c r="K304" s="93"/>
      <c r="L304" s="93"/>
      <c r="M304" s="93"/>
      <c r="N304" s="93"/>
      <c r="O304" s="93"/>
      <c r="P304" s="93"/>
      <c r="Q304" s="93"/>
      <c r="R304" s="93"/>
      <c r="S304" s="93"/>
      <c r="T304" s="93"/>
      <c r="U304" s="93"/>
      <c r="V304" s="93"/>
      <c r="W304" s="93"/>
      <c r="X304" s="93"/>
    </row>
    <row r="305" ht="15.75" customHeight="1" spans="1:24">
      <c r="A305" s="93"/>
      <c r="B305" s="93"/>
      <c r="C305" s="93"/>
      <c r="D305" s="93"/>
      <c r="E305" s="93"/>
      <c r="F305" s="93"/>
      <c r="G305" s="93"/>
      <c r="H305" s="93"/>
      <c r="I305" s="93"/>
      <c r="J305" s="93"/>
      <c r="K305" s="93"/>
      <c r="L305" s="93"/>
      <c r="M305" s="93"/>
      <c r="N305" s="93"/>
      <c r="O305" s="93"/>
      <c r="P305" s="93"/>
      <c r="Q305" s="93"/>
      <c r="R305" s="93"/>
      <c r="S305" s="93"/>
      <c r="T305" s="93"/>
      <c r="U305" s="93"/>
      <c r="V305" s="93"/>
      <c r="W305" s="93"/>
      <c r="X305" s="93"/>
    </row>
    <row r="306" ht="15.75" customHeight="1" spans="1:24">
      <c r="A306" s="93"/>
      <c r="B306" s="93"/>
      <c r="C306" s="93"/>
      <c r="D306" s="93"/>
      <c r="E306" s="93"/>
      <c r="F306" s="93"/>
      <c r="G306" s="93"/>
      <c r="H306" s="93"/>
      <c r="I306" s="93"/>
      <c r="J306" s="93"/>
      <c r="K306" s="93"/>
      <c r="L306" s="93"/>
      <c r="M306" s="93"/>
      <c r="N306" s="93"/>
      <c r="O306" s="93"/>
      <c r="P306" s="93"/>
      <c r="Q306" s="93"/>
      <c r="R306" s="93"/>
      <c r="S306" s="93"/>
      <c r="T306" s="93"/>
      <c r="U306" s="93"/>
      <c r="V306" s="93"/>
      <c r="W306" s="93"/>
      <c r="X306" s="93"/>
    </row>
    <row r="307" ht="15.75" customHeight="1" spans="1:24">
      <c r="A307" s="93"/>
      <c r="B307" s="93"/>
      <c r="C307" s="93"/>
      <c r="D307" s="93"/>
      <c r="E307" s="93"/>
      <c r="F307" s="93"/>
      <c r="G307" s="93"/>
      <c r="H307" s="93"/>
      <c r="I307" s="93"/>
      <c r="J307" s="93"/>
      <c r="K307" s="93"/>
      <c r="L307" s="93"/>
      <c r="M307" s="93"/>
      <c r="N307" s="93"/>
      <c r="O307" s="93"/>
      <c r="P307" s="93"/>
      <c r="Q307" s="93"/>
      <c r="R307" s="93"/>
      <c r="S307" s="93"/>
      <c r="T307" s="93"/>
      <c r="U307" s="93"/>
      <c r="V307" s="93"/>
      <c r="W307" s="93"/>
      <c r="X307" s="93"/>
    </row>
    <row r="308" ht="15.75" customHeight="1" spans="1:24">
      <c r="A308" s="93"/>
      <c r="B308" s="93"/>
      <c r="C308" s="93"/>
      <c r="D308" s="93"/>
      <c r="E308" s="93"/>
      <c r="F308" s="93"/>
      <c r="G308" s="93"/>
      <c r="H308" s="93"/>
      <c r="I308" s="93"/>
      <c r="J308" s="93"/>
      <c r="K308" s="93"/>
      <c r="L308" s="93"/>
      <c r="M308" s="93"/>
      <c r="N308" s="93"/>
      <c r="O308" s="93"/>
      <c r="P308" s="93"/>
      <c r="Q308" s="93"/>
      <c r="R308" s="93"/>
      <c r="S308" s="93"/>
      <c r="T308" s="93"/>
      <c r="U308" s="93"/>
      <c r="V308" s="93"/>
      <c r="W308" s="93"/>
      <c r="X308" s="93"/>
    </row>
    <row r="309" ht="15.75" customHeight="1" spans="1:24">
      <c r="A309" s="93"/>
      <c r="B309" s="93"/>
      <c r="C309" s="93"/>
      <c r="D309" s="93"/>
      <c r="E309" s="93"/>
      <c r="F309" s="93"/>
      <c r="G309" s="93"/>
      <c r="H309" s="93"/>
      <c r="I309" s="93"/>
      <c r="J309" s="93"/>
      <c r="K309" s="93"/>
      <c r="L309" s="93"/>
      <c r="M309" s="93"/>
      <c r="N309" s="93"/>
      <c r="O309" s="93"/>
      <c r="P309" s="93"/>
      <c r="Q309" s="93"/>
      <c r="R309" s="93"/>
      <c r="S309" s="93"/>
      <c r="T309" s="93"/>
      <c r="U309" s="93"/>
      <c r="V309" s="93"/>
      <c r="W309" s="93"/>
      <c r="X309" s="93"/>
    </row>
    <row r="310" ht="15.75" customHeight="1" spans="1:24">
      <c r="A310" s="93"/>
      <c r="B310" s="93"/>
      <c r="C310" s="93"/>
      <c r="D310" s="93"/>
      <c r="E310" s="93"/>
      <c r="F310" s="93"/>
      <c r="G310" s="93"/>
      <c r="H310" s="93"/>
      <c r="I310" s="93"/>
      <c r="J310" s="93"/>
      <c r="K310" s="93"/>
      <c r="L310" s="93"/>
      <c r="M310" s="93"/>
      <c r="N310" s="93"/>
      <c r="O310" s="93"/>
      <c r="P310" s="93"/>
      <c r="Q310" s="93"/>
      <c r="R310" s="93"/>
      <c r="S310" s="93"/>
      <c r="T310" s="93"/>
      <c r="U310" s="93"/>
      <c r="V310" s="93"/>
      <c r="W310" s="93"/>
      <c r="X310" s="93"/>
    </row>
    <row r="311" ht="15.75" customHeight="1" spans="1:24">
      <c r="A311" s="93"/>
      <c r="B311" s="93"/>
      <c r="C311" s="93"/>
      <c r="D311" s="93"/>
      <c r="E311" s="93"/>
      <c r="F311" s="93"/>
      <c r="G311" s="93"/>
      <c r="H311" s="93"/>
      <c r="I311" s="93"/>
      <c r="J311" s="93"/>
      <c r="K311" s="93"/>
      <c r="L311" s="93"/>
      <c r="M311" s="93"/>
      <c r="N311" s="93"/>
      <c r="O311" s="93"/>
      <c r="P311" s="93"/>
      <c r="Q311" s="93"/>
      <c r="R311" s="93"/>
      <c r="S311" s="93"/>
      <c r="T311" s="93"/>
      <c r="U311" s="93"/>
      <c r="V311" s="93"/>
      <c r="W311" s="93"/>
      <c r="X311" s="93"/>
    </row>
    <row r="312" ht="15.75" customHeight="1" spans="1:24">
      <c r="A312" s="93"/>
      <c r="B312" s="93"/>
      <c r="C312" s="93"/>
      <c r="D312" s="93"/>
      <c r="E312" s="93"/>
      <c r="F312" s="93"/>
      <c r="G312" s="93"/>
      <c r="H312" s="93"/>
      <c r="I312" s="93"/>
      <c r="J312" s="93"/>
      <c r="K312" s="93"/>
      <c r="L312" s="93"/>
      <c r="M312" s="93"/>
      <c r="N312" s="93"/>
      <c r="O312" s="93"/>
      <c r="P312" s="93"/>
      <c r="Q312" s="93"/>
      <c r="R312" s="93"/>
      <c r="S312" s="93"/>
      <c r="T312" s="93"/>
      <c r="U312" s="93"/>
      <c r="V312" s="93"/>
      <c r="W312" s="93"/>
      <c r="X312" s="93"/>
    </row>
    <row r="313" ht="15.75" customHeight="1" spans="1:24">
      <c r="A313" s="93"/>
      <c r="B313" s="93"/>
      <c r="C313" s="93"/>
      <c r="D313" s="93"/>
      <c r="E313" s="93"/>
      <c r="F313" s="93"/>
      <c r="G313" s="93"/>
      <c r="H313" s="93"/>
      <c r="I313" s="93"/>
      <c r="J313" s="93"/>
      <c r="K313" s="93"/>
      <c r="L313" s="93"/>
      <c r="M313" s="93"/>
      <c r="N313" s="93"/>
      <c r="O313" s="93"/>
      <c r="P313" s="93"/>
      <c r="Q313" s="93"/>
      <c r="R313" s="93"/>
      <c r="S313" s="93"/>
      <c r="T313" s="93"/>
      <c r="U313" s="93"/>
      <c r="V313" s="93"/>
      <c r="W313" s="93"/>
      <c r="X313" s="93"/>
    </row>
    <row r="314" ht="15.75" customHeight="1" spans="1:24">
      <c r="A314" s="93"/>
      <c r="B314" s="93"/>
      <c r="C314" s="93"/>
      <c r="D314" s="93"/>
      <c r="E314" s="93"/>
      <c r="F314" s="93"/>
      <c r="G314" s="93"/>
      <c r="H314" s="93"/>
      <c r="I314" s="93"/>
      <c r="J314" s="93"/>
      <c r="K314" s="93"/>
      <c r="L314" s="93"/>
      <c r="M314" s="93"/>
      <c r="N314" s="93"/>
      <c r="O314" s="93"/>
      <c r="P314" s="93"/>
      <c r="Q314" s="93"/>
      <c r="R314" s="93"/>
      <c r="S314" s="93"/>
      <c r="T314" s="93"/>
      <c r="U314" s="93"/>
      <c r="V314" s="93"/>
      <c r="W314" s="93"/>
      <c r="X314" s="93"/>
    </row>
    <row r="315" ht="15.75" customHeight="1" spans="1:24">
      <c r="A315" s="93"/>
      <c r="B315" s="93"/>
      <c r="C315" s="93"/>
      <c r="D315" s="93"/>
      <c r="E315" s="93"/>
      <c r="F315" s="93"/>
      <c r="G315" s="93"/>
      <c r="H315" s="93"/>
      <c r="I315" s="93"/>
      <c r="J315" s="93"/>
      <c r="K315" s="93"/>
      <c r="L315" s="93"/>
      <c r="M315" s="93"/>
      <c r="N315" s="93"/>
      <c r="O315" s="93"/>
      <c r="P315" s="93"/>
      <c r="Q315" s="93"/>
      <c r="R315" s="93"/>
      <c r="S315" s="93"/>
      <c r="T315" s="93"/>
      <c r="U315" s="93"/>
      <c r="V315" s="93"/>
      <c r="W315" s="93"/>
      <c r="X315" s="93"/>
    </row>
    <row r="316" ht="15.75" customHeight="1" spans="1:24">
      <c r="A316" s="93"/>
      <c r="B316" s="93"/>
      <c r="C316" s="93"/>
      <c r="D316" s="93"/>
      <c r="E316" s="93"/>
      <c r="F316" s="93"/>
      <c r="G316" s="93"/>
      <c r="H316" s="93"/>
      <c r="I316" s="93"/>
      <c r="J316" s="93"/>
      <c r="K316" s="93"/>
      <c r="L316" s="93"/>
      <c r="M316" s="93"/>
      <c r="N316" s="93"/>
      <c r="O316" s="93"/>
      <c r="P316" s="93"/>
      <c r="Q316" s="93"/>
      <c r="R316" s="93"/>
      <c r="S316" s="93"/>
      <c r="T316" s="93"/>
      <c r="U316" s="93"/>
      <c r="V316" s="93"/>
      <c r="W316" s="93"/>
      <c r="X316" s="93"/>
    </row>
    <row r="317" ht="15.75" customHeight="1" spans="1:24">
      <c r="A317" s="93"/>
      <c r="B317" s="93"/>
      <c r="C317" s="93"/>
      <c r="D317" s="93"/>
      <c r="E317" s="93"/>
      <c r="F317" s="93"/>
      <c r="G317" s="93"/>
      <c r="H317" s="93"/>
      <c r="I317" s="93"/>
      <c r="J317" s="93"/>
      <c r="K317" s="93"/>
      <c r="L317" s="93"/>
      <c r="M317" s="93"/>
      <c r="N317" s="93"/>
      <c r="O317" s="93"/>
      <c r="P317" s="93"/>
      <c r="Q317" s="93"/>
      <c r="R317" s="93"/>
      <c r="S317" s="93"/>
      <c r="T317" s="93"/>
      <c r="U317" s="93"/>
      <c r="V317" s="93"/>
      <c r="W317" s="93"/>
      <c r="X317" s="93"/>
    </row>
    <row r="318" ht="15.75" customHeight="1" spans="1:24">
      <c r="A318" s="93"/>
      <c r="B318" s="93"/>
      <c r="C318" s="93"/>
      <c r="D318" s="93"/>
      <c r="E318" s="93"/>
      <c r="F318" s="93"/>
      <c r="G318" s="93"/>
      <c r="H318" s="93"/>
      <c r="I318" s="93"/>
      <c r="J318" s="93"/>
      <c r="K318" s="93"/>
      <c r="L318" s="93"/>
      <c r="M318" s="93"/>
      <c r="N318" s="93"/>
      <c r="O318" s="93"/>
      <c r="P318" s="93"/>
      <c r="Q318" s="93"/>
      <c r="R318" s="93"/>
      <c r="S318" s="93"/>
      <c r="T318" s="93"/>
      <c r="U318" s="93"/>
      <c r="V318" s="93"/>
      <c r="W318" s="93"/>
      <c r="X318" s="93"/>
    </row>
    <row r="319" ht="15.75" customHeight="1" spans="1:24">
      <c r="A319" s="93"/>
      <c r="B319" s="93"/>
      <c r="C319" s="93"/>
      <c r="D319" s="93"/>
      <c r="E319" s="93"/>
      <c r="F319" s="93"/>
      <c r="G319" s="93"/>
      <c r="H319" s="93"/>
      <c r="I319" s="93"/>
      <c r="J319" s="93"/>
      <c r="K319" s="93"/>
      <c r="L319" s="93"/>
      <c r="M319" s="93"/>
      <c r="N319" s="93"/>
      <c r="O319" s="93"/>
      <c r="P319" s="93"/>
      <c r="Q319" s="93"/>
      <c r="R319" s="93"/>
      <c r="S319" s="93"/>
      <c r="T319" s="93"/>
      <c r="U319" s="93"/>
      <c r="V319" s="93"/>
      <c r="W319" s="93"/>
      <c r="X319" s="93"/>
    </row>
    <row r="320" ht="15.75" customHeight="1" spans="1:24">
      <c r="A320" s="93"/>
      <c r="B320" s="93"/>
      <c r="C320" s="93"/>
      <c r="D320" s="93"/>
      <c r="E320" s="93"/>
      <c r="F320" s="93"/>
      <c r="G320" s="93"/>
      <c r="H320" s="93"/>
      <c r="I320" s="93"/>
      <c r="J320" s="93"/>
      <c r="K320" s="93"/>
      <c r="L320" s="93"/>
      <c r="M320" s="93"/>
      <c r="N320" s="93"/>
      <c r="O320" s="93"/>
      <c r="P320" s="93"/>
      <c r="Q320" s="93"/>
      <c r="R320" s="93"/>
      <c r="S320" s="93"/>
      <c r="T320" s="93"/>
      <c r="U320" s="93"/>
      <c r="V320" s="93"/>
      <c r="W320" s="93"/>
      <c r="X320" s="93"/>
    </row>
    <row r="321" ht="15.75" customHeight="1" spans="1:24">
      <c r="A321" s="93"/>
      <c r="B321" s="93"/>
      <c r="C321" s="93"/>
      <c r="D321" s="93"/>
      <c r="E321" s="93"/>
      <c r="F321" s="93"/>
      <c r="G321" s="93"/>
      <c r="H321" s="93"/>
      <c r="I321" s="93"/>
      <c r="J321" s="93"/>
      <c r="K321" s="93"/>
      <c r="L321" s="93"/>
      <c r="M321" s="93"/>
      <c r="N321" s="93"/>
      <c r="O321" s="93"/>
      <c r="P321" s="93"/>
      <c r="Q321" s="93"/>
      <c r="R321" s="93"/>
      <c r="S321" s="93"/>
      <c r="T321" s="93"/>
      <c r="U321" s="93"/>
      <c r="V321" s="93"/>
      <c r="W321" s="93"/>
      <c r="X321" s="93"/>
    </row>
    <row r="322" ht="15.75" customHeight="1" spans="1:24">
      <c r="A322" s="93"/>
      <c r="B322" s="93"/>
      <c r="C322" s="93"/>
      <c r="D322" s="93"/>
      <c r="E322" s="93"/>
      <c r="F322" s="93"/>
      <c r="G322" s="93"/>
      <c r="H322" s="93"/>
      <c r="I322" s="93"/>
      <c r="J322" s="93"/>
      <c r="K322" s="93"/>
      <c r="L322" s="93"/>
      <c r="M322" s="93"/>
      <c r="N322" s="93"/>
      <c r="O322" s="93"/>
      <c r="P322" s="93"/>
      <c r="Q322" s="93"/>
      <c r="R322" s="93"/>
      <c r="S322" s="93"/>
      <c r="T322" s="93"/>
      <c r="U322" s="93"/>
      <c r="V322" s="93"/>
      <c r="W322" s="93"/>
      <c r="X322" s="93"/>
    </row>
    <row r="323" ht="15.75" customHeight="1" spans="1:24">
      <c r="A323" s="93"/>
      <c r="B323" s="93"/>
      <c r="C323" s="93"/>
      <c r="D323" s="93"/>
      <c r="E323" s="93"/>
      <c r="F323" s="93"/>
      <c r="G323" s="93"/>
      <c r="H323" s="93"/>
      <c r="I323" s="93"/>
      <c r="J323" s="93"/>
      <c r="K323" s="93"/>
      <c r="L323" s="93"/>
      <c r="M323" s="93"/>
      <c r="N323" s="93"/>
      <c r="O323" s="93"/>
      <c r="P323" s="93"/>
      <c r="Q323" s="93"/>
      <c r="R323" s="93"/>
      <c r="S323" s="93"/>
      <c r="T323" s="93"/>
      <c r="U323" s="93"/>
      <c r="V323" s="93"/>
      <c r="W323" s="93"/>
      <c r="X323" s="93"/>
    </row>
    <row r="324" ht="15.75" customHeight="1" spans="1:24">
      <c r="A324" s="93"/>
      <c r="B324" s="93"/>
      <c r="C324" s="93"/>
      <c r="D324" s="93"/>
      <c r="E324" s="93"/>
      <c r="F324" s="93"/>
      <c r="G324" s="93"/>
      <c r="H324" s="93"/>
      <c r="I324" s="93"/>
      <c r="J324" s="93"/>
      <c r="K324" s="93"/>
      <c r="L324" s="93"/>
      <c r="M324" s="93"/>
      <c r="N324" s="93"/>
      <c r="O324" s="93"/>
      <c r="P324" s="93"/>
      <c r="Q324" s="93"/>
      <c r="R324" s="93"/>
      <c r="S324" s="93"/>
      <c r="T324" s="93"/>
      <c r="U324" s="93"/>
      <c r="V324" s="93"/>
      <c r="W324" s="93"/>
      <c r="X324" s="93"/>
    </row>
    <row r="325" ht="15.75" customHeight="1" spans="1:24">
      <c r="A325" s="93"/>
      <c r="B325" s="93"/>
      <c r="C325" s="93"/>
      <c r="D325" s="93"/>
      <c r="E325" s="93"/>
      <c r="F325" s="93"/>
      <c r="G325" s="93"/>
      <c r="H325" s="93"/>
      <c r="I325" s="93"/>
      <c r="J325" s="93"/>
      <c r="K325" s="93"/>
      <c r="L325" s="93"/>
      <c r="M325" s="93"/>
      <c r="N325" s="93"/>
      <c r="O325" s="93"/>
      <c r="P325" s="93"/>
      <c r="Q325" s="93"/>
      <c r="R325" s="93"/>
      <c r="S325" s="93"/>
      <c r="T325" s="93"/>
      <c r="U325" s="93"/>
      <c r="V325" s="93"/>
      <c r="W325" s="93"/>
      <c r="X325" s="93"/>
    </row>
    <row r="326" ht="15.75" customHeight="1" spans="1:24">
      <c r="A326" s="93"/>
      <c r="B326" s="93"/>
      <c r="C326" s="93"/>
      <c r="D326" s="93"/>
      <c r="E326" s="93"/>
      <c r="F326" s="93"/>
      <c r="G326" s="93"/>
      <c r="H326" s="93"/>
      <c r="I326" s="93"/>
      <c r="J326" s="93"/>
      <c r="K326" s="93"/>
      <c r="L326" s="93"/>
      <c r="M326" s="93"/>
      <c r="N326" s="93"/>
      <c r="O326" s="93"/>
      <c r="P326" s="93"/>
      <c r="Q326" s="93"/>
      <c r="R326" s="93"/>
      <c r="S326" s="93"/>
      <c r="T326" s="93"/>
      <c r="U326" s="93"/>
      <c r="V326" s="93"/>
      <c r="W326" s="93"/>
      <c r="X326" s="93"/>
    </row>
    <row r="327" ht="15.75" customHeight="1" spans="1:24">
      <c r="A327" s="93"/>
      <c r="B327" s="93"/>
      <c r="C327" s="93"/>
      <c r="D327" s="93"/>
      <c r="E327" s="93"/>
      <c r="F327" s="93"/>
      <c r="G327" s="93"/>
      <c r="H327" s="93"/>
      <c r="I327" s="93"/>
      <c r="J327" s="93"/>
      <c r="K327" s="93"/>
      <c r="L327" s="93"/>
      <c r="M327" s="93"/>
      <c r="N327" s="93"/>
      <c r="O327" s="93"/>
      <c r="P327" s="93"/>
      <c r="Q327" s="93"/>
      <c r="R327" s="93"/>
      <c r="S327" s="93"/>
      <c r="T327" s="93"/>
      <c r="U327" s="93"/>
      <c r="V327" s="93"/>
      <c r="W327" s="93"/>
      <c r="X327" s="93"/>
    </row>
    <row r="328" ht="15.75" customHeight="1" spans="1:24">
      <c r="A328" s="93"/>
      <c r="B328" s="93"/>
      <c r="C328" s="93"/>
      <c r="D328" s="93"/>
      <c r="E328" s="93"/>
      <c r="F328" s="93"/>
      <c r="G328" s="93"/>
      <c r="H328" s="93"/>
      <c r="I328" s="93"/>
      <c r="J328" s="93"/>
      <c r="K328" s="93"/>
      <c r="L328" s="93"/>
      <c r="M328" s="93"/>
      <c r="N328" s="93"/>
      <c r="O328" s="93"/>
      <c r="P328" s="93"/>
      <c r="Q328" s="93"/>
      <c r="R328" s="93"/>
      <c r="S328" s="93"/>
      <c r="T328" s="93"/>
      <c r="U328" s="93"/>
      <c r="V328" s="93"/>
      <c r="W328" s="93"/>
      <c r="X328" s="93"/>
    </row>
    <row r="329" ht="15.75" customHeight="1" spans="1:24">
      <c r="A329" s="93"/>
      <c r="B329" s="93"/>
      <c r="C329" s="93"/>
      <c r="D329" s="93"/>
      <c r="E329" s="93"/>
      <c r="F329" s="93"/>
      <c r="G329" s="93"/>
      <c r="H329" s="93"/>
      <c r="I329" s="93"/>
      <c r="J329" s="93"/>
      <c r="K329" s="93"/>
      <c r="L329" s="93"/>
      <c r="M329" s="93"/>
      <c r="N329" s="93"/>
      <c r="O329" s="93"/>
      <c r="P329" s="93"/>
      <c r="Q329" s="93"/>
      <c r="R329" s="93"/>
      <c r="S329" s="93"/>
      <c r="T329" s="93"/>
      <c r="U329" s="93"/>
      <c r="V329" s="93"/>
      <c r="W329" s="93"/>
      <c r="X329" s="93"/>
    </row>
    <row r="330" ht="15.75" customHeight="1" spans="1:24">
      <c r="A330" s="93"/>
      <c r="B330" s="93"/>
      <c r="C330" s="93"/>
      <c r="D330" s="93"/>
      <c r="E330" s="93"/>
      <c r="F330" s="93"/>
      <c r="G330" s="93"/>
      <c r="H330" s="93"/>
      <c r="I330" s="93"/>
      <c r="J330" s="93"/>
      <c r="K330" s="93"/>
      <c r="L330" s="93"/>
      <c r="M330" s="93"/>
      <c r="N330" s="93"/>
      <c r="O330" s="93"/>
      <c r="P330" s="93"/>
      <c r="Q330" s="93"/>
      <c r="R330" s="93"/>
      <c r="S330" s="93"/>
      <c r="T330" s="93"/>
      <c r="U330" s="93"/>
      <c r="V330" s="93"/>
      <c r="W330" s="93"/>
      <c r="X330" s="93"/>
    </row>
    <row r="331" ht="15.75" customHeight="1" spans="1:24">
      <c r="A331" s="93"/>
      <c r="B331" s="93"/>
      <c r="C331" s="93"/>
      <c r="D331" s="93"/>
      <c r="E331" s="93"/>
      <c r="F331" s="93"/>
      <c r="G331" s="93"/>
      <c r="H331" s="93"/>
      <c r="I331" s="93"/>
      <c r="J331" s="93"/>
      <c r="K331" s="93"/>
      <c r="L331" s="93"/>
      <c r="M331" s="93"/>
      <c r="N331" s="93"/>
      <c r="O331" s="93"/>
      <c r="P331" s="93"/>
      <c r="Q331" s="93"/>
      <c r="R331" s="93"/>
      <c r="S331" s="93"/>
      <c r="T331" s="93"/>
      <c r="U331" s="93"/>
      <c r="V331" s="93"/>
      <c r="W331" s="93"/>
      <c r="X331" s="93"/>
    </row>
    <row r="332" ht="15.75" customHeight="1" spans="1:24">
      <c r="A332" s="93"/>
      <c r="B332" s="93"/>
      <c r="C332" s="93"/>
      <c r="D332" s="93"/>
      <c r="E332" s="93"/>
      <c r="F332" s="93"/>
      <c r="G332" s="93"/>
      <c r="H332" s="93"/>
      <c r="I332" s="93"/>
      <c r="J332" s="93"/>
      <c r="K332" s="93"/>
      <c r="L332" s="93"/>
      <c r="M332" s="93"/>
      <c r="N332" s="93"/>
      <c r="O332" s="93"/>
      <c r="P332" s="93"/>
      <c r="Q332" s="93"/>
      <c r="R332" s="93"/>
      <c r="S332" s="93"/>
      <c r="T332" s="93"/>
      <c r="U332" s="93"/>
      <c r="V332" s="93"/>
      <c r="W332" s="93"/>
      <c r="X332" s="93"/>
    </row>
    <row r="333" ht="15.75" customHeight="1" spans="1:24">
      <c r="A333" s="93"/>
      <c r="B333" s="93"/>
      <c r="C333" s="93"/>
      <c r="D333" s="93"/>
      <c r="E333" s="93"/>
      <c r="F333" s="93"/>
      <c r="G333" s="93"/>
      <c r="H333" s="93"/>
      <c r="I333" s="93"/>
      <c r="J333" s="93"/>
      <c r="K333" s="93"/>
      <c r="L333" s="93"/>
      <c r="M333" s="93"/>
      <c r="N333" s="93"/>
      <c r="O333" s="93"/>
      <c r="P333" s="93"/>
      <c r="Q333" s="93"/>
      <c r="R333" s="93"/>
      <c r="S333" s="93"/>
      <c r="T333" s="93"/>
      <c r="U333" s="93"/>
      <c r="V333" s="93"/>
      <c r="W333" s="93"/>
      <c r="X333" s="93"/>
    </row>
    <row r="334" ht="15.75" customHeight="1" spans="1:24">
      <c r="A334" s="93"/>
      <c r="B334" s="93"/>
      <c r="C334" s="93"/>
      <c r="D334" s="93"/>
      <c r="E334" s="93"/>
      <c r="F334" s="93"/>
      <c r="G334" s="93"/>
      <c r="H334" s="93"/>
      <c r="I334" s="93"/>
      <c r="J334" s="93"/>
      <c r="K334" s="93"/>
      <c r="L334" s="93"/>
      <c r="M334" s="93"/>
      <c r="N334" s="93"/>
      <c r="O334" s="93"/>
      <c r="P334" s="93"/>
      <c r="Q334" s="93"/>
      <c r="R334" s="93"/>
      <c r="S334" s="93"/>
      <c r="T334" s="93"/>
      <c r="U334" s="93"/>
      <c r="V334" s="93"/>
      <c r="W334" s="93"/>
      <c r="X334" s="93"/>
    </row>
    <row r="335" ht="15.75" customHeight="1" spans="1:24">
      <c r="A335" s="93"/>
      <c r="B335" s="93"/>
      <c r="C335" s="93"/>
      <c r="D335" s="93"/>
      <c r="E335" s="93"/>
      <c r="F335" s="93"/>
      <c r="G335" s="93"/>
      <c r="H335" s="93"/>
      <c r="I335" s="93"/>
      <c r="J335" s="93"/>
      <c r="K335" s="93"/>
      <c r="L335" s="93"/>
      <c r="M335" s="93"/>
      <c r="N335" s="93"/>
      <c r="O335" s="93"/>
      <c r="P335" s="93"/>
      <c r="Q335" s="93"/>
      <c r="R335" s="93"/>
      <c r="S335" s="93"/>
      <c r="T335" s="93"/>
      <c r="U335" s="93"/>
      <c r="V335" s="93"/>
      <c r="W335" s="93"/>
      <c r="X335" s="93"/>
    </row>
    <row r="336" ht="15.75" customHeight="1" spans="1:24">
      <c r="A336" s="93"/>
      <c r="B336" s="93"/>
      <c r="C336" s="93"/>
      <c r="D336" s="93"/>
      <c r="E336" s="93"/>
      <c r="F336" s="93"/>
      <c r="G336" s="93"/>
      <c r="H336" s="93"/>
      <c r="I336" s="93"/>
      <c r="J336" s="93"/>
      <c r="K336" s="93"/>
      <c r="L336" s="93"/>
      <c r="M336" s="93"/>
      <c r="N336" s="93"/>
      <c r="O336" s="93"/>
      <c r="P336" s="93"/>
      <c r="Q336" s="93"/>
      <c r="R336" s="93"/>
      <c r="S336" s="93"/>
      <c r="T336" s="93"/>
      <c r="U336" s="93"/>
      <c r="V336" s="93"/>
      <c r="W336" s="93"/>
      <c r="X336" s="93"/>
    </row>
    <row r="337" ht="15.75" customHeight="1" spans="1:24">
      <c r="A337" s="93"/>
      <c r="B337" s="93"/>
      <c r="C337" s="93"/>
      <c r="D337" s="93"/>
      <c r="E337" s="93"/>
      <c r="F337" s="93"/>
      <c r="G337" s="93"/>
      <c r="H337" s="93"/>
      <c r="I337" s="93"/>
      <c r="J337" s="93"/>
      <c r="K337" s="93"/>
      <c r="L337" s="93"/>
      <c r="M337" s="93"/>
      <c r="N337" s="93"/>
      <c r="O337" s="93"/>
      <c r="P337" s="93"/>
      <c r="Q337" s="93"/>
      <c r="R337" s="93"/>
      <c r="S337" s="93"/>
      <c r="T337" s="93"/>
      <c r="U337" s="93"/>
      <c r="V337" s="93"/>
      <c r="W337" s="93"/>
      <c r="X337" s="93"/>
    </row>
    <row r="338" ht="15.75" customHeight="1" spans="1:24">
      <c r="A338" s="93"/>
      <c r="B338" s="93"/>
      <c r="C338" s="93"/>
      <c r="D338" s="93"/>
      <c r="E338" s="93"/>
      <c r="F338" s="93"/>
      <c r="G338" s="93"/>
      <c r="H338" s="93"/>
      <c r="I338" s="93"/>
      <c r="J338" s="93"/>
      <c r="K338" s="93"/>
      <c r="L338" s="93"/>
      <c r="M338" s="93"/>
      <c r="N338" s="93"/>
      <c r="O338" s="93"/>
      <c r="P338" s="93"/>
      <c r="Q338" s="93"/>
      <c r="R338" s="93"/>
      <c r="S338" s="93"/>
      <c r="T338" s="93"/>
      <c r="U338" s="93"/>
      <c r="V338" s="93"/>
      <c r="W338" s="93"/>
      <c r="X338" s="93"/>
    </row>
    <row r="339" ht="15.75" customHeight="1" spans="1:24">
      <c r="A339" s="93"/>
      <c r="B339" s="93"/>
      <c r="C339" s="93"/>
      <c r="D339" s="93"/>
      <c r="E339" s="93"/>
      <c r="F339" s="93"/>
      <c r="G339" s="93"/>
      <c r="H339" s="93"/>
      <c r="I339" s="93"/>
      <c r="J339" s="93"/>
      <c r="K339" s="93"/>
      <c r="L339" s="93"/>
      <c r="M339" s="93"/>
      <c r="N339" s="93"/>
      <c r="O339" s="93"/>
      <c r="P339" s="93"/>
      <c r="Q339" s="93"/>
      <c r="R339" s="93"/>
      <c r="S339" s="93"/>
      <c r="T339" s="93"/>
      <c r="U339" s="93"/>
      <c r="V339" s="93"/>
      <c r="W339" s="93"/>
      <c r="X339" s="93"/>
    </row>
    <row r="340" ht="15.75" customHeight="1" spans="1:24">
      <c r="A340" s="93"/>
      <c r="B340" s="93"/>
      <c r="C340" s="93"/>
      <c r="D340" s="93"/>
      <c r="E340" s="93"/>
      <c r="F340" s="93"/>
      <c r="G340" s="93"/>
      <c r="H340" s="93"/>
      <c r="I340" s="93"/>
      <c r="J340" s="93"/>
      <c r="K340" s="93"/>
      <c r="L340" s="93"/>
      <c r="M340" s="93"/>
      <c r="N340" s="93"/>
      <c r="O340" s="93"/>
      <c r="P340" s="93"/>
      <c r="Q340" s="93"/>
      <c r="R340" s="93"/>
      <c r="S340" s="93"/>
      <c r="T340" s="93"/>
      <c r="U340" s="93"/>
      <c r="V340" s="93"/>
      <c r="W340" s="93"/>
      <c r="X340" s="93"/>
    </row>
    <row r="341" ht="15.75" customHeight="1" spans="1:24">
      <c r="A341" s="93"/>
      <c r="B341" s="93"/>
      <c r="C341" s="93"/>
      <c r="D341" s="93"/>
      <c r="E341" s="93"/>
      <c r="F341" s="93"/>
      <c r="G341" s="93"/>
      <c r="H341" s="93"/>
      <c r="I341" s="93"/>
      <c r="J341" s="93"/>
      <c r="K341" s="93"/>
      <c r="L341" s="93"/>
      <c r="M341" s="93"/>
      <c r="N341" s="93"/>
      <c r="O341" s="93"/>
      <c r="P341" s="93"/>
      <c r="Q341" s="93"/>
      <c r="R341" s="93"/>
      <c r="S341" s="93"/>
      <c r="T341" s="93"/>
      <c r="U341" s="93"/>
      <c r="V341" s="93"/>
      <c r="W341" s="93"/>
      <c r="X341" s="93"/>
    </row>
    <row r="342" ht="15.75" customHeight="1" spans="1:24">
      <c r="A342" s="93"/>
      <c r="B342" s="93"/>
      <c r="C342" s="93"/>
      <c r="D342" s="93"/>
      <c r="E342" s="93"/>
      <c r="F342" s="93"/>
      <c r="G342" s="93"/>
      <c r="H342" s="93"/>
      <c r="I342" s="93"/>
      <c r="J342" s="93"/>
      <c r="K342" s="93"/>
      <c r="L342" s="93"/>
      <c r="M342" s="93"/>
      <c r="N342" s="93"/>
      <c r="O342" s="93"/>
      <c r="P342" s="93"/>
      <c r="Q342" s="93"/>
      <c r="R342" s="93"/>
      <c r="S342" s="93"/>
      <c r="T342" s="93"/>
      <c r="U342" s="93"/>
      <c r="V342" s="93"/>
      <c r="W342" s="93"/>
      <c r="X342" s="93"/>
    </row>
    <row r="343" ht="15.75" customHeight="1" spans="1:24">
      <c r="A343" s="93"/>
      <c r="B343" s="93"/>
      <c r="C343" s="93"/>
      <c r="D343" s="93"/>
      <c r="E343" s="93"/>
      <c r="F343" s="93"/>
      <c r="G343" s="93"/>
      <c r="H343" s="93"/>
      <c r="I343" s="93"/>
      <c r="J343" s="93"/>
      <c r="K343" s="93"/>
      <c r="L343" s="93"/>
      <c r="M343" s="93"/>
      <c r="N343" s="93"/>
      <c r="O343" s="93"/>
      <c r="P343" s="93"/>
      <c r="Q343" s="93"/>
      <c r="R343" s="93"/>
      <c r="S343" s="93"/>
      <c r="T343" s="93"/>
      <c r="U343" s="93"/>
      <c r="V343" s="93"/>
      <c r="W343" s="93"/>
      <c r="X343" s="93"/>
    </row>
    <row r="344" ht="15.75" customHeight="1" spans="1:24">
      <c r="A344" s="93"/>
      <c r="B344" s="93"/>
      <c r="C344" s="93"/>
      <c r="D344" s="93"/>
      <c r="E344" s="93"/>
      <c r="F344" s="93"/>
      <c r="G344" s="93"/>
      <c r="H344" s="93"/>
      <c r="I344" s="93"/>
      <c r="J344" s="93"/>
      <c r="K344" s="93"/>
      <c r="L344" s="93"/>
      <c r="M344" s="93"/>
      <c r="N344" s="93"/>
      <c r="O344" s="93"/>
      <c r="P344" s="93"/>
      <c r="Q344" s="93"/>
      <c r="R344" s="93"/>
      <c r="S344" s="93"/>
      <c r="T344" s="93"/>
      <c r="U344" s="93"/>
      <c r="V344" s="93"/>
      <c r="W344" s="93"/>
      <c r="X344" s="93"/>
    </row>
    <row r="345" ht="15.75" customHeight="1" spans="1:24">
      <c r="A345" s="93"/>
      <c r="B345" s="93"/>
      <c r="C345" s="93"/>
      <c r="D345" s="93"/>
      <c r="E345" s="93"/>
      <c r="F345" s="93"/>
      <c r="G345" s="93"/>
      <c r="H345" s="93"/>
      <c r="I345" s="93"/>
      <c r="J345" s="93"/>
      <c r="K345" s="93"/>
      <c r="L345" s="93"/>
      <c r="M345" s="93"/>
      <c r="N345" s="93"/>
      <c r="O345" s="93"/>
      <c r="P345" s="93"/>
      <c r="Q345" s="93"/>
      <c r="R345" s="93"/>
      <c r="S345" s="93"/>
      <c r="T345" s="93"/>
      <c r="U345" s="93"/>
      <c r="V345" s="93"/>
      <c r="W345" s="93"/>
      <c r="X345" s="93"/>
    </row>
    <row r="346" ht="15.75" customHeight="1" spans="1:24">
      <c r="A346" s="93"/>
      <c r="B346" s="93"/>
      <c r="C346" s="93"/>
      <c r="D346" s="93"/>
      <c r="E346" s="93"/>
      <c r="F346" s="93"/>
      <c r="G346" s="93"/>
      <c r="H346" s="93"/>
      <c r="I346" s="93"/>
      <c r="J346" s="93"/>
      <c r="K346" s="93"/>
      <c r="L346" s="93"/>
      <c r="M346" s="93"/>
      <c r="N346" s="93"/>
      <c r="O346" s="93"/>
      <c r="P346" s="93"/>
      <c r="Q346" s="93"/>
      <c r="R346" s="93"/>
      <c r="S346" s="93"/>
      <c r="T346" s="93"/>
      <c r="U346" s="93"/>
      <c r="V346" s="93"/>
      <c r="W346" s="93"/>
      <c r="X346" s="93"/>
    </row>
    <row r="347" ht="15.75" customHeight="1" spans="1:24">
      <c r="A347" s="93"/>
      <c r="B347" s="93"/>
      <c r="C347" s="93"/>
      <c r="D347" s="93"/>
      <c r="E347" s="93"/>
      <c r="F347" s="93"/>
      <c r="G347" s="93"/>
      <c r="H347" s="93"/>
      <c r="I347" s="93"/>
      <c r="J347" s="93"/>
      <c r="K347" s="93"/>
      <c r="L347" s="93"/>
      <c r="M347" s="93"/>
      <c r="N347" s="93"/>
      <c r="O347" s="93"/>
      <c r="P347" s="93"/>
      <c r="Q347" s="93"/>
      <c r="R347" s="93"/>
      <c r="S347" s="93"/>
      <c r="T347" s="93"/>
      <c r="U347" s="93"/>
      <c r="V347" s="93"/>
      <c r="W347" s="93"/>
      <c r="X347" s="93"/>
    </row>
    <row r="348" ht="15.75" customHeight="1" spans="1:24">
      <c r="A348" s="93"/>
      <c r="B348" s="93"/>
      <c r="C348" s="93"/>
      <c r="D348" s="93"/>
      <c r="E348" s="93"/>
      <c r="F348" s="93"/>
      <c r="G348" s="93"/>
      <c r="H348" s="93"/>
      <c r="I348" s="93"/>
      <c r="J348" s="93"/>
      <c r="K348" s="93"/>
      <c r="L348" s="93"/>
      <c r="M348" s="93"/>
      <c r="N348" s="93"/>
      <c r="O348" s="93"/>
      <c r="P348" s="93"/>
      <c r="Q348" s="93"/>
      <c r="R348" s="93"/>
      <c r="S348" s="93"/>
      <c r="T348" s="93"/>
      <c r="U348" s="93"/>
      <c r="V348" s="93"/>
      <c r="W348" s="93"/>
      <c r="X348" s="93"/>
    </row>
    <row r="349" ht="15.75" customHeight="1" spans="1:24">
      <c r="A349" s="93"/>
      <c r="B349" s="93"/>
      <c r="C349" s="93"/>
      <c r="D349" s="93"/>
      <c r="E349" s="93"/>
      <c r="F349" s="93"/>
      <c r="G349" s="93"/>
      <c r="H349" s="93"/>
      <c r="I349" s="93"/>
      <c r="J349" s="93"/>
      <c r="K349" s="93"/>
      <c r="L349" s="93"/>
      <c r="M349" s="93"/>
      <c r="N349" s="93"/>
      <c r="O349" s="93"/>
      <c r="P349" s="93"/>
      <c r="Q349" s="93"/>
      <c r="R349" s="93"/>
      <c r="S349" s="93"/>
      <c r="T349" s="93"/>
      <c r="U349" s="93"/>
      <c r="V349" s="93"/>
      <c r="W349" s="93"/>
      <c r="X349" s="93"/>
    </row>
    <row r="350" ht="15.75" customHeight="1" spans="1:24">
      <c r="A350" s="93"/>
      <c r="B350" s="93"/>
      <c r="C350" s="93"/>
      <c r="D350" s="93"/>
      <c r="E350" s="93"/>
      <c r="F350" s="93"/>
      <c r="G350" s="93"/>
      <c r="H350" s="93"/>
      <c r="I350" s="93"/>
      <c r="J350" s="93"/>
      <c r="K350" s="93"/>
      <c r="L350" s="93"/>
      <c r="M350" s="93"/>
      <c r="N350" s="93"/>
      <c r="O350" s="93"/>
      <c r="P350" s="93"/>
      <c r="Q350" s="93"/>
      <c r="R350" s="93"/>
      <c r="S350" s="93"/>
      <c r="T350" s="93"/>
      <c r="U350" s="93"/>
      <c r="V350" s="93"/>
      <c r="W350" s="93"/>
      <c r="X350" s="93"/>
    </row>
    <row r="351" ht="15.75" customHeight="1" spans="1:24">
      <c r="A351" s="93"/>
      <c r="B351" s="93"/>
      <c r="C351" s="93"/>
      <c r="D351" s="93"/>
      <c r="E351" s="93"/>
      <c r="F351" s="93"/>
      <c r="G351" s="93"/>
      <c r="H351" s="93"/>
      <c r="I351" s="93"/>
      <c r="J351" s="93"/>
      <c r="K351" s="93"/>
      <c r="L351" s="93"/>
      <c r="M351" s="93"/>
      <c r="N351" s="93"/>
      <c r="O351" s="93"/>
      <c r="P351" s="93"/>
      <c r="Q351" s="93"/>
      <c r="R351" s="93"/>
      <c r="S351" s="93"/>
      <c r="T351" s="93"/>
      <c r="U351" s="93"/>
      <c r="V351" s="93"/>
      <c r="W351" s="93"/>
      <c r="X351" s="93"/>
    </row>
    <row r="352" ht="15.75" customHeight="1" spans="1:24">
      <c r="A352" s="93"/>
      <c r="B352" s="93"/>
      <c r="C352" s="93"/>
      <c r="D352" s="93"/>
      <c r="E352" s="93"/>
      <c r="F352" s="93"/>
      <c r="G352" s="93"/>
      <c r="H352" s="93"/>
      <c r="I352" s="93"/>
      <c r="J352" s="93"/>
      <c r="K352" s="93"/>
      <c r="L352" s="93"/>
      <c r="M352" s="93"/>
      <c r="N352" s="93"/>
      <c r="O352" s="93"/>
      <c r="P352" s="93"/>
      <c r="Q352" s="93"/>
      <c r="R352" s="93"/>
      <c r="S352" s="93"/>
      <c r="T352" s="93"/>
      <c r="U352" s="93"/>
      <c r="V352" s="93"/>
      <c r="W352" s="93"/>
      <c r="X352" s="93"/>
    </row>
    <row r="353" ht="15.75" customHeight="1" spans="1:24">
      <c r="A353" s="93"/>
      <c r="B353" s="93"/>
      <c r="C353" s="93"/>
      <c r="D353" s="93"/>
      <c r="E353" s="93"/>
      <c r="F353" s="93"/>
      <c r="G353" s="93"/>
      <c r="H353" s="93"/>
      <c r="I353" s="93"/>
      <c r="J353" s="93"/>
      <c r="K353" s="93"/>
      <c r="L353" s="93"/>
      <c r="M353" s="93"/>
      <c r="N353" s="93"/>
      <c r="O353" s="93"/>
      <c r="P353" s="93"/>
      <c r="Q353" s="93"/>
      <c r="R353" s="93"/>
      <c r="S353" s="93"/>
      <c r="T353" s="93"/>
      <c r="U353" s="93"/>
      <c r="V353" s="93"/>
      <c r="W353" s="93"/>
      <c r="X353" s="93"/>
    </row>
    <row r="354" ht="15.75" customHeight="1" spans="1:24">
      <c r="A354" s="93"/>
      <c r="B354" s="93"/>
      <c r="C354" s="93"/>
      <c r="D354" s="93"/>
      <c r="E354" s="93"/>
      <c r="F354" s="93"/>
      <c r="G354" s="93"/>
      <c r="H354" s="93"/>
      <c r="I354" s="93"/>
      <c r="J354" s="93"/>
      <c r="K354" s="93"/>
      <c r="L354" s="93"/>
      <c r="M354" s="93"/>
      <c r="N354" s="93"/>
      <c r="O354" s="93"/>
      <c r="P354" s="93"/>
      <c r="Q354" s="93"/>
      <c r="R354" s="93"/>
      <c r="S354" s="93"/>
      <c r="T354" s="93"/>
      <c r="U354" s="93"/>
      <c r="V354" s="93"/>
      <c r="W354" s="93"/>
      <c r="X354" s="93"/>
    </row>
    <row r="355" ht="15.75" customHeight="1" spans="1:24">
      <c r="A355" s="93"/>
      <c r="B355" s="93"/>
      <c r="C355" s="93"/>
      <c r="D355" s="93"/>
      <c r="E355" s="93"/>
      <c r="F355" s="93"/>
      <c r="G355" s="93"/>
      <c r="H355" s="93"/>
      <c r="I355" s="93"/>
      <c r="J355" s="93"/>
      <c r="K355" s="93"/>
      <c r="L355" s="93"/>
      <c r="M355" s="93"/>
      <c r="N355" s="93"/>
      <c r="O355" s="93"/>
      <c r="P355" s="93"/>
      <c r="Q355" s="93"/>
      <c r="R355" s="93"/>
      <c r="S355" s="93"/>
      <c r="T355" s="93"/>
      <c r="U355" s="93"/>
      <c r="V355" s="93"/>
      <c r="W355" s="93"/>
      <c r="X355" s="93"/>
    </row>
    <row r="356" ht="15.75" customHeight="1" spans="1:24">
      <c r="A356" s="93"/>
      <c r="B356" s="93"/>
      <c r="C356" s="93"/>
      <c r="D356" s="93"/>
      <c r="E356" s="93"/>
      <c r="F356" s="93"/>
      <c r="G356" s="93"/>
      <c r="H356" s="93"/>
      <c r="I356" s="93"/>
      <c r="J356" s="93"/>
      <c r="K356" s="93"/>
      <c r="L356" s="93"/>
      <c r="M356" s="93"/>
      <c r="N356" s="93"/>
      <c r="O356" s="93"/>
      <c r="P356" s="93"/>
      <c r="Q356" s="93"/>
      <c r="R356" s="93"/>
      <c r="S356" s="93"/>
      <c r="T356" s="93"/>
      <c r="U356" s="93"/>
      <c r="V356" s="93"/>
      <c r="W356" s="93"/>
      <c r="X356" s="93"/>
    </row>
    <row r="357" ht="15.75" customHeight="1" spans="1:24">
      <c r="A357" s="93"/>
      <c r="B357" s="93"/>
      <c r="C357" s="93"/>
      <c r="D357" s="93"/>
      <c r="E357" s="93"/>
      <c r="F357" s="93"/>
      <c r="G357" s="93"/>
      <c r="H357" s="93"/>
      <c r="I357" s="93"/>
      <c r="J357" s="93"/>
      <c r="K357" s="93"/>
      <c r="L357" s="93"/>
      <c r="M357" s="93"/>
      <c r="N357" s="93"/>
      <c r="O357" s="93"/>
      <c r="P357" s="93"/>
      <c r="Q357" s="93"/>
      <c r="R357" s="93"/>
      <c r="S357" s="93"/>
      <c r="T357" s="93"/>
      <c r="U357" s="93"/>
      <c r="V357" s="93"/>
      <c r="W357" s="93"/>
      <c r="X357" s="93"/>
    </row>
    <row r="358" ht="15.75" customHeight="1" spans="1:24">
      <c r="A358" s="93"/>
      <c r="B358" s="93"/>
      <c r="C358" s="93"/>
      <c r="D358" s="93"/>
      <c r="E358" s="93"/>
      <c r="F358" s="93"/>
      <c r="G358" s="93"/>
      <c r="H358" s="93"/>
      <c r="I358" s="93"/>
      <c r="J358" s="93"/>
      <c r="K358" s="93"/>
      <c r="L358" s="93"/>
      <c r="M358" s="93"/>
      <c r="N358" s="93"/>
      <c r="O358" s="93"/>
      <c r="P358" s="93"/>
      <c r="Q358" s="93"/>
      <c r="R358" s="93"/>
      <c r="S358" s="93"/>
      <c r="T358" s="93"/>
      <c r="U358" s="93"/>
      <c r="V358" s="93"/>
      <c r="W358" s="93"/>
      <c r="X358" s="93"/>
    </row>
    <row r="359" ht="15.75" customHeight="1" spans="1:24">
      <c r="A359" s="93"/>
      <c r="B359" s="93"/>
      <c r="C359" s="93"/>
      <c r="D359" s="93"/>
      <c r="E359" s="93"/>
      <c r="F359" s="93"/>
      <c r="G359" s="93"/>
      <c r="H359" s="93"/>
      <c r="I359" s="93"/>
      <c r="J359" s="93"/>
      <c r="K359" s="93"/>
      <c r="L359" s="93"/>
      <c r="M359" s="93"/>
      <c r="N359" s="93"/>
      <c r="O359" s="93"/>
      <c r="P359" s="93"/>
      <c r="Q359" s="93"/>
      <c r="R359" s="93"/>
      <c r="S359" s="93"/>
      <c r="T359" s="93"/>
      <c r="U359" s="93"/>
      <c r="V359" s="93"/>
      <c r="W359" s="93"/>
      <c r="X359" s="93"/>
    </row>
    <row r="360" ht="15.75" customHeight="1" spans="1:24">
      <c r="A360" s="93"/>
      <c r="B360" s="93"/>
      <c r="C360" s="93"/>
      <c r="D360" s="93"/>
      <c r="E360" s="93"/>
      <c r="F360" s="93"/>
      <c r="G360" s="93"/>
      <c r="H360" s="93"/>
      <c r="I360" s="93"/>
      <c r="J360" s="93"/>
      <c r="K360" s="93"/>
      <c r="L360" s="93"/>
      <c r="M360" s="93"/>
      <c r="N360" s="93"/>
      <c r="O360" s="93"/>
      <c r="P360" s="93"/>
      <c r="Q360" s="93"/>
      <c r="R360" s="93"/>
      <c r="S360" s="93"/>
      <c r="T360" s="93"/>
      <c r="U360" s="93"/>
      <c r="V360" s="93"/>
      <c r="W360" s="93"/>
      <c r="X360" s="93"/>
    </row>
    <row r="361" ht="15.75" customHeight="1" spans="1:24">
      <c r="A361" s="93"/>
      <c r="B361" s="93"/>
      <c r="C361" s="93"/>
      <c r="D361" s="93"/>
      <c r="E361" s="93"/>
      <c r="F361" s="93"/>
      <c r="G361" s="93"/>
      <c r="H361" s="93"/>
      <c r="I361" s="93"/>
      <c r="J361" s="93"/>
      <c r="K361" s="93"/>
      <c r="L361" s="93"/>
      <c r="M361" s="93"/>
      <c r="N361" s="93"/>
      <c r="O361" s="93"/>
      <c r="P361" s="93"/>
      <c r="Q361" s="93"/>
      <c r="R361" s="93"/>
      <c r="S361" s="93"/>
      <c r="T361" s="93"/>
      <c r="U361" s="93"/>
      <c r="V361" s="93"/>
      <c r="W361" s="93"/>
      <c r="X361" s="93"/>
    </row>
    <row r="362" ht="15.75" customHeight="1" spans="1:24">
      <c r="A362" s="93"/>
      <c r="B362" s="93"/>
      <c r="C362" s="93"/>
      <c r="D362" s="93"/>
      <c r="E362" s="93"/>
      <c r="F362" s="93"/>
      <c r="G362" s="93"/>
      <c r="H362" s="93"/>
      <c r="I362" s="93"/>
      <c r="J362" s="93"/>
      <c r="K362" s="93"/>
      <c r="L362" s="93"/>
      <c r="M362" s="93"/>
      <c r="N362" s="93"/>
      <c r="O362" s="93"/>
      <c r="P362" s="93"/>
      <c r="Q362" s="93"/>
      <c r="R362" s="93"/>
      <c r="S362" s="93"/>
      <c r="T362" s="93"/>
      <c r="U362" s="93"/>
      <c r="V362" s="93"/>
      <c r="W362" s="93"/>
      <c r="X362" s="93"/>
    </row>
    <row r="363" ht="15.75" customHeight="1" spans="1:24">
      <c r="A363" s="93"/>
      <c r="B363" s="93"/>
      <c r="C363" s="93"/>
      <c r="D363" s="93"/>
      <c r="E363" s="93"/>
      <c r="F363" s="93"/>
      <c r="G363" s="93"/>
      <c r="H363" s="93"/>
      <c r="I363" s="93"/>
      <c r="J363" s="93"/>
      <c r="K363" s="93"/>
      <c r="L363" s="93"/>
      <c r="M363" s="93"/>
      <c r="N363" s="93"/>
      <c r="O363" s="93"/>
      <c r="P363" s="93"/>
      <c r="Q363" s="93"/>
      <c r="R363" s="93"/>
      <c r="S363" s="93"/>
      <c r="T363" s="93"/>
      <c r="U363" s="93"/>
      <c r="V363" s="93"/>
      <c r="W363" s="93"/>
      <c r="X363" s="93"/>
    </row>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sheetData>
  <mergeCells count="109">
    <mergeCell ref="A1:G1"/>
    <mergeCell ref="A2:G2"/>
    <mergeCell ref="A4:G4"/>
    <mergeCell ref="A5:G5"/>
    <mergeCell ref="A6:G6"/>
    <mergeCell ref="A7:G7"/>
    <mergeCell ref="A8:B8"/>
    <mergeCell ref="C8:G8"/>
    <mergeCell ref="A9:B9"/>
    <mergeCell ref="C9:G9"/>
    <mergeCell ref="A11:G11"/>
    <mergeCell ref="A12:B12"/>
    <mergeCell ref="C12:G12"/>
    <mergeCell ref="A13:B13"/>
    <mergeCell ref="C13:G13"/>
    <mergeCell ref="A14:B14"/>
    <mergeCell ref="C14:G14"/>
    <mergeCell ref="A15:B15"/>
    <mergeCell ref="C15:G15"/>
    <mergeCell ref="A16:B16"/>
    <mergeCell ref="C16:G16"/>
    <mergeCell ref="A18:D18"/>
    <mergeCell ref="A31:C31"/>
    <mergeCell ref="B32:C32"/>
    <mergeCell ref="B33:C33"/>
    <mergeCell ref="B34:C34"/>
    <mergeCell ref="B35:C35"/>
    <mergeCell ref="B36:C36"/>
    <mergeCell ref="B37:C37"/>
    <mergeCell ref="B38:C38"/>
    <mergeCell ref="B39:C39"/>
    <mergeCell ref="B40:D40"/>
    <mergeCell ref="A41:C41"/>
    <mergeCell ref="A42:B42"/>
    <mergeCell ref="A48:C48"/>
    <mergeCell ref="A61:C61"/>
    <mergeCell ref="B62:C62"/>
    <mergeCell ref="B63:C63"/>
    <mergeCell ref="B64:C64"/>
    <mergeCell ref="B65:C65"/>
    <mergeCell ref="B66:C66"/>
    <mergeCell ref="B67:C67"/>
    <mergeCell ref="A69:C69"/>
    <mergeCell ref="B70:C70"/>
    <mergeCell ref="B71:C71"/>
    <mergeCell ref="B72:C72"/>
    <mergeCell ref="B73:C73"/>
    <mergeCell ref="B74:C74"/>
    <mergeCell ref="A76:C76"/>
    <mergeCell ref="B77:C77"/>
    <mergeCell ref="B78:C78"/>
    <mergeCell ref="B79:C79"/>
    <mergeCell ref="B80:C80"/>
    <mergeCell ref="B81:C81"/>
    <mergeCell ref="B82:C82"/>
    <mergeCell ref="B83:C83"/>
    <mergeCell ref="B84:C84"/>
    <mergeCell ref="A86:C86"/>
    <mergeCell ref="B87:C87"/>
    <mergeCell ref="B88:C88"/>
    <mergeCell ref="B89:C89"/>
    <mergeCell ref="B90:C90"/>
    <mergeCell ref="B91:C91"/>
    <mergeCell ref="B92:C92"/>
    <mergeCell ref="B93:C93"/>
    <mergeCell ref="B94:C94"/>
    <mergeCell ref="A96:C96"/>
    <mergeCell ref="B97:C97"/>
    <mergeCell ref="B98:C98"/>
    <mergeCell ref="B99:C99"/>
    <mergeCell ref="A101:C101"/>
    <mergeCell ref="B102:C102"/>
    <mergeCell ref="B103:C103"/>
    <mergeCell ref="B104:C104"/>
    <mergeCell ref="B105:C105"/>
    <mergeCell ref="A107:C107"/>
    <mergeCell ref="B108:C108"/>
    <mergeCell ref="B109:C109"/>
    <mergeCell ref="B110:C110"/>
    <mergeCell ref="B111:C111"/>
    <mergeCell ref="B112:C112"/>
    <mergeCell ref="B113:C113"/>
    <mergeCell ref="A115:B115"/>
    <mergeCell ref="A126:J126"/>
    <mergeCell ref="A127:C127"/>
    <mergeCell ref="B128:C128"/>
    <mergeCell ref="B129:C129"/>
    <mergeCell ref="B130:C130"/>
    <mergeCell ref="B131:C131"/>
    <mergeCell ref="B132:C132"/>
    <mergeCell ref="B133:C133"/>
    <mergeCell ref="B134:C134"/>
    <mergeCell ref="B135:C135"/>
    <mergeCell ref="B136:C136"/>
    <mergeCell ref="B137:C137"/>
    <mergeCell ref="A140:B140"/>
    <mergeCell ref="A151:J151"/>
    <mergeCell ref="A152:C152"/>
    <mergeCell ref="B153:C153"/>
    <mergeCell ref="B154:C154"/>
    <mergeCell ref="B155:C155"/>
    <mergeCell ref="B156:C156"/>
    <mergeCell ref="B157:C157"/>
    <mergeCell ref="B158:C158"/>
    <mergeCell ref="B159:C159"/>
    <mergeCell ref="B160:C160"/>
    <mergeCell ref="B161:C161"/>
    <mergeCell ref="B162:C162"/>
    <mergeCell ref="B163:C163"/>
  </mergeCells>
  <pageMargins left="0.511805555555556" right="0.511805555555556" top="0.869444444444444" bottom="0.786805555555556" header="0" footer="0"/>
  <pageSetup paperSize="9" scale="65" fitToHeight="0" orientation="landscape" horizontalDpi="600"/>
  <headerFooter>
    <oddHeader>&amp;CNegrito itálico"Processo 23069.167799/2024-18
PE 90.059/2024</oddHeader>
    <oddFooter>&amp;L&amp;A</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1004"/>
  <sheetViews>
    <sheetView zoomScale="85" zoomScaleNormal="85" topLeftCell="A51" workbookViewId="0">
      <selection activeCell="F28" sqref="F28"/>
    </sheetView>
  </sheetViews>
  <sheetFormatPr defaultColWidth="14.4285714285714" defaultRowHeight="15" customHeight="1"/>
  <cols>
    <col min="1" max="1" width="9.57142857142857" customWidth="1"/>
    <col min="2" max="2" width="52.1428571428571" customWidth="1"/>
    <col min="3" max="3" width="8.57142857142857" customWidth="1"/>
    <col min="4" max="6" width="12.1428571428571" customWidth="1"/>
    <col min="7" max="7" width="13.2857142857143" customWidth="1"/>
    <col min="8" max="9" width="13.7142857142857" customWidth="1"/>
    <col min="10" max="10" width="15.4285714285714" customWidth="1"/>
    <col min="11" max="11" width="14.2857142857143" customWidth="1"/>
    <col min="12" max="12" width="13.7142857142857" customWidth="1"/>
    <col min="13" max="13" width="15.4285714285714" customWidth="1"/>
    <col min="14" max="24" width="8.85714285714286" customWidth="1"/>
  </cols>
  <sheetData>
    <row r="1" ht="18" customHeight="1" spans="1:24">
      <c r="A1" s="92" t="s">
        <v>0</v>
      </c>
      <c r="H1" s="93"/>
      <c r="I1" s="93"/>
      <c r="J1" s="93"/>
      <c r="K1" s="93"/>
      <c r="L1" s="93"/>
      <c r="M1" s="93"/>
      <c r="N1" s="93"/>
      <c r="O1" s="93"/>
      <c r="P1" s="93"/>
      <c r="Q1" s="93"/>
      <c r="R1" s="93"/>
      <c r="S1" s="93"/>
      <c r="T1" s="93"/>
      <c r="U1" s="93"/>
      <c r="V1" s="93"/>
      <c r="W1" s="93"/>
      <c r="X1" s="93"/>
    </row>
    <row r="2" ht="18.75" spans="1:24">
      <c r="A2" s="94" t="s">
        <v>1</v>
      </c>
      <c r="H2" s="93"/>
      <c r="I2" s="93"/>
      <c r="J2" s="93"/>
      <c r="K2" s="93"/>
      <c r="L2" s="93"/>
      <c r="M2" s="93"/>
      <c r="N2" s="93"/>
      <c r="O2" s="93"/>
      <c r="P2" s="93"/>
      <c r="Q2" s="93"/>
      <c r="R2" s="93"/>
      <c r="S2" s="93"/>
      <c r="T2" s="93"/>
      <c r="U2" s="93"/>
      <c r="V2" s="93"/>
      <c r="W2" s="93"/>
      <c r="X2" s="93"/>
    </row>
    <row r="3" spans="1:24">
      <c r="A3" s="93"/>
      <c r="B3" s="93"/>
      <c r="C3" s="93"/>
      <c r="D3" s="93"/>
      <c r="E3" s="93"/>
      <c r="F3" s="93"/>
      <c r="G3" s="93"/>
      <c r="H3" s="93"/>
      <c r="I3" s="93"/>
      <c r="J3" s="93"/>
      <c r="K3" s="93"/>
      <c r="L3" s="93"/>
      <c r="M3" s="93"/>
      <c r="N3" s="93"/>
      <c r="O3" s="93"/>
      <c r="P3" s="93"/>
      <c r="Q3" s="93"/>
      <c r="R3" s="93"/>
      <c r="S3" s="93"/>
      <c r="T3" s="93"/>
      <c r="U3" s="93"/>
      <c r="V3" s="93"/>
      <c r="W3" s="93"/>
      <c r="X3" s="93"/>
    </row>
    <row r="4" ht="14.25" customHeight="1" spans="1:24">
      <c r="A4" s="95" t="s">
        <v>683</v>
      </c>
      <c r="H4" s="93"/>
      <c r="I4" s="93"/>
      <c r="J4" s="93"/>
      <c r="K4" s="93"/>
      <c r="L4" s="93"/>
      <c r="M4" s="93"/>
      <c r="N4" s="93"/>
      <c r="O4" s="93"/>
      <c r="P4" s="93"/>
      <c r="Q4" s="93"/>
      <c r="R4" s="93"/>
      <c r="S4" s="93"/>
      <c r="T4" s="93"/>
      <c r="U4" s="93"/>
      <c r="V4" s="93"/>
      <c r="W4" s="93"/>
      <c r="X4" s="93"/>
    </row>
    <row r="5" ht="51" customHeight="1" spans="1:24">
      <c r="A5" s="96" t="s">
        <v>2</v>
      </c>
      <c r="H5" s="93"/>
      <c r="I5" s="93"/>
      <c r="J5" s="93"/>
      <c r="K5" s="93"/>
      <c r="L5" s="93"/>
      <c r="M5" s="93"/>
      <c r="N5" s="93"/>
      <c r="O5" s="93"/>
      <c r="P5" s="93"/>
      <c r="Q5" s="93"/>
      <c r="R5" s="93"/>
      <c r="S5" s="93"/>
      <c r="T5" s="93"/>
      <c r="U5" s="93"/>
      <c r="V5" s="93"/>
      <c r="W5" s="93"/>
      <c r="X5" s="93"/>
    </row>
    <row r="6" customHeight="1" spans="1:24">
      <c r="A6" s="97" t="s">
        <v>555</v>
      </c>
      <c r="B6" s="98"/>
      <c r="C6" s="98"/>
      <c r="D6" s="98"/>
      <c r="E6" s="98"/>
      <c r="F6" s="98"/>
      <c r="G6" s="98"/>
      <c r="H6" s="93"/>
      <c r="I6" s="93"/>
      <c r="J6" s="93"/>
      <c r="K6" s="93"/>
      <c r="L6" s="93"/>
      <c r="M6" s="93"/>
      <c r="N6" s="93"/>
      <c r="O6" s="93"/>
      <c r="P6" s="93"/>
      <c r="Q6" s="93"/>
      <c r="R6" s="93"/>
      <c r="S6" s="93"/>
      <c r="T6" s="93"/>
      <c r="U6" s="93"/>
      <c r="V6" s="93"/>
      <c r="W6" s="93"/>
      <c r="X6" s="93"/>
    </row>
    <row r="7" ht="15.75" customHeight="1" spans="1:24">
      <c r="A7" s="97" t="s">
        <v>556</v>
      </c>
      <c r="B7" s="98"/>
      <c r="C7" s="98"/>
      <c r="D7" s="98"/>
      <c r="E7" s="98"/>
      <c r="F7" s="98"/>
      <c r="G7" s="98"/>
      <c r="H7" s="93"/>
      <c r="I7" s="93"/>
      <c r="J7" s="93"/>
      <c r="K7" s="93"/>
      <c r="L7" s="93"/>
      <c r="M7" s="93"/>
      <c r="N7" s="93"/>
      <c r="O7" s="93"/>
      <c r="P7" s="93"/>
      <c r="Q7" s="93"/>
      <c r="R7" s="93"/>
      <c r="S7" s="93"/>
      <c r="T7" s="93"/>
      <c r="U7" s="93"/>
      <c r="V7" s="93"/>
      <c r="W7" s="93"/>
      <c r="X7" s="93"/>
    </row>
    <row r="8" spans="1:24">
      <c r="A8" s="99" t="s">
        <v>557</v>
      </c>
      <c r="B8" s="100"/>
      <c r="C8" s="101" t="s">
        <v>558</v>
      </c>
      <c r="D8" s="102"/>
      <c r="E8" s="102"/>
      <c r="F8" s="102"/>
      <c r="G8" s="103"/>
      <c r="H8" s="93"/>
      <c r="I8" s="93"/>
      <c r="J8" s="93"/>
      <c r="K8" s="93"/>
      <c r="L8" s="93"/>
      <c r="M8" s="93"/>
      <c r="N8" s="93"/>
      <c r="O8" s="93"/>
      <c r="P8" s="93"/>
      <c r="Q8" s="93"/>
      <c r="R8" s="93"/>
      <c r="S8" s="93"/>
      <c r="T8" s="93"/>
      <c r="U8" s="93"/>
      <c r="V8" s="93"/>
      <c r="W8" s="93"/>
      <c r="X8" s="93"/>
    </row>
    <row r="9" ht="15.75" spans="1:24">
      <c r="A9" s="104"/>
      <c r="B9" s="105"/>
      <c r="C9" s="106"/>
      <c r="D9" s="107"/>
      <c r="E9" s="107"/>
      <c r="F9" s="107"/>
      <c r="G9" s="108"/>
      <c r="H9" s="93"/>
      <c r="I9" s="93"/>
      <c r="J9" s="93"/>
      <c r="K9" s="93"/>
      <c r="L9" s="93"/>
      <c r="M9" s="93"/>
      <c r="N9" s="93"/>
      <c r="O9" s="93"/>
      <c r="P9" s="93"/>
      <c r="Q9" s="93"/>
      <c r="R9" s="93"/>
      <c r="S9" s="93"/>
      <c r="T9" s="93"/>
      <c r="U9" s="93"/>
      <c r="V9" s="93"/>
      <c r="W9" s="93"/>
      <c r="X9" s="93"/>
    </row>
    <row r="10" ht="15.75" spans="1:24">
      <c r="A10" s="8"/>
      <c r="B10" s="109"/>
      <c r="C10" s="110"/>
      <c r="D10" s="110"/>
      <c r="E10" s="110"/>
      <c r="F10" s="93"/>
      <c r="G10" s="93"/>
      <c r="H10" s="93"/>
      <c r="I10" s="93"/>
      <c r="J10" s="93"/>
      <c r="K10" s="93"/>
      <c r="L10" s="93"/>
      <c r="M10" s="93"/>
      <c r="N10" s="93"/>
      <c r="O10" s="93"/>
      <c r="P10" s="93"/>
      <c r="Q10" s="93"/>
      <c r="R10" s="93"/>
      <c r="S10" s="93"/>
      <c r="T10" s="93"/>
      <c r="U10" s="93"/>
      <c r="V10" s="93"/>
      <c r="W10" s="93"/>
      <c r="X10" s="93"/>
    </row>
    <row r="11" spans="1:24">
      <c r="A11" s="111" t="s">
        <v>559</v>
      </c>
      <c r="B11" s="102"/>
      <c r="C11" s="102"/>
      <c r="D11" s="102"/>
      <c r="E11" s="102"/>
      <c r="F11" s="102"/>
      <c r="G11" s="103"/>
      <c r="H11" s="93"/>
      <c r="I11" s="93"/>
      <c r="J11" s="93"/>
      <c r="K11" s="93"/>
      <c r="L11" s="93"/>
      <c r="M11" s="93"/>
      <c r="N11" s="93"/>
      <c r="O11" s="93"/>
      <c r="P11" s="93"/>
      <c r="Q11" s="93"/>
      <c r="R11" s="93"/>
      <c r="S11" s="93"/>
      <c r="T11" s="93"/>
      <c r="U11" s="93"/>
      <c r="V11" s="93"/>
      <c r="W11" s="93"/>
      <c r="X11" s="93"/>
    </row>
    <row r="12" spans="1:24">
      <c r="A12" s="112" t="s">
        <v>560</v>
      </c>
      <c r="B12" s="113"/>
      <c r="C12" s="114"/>
      <c r="D12" s="115"/>
      <c r="E12" s="115"/>
      <c r="F12" s="115"/>
      <c r="G12" s="116"/>
      <c r="H12" s="93"/>
      <c r="I12" s="93"/>
      <c r="J12" s="93"/>
      <c r="K12" s="93"/>
      <c r="L12" s="93"/>
      <c r="M12" s="93"/>
      <c r="N12" s="93"/>
      <c r="O12" s="93"/>
      <c r="P12" s="93"/>
      <c r="Q12" s="93"/>
      <c r="R12" s="93"/>
      <c r="S12" s="93"/>
      <c r="T12" s="93"/>
      <c r="U12" s="93"/>
      <c r="V12" s="93"/>
      <c r="W12" s="93"/>
      <c r="X12" s="93"/>
    </row>
    <row r="13" spans="1:24">
      <c r="A13" s="112" t="s">
        <v>561</v>
      </c>
      <c r="B13" s="113"/>
      <c r="C13" s="114"/>
      <c r="D13" s="115"/>
      <c r="E13" s="115"/>
      <c r="F13" s="115"/>
      <c r="G13" s="116"/>
      <c r="H13" s="93"/>
      <c r="I13" s="93"/>
      <c r="J13" s="93"/>
      <c r="K13" s="93"/>
      <c r="L13" s="93"/>
      <c r="M13" s="93"/>
      <c r="N13" s="93"/>
      <c r="O13" s="93"/>
      <c r="P13" s="93"/>
      <c r="Q13" s="93"/>
      <c r="R13" s="93"/>
      <c r="S13" s="93"/>
      <c r="T13" s="93"/>
      <c r="U13" s="93"/>
      <c r="V13" s="93"/>
      <c r="W13" s="93"/>
      <c r="X13" s="93"/>
    </row>
    <row r="14" spans="1:24">
      <c r="A14" s="117" t="s">
        <v>562</v>
      </c>
      <c r="B14" s="113"/>
      <c r="C14" s="114"/>
      <c r="D14" s="115"/>
      <c r="E14" s="115"/>
      <c r="F14" s="115"/>
      <c r="G14" s="116"/>
      <c r="H14" s="93"/>
      <c r="I14" s="93"/>
      <c r="J14" s="93"/>
      <c r="K14" s="93"/>
      <c r="L14" s="93"/>
      <c r="M14" s="93"/>
      <c r="N14" s="93"/>
      <c r="O14" s="93"/>
      <c r="P14" s="93"/>
      <c r="Q14" s="93"/>
      <c r="R14" s="93"/>
      <c r="S14" s="93"/>
      <c r="T14" s="93"/>
      <c r="U14" s="93"/>
      <c r="V14" s="93"/>
      <c r="W14" s="93"/>
      <c r="X14" s="93"/>
    </row>
    <row r="15" spans="1:24">
      <c r="A15" s="112" t="s">
        <v>563</v>
      </c>
      <c r="B15" s="113"/>
      <c r="C15" s="114"/>
      <c r="D15" s="115"/>
      <c r="E15" s="115"/>
      <c r="F15" s="115"/>
      <c r="G15" s="116"/>
      <c r="H15" s="93"/>
      <c r="I15" s="93"/>
      <c r="J15" s="93"/>
      <c r="K15" s="93"/>
      <c r="L15" s="93"/>
      <c r="M15" s="93"/>
      <c r="N15" s="93"/>
      <c r="O15" s="93"/>
      <c r="P15" s="93"/>
      <c r="Q15" s="93"/>
      <c r="R15" s="93"/>
      <c r="S15" s="93"/>
      <c r="T15" s="93"/>
      <c r="U15" s="93"/>
      <c r="V15" s="93"/>
      <c r="W15" s="93"/>
      <c r="X15" s="93"/>
    </row>
    <row r="16" ht="15.75" spans="1:24">
      <c r="A16" s="118" t="s">
        <v>564</v>
      </c>
      <c r="B16" s="105"/>
      <c r="C16" s="119"/>
      <c r="D16" s="107"/>
      <c r="E16" s="107"/>
      <c r="F16" s="107"/>
      <c r="G16" s="108"/>
      <c r="H16" s="93"/>
      <c r="I16" s="93"/>
      <c r="J16" s="93"/>
      <c r="K16" s="93"/>
      <c r="L16" s="93"/>
      <c r="M16" s="93"/>
      <c r="N16" s="93"/>
      <c r="O16" s="93"/>
      <c r="P16" s="93"/>
      <c r="Q16" s="93"/>
      <c r="R16" s="93"/>
      <c r="S16" s="93"/>
      <c r="T16" s="93"/>
      <c r="U16" s="93"/>
      <c r="V16" s="93"/>
      <c r="W16" s="93"/>
      <c r="X16" s="93"/>
    </row>
    <row r="17" ht="15.75" spans="1:24">
      <c r="A17" s="8"/>
      <c r="B17" s="109"/>
      <c r="C17" s="110"/>
      <c r="D17" s="110"/>
      <c r="E17" s="110"/>
      <c r="F17" s="93"/>
      <c r="G17" s="93"/>
      <c r="H17" s="93"/>
      <c r="I17" s="93"/>
      <c r="J17" s="93"/>
      <c r="K17" s="93"/>
      <c r="L17" s="93"/>
      <c r="M17" s="93"/>
      <c r="N17" s="93"/>
      <c r="O17" s="93"/>
      <c r="P17" s="93"/>
      <c r="Q17" s="93"/>
      <c r="R17" s="93"/>
      <c r="S17" s="93"/>
      <c r="T17" s="93"/>
      <c r="U17" s="93"/>
      <c r="V17" s="93"/>
      <c r="W17" s="93"/>
      <c r="X17" s="93"/>
    </row>
    <row r="18" spans="1:24">
      <c r="A18" s="120" t="s">
        <v>565</v>
      </c>
      <c r="B18" s="84"/>
      <c r="C18" s="84"/>
      <c r="D18" s="121"/>
      <c r="E18" s="122"/>
      <c r="F18" s="122"/>
      <c r="G18" s="122"/>
      <c r="H18" s="93"/>
      <c r="I18" s="93"/>
      <c r="J18" s="93"/>
      <c r="K18" s="93"/>
      <c r="L18" s="93"/>
      <c r="M18" s="93"/>
      <c r="N18" s="93"/>
      <c r="O18" s="93"/>
      <c r="P18" s="93"/>
      <c r="Q18" s="93"/>
      <c r="R18" s="93"/>
      <c r="S18" s="93"/>
      <c r="T18" s="93"/>
      <c r="U18" s="93"/>
      <c r="V18" s="93"/>
      <c r="W18" s="93"/>
      <c r="X18" s="93"/>
    </row>
    <row r="19" spans="1:24">
      <c r="A19" s="123" t="s">
        <v>566</v>
      </c>
      <c r="B19" s="124" t="s">
        <v>567</v>
      </c>
      <c r="C19" s="124" t="s">
        <v>568</v>
      </c>
      <c r="D19" s="125" t="s">
        <v>569</v>
      </c>
      <c r="E19" s="110"/>
      <c r="F19" s="93"/>
      <c r="G19" s="93"/>
      <c r="H19" s="93"/>
      <c r="I19" s="93"/>
      <c r="J19" s="93"/>
      <c r="K19" s="93"/>
      <c r="L19" s="93"/>
      <c r="M19" s="93"/>
      <c r="N19" s="93"/>
      <c r="O19" s="93"/>
      <c r="P19" s="93"/>
      <c r="Q19" s="93"/>
      <c r="R19" s="93"/>
      <c r="S19" s="93"/>
      <c r="T19" s="93"/>
      <c r="U19" s="93"/>
      <c r="V19" s="93"/>
      <c r="W19" s="93"/>
      <c r="X19" s="93"/>
    </row>
    <row r="20" ht="15.75" customHeight="1" spans="1:24">
      <c r="A20" s="126">
        <v>20.88</v>
      </c>
      <c r="B20" s="86" t="s">
        <v>173</v>
      </c>
      <c r="C20" s="127" t="s">
        <v>684</v>
      </c>
      <c r="D20" s="128">
        <v>2347.34</v>
      </c>
      <c r="E20" s="110"/>
      <c r="F20" s="93"/>
      <c r="G20" s="93"/>
      <c r="H20" s="93"/>
      <c r="I20" s="93"/>
      <c r="J20" s="93"/>
      <c r="K20" s="93"/>
      <c r="L20" s="93"/>
      <c r="M20" s="93"/>
      <c r="N20" s="93"/>
      <c r="O20" s="93"/>
      <c r="P20" s="93"/>
      <c r="Q20" s="93"/>
      <c r="R20" s="93"/>
      <c r="S20" s="93"/>
      <c r="T20" s="93"/>
      <c r="U20" s="93"/>
      <c r="V20" s="93"/>
      <c r="W20" s="93"/>
      <c r="X20" s="93"/>
    </row>
    <row r="21" ht="15.75" customHeight="1" spans="1:24">
      <c r="A21" s="126">
        <v>20.88</v>
      </c>
      <c r="B21" s="86" t="s">
        <v>174</v>
      </c>
      <c r="C21" s="127" t="s">
        <v>685</v>
      </c>
      <c r="D21" s="129">
        <v>2347.34</v>
      </c>
      <c r="E21" s="110"/>
      <c r="F21" s="93"/>
      <c r="G21" s="93"/>
      <c r="H21" s="93"/>
      <c r="I21" s="93"/>
      <c r="J21" s="93"/>
      <c r="K21" s="93"/>
      <c r="L21" s="93"/>
      <c r="M21" s="93"/>
      <c r="N21" s="93"/>
      <c r="O21" s="93"/>
      <c r="P21" s="93"/>
      <c r="Q21" s="93"/>
      <c r="R21" s="93"/>
      <c r="S21" s="93"/>
      <c r="T21" s="93"/>
      <c r="U21" s="93"/>
      <c r="V21" s="93"/>
      <c r="W21" s="93"/>
      <c r="X21" s="93"/>
    </row>
    <row r="22" spans="1:24">
      <c r="A22" s="126">
        <v>20.88</v>
      </c>
      <c r="B22" s="86" t="s">
        <v>175</v>
      </c>
      <c r="C22" s="127" t="s">
        <v>686</v>
      </c>
      <c r="D22" s="130">
        <v>2512.05</v>
      </c>
      <c r="E22" s="93"/>
      <c r="F22" s="93"/>
      <c r="G22" s="93"/>
      <c r="H22" s="93"/>
      <c r="I22" s="93"/>
      <c r="J22" s="93"/>
      <c r="K22" s="93"/>
      <c r="L22" s="93"/>
      <c r="M22" s="93"/>
      <c r="N22" s="93"/>
      <c r="O22" s="93"/>
      <c r="P22" s="93"/>
      <c r="Q22" s="93"/>
      <c r="R22" s="93"/>
      <c r="S22" s="93"/>
      <c r="T22" s="93"/>
      <c r="U22" s="93"/>
      <c r="V22" s="93"/>
      <c r="W22" s="93"/>
      <c r="X22" s="93"/>
    </row>
    <row r="23" ht="15.75" customHeight="1" spans="1:24">
      <c r="A23" s="126">
        <v>20.88</v>
      </c>
      <c r="B23" s="86" t="s">
        <v>176</v>
      </c>
      <c r="C23" s="127" t="s">
        <v>687</v>
      </c>
      <c r="D23" s="128">
        <v>2380.35</v>
      </c>
      <c r="E23" s="9"/>
      <c r="F23" s="93"/>
      <c r="G23" s="93"/>
      <c r="H23" s="93"/>
      <c r="I23" s="93"/>
      <c r="J23" s="93"/>
      <c r="K23" s="93"/>
      <c r="L23" s="93"/>
      <c r="M23" s="93"/>
      <c r="N23" s="93"/>
      <c r="O23" s="93"/>
      <c r="P23" s="93"/>
      <c r="Q23" s="93"/>
      <c r="R23" s="93"/>
      <c r="S23" s="93"/>
      <c r="T23" s="93"/>
      <c r="U23" s="93"/>
      <c r="V23" s="93"/>
      <c r="W23" s="93"/>
      <c r="X23" s="93"/>
    </row>
    <row r="24" ht="15.75" customHeight="1" spans="1:24">
      <c r="A24" s="126">
        <v>20.88</v>
      </c>
      <c r="B24" s="86" t="s">
        <v>177</v>
      </c>
      <c r="C24" s="127" t="s">
        <v>688</v>
      </c>
      <c r="D24" s="128">
        <v>2347.34</v>
      </c>
      <c r="E24" s="9"/>
      <c r="F24" s="93"/>
      <c r="G24" s="93"/>
      <c r="H24" s="93"/>
      <c r="I24" s="93"/>
      <c r="J24" s="93"/>
      <c r="K24" s="93"/>
      <c r="L24" s="93"/>
      <c r="M24" s="93"/>
      <c r="N24" s="93"/>
      <c r="O24" s="93"/>
      <c r="P24" s="93"/>
      <c r="Q24" s="93"/>
      <c r="R24" s="93"/>
      <c r="S24" s="93"/>
      <c r="T24" s="93"/>
      <c r="U24" s="93"/>
      <c r="V24" s="93"/>
      <c r="W24" s="93"/>
      <c r="X24" s="93"/>
    </row>
    <row r="25" ht="15.75" customHeight="1" spans="1:24">
      <c r="A25" s="126">
        <v>20.88</v>
      </c>
      <c r="B25" s="86" t="s">
        <v>178</v>
      </c>
      <c r="C25" s="127" t="s">
        <v>689</v>
      </c>
      <c r="D25" s="128">
        <v>1594.67</v>
      </c>
      <c r="E25" s="9"/>
      <c r="F25" s="93"/>
      <c r="G25" s="93"/>
      <c r="H25" s="93"/>
      <c r="I25" s="93"/>
      <c r="J25" s="93"/>
      <c r="K25" s="93"/>
      <c r="L25" s="93"/>
      <c r="M25" s="93"/>
      <c r="N25" s="93"/>
      <c r="O25" s="93"/>
      <c r="P25" s="93"/>
      <c r="Q25" s="93"/>
      <c r="R25" s="93"/>
      <c r="S25" s="93"/>
      <c r="T25" s="93"/>
      <c r="U25" s="93"/>
      <c r="V25" s="93"/>
      <c r="W25" s="93"/>
      <c r="X25" s="93"/>
    </row>
    <row r="26" ht="15.75" customHeight="1" spans="1:24">
      <c r="A26" s="126">
        <v>20.88</v>
      </c>
      <c r="B26" s="86" t="s">
        <v>179</v>
      </c>
      <c r="C26" s="127" t="s">
        <v>690</v>
      </c>
      <c r="D26" s="131">
        <v>2582.08</v>
      </c>
      <c r="E26" s="9"/>
      <c r="F26" s="93"/>
      <c r="G26" s="93"/>
      <c r="H26" s="93"/>
      <c r="I26" s="93"/>
      <c r="J26" s="93"/>
      <c r="K26" s="93"/>
      <c r="L26" s="93"/>
      <c r="M26" s="93"/>
      <c r="N26" s="93"/>
      <c r="O26" s="93"/>
      <c r="P26" s="93"/>
      <c r="Q26" s="93"/>
      <c r="R26" s="93"/>
      <c r="S26" s="93"/>
      <c r="T26" s="93"/>
      <c r="U26" s="93"/>
      <c r="V26" s="93"/>
      <c r="W26" s="93"/>
      <c r="X26" s="93"/>
    </row>
    <row r="27" ht="15.75" customHeight="1" spans="1:24">
      <c r="A27" s="126">
        <v>20.88</v>
      </c>
      <c r="B27" s="86" t="s">
        <v>180</v>
      </c>
      <c r="C27" s="127" t="s">
        <v>691</v>
      </c>
      <c r="D27" s="128">
        <v>2553.64</v>
      </c>
      <c r="E27" s="9"/>
      <c r="F27" s="93"/>
      <c r="G27" s="93"/>
      <c r="H27" s="93"/>
      <c r="I27" s="93"/>
      <c r="J27" s="93"/>
      <c r="K27" s="93"/>
      <c r="L27" s="93"/>
      <c r="M27" s="93"/>
      <c r="N27" s="93"/>
      <c r="O27" s="93"/>
      <c r="P27" s="93"/>
      <c r="Q27" s="93"/>
      <c r="R27" s="93"/>
      <c r="S27" s="93"/>
      <c r="T27" s="93"/>
      <c r="U27" s="93"/>
      <c r="V27" s="93"/>
      <c r="W27" s="93"/>
      <c r="X27" s="93"/>
    </row>
    <row r="28" ht="15.75" customHeight="1" spans="1:24">
      <c r="A28" s="126">
        <v>20.88</v>
      </c>
      <c r="B28" s="88" t="s">
        <v>181</v>
      </c>
      <c r="C28" s="127" t="s">
        <v>692</v>
      </c>
      <c r="D28" s="128">
        <v>2347.34</v>
      </c>
      <c r="E28" s="9"/>
      <c r="F28" s="93"/>
      <c r="G28" s="93"/>
      <c r="H28" s="93"/>
      <c r="I28" s="93"/>
      <c r="J28" s="93"/>
      <c r="K28" s="93"/>
      <c r="L28" s="93"/>
      <c r="M28" s="93"/>
      <c r="N28" s="93"/>
      <c r="O28" s="93"/>
      <c r="P28" s="93"/>
      <c r="Q28" s="93"/>
      <c r="R28" s="93"/>
      <c r="S28" s="93"/>
      <c r="T28" s="93"/>
      <c r="U28" s="93"/>
      <c r="V28" s="93"/>
      <c r="W28" s="93"/>
      <c r="X28" s="93"/>
    </row>
    <row r="29" ht="15.75" customHeight="1" spans="1:24">
      <c r="A29" s="132">
        <v>20.88</v>
      </c>
      <c r="B29" s="133" t="s">
        <v>182</v>
      </c>
      <c r="C29" s="134" t="s">
        <v>693</v>
      </c>
      <c r="D29" s="135">
        <v>1470.98</v>
      </c>
      <c r="E29" s="136"/>
      <c r="F29" s="93"/>
      <c r="G29" s="93"/>
      <c r="H29" s="93"/>
      <c r="I29" s="93"/>
      <c r="J29" s="93"/>
      <c r="K29" s="93"/>
      <c r="L29" s="93"/>
      <c r="M29" s="93"/>
      <c r="N29" s="93"/>
      <c r="O29" s="93"/>
      <c r="P29" s="93"/>
      <c r="Q29" s="93"/>
      <c r="R29" s="93"/>
      <c r="S29" s="93"/>
      <c r="T29" s="93"/>
      <c r="U29" s="93"/>
      <c r="V29" s="93"/>
      <c r="W29" s="93"/>
      <c r="X29" s="93"/>
    </row>
    <row r="30" ht="15.75" customHeight="1" spans="1:24">
      <c r="A30" s="8"/>
      <c r="B30" s="8"/>
      <c r="C30" s="9"/>
      <c r="D30" s="9"/>
      <c r="E30" s="9"/>
      <c r="F30" s="93"/>
      <c r="G30" s="93"/>
      <c r="H30" s="93"/>
      <c r="I30" s="93"/>
      <c r="J30" s="93"/>
      <c r="K30" s="93"/>
      <c r="L30" s="93"/>
      <c r="M30" s="93"/>
      <c r="N30" s="93"/>
      <c r="O30" s="93"/>
      <c r="P30" s="93"/>
      <c r="Q30" s="93"/>
      <c r="R30" s="93"/>
      <c r="S30" s="93"/>
      <c r="T30" s="93"/>
      <c r="U30" s="93"/>
      <c r="V30" s="93"/>
      <c r="W30" s="93"/>
      <c r="X30" s="93"/>
    </row>
    <row r="31" ht="48.75" customHeight="1" spans="1:22">
      <c r="A31" s="120" t="s">
        <v>580</v>
      </c>
      <c r="B31" s="84"/>
      <c r="C31" s="84"/>
      <c r="D31" s="137" t="s">
        <v>173</v>
      </c>
      <c r="E31" s="137" t="s">
        <v>174</v>
      </c>
      <c r="F31" s="137" t="s">
        <v>175</v>
      </c>
      <c r="G31" s="137" t="s">
        <v>176</v>
      </c>
      <c r="H31" s="137" t="s">
        <v>177</v>
      </c>
      <c r="I31" s="137" t="s">
        <v>178</v>
      </c>
      <c r="J31" s="137" t="s">
        <v>179</v>
      </c>
      <c r="K31" s="137" t="s">
        <v>180</v>
      </c>
      <c r="L31" s="137" t="s">
        <v>181</v>
      </c>
      <c r="M31" s="189" t="s">
        <v>182</v>
      </c>
      <c r="N31" s="93"/>
      <c r="O31" s="93"/>
      <c r="P31" s="93"/>
      <c r="Q31" s="93"/>
      <c r="R31" s="93"/>
      <c r="S31" s="93"/>
      <c r="T31" s="93"/>
      <c r="U31" s="93"/>
      <c r="V31" s="93"/>
    </row>
    <row r="32" ht="15.75" customHeight="1" spans="1:22">
      <c r="A32" s="138">
        <v>1</v>
      </c>
      <c r="B32" s="139" t="s">
        <v>581</v>
      </c>
      <c r="C32" s="140"/>
      <c r="D32" s="141" t="s">
        <v>582</v>
      </c>
      <c r="E32" s="141" t="s">
        <v>582</v>
      </c>
      <c r="F32" s="141" t="s">
        <v>582</v>
      </c>
      <c r="G32" s="141" t="s">
        <v>582</v>
      </c>
      <c r="H32" s="141" t="s">
        <v>582</v>
      </c>
      <c r="I32" s="141" t="s">
        <v>582</v>
      </c>
      <c r="J32" s="141" t="s">
        <v>582</v>
      </c>
      <c r="K32" s="141" t="s">
        <v>582</v>
      </c>
      <c r="L32" s="141" t="s">
        <v>582</v>
      </c>
      <c r="M32" s="141" t="s">
        <v>582</v>
      </c>
      <c r="N32" s="93"/>
      <c r="O32" s="93"/>
      <c r="P32" s="93"/>
      <c r="Q32" s="93"/>
      <c r="R32" s="93"/>
      <c r="S32" s="93"/>
      <c r="T32" s="93"/>
      <c r="U32" s="93"/>
      <c r="V32" s="93"/>
    </row>
    <row r="33" ht="15.75" customHeight="1" spans="1:22">
      <c r="A33" s="142" t="s">
        <v>583</v>
      </c>
      <c r="B33" s="143" t="s">
        <v>584</v>
      </c>
      <c r="C33" s="140"/>
      <c r="D33" s="144">
        <f>D20</f>
        <v>2347.34</v>
      </c>
      <c r="E33" s="144">
        <f>D21</f>
        <v>2347.34</v>
      </c>
      <c r="F33" s="145">
        <f>D22</f>
        <v>2512.05</v>
      </c>
      <c r="G33" s="144">
        <f>D23</f>
        <v>2380.35</v>
      </c>
      <c r="H33" s="144">
        <f>D24</f>
        <v>2347.34</v>
      </c>
      <c r="I33" s="144">
        <f>D25</f>
        <v>1594.67</v>
      </c>
      <c r="J33" s="131">
        <f>D26</f>
        <v>2582.08</v>
      </c>
      <c r="K33" s="144">
        <f>D27</f>
        <v>2553.64</v>
      </c>
      <c r="L33" s="144">
        <f>D28</f>
        <v>2347.34</v>
      </c>
      <c r="M33" s="144">
        <f>D29</f>
        <v>1470.98</v>
      </c>
      <c r="N33" s="93"/>
      <c r="O33" s="93"/>
      <c r="P33" s="93"/>
      <c r="Q33" s="93"/>
      <c r="R33" s="93"/>
      <c r="S33" s="93"/>
      <c r="T33" s="93"/>
      <c r="U33" s="93"/>
      <c r="V33" s="93"/>
    </row>
    <row r="34" ht="15.75" customHeight="1" spans="1:22">
      <c r="A34" s="142" t="s">
        <v>585</v>
      </c>
      <c r="B34" s="143" t="s">
        <v>694</v>
      </c>
      <c r="C34" s="140"/>
      <c r="D34" s="144"/>
      <c r="E34" s="144"/>
      <c r="F34" s="144"/>
      <c r="G34" s="144"/>
      <c r="H34" s="144"/>
      <c r="I34" s="144"/>
      <c r="J34" s="144"/>
      <c r="K34" s="144"/>
      <c r="L34" s="144"/>
      <c r="M34" s="144"/>
      <c r="N34" s="93"/>
      <c r="O34" s="93"/>
      <c r="P34" s="93"/>
      <c r="Q34" s="93"/>
      <c r="R34" s="93"/>
      <c r="S34" s="93"/>
      <c r="T34" s="93"/>
      <c r="U34" s="93"/>
      <c r="V34" s="93"/>
    </row>
    <row r="35" ht="15.75" customHeight="1" spans="1:22">
      <c r="A35" s="142" t="s">
        <v>587</v>
      </c>
      <c r="B35" s="143" t="s">
        <v>695</v>
      </c>
      <c r="C35" s="140"/>
      <c r="D35" s="146"/>
      <c r="E35" s="147"/>
      <c r="F35" s="147"/>
      <c r="G35" s="147"/>
      <c r="H35" s="147"/>
      <c r="I35" s="147"/>
      <c r="J35" s="147"/>
      <c r="K35" s="147"/>
      <c r="L35" s="147"/>
      <c r="M35" s="147"/>
      <c r="N35" s="93"/>
      <c r="O35" s="93"/>
      <c r="P35" s="93"/>
      <c r="Q35" s="93"/>
      <c r="R35" s="93"/>
      <c r="S35" s="93"/>
      <c r="T35" s="93"/>
      <c r="U35" s="93"/>
      <c r="V35" s="93"/>
    </row>
    <row r="36" ht="15.75" customHeight="1" spans="1:22">
      <c r="A36" s="142" t="s">
        <v>589</v>
      </c>
      <c r="B36" s="148" t="s">
        <v>590</v>
      </c>
      <c r="C36" s="140"/>
      <c r="D36" s="147"/>
      <c r="E36" s="87"/>
      <c r="F36" s="87"/>
      <c r="G36" s="87"/>
      <c r="H36" s="87"/>
      <c r="I36" s="87"/>
      <c r="J36" s="87"/>
      <c r="K36" s="87"/>
      <c r="L36" s="87"/>
      <c r="M36" s="87"/>
      <c r="N36" s="93"/>
      <c r="O36" s="93"/>
      <c r="P36" s="93"/>
      <c r="Q36" s="93"/>
      <c r="R36" s="93"/>
      <c r="S36" s="93"/>
      <c r="T36" s="93"/>
      <c r="U36" s="93"/>
      <c r="V36" s="93"/>
    </row>
    <row r="37" ht="15.75" customHeight="1" spans="1:22">
      <c r="A37" s="142" t="s">
        <v>591</v>
      </c>
      <c r="B37" s="148" t="s">
        <v>592</v>
      </c>
      <c r="C37" s="140"/>
      <c r="D37" s="147"/>
      <c r="E37" s="147"/>
      <c r="F37" s="147"/>
      <c r="G37" s="147"/>
      <c r="H37" s="147"/>
      <c r="I37" s="147"/>
      <c r="J37" s="147"/>
      <c r="K37" s="147"/>
      <c r="L37" s="147"/>
      <c r="M37" s="147"/>
      <c r="N37" s="93"/>
      <c r="O37" s="93"/>
      <c r="P37" s="93"/>
      <c r="Q37" s="93"/>
      <c r="R37" s="93"/>
      <c r="S37" s="93"/>
      <c r="T37" s="93"/>
      <c r="U37" s="93"/>
      <c r="V37" s="93"/>
    </row>
    <row r="38" ht="15.75" customHeight="1" spans="1:22">
      <c r="A38" s="142" t="s">
        <v>593</v>
      </c>
      <c r="B38" s="149" t="s">
        <v>594</v>
      </c>
      <c r="C38" s="140"/>
      <c r="D38" s="144"/>
      <c r="E38" s="144"/>
      <c r="F38" s="144"/>
      <c r="G38" s="144"/>
      <c r="H38" s="144"/>
      <c r="I38" s="144"/>
      <c r="J38" s="144"/>
      <c r="K38" s="144"/>
      <c r="L38" s="144"/>
      <c r="M38" s="144"/>
      <c r="N38" s="93"/>
      <c r="O38" s="93"/>
      <c r="P38" s="93"/>
      <c r="Q38" s="93"/>
      <c r="R38" s="93"/>
      <c r="S38" s="93"/>
      <c r="T38" s="93"/>
      <c r="U38" s="93"/>
      <c r="V38" s="93"/>
    </row>
    <row r="39" ht="15.75" customHeight="1" spans="1:22">
      <c r="A39" s="132"/>
      <c r="B39" s="150" t="s">
        <v>595</v>
      </c>
      <c r="C39" s="151"/>
      <c r="D39" s="152">
        <f t="shared" ref="D39:G39" si="0">SUM(D33:D38)</f>
        <v>2347.34</v>
      </c>
      <c r="E39" s="152">
        <f t="shared" si="0"/>
        <v>2347.34</v>
      </c>
      <c r="F39" s="152">
        <f t="shared" si="0"/>
        <v>2512.05</v>
      </c>
      <c r="G39" s="152">
        <f t="shared" si="0"/>
        <v>2380.35</v>
      </c>
      <c r="H39" s="152">
        <f t="shared" ref="H39:L39" si="1">SUM(H33:H38)</f>
        <v>2347.34</v>
      </c>
      <c r="I39" s="152">
        <f t="shared" si="1"/>
        <v>1594.67</v>
      </c>
      <c r="J39" s="152">
        <f t="shared" si="1"/>
        <v>2582.08</v>
      </c>
      <c r="K39" s="152">
        <f t="shared" si="1"/>
        <v>2553.64</v>
      </c>
      <c r="L39" s="152">
        <f t="shared" si="1"/>
        <v>2347.34</v>
      </c>
      <c r="M39" s="152">
        <f t="shared" ref="M39" si="2">SUM(M33:M38)</f>
        <v>1470.98</v>
      </c>
      <c r="N39" s="93"/>
      <c r="O39" s="93"/>
      <c r="P39" s="93"/>
      <c r="Q39" s="93"/>
      <c r="R39" s="93"/>
      <c r="S39" s="93"/>
      <c r="T39" s="93"/>
      <c r="U39" s="93"/>
      <c r="V39" s="93"/>
    </row>
    <row r="40" ht="15.75" customHeight="1" spans="1:24">
      <c r="A40" s="8"/>
      <c r="B40" s="153"/>
      <c r="E40" s="9"/>
      <c r="F40" s="93"/>
      <c r="G40" s="93"/>
      <c r="H40" s="93"/>
      <c r="I40" s="93"/>
      <c r="J40" s="93"/>
      <c r="K40" s="93"/>
      <c r="L40" s="93"/>
      <c r="M40" s="93"/>
      <c r="N40" s="93"/>
      <c r="O40" s="93"/>
      <c r="P40" s="93"/>
      <c r="Q40" s="93"/>
      <c r="R40" s="93"/>
      <c r="S40" s="93"/>
      <c r="T40" s="93"/>
      <c r="U40" s="93"/>
      <c r="V40" s="93"/>
      <c r="W40" s="93"/>
      <c r="X40" s="93"/>
    </row>
    <row r="41" ht="56.25" customHeight="1" spans="1:22">
      <c r="A41" s="154" t="s">
        <v>596</v>
      </c>
      <c r="B41" s="102"/>
      <c r="C41" s="100"/>
      <c r="D41" s="137" t="s">
        <v>173</v>
      </c>
      <c r="E41" s="137" t="s">
        <v>174</v>
      </c>
      <c r="F41" s="137" t="s">
        <v>175</v>
      </c>
      <c r="G41" s="137" t="s">
        <v>176</v>
      </c>
      <c r="H41" s="137" t="s">
        <v>177</v>
      </c>
      <c r="I41" s="137" t="s">
        <v>178</v>
      </c>
      <c r="J41" s="137" t="s">
        <v>179</v>
      </c>
      <c r="K41" s="137" t="s">
        <v>180</v>
      </c>
      <c r="L41" s="137" t="s">
        <v>181</v>
      </c>
      <c r="M41" s="189" t="s">
        <v>182</v>
      </c>
      <c r="N41" s="93"/>
      <c r="O41" s="93"/>
      <c r="P41" s="93"/>
      <c r="Q41" s="93"/>
      <c r="R41" s="93"/>
      <c r="S41" s="93"/>
      <c r="T41" s="93"/>
      <c r="U41" s="93"/>
      <c r="V41" s="93"/>
    </row>
    <row r="42" ht="40.5" customHeight="1" spans="1:22">
      <c r="A42" s="155" t="s">
        <v>597</v>
      </c>
      <c r="B42" s="156"/>
      <c r="C42" s="157"/>
      <c r="D42" s="157" t="s">
        <v>582</v>
      </c>
      <c r="E42" s="157" t="s">
        <v>582</v>
      </c>
      <c r="F42" s="158" t="s">
        <v>582</v>
      </c>
      <c r="G42" s="158" t="s">
        <v>582</v>
      </c>
      <c r="H42" s="158" t="s">
        <v>582</v>
      </c>
      <c r="I42" s="158" t="s">
        <v>582</v>
      </c>
      <c r="J42" s="158" t="s">
        <v>582</v>
      </c>
      <c r="K42" s="158" t="s">
        <v>582</v>
      </c>
      <c r="L42" s="158" t="s">
        <v>582</v>
      </c>
      <c r="M42" s="158" t="s">
        <v>582</v>
      </c>
      <c r="N42" s="93"/>
      <c r="O42" s="93"/>
      <c r="P42" s="93"/>
      <c r="Q42" s="93"/>
      <c r="R42" s="93"/>
      <c r="S42" s="93"/>
      <c r="T42" s="93"/>
      <c r="U42" s="93"/>
      <c r="V42" s="93"/>
    </row>
    <row r="43" ht="15.75" customHeight="1" spans="1:22">
      <c r="A43" s="159" t="s">
        <v>583</v>
      </c>
      <c r="B43" s="160" t="s">
        <v>598</v>
      </c>
      <c r="C43" s="160"/>
      <c r="D43" s="161">
        <f t="shared" ref="D43:M43" si="3">D39*8.33%</f>
        <v>195.533422</v>
      </c>
      <c r="E43" s="161">
        <f t="shared" si="3"/>
        <v>195.533422</v>
      </c>
      <c r="F43" s="162">
        <f t="shared" si="3"/>
        <v>209.253765</v>
      </c>
      <c r="G43" s="162">
        <f t="shared" si="3"/>
        <v>198.283155</v>
      </c>
      <c r="H43" s="162">
        <f t="shared" si="3"/>
        <v>195.533422</v>
      </c>
      <c r="I43" s="162">
        <f t="shared" si="3"/>
        <v>132.836011</v>
      </c>
      <c r="J43" s="162">
        <f t="shared" si="3"/>
        <v>215.087264</v>
      </c>
      <c r="K43" s="162">
        <f t="shared" si="3"/>
        <v>212.718212</v>
      </c>
      <c r="L43" s="162">
        <f t="shared" si="3"/>
        <v>195.533422</v>
      </c>
      <c r="M43" s="162">
        <f t="shared" si="3"/>
        <v>122.532634</v>
      </c>
      <c r="N43" s="93"/>
      <c r="O43" s="93"/>
      <c r="P43" s="93"/>
      <c r="Q43" s="93"/>
      <c r="R43" s="93"/>
      <c r="S43" s="93"/>
      <c r="T43" s="93"/>
      <c r="U43" s="93"/>
      <c r="V43" s="93"/>
    </row>
    <row r="44" ht="15.75" customHeight="1" spans="1:22">
      <c r="A44" s="159" t="s">
        <v>585</v>
      </c>
      <c r="B44" s="160" t="s">
        <v>599</v>
      </c>
      <c r="C44" s="160"/>
      <c r="D44" s="161">
        <f t="shared" ref="D44:M44" si="4">D39*12.1%</f>
        <v>284.02814</v>
      </c>
      <c r="E44" s="161">
        <f t="shared" si="4"/>
        <v>284.02814</v>
      </c>
      <c r="F44" s="162">
        <f t="shared" si="4"/>
        <v>303.95805</v>
      </c>
      <c r="G44" s="162">
        <f t="shared" si="4"/>
        <v>288.02235</v>
      </c>
      <c r="H44" s="162">
        <f t="shared" si="4"/>
        <v>284.02814</v>
      </c>
      <c r="I44" s="162">
        <f t="shared" si="4"/>
        <v>192.95507</v>
      </c>
      <c r="J44" s="162">
        <f t="shared" si="4"/>
        <v>312.43168</v>
      </c>
      <c r="K44" s="162">
        <f t="shared" si="4"/>
        <v>308.99044</v>
      </c>
      <c r="L44" s="162">
        <f t="shared" si="4"/>
        <v>284.02814</v>
      </c>
      <c r="M44" s="162">
        <f t="shared" si="4"/>
        <v>177.98858</v>
      </c>
      <c r="N44" s="93"/>
      <c r="O44" s="93"/>
      <c r="P44" s="93"/>
      <c r="Q44" s="93"/>
      <c r="R44" s="93"/>
      <c r="S44" s="93"/>
      <c r="T44" s="93"/>
      <c r="U44" s="93"/>
      <c r="V44" s="93"/>
    </row>
    <row r="45" ht="15.75" customHeight="1" spans="1:22">
      <c r="A45" s="159"/>
      <c r="B45" s="157" t="s">
        <v>201</v>
      </c>
      <c r="C45" s="157"/>
      <c r="D45" s="163">
        <f t="shared" ref="D45:G45" si="5">SUM(D43:D44)</f>
        <v>479.561562</v>
      </c>
      <c r="E45" s="163">
        <f t="shared" si="5"/>
        <v>479.561562</v>
      </c>
      <c r="F45" s="164">
        <f t="shared" si="5"/>
        <v>513.211815</v>
      </c>
      <c r="G45" s="164">
        <f t="shared" si="5"/>
        <v>486.305505</v>
      </c>
      <c r="H45" s="164">
        <f t="shared" ref="H45:M45" si="6">SUM(H43:H44)</f>
        <v>479.561562</v>
      </c>
      <c r="I45" s="164">
        <f t="shared" si="6"/>
        <v>325.791081</v>
      </c>
      <c r="J45" s="164">
        <f t="shared" si="6"/>
        <v>527.518944</v>
      </c>
      <c r="K45" s="164">
        <f t="shared" si="6"/>
        <v>521.708652</v>
      </c>
      <c r="L45" s="164">
        <f t="shared" si="6"/>
        <v>479.561562</v>
      </c>
      <c r="M45" s="164">
        <f t="shared" si="6"/>
        <v>300.521214</v>
      </c>
      <c r="N45" s="93"/>
      <c r="O45" s="93"/>
      <c r="P45" s="93"/>
      <c r="Q45" s="93"/>
      <c r="R45" s="93"/>
      <c r="S45" s="93"/>
      <c r="T45" s="93"/>
      <c r="U45" s="93"/>
      <c r="V45" s="93"/>
    </row>
    <row r="46" ht="48.75" customHeight="1" spans="1:22">
      <c r="A46" s="165" t="s">
        <v>587</v>
      </c>
      <c r="B46" s="166" t="s">
        <v>600</v>
      </c>
      <c r="C46" s="166"/>
      <c r="D46" s="167">
        <f t="shared" ref="D46:M46" si="7">D39*7.82%</f>
        <v>183.561988</v>
      </c>
      <c r="E46" s="167">
        <f t="shared" si="7"/>
        <v>183.561988</v>
      </c>
      <c r="F46" s="168">
        <f t="shared" si="7"/>
        <v>196.44231</v>
      </c>
      <c r="G46" s="168">
        <f t="shared" si="7"/>
        <v>186.14337</v>
      </c>
      <c r="H46" s="168">
        <f t="shared" si="7"/>
        <v>183.561988</v>
      </c>
      <c r="I46" s="168">
        <f t="shared" si="7"/>
        <v>124.703194</v>
      </c>
      <c r="J46" s="168">
        <f t="shared" si="7"/>
        <v>201.918656</v>
      </c>
      <c r="K46" s="168">
        <f t="shared" si="7"/>
        <v>199.694648</v>
      </c>
      <c r="L46" s="168">
        <f t="shared" si="7"/>
        <v>183.561988</v>
      </c>
      <c r="M46" s="168">
        <f t="shared" si="7"/>
        <v>115.030636</v>
      </c>
      <c r="N46" s="93"/>
      <c r="O46" s="93"/>
      <c r="P46" s="93"/>
      <c r="Q46" s="93"/>
      <c r="R46" s="93"/>
      <c r="S46" s="93"/>
      <c r="T46" s="93"/>
      <c r="U46" s="93"/>
      <c r="V46" s="93"/>
    </row>
    <row r="47" ht="15.75" customHeight="1" spans="1:24">
      <c r="A47" s="8"/>
      <c r="B47" s="8"/>
      <c r="C47" s="8"/>
      <c r="D47" s="8"/>
      <c r="E47" s="9"/>
      <c r="F47" s="93"/>
      <c r="G47" s="93"/>
      <c r="H47" s="93"/>
      <c r="I47" s="93"/>
      <c r="J47" s="93"/>
      <c r="K47" s="93"/>
      <c r="L47" s="93"/>
      <c r="M47" s="93"/>
      <c r="N47" s="93"/>
      <c r="O47" s="93"/>
      <c r="P47" s="93"/>
      <c r="Q47" s="93"/>
      <c r="R47" s="93"/>
      <c r="S47" s="93"/>
      <c r="T47" s="93"/>
      <c r="U47" s="93"/>
      <c r="V47" s="93"/>
      <c r="W47" s="93"/>
      <c r="X47" s="93"/>
    </row>
    <row r="48" ht="53.25" customHeight="1" spans="1:22">
      <c r="A48" s="99" t="s">
        <v>601</v>
      </c>
      <c r="B48" s="102"/>
      <c r="C48" s="100"/>
      <c r="D48" s="137" t="s">
        <v>173</v>
      </c>
      <c r="E48" s="137" t="s">
        <v>174</v>
      </c>
      <c r="F48" s="137" t="s">
        <v>175</v>
      </c>
      <c r="G48" s="137" t="s">
        <v>176</v>
      </c>
      <c r="H48" s="137" t="s">
        <v>177</v>
      </c>
      <c r="I48" s="137" t="s">
        <v>178</v>
      </c>
      <c r="J48" s="137" t="s">
        <v>179</v>
      </c>
      <c r="K48" s="137" t="s">
        <v>180</v>
      </c>
      <c r="L48" s="137" t="s">
        <v>181</v>
      </c>
      <c r="M48" s="189" t="s">
        <v>182</v>
      </c>
      <c r="N48" s="93"/>
      <c r="O48" s="93"/>
      <c r="P48" s="93"/>
      <c r="Q48" s="93"/>
      <c r="R48" s="93"/>
      <c r="S48" s="93"/>
      <c r="T48" s="93"/>
      <c r="U48" s="93"/>
      <c r="V48" s="93"/>
    </row>
    <row r="49" ht="15.75" customHeight="1" spans="1:22">
      <c r="A49" s="169" t="s">
        <v>453</v>
      </c>
      <c r="B49" s="170" t="s">
        <v>602</v>
      </c>
      <c r="C49" s="171" t="s">
        <v>603</v>
      </c>
      <c r="D49" s="172" t="s">
        <v>582</v>
      </c>
      <c r="E49" s="172" t="s">
        <v>582</v>
      </c>
      <c r="F49" s="173" t="s">
        <v>582</v>
      </c>
      <c r="G49" s="173" t="s">
        <v>582</v>
      </c>
      <c r="H49" s="173" t="s">
        <v>582</v>
      </c>
      <c r="I49" s="173" t="s">
        <v>582</v>
      </c>
      <c r="J49" s="173" t="s">
        <v>582</v>
      </c>
      <c r="K49" s="173" t="s">
        <v>582</v>
      </c>
      <c r="L49" s="173" t="s">
        <v>582</v>
      </c>
      <c r="M49" s="173" t="s">
        <v>582</v>
      </c>
      <c r="N49" s="93"/>
      <c r="O49" s="93"/>
      <c r="P49" s="93"/>
      <c r="Q49" s="93"/>
      <c r="R49" s="93"/>
      <c r="S49" s="93"/>
      <c r="T49" s="93"/>
      <c r="U49" s="93"/>
      <c r="V49" s="93"/>
    </row>
    <row r="50" ht="15.75" customHeight="1" spans="1:22">
      <c r="A50" s="159" t="s">
        <v>583</v>
      </c>
      <c r="B50" s="174" t="s">
        <v>604</v>
      </c>
      <c r="C50" s="175">
        <v>20</v>
      </c>
      <c r="D50" s="161">
        <f t="shared" ref="D50:M50" si="8">(D39*($C$50/100))</f>
        <v>469.468</v>
      </c>
      <c r="E50" s="161">
        <f t="shared" si="8"/>
        <v>469.468</v>
      </c>
      <c r="F50" s="162">
        <f t="shared" si="8"/>
        <v>502.41</v>
      </c>
      <c r="G50" s="162">
        <f t="shared" si="8"/>
        <v>476.07</v>
      </c>
      <c r="H50" s="162">
        <f t="shared" si="8"/>
        <v>469.468</v>
      </c>
      <c r="I50" s="162">
        <f t="shared" si="8"/>
        <v>318.934</v>
      </c>
      <c r="J50" s="162">
        <f t="shared" si="8"/>
        <v>516.416</v>
      </c>
      <c r="K50" s="162">
        <f t="shared" si="8"/>
        <v>510.728</v>
      </c>
      <c r="L50" s="162">
        <f t="shared" si="8"/>
        <v>469.468</v>
      </c>
      <c r="M50" s="162">
        <f t="shared" si="8"/>
        <v>294.196</v>
      </c>
      <c r="N50" s="93"/>
      <c r="O50" s="93"/>
      <c r="P50" s="93"/>
      <c r="Q50" s="93"/>
      <c r="R50" s="93"/>
      <c r="S50" s="93"/>
      <c r="T50" s="93"/>
      <c r="U50" s="93"/>
      <c r="V50" s="93"/>
    </row>
    <row r="51" ht="15.75" customHeight="1" spans="1:22">
      <c r="A51" s="159" t="s">
        <v>585</v>
      </c>
      <c r="B51" s="176" t="s">
        <v>605</v>
      </c>
      <c r="C51" s="177">
        <v>2.5</v>
      </c>
      <c r="D51" s="178">
        <f t="shared" ref="D51:M51" si="9">(D39*($C$51/100))</f>
        <v>58.6835</v>
      </c>
      <c r="E51" s="178">
        <f t="shared" si="9"/>
        <v>58.6835</v>
      </c>
      <c r="F51" s="179">
        <f t="shared" si="9"/>
        <v>62.80125</v>
      </c>
      <c r="G51" s="179">
        <f t="shared" si="9"/>
        <v>59.50875</v>
      </c>
      <c r="H51" s="179">
        <f t="shared" si="9"/>
        <v>58.6835</v>
      </c>
      <c r="I51" s="179">
        <f t="shared" si="9"/>
        <v>39.86675</v>
      </c>
      <c r="J51" s="179">
        <f t="shared" si="9"/>
        <v>64.552</v>
      </c>
      <c r="K51" s="179">
        <f t="shared" si="9"/>
        <v>63.841</v>
      </c>
      <c r="L51" s="179">
        <f t="shared" si="9"/>
        <v>58.6835</v>
      </c>
      <c r="M51" s="179">
        <f t="shared" si="9"/>
        <v>36.7745</v>
      </c>
      <c r="N51" s="93"/>
      <c r="O51" s="93"/>
      <c r="P51" s="93"/>
      <c r="Q51" s="93"/>
      <c r="R51" s="93"/>
      <c r="S51" s="93"/>
      <c r="T51" s="93"/>
      <c r="U51" s="93"/>
      <c r="V51" s="93"/>
    </row>
    <row r="52" ht="15.75" customHeight="1" spans="1:22">
      <c r="A52" s="159" t="s">
        <v>587</v>
      </c>
      <c r="B52" s="174" t="s">
        <v>606</v>
      </c>
      <c r="C52" s="175">
        <v>6</v>
      </c>
      <c r="D52" s="161">
        <f t="shared" ref="D52:M52" si="10">(D$39*($C$52/100))</f>
        <v>140.8404</v>
      </c>
      <c r="E52" s="161">
        <f t="shared" si="10"/>
        <v>140.8404</v>
      </c>
      <c r="F52" s="162">
        <f t="shared" si="10"/>
        <v>150.723</v>
      </c>
      <c r="G52" s="162">
        <f t="shared" si="10"/>
        <v>142.821</v>
      </c>
      <c r="H52" s="162">
        <f t="shared" si="10"/>
        <v>140.8404</v>
      </c>
      <c r="I52" s="162">
        <f t="shared" si="10"/>
        <v>95.6802</v>
      </c>
      <c r="J52" s="162">
        <f t="shared" si="10"/>
        <v>154.9248</v>
      </c>
      <c r="K52" s="162">
        <f t="shared" si="10"/>
        <v>153.2184</v>
      </c>
      <c r="L52" s="162">
        <f t="shared" si="10"/>
        <v>140.8404</v>
      </c>
      <c r="M52" s="162">
        <f t="shared" si="10"/>
        <v>88.2588</v>
      </c>
      <c r="N52" s="93"/>
      <c r="O52" s="93"/>
      <c r="P52" s="93"/>
      <c r="Q52" s="93"/>
      <c r="R52" s="93"/>
      <c r="S52" s="93"/>
      <c r="T52" s="93"/>
      <c r="U52" s="93"/>
      <c r="V52" s="93"/>
    </row>
    <row r="53" ht="15.75" customHeight="1" spans="1:22">
      <c r="A53" s="159" t="s">
        <v>589</v>
      </c>
      <c r="B53" s="176" t="s">
        <v>607</v>
      </c>
      <c r="C53" s="177">
        <v>1.5</v>
      </c>
      <c r="D53" s="161">
        <f t="shared" ref="D53:M53" si="11">(D$39*($C$53/100))</f>
        <v>35.2101</v>
      </c>
      <c r="E53" s="161">
        <f t="shared" si="11"/>
        <v>35.2101</v>
      </c>
      <c r="F53" s="162">
        <f t="shared" si="11"/>
        <v>37.68075</v>
      </c>
      <c r="G53" s="162">
        <f t="shared" si="11"/>
        <v>35.70525</v>
      </c>
      <c r="H53" s="162">
        <f t="shared" si="11"/>
        <v>35.2101</v>
      </c>
      <c r="I53" s="162">
        <f t="shared" si="11"/>
        <v>23.92005</v>
      </c>
      <c r="J53" s="162">
        <f t="shared" si="11"/>
        <v>38.7312</v>
      </c>
      <c r="K53" s="162">
        <f t="shared" si="11"/>
        <v>38.3046</v>
      </c>
      <c r="L53" s="162">
        <f t="shared" si="11"/>
        <v>35.2101</v>
      </c>
      <c r="M53" s="162">
        <f t="shared" si="11"/>
        <v>22.0647</v>
      </c>
      <c r="N53" s="93"/>
      <c r="O53" s="93"/>
      <c r="P53" s="93"/>
      <c r="Q53" s="93"/>
      <c r="R53" s="93"/>
      <c r="S53" s="93"/>
      <c r="T53" s="93"/>
      <c r="U53" s="93"/>
      <c r="V53" s="93"/>
    </row>
    <row r="54" ht="15.75" customHeight="1" spans="1:22">
      <c r="A54" s="159" t="s">
        <v>591</v>
      </c>
      <c r="B54" s="176" t="s">
        <v>608</v>
      </c>
      <c r="C54" s="177">
        <v>1</v>
      </c>
      <c r="D54" s="161">
        <f t="shared" ref="D54:M54" si="12">(D$39*($C$54/100))</f>
        <v>23.4734</v>
      </c>
      <c r="E54" s="161">
        <f t="shared" si="12"/>
        <v>23.4734</v>
      </c>
      <c r="F54" s="162">
        <f t="shared" si="12"/>
        <v>25.1205</v>
      </c>
      <c r="G54" s="162">
        <f t="shared" si="12"/>
        <v>23.8035</v>
      </c>
      <c r="H54" s="162">
        <f t="shared" si="12"/>
        <v>23.4734</v>
      </c>
      <c r="I54" s="162">
        <f t="shared" si="12"/>
        <v>15.9467</v>
      </c>
      <c r="J54" s="162">
        <f t="shared" si="12"/>
        <v>25.8208</v>
      </c>
      <c r="K54" s="162">
        <f t="shared" si="12"/>
        <v>25.5364</v>
      </c>
      <c r="L54" s="162">
        <f t="shared" si="12"/>
        <v>23.4734</v>
      </c>
      <c r="M54" s="162">
        <f t="shared" si="12"/>
        <v>14.7098</v>
      </c>
      <c r="N54" s="93"/>
      <c r="O54" s="93"/>
      <c r="P54" s="93"/>
      <c r="Q54" s="93"/>
      <c r="R54" s="93"/>
      <c r="S54" s="93"/>
      <c r="T54" s="93"/>
      <c r="U54" s="93"/>
      <c r="V54" s="93"/>
    </row>
    <row r="55" ht="15.75" customHeight="1" spans="1:22">
      <c r="A55" s="159" t="s">
        <v>593</v>
      </c>
      <c r="B55" s="176" t="s">
        <v>609</v>
      </c>
      <c r="C55" s="177">
        <v>0.6</v>
      </c>
      <c r="D55" s="161">
        <f t="shared" ref="D55:M55" si="13">(D$39*($C$55/100))</f>
        <v>14.08404</v>
      </c>
      <c r="E55" s="161">
        <f t="shared" si="13"/>
        <v>14.08404</v>
      </c>
      <c r="F55" s="162">
        <f t="shared" si="13"/>
        <v>15.0723</v>
      </c>
      <c r="G55" s="162">
        <f t="shared" si="13"/>
        <v>14.2821</v>
      </c>
      <c r="H55" s="162">
        <f t="shared" si="13"/>
        <v>14.08404</v>
      </c>
      <c r="I55" s="162">
        <f t="shared" si="13"/>
        <v>9.56802</v>
      </c>
      <c r="J55" s="162">
        <f t="shared" si="13"/>
        <v>15.49248</v>
      </c>
      <c r="K55" s="162">
        <f t="shared" si="13"/>
        <v>15.32184</v>
      </c>
      <c r="L55" s="162">
        <f t="shared" si="13"/>
        <v>14.08404</v>
      </c>
      <c r="M55" s="162">
        <f t="shared" si="13"/>
        <v>8.82588</v>
      </c>
      <c r="N55" s="93"/>
      <c r="O55" s="93"/>
      <c r="P55" s="93"/>
      <c r="Q55" s="93"/>
      <c r="R55" s="93"/>
      <c r="S55" s="93"/>
      <c r="T55" s="93"/>
      <c r="U55" s="93"/>
      <c r="V55" s="93"/>
    </row>
    <row r="56" ht="15.75" customHeight="1" spans="1:22">
      <c r="A56" s="159" t="s">
        <v>610</v>
      </c>
      <c r="B56" s="176" t="s">
        <v>611</v>
      </c>
      <c r="C56" s="177">
        <v>0.2</v>
      </c>
      <c r="D56" s="161">
        <f t="shared" ref="D56:M56" si="14">(D$39*($C$56/100))</f>
        <v>4.69468</v>
      </c>
      <c r="E56" s="161">
        <f t="shared" si="14"/>
        <v>4.69468</v>
      </c>
      <c r="F56" s="162">
        <f t="shared" si="14"/>
        <v>5.0241</v>
      </c>
      <c r="G56" s="162">
        <f t="shared" si="14"/>
        <v>4.7607</v>
      </c>
      <c r="H56" s="162">
        <f t="shared" si="14"/>
        <v>4.69468</v>
      </c>
      <c r="I56" s="162">
        <f t="shared" si="14"/>
        <v>3.18934</v>
      </c>
      <c r="J56" s="162">
        <f t="shared" si="14"/>
        <v>5.16416</v>
      </c>
      <c r="K56" s="162">
        <f t="shared" si="14"/>
        <v>5.10728</v>
      </c>
      <c r="L56" s="162">
        <f t="shared" si="14"/>
        <v>4.69468</v>
      </c>
      <c r="M56" s="162">
        <f t="shared" si="14"/>
        <v>2.94196</v>
      </c>
      <c r="N56" s="93"/>
      <c r="O56" s="93"/>
      <c r="P56" s="93"/>
      <c r="Q56" s="93"/>
      <c r="R56" s="93"/>
      <c r="S56" s="93"/>
      <c r="T56" s="93"/>
      <c r="U56" s="93"/>
      <c r="V56" s="93"/>
    </row>
    <row r="57" ht="15.75" customHeight="1" spans="1:22">
      <c r="A57" s="159" t="s">
        <v>612</v>
      </c>
      <c r="B57" s="174" t="s">
        <v>613</v>
      </c>
      <c r="C57" s="175">
        <v>8</v>
      </c>
      <c r="D57" s="161">
        <f t="shared" ref="D57:M57" si="15">(D$39*($C$57/100))</f>
        <v>187.7872</v>
      </c>
      <c r="E57" s="161">
        <f t="shared" si="15"/>
        <v>187.7872</v>
      </c>
      <c r="F57" s="162">
        <f t="shared" si="15"/>
        <v>200.964</v>
      </c>
      <c r="G57" s="162">
        <f t="shared" si="15"/>
        <v>190.428</v>
      </c>
      <c r="H57" s="162">
        <f t="shared" si="15"/>
        <v>187.7872</v>
      </c>
      <c r="I57" s="162">
        <f t="shared" si="15"/>
        <v>127.5736</v>
      </c>
      <c r="J57" s="162">
        <f t="shared" si="15"/>
        <v>206.5664</v>
      </c>
      <c r="K57" s="162">
        <f t="shared" si="15"/>
        <v>204.2912</v>
      </c>
      <c r="L57" s="162">
        <f t="shared" si="15"/>
        <v>187.7872</v>
      </c>
      <c r="M57" s="162">
        <f t="shared" si="15"/>
        <v>117.6784</v>
      </c>
      <c r="N57" s="93"/>
      <c r="O57" s="93"/>
      <c r="P57" s="93"/>
      <c r="Q57" s="93"/>
      <c r="R57" s="93"/>
      <c r="S57" s="93"/>
      <c r="T57" s="93"/>
      <c r="U57" s="93"/>
      <c r="V57" s="93"/>
    </row>
    <row r="58" ht="15.75" customHeight="1" spans="1:22">
      <c r="A58" s="180"/>
      <c r="B58" s="181" t="s">
        <v>183</v>
      </c>
      <c r="C58" s="182">
        <f t="shared" ref="C58:G58" si="16">SUM(C50:C57)</f>
        <v>39.8</v>
      </c>
      <c r="D58" s="183">
        <f t="shared" si="16"/>
        <v>934.24132</v>
      </c>
      <c r="E58" s="183">
        <f t="shared" si="16"/>
        <v>934.24132</v>
      </c>
      <c r="F58" s="184">
        <f t="shared" si="16"/>
        <v>999.7959</v>
      </c>
      <c r="G58" s="184">
        <f t="shared" si="16"/>
        <v>947.3793</v>
      </c>
      <c r="H58" s="184">
        <f t="shared" ref="H58:M58" si="17">SUM(H50:H57)</f>
        <v>934.24132</v>
      </c>
      <c r="I58" s="184">
        <f t="shared" si="17"/>
        <v>634.67866</v>
      </c>
      <c r="J58" s="184">
        <f t="shared" si="17"/>
        <v>1027.66784</v>
      </c>
      <c r="K58" s="184">
        <f t="shared" si="17"/>
        <v>1016.34872</v>
      </c>
      <c r="L58" s="184">
        <f t="shared" si="17"/>
        <v>934.24132</v>
      </c>
      <c r="M58" s="184">
        <f t="shared" si="17"/>
        <v>585.45004</v>
      </c>
      <c r="N58" s="93"/>
      <c r="O58" s="93"/>
      <c r="P58" s="93"/>
      <c r="Q58" s="93"/>
      <c r="R58" s="93"/>
      <c r="S58" s="93"/>
      <c r="T58" s="93"/>
      <c r="U58" s="93"/>
      <c r="V58" s="93"/>
    </row>
    <row r="59" ht="15.75" customHeight="1" spans="1:24">
      <c r="A59" s="8"/>
      <c r="B59" s="185" t="s">
        <v>614</v>
      </c>
      <c r="C59" s="8"/>
      <c r="D59" s="8"/>
      <c r="E59" s="9"/>
      <c r="F59" s="93"/>
      <c r="G59" s="93"/>
      <c r="H59" s="93"/>
      <c r="I59" s="93"/>
      <c r="J59" s="93"/>
      <c r="K59" s="93"/>
      <c r="L59" s="93"/>
      <c r="M59" s="93"/>
      <c r="N59" s="93"/>
      <c r="O59" s="93"/>
      <c r="P59" s="93"/>
      <c r="Q59" s="93"/>
      <c r="R59" s="93"/>
      <c r="S59" s="93"/>
      <c r="T59" s="93"/>
      <c r="U59" s="93"/>
      <c r="V59" s="93"/>
      <c r="W59" s="93"/>
      <c r="X59" s="93"/>
    </row>
    <row r="60" ht="15.75" customHeight="1" spans="1:24">
      <c r="A60" s="8"/>
      <c r="B60" s="185"/>
      <c r="C60" s="8"/>
      <c r="D60" s="8"/>
      <c r="E60" s="9"/>
      <c r="F60" s="93"/>
      <c r="G60" s="93"/>
      <c r="H60" s="93"/>
      <c r="I60" s="93"/>
      <c r="J60" s="93"/>
      <c r="K60" s="93"/>
      <c r="L60" s="93"/>
      <c r="M60" s="93"/>
      <c r="N60" s="93"/>
      <c r="O60" s="93"/>
      <c r="P60" s="93"/>
      <c r="Q60" s="93"/>
      <c r="R60" s="93"/>
      <c r="S60" s="93"/>
      <c r="T60" s="93"/>
      <c r="U60" s="93"/>
      <c r="V60" s="93"/>
      <c r="W60" s="93"/>
      <c r="X60" s="93"/>
    </row>
    <row r="61" ht="51" customHeight="1" spans="1:22">
      <c r="A61" s="186" t="s">
        <v>615</v>
      </c>
      <c r="B61" s="84"/>
      <c r="C61" s="84"/>
      <c r="D61" s="137" t="s">
        <v>173</v>
      </c>
      <c r="E61" s="137" t="s">
        <v>174</v>
      </c>
      <c r="F61" s="137" t="s">
        <v>175</v>
      </c>
      <c r="G61" s="137" t="s">
        <v>176</v>
      </c>
      <c r="H61" s="137" t="s">
        <v>177</v>
      </c>
      <c r="I61" s="137" t="s">
        <v>178</v>
      </c>
      <c r="J61" s="137" t="s">
        <v>179</v>
      </c>
      <c r="K61" s="137" t="s">
        <v>180</v>
      </c>
      <c r="L61" s="137" t="s">
        <v>181</v>
      </c>
      <c r="M61" s="189" t="s">
        <v>182</v>
      </c>
      <c r="N61" s="93"/>
      <c r="O61" s="93"/>
      <c r="P61" s="93"/>
      <c r="Q61" s="93"/>
      <c r="R61" s="93"/>
      <c r="S61" s="93"/>
      <c r="T61" s="93"/>
      <c r="U61" s="93"/>
      <c r="V61" s="93"/>
    </row>
    <row r="62" ht="15.75" customHeight="1" spans="1:22">
      <c r="A62" s="138" t="s">
        <v>455</v>
      </c>
      <c r="B62" s="139" t="s">
        <v>616</v>
      </c>
      <c r="C62" s="140"/>
      <c r="D62" s="141" t="s">
        <v>582</v>
      </c>
      <c r="E62" s="141" t="s">
        <v>582</v>
      </c>
      <c r="F62" s="141" t="s">
        <v>582</v>
      </c>
      <c r="G62" s="141" t="s">
        <v>582</v>
      </c>
      <c r="H62" s="141" t="s">
        <v>582</v>
      </c>
      <c r="I62" s="141" t="s">
        <v>582</v>
      </c>
      <c r="J62" s="141" t="s">
        <v>582</v>
      </c>
      <c r="K62" s="141" t="s">
        <v>582</v>
      </c>
      <c r="L62" s="141" t="s">
        <v>582</v>
      </c>
      <c r="M62" s="141" t="s">
        <v>582</v>
      </c>
      <c r="N62" s="93"/>
      <c r="O62" s="93"/>
      <c r="P62" s="93"/>
      <c r="Q62" s="93"/>
      <c r="R62" s="93"/>
      <c r="S62" s="93"/>
      <c r="T62" s="93"/>
      <c r="U62" s="93"/>
      <c r="V62" s="93"/>
    </row>
    <row r="63" ht="30" customHeight="1" spans="1:22">
      <c r="A63" s="142" t="s">
        <v>583</v>
      </c>
      <c r="B63" s="148" t="s">
        <v>617</v>
      </c>
      <c r="C63" s="140"/>
      <c r="D63" s="187">
        <f>(8.55*2*A20)-(6%*D20)</f>
        <v>216.2076</v>
      </c>
      <c r="E63" s="187">
        <f>(8.55*2*A21)-(6%*D21)</f>
        <v>216.2076</v>
      </c>
      <c r="F63" s="187">
        <f>(8.55*2*A22)-(6%*D22)</f>
        <v>206.325</v>
      </c>
      <c r="G63" s="187">
        <f>(8.55*2*A23)-(6%*D23)</f>
        <v>214.227</v>
      </c>
      <c r="H63" s="187">
        <f>(8.55*2*A24)-(6%*D24)</f>
        <v>216.2076</v>
      </c>
      <c r="I63" s="187">
        <f>(8.55*2*A25)-(6%*D25)</f>
        <v>261.3678</v>
      </c>
      <c r="J63" s="187">
        <f>(8.55*2*A26)-(6%*D26)</f>
        <v>202.1232</v>
      </c>
      <c r="K63" s="187">
        <f>(8.55*2*A27)-(6%*D27)</f>
        <v>203.8296</v>
      </c>
      <c r="L63" s="187">
        <f>(8.55*2*A28)-(6%*D28)</f>
        <v>216.2076</v>
      </c>
      <c r="M63" s="187">
        <f>(8.55*2*A28)-(6%*D28)</f>
        <v>216.2076</v>
      </c>
      <c r="N63" s="93"/>
      <c r="O63" s="93"/>
      <c r="P63" s="93"/>
      <c r="Q63" s="93"/>
      <c r="R63" s="93"/>
      <c r="S63" s="93"/>
      <c r="T63" s="93"/>
      <c r="U63" s="93"/>
      <c r="V63" s="93"/>
    </row>
    <row r="64" ht="15.75" customHeight="1" spans="1:22">
      <c r="A64" s="142" t="s">
        <v>585</v>
      </c>
      <c r="B64" s="143" t="s">
        <v>618</v>
      </c>
      <c r="C64" s="140"/>
      <c r="D64" s="188">
        <v>368</v>
      </c>
      <c r="E64" s="188">
        <v>368</v>
      </c>
      <c r="F64" s="188">
        <v>368</v>
      </c>
      <c r="G64" s="188">
        <v>368</v>
      </c>
      <c r="H64" s="188">
        <v>368</v>
      </c>
      <c r="I64" s="188">
        <v>368</v>
      </c>
      <c r="J64" s="188">
        <v>368</v>
      </c>
      <c r="K64" s="188">
        <v>368</v>
      </c>
      <c r="L64" s="188">
        <v>368</v>
      </c>
      <c r="M64" s="188">
        <v>368</v>
      </c>
      <c r="N64" s="93"/>
      <c r="O64" s="93"/>
      <c r="P64" s="93"/>
      <c r="Q64" s="93"/>
      <c r="R64" s="93"/>
      <c r="S64" s="93"/>
      <c r="T64" s="93"/>
      <c r="U64" s="93"/>
      <c r="V64" s="93"/>
    </row>
    <row r="65" ht="15.75" customHeight="1" spans="1:22">
      <c r="A65" s="142" t="s">
        <v>587</v>
      </c>
      <c r="B65" s="190" t="s">
        <v>619</v>
      </c>
      <c r="C65" s="191"/>
      <c r="D65" s="192">
        <v>0.26</v>
      </c>
      <c r="E65" s="193">
        <v>0.26</v>
      </c>
      <c r="F65" s="193">
        <v>0.26</v>
      </c>
      <c r="G65" s="193">
        <v>0.26</v>
      </c>
      <c r="H65" s="193">
        <v>0.26</v>
      </c>
      <c r="I65" s="193">
        <v>0.26</v>
      </c>
      <c r="J65" s="193">
        <v>0.26</v>
      </c>
      <c r="K65" s="193">
        <v>0.26</v>
      </c>
      <c r="L65" s="193">
        <v>0.26</v>
      </c>
      <c r="M65" s="193">
        <v>0.26</v>
      </c>
      <c r="N65" s="93"/>
      <c r="O65" s="93"/>
      <c r="P65" s="93"/>
      <c r="Q65" s="93"/>
      <c r="R65" s="93"/>
      <c r="S65" s="93"/>
      <c r="T65" s="93"/>
      <c r="U65" s="93"/>
      <c r="V65" s="93"/>
    </row>
    <row r="66" ht="15.75" customHeight="1" spans="1:22">
      <c r="A66" s="194" t="s">
        <v>589</v>
      </c>
      <c r="B66" s="195" t="s">
        <v>655</v>
      </c>
      <c r="C66" s="196"/>
      <c r="D66" s="193"/>
      <c r="E66" s="193"/>
      <c r="F66" s="193"/>
      <c r="G66" s="193"/>
      <c r="H66" s="193"/>
      <c r="I66" s="193"/>
      <c r="J66" s="193"/>
      <c r="K66" s="193"/>
      <c r="L66" s="193"/>
      <c r="M66" s="193"/>
      <c r="N66" s="93"/>
      <c r="O66" s="93"/>
      <c r="P66" s="93"/>
      <c r="Q66" s="93"/>
      <c r="R66" s="93"/>
      <c r="S66" s="93"/>
      <c r="T66" s="93"/>
      <c r="U66" s="93"/>
      <c r="V66" s="93"/>
    </row>
    <row r="67" ht="15.75" customHeight="1" spans="1:22">
      <c r="A67" s="132"/>
      <c r="B67" s="150" t="s">
        <v>621</v>
      </c>
      <c r="C67" s="151"/>
      <c r="D67" s="152">
        <f t="shared" ref="D67:M67" si="18">SUM(D63:D66)</f>
        <v>584.4676</v>
      </c>
      <c r="E67" s="152">
        <f t="shared" si="18"/>
        <v>584.4676</v>
      </c>
      <c r="F67" s="152">
        <f t="shared" si="18"/>
        <v>574.585</v>
      </c>
      <c r="G67" s="152">
        <f t="shared" si="18"/>
        <v>582.487</v>
      </c>
      <c r="H67" s="152">
        <f t="shared" si="18"/>
        <v>584.4676</v>
      </c>
      <c r="I67" s="152">
        <f t="shared" si="18"/>
        <v>629.6278</v>
      </c>
      <c r="J67" s="152">
        <f t="shared" si="18"/>
        <v>570.3832</v>
      </c>
      <c r="K67" s="152">
        <f t="shared" si="18"/>
        <v>572.0896</v>
      </c>
      <c r="L67" s="152">
        <f t="shared" si="18"/>
        <v>584.4676</v>
      </c>
      <c r="M67" s="152">
        <f t="shared" si="18"/>
        <v>584.4676</v>
      </c>
      <c r="N67" s="93"/>
      <c r="O67" s="93"/>
      <c r="P67" s="93"/>
      <c r="Q67" s="93"/>
      <c r="R67" s="93"/>
      <c r="S67" s="93"/>
      <c r="T67" s="93"/>
      <c r="U67" s="93"/>
      <c r="V67" s="93"/>
    </row>
    <row r="68" ht="15.75" customHeight="1" spans="1:24">
      <c r="A68" s="8"/>
      <c r="B68" s="197"/>
      <c r="C68" s="198"/>
      <c r="D68" s="198"/>
      <c r="E68" s="9"/>
      <c r="F68" s="93"/>
      <c r="G68" s="93"/>
      <c r="H68" s="93"/>
      <c r="I68" s="93"/>
      <c r="J68" s="93"/>
      <c r="K68" s="93"/>
      <c r="L68" s="93"/>
      <c r="M68" s="93"/>
      <c r="N68" s="93"/>
      <c r="O68" s="93"/>
      <c r="P68" s="93"/>
      <c r="Q68" s="93"/>
      <c r="R68" s="93"/>
      <c r="S68" s="93"/>
      <c r="T68" s="93"/>
      <c r="U68" s="93"/>
      <c r="V68" s="93"/>
      <c r="W68" s="93"/>
      <c r="X68" s="93"/>
    </row>
    <row r="69" ht="54.75" customHeight="1" spans="1:22">
      <c r="A69" s="154" t="s">
        <v>622</v>
      </c>
      <c r="B69" s="102"/>
      <c r="C69" s="100"/>
      <c r="D69" s="137" t="s">
        <v>173</v>
      </c>
      <c r="E69" s="137" t="s">
        <v>174</v>
      </c>
      <c r="F69" s="137" t="s">
        <v>175</v>
      </c>
      <c r="G69" s="137" t="s">
        <v>176</v>
      </c>
      <c r="H69" s="137" t="s">
        <v>177</v>
      </c>
      <c r="I69" s="137" t="s">
        <v>178</v>
      </c>
      <c r="J69" s="137" t="s">
        <v>179</v>
      </c>
      <c r="K69" s="137" t="s">
        <v>180</v>
      </c>
      <c r="L69" s="137" t="s">
        <v>181</v>
      </c>
      <c r="M69" s="189" t="s">
        <v>182</v>
      </c>
      <c r="N69" s="93"/>
      <c r="O69" s="93"/>
      <c r="P69" s="93"/>
      <c r="Q69" s="93"/>
      <c r="R69" s="93"/>
      <c r="S69" s="93"/>
      <c r="T69" s="93"/>
      <c r="U69" s="93"/>
      <c r="V69" s="93"/>
    </row>
    <row r="70" ht="15.75" customHeight="1" spans="1:22">
      <c r="A70" s="199">
        <v>2</v>
      </c>
      <c r="B70" s="200" t="s">
        <v>623</v>
      </c>
      <c r="C70" s="113"/>
      <c r="D70" s="201" t="s">
        <v>624</v>
      </c>
      <c r="E70" s="201" t="s">
        <v>624</v>
      </c>
      <c r="F70" s="202" t="s">
        <v>624</v>
      </c>
      <c r="G70" s="202" t="s">
        <v>624</v>
      </c>
      <c r="H70" s="202" t="s">
        <v>624</v>
      </c>
      <c r="I70" s="202" t="s">
        <v>624</v>
      </c>
      <c r="J70" s="202" t="s">
        <v>624</v>
      </c>
      <c r="K70" s="202" t="s">
        <v>624</v>
      </c>
      <c r="L70" s="202" t="s">
        <v>624</v>
      </c>
      <c r="M70" s="202" t="s">
        <v>624</v>
      </c>
      <c r="N70" s="93"/>
      <c r="O70" s="93"/>
      <c r="P70" s="93"/>
      <c r="Q70" s="93"/>
      <c r="R70" s="93"/>
      <c r="S70" s="93"/>
      <c r="T70" s="93"/>
      <c r="U70" s="93"/>
      <c r="V70" s="93"/>
    </row>
    <row r="71" ht="15.75" customHeight="1" spans="1:22">
      <c r="A71" s="199" t="s">
        <v>450</v>
      </c>
      <c r="B71" s="203" t="s">
        <v>625</v>
      </c>
      <c r="C71" s="113"/>
      <c r="D71" s="204">
        <f t="shared" ref="D71:M71" si="19">D45</f>
        <v>479.561562</v>
      </c>
      <c r="E71" s="204">
        <f t="shared" si="19"/>
        <v>479.561562</v>
      </c>
      <c r="F71" s="205">
        <f t="shared" si="19"/>
        <v>513.211815</v>
      </c>
      <c r="G71" s="205">
        <f t="shared" si="19"/>
        <v>486.305505</v>
      </c>
      <c r="H71" s="205">
        <f t="shared" si="19"/>
        <v>479.561562</v>
      </c>
      <c r="I71" s="205">
        <f t="shared" si="19"/>
        <v>325.791081</v>
      </c>
      <c r="J71" s="205">
        <f t="shared" si="19"/>
        <v>527.518944</v>
      </c>
      <c r="K71" s="205">
        <f t="shared" si="19"/>
        <v>521.708652</v>
      </c>
      <c r="L71" s="205">
        <f t="shared" si="19"/>
        <v>479.561562</v>
      </c>
      <c r="M71" s="205">
        <f t="shared" si="19"/>
        <v>300.521214</v>
      </c>
      <c r="N71" s="93"/>
      <c r="O71" s="93"/>
      <c r="P71" s="93"/>
      <c r="Q71" s="93"/>
      <c r="R71" s="93"/>
      <c r="S71" s="93"/>
      <c r="T71" s="93"/>
      <c r="U71" s="93"/>
      <c r="V71" s="93"/>
    </row>
    <row r="72" ht="15.75" customHeight="1" spans="1:22">
      <c r="A72" s="199" t="s">
        <v>453</v>
      </c>
      <c r="B72" s="203" t="s">
        <v>602</v>
      </c>
      <c r="C72" s="113"/>
      <c r="D72" s="204">
        <f t="shared" ref="D72:M72" si="20">D58+D46</f>
        <v>1117.803308</v>
      </c>
      <c r="E72" s="204">
        <f t="shared" si="20"/>
        <v>1117.803308</v>
      </c>
      <c r="F72" s="205">
        <f t="shared" si="20"/>
        <v>1196.23821</v>
      </c>
      <c r="G72" s="205">
        <f t="shared" si="20"/>
        <v>1133.52267</v>
      </c>
      <c r="H72" s="205">
        <f t="shared" si="20"/>
        <v>1117.803308</v>
      </c>
      <c r="I72" s="205">
        <f t="shared" si="20"/>
        <v>759.381854</v>
      </c>
      <c r="J72" s="205">
        <f t="shared" si="20"/>
        <v>1229.586496</v>
      </c>
      <c r="K72" s="205">
        <f t="shared" si="20"/>
        <v>1216.043368</v>
      </c>
      <c r="L72" s="205">
        <f t="shared" si="20"/>
        <v>1117.803308</v>
      </c>
      <c r="M72" s="205">
        <f t="shared" si="20"/>
        <v>700.480676</v>
      </c>
      <c r="N72" s="93"/>
      <c r="O72" s="93"/>
      <c r="P72" s="93"/>
      <c r="Q72" s="93"/>
      <c r="R72" s="93"/>
      <c r="S72" s="93"/>
      <c r="T72" s="93"/>
      <c r="U72" s="93"/>
      <c r="V72" s="93"/>
    </row>
    <row r="73" ht="15.75" customHeight="1" spans="1:22">
      <c r="A73" s="199" t="s">
        <v>455</v>
      </c>
      <c r="B73" s="203" t="s">
        <v>616</v>
      </c>
      <c r="C73" s="113"/>
      <c r="D73" s="204">
        <f t="shared" ref="D73:M73" si="21">D67</f>
        <v>584.4676</v>
      </c>
      <c r="E73" s="204">
        <f t="shared" si="21"/>
        <v>584.4676</v>
      </c>
      <c r="F73" s="205">
        <f t="shared" si="21"/>
        <v>574.585</v>
      </c>
      <c r="G73" s="205">
        <f t="shared" si="21"/>
        <v>582.487</v>
      </c>
      <c r="H73" s="205">
        <f t="shared" si="21"/>
        <v>584.4676</v>
      </c>
      <c r="I73" s="205">
        <f t="shared" si="21"/>
        <v>629.6278</v>
      </c>
      <c r="J73" s="205">
        <f t="shared" si="21"/>
        <v>570.3832</v>
      </c>
      <c r="K73" s="205">
        <f t="shared" si="21"/>
        <v>572.0896</v>
      </c>
      <c r="L73" s="205">
        <f t="shared" si="21"/>
        <v>584.4676</v>
      </c>
      <c r="M73" s="205">
        <f t="shared" si="21"/>
        <v>584.4676</v>
      </c>
      <c r="N73" s="93"/>
      <c r="O73" s="93"/>
      <c r="P73" s="93"/>
      <c r="Q73" s="93"/>
      <c r="R73" s="93"/>
      <c r="S73" s="93"/>
      <c r="T73" s="93"/>
      <c r="U73" s="93"/>
      <c r="V73" s="93"/>
    </row>
    <row r="74" ht="15.75" customHeight="1" spans="1:22">
      <c r="A74" s="206"/>
      <c r="B74" s="207" t="s">
        <v>201</v>
      </c>
      <c r="C74" s="105"/>
      <c r="D74" s="208">
        <f t="shared" ref="D74:M74" si="22">SUM(D71:D73)</f>
        <v>2181.83247</v>
      </c>
      <c r="E74" s="208">
        <f t="shared" si="22"/>
        <v>2181.83247</v>
      </c>
      <c r="F74" s="209">
        <f t="shared" si="22"/>
        <v>2284.035025</v>
      </c>
      <c r="G74" s="209">
        <f t="shared" si="22"/>
        <v>2202.315175</v>
      </c>
      <c r="H74" s="209">
        <f t="shared" si="22"/>
        <v>2181.83247</v>
      </c>
      <c r="I74" s="209">
        <f t="shared" si="22"/>
        <v>1714.800735</v>
      </c>
      <c r="J74" s="209">
        <f t="shared" si="22"/>
        <v>2327.48864</v>
      </c>
      <c r="K74" s="209">
        <f t="shared" si="22"/>
        <v>2309.84162</v>
      </c>
      <c r="L74" s="209">
        <f t="shared" si="22"/>
        <v>2181.83247</v>
      </c>
      <c r="M74" s="209">
        <f t="shared" si="22"/>
        <v>1585.46949</v>
      </c>
      <c r="N74" s="93"/>
      <c r="O74" s="93"/>
      <c r="P74" s="93"/>
      <c r="Q74" s="93"/>
      <c r="R74" s="93"/>
      <c r="S74" s="93"/>
      <c r="T74" s="93"/>
      <c r="U74" s="93"/>
      <c r="V74" s="93"/>
    </row>
    <row r="75" ht="15.75" customHeight="1" spans="1:24">
      <c r="A75" s="8"/>
      <c r="B75" s="210"/>
      <c r="C75" s="198"/>
      <c r="D75" s="198"/>
      <c r="E75" s="9"/>
      <c r="F75" s="93"/>
      <c r="G75" s="93"/>
      <c r="H75" s="93"/>
      <c r="I75" s="93"/>
      <c r="J75" s="93"/>
      <c r="K75" s="93"/>
      <c r="L75" s="93"/>
      <c r="M75" s="93"/>
      <c r="N75" s="93"/>
      <c r="O75" s="93"/>
      <c r="P75" s="93"/>
      <c r="Q75" s="93"/>
      <c r="R75" s="93"/>
      <c r="S75" s="93"/>
      <c r="T75" s="93"/>
      <c r="U75" s="93"/>
      <c r="V75" s="93"/>
      <c r="W75" s="93"/>
      <c r="X75" s="93"/>
    </row>
    <row r="76" ht="57.75" customHeight="1" spans="1:22">
      <c r="A76" s="154" t="s">
        <v>626</v>
      </c>
      <c r="B76" s="102"/>
      <c r="C76" s="100"/>
      <c r="D76" s="137" t="s">
        <v>173</v>
      </c>
      <c r="E76" s="137" t="s">
        <v>174</v>
      </c>
      <c r="F76" s="137" t="s">
        <v>175</v>
      </c>
      <c r="G76" s="137" t="s">
        <v>176</v>
      </c>
      <c r="H76" s="137" t="s">
        <v>177</v>
      </c>
      <c r="I76" s="137" t="s">
        <v>178</v>
      </c>
      <c r="J76" s="137" t="s">
        <v>179</v>
      </c>
      <c r="K76" s="137" t="s">
        <v>180</v>
      </c>
      <c r="L76" s="137" t="s">
        <v>181</v>
      </c>
      <c r="M76" s="189" t="s">
        <v>182</v>
      </c>
      <c r="N76" s="93"/>
      <c r="O76" s="93"/>
      <c r="P76" s="93"/>
      <c r="Q76" s="93"/>
      <c r="R76" s="93"/>
      <c r="S76" s="93"/>
      <c r="T76" s="93"/>
      <c r="U76" s="93"/>
      <c r="V76" s="93"/>
    </row>
    <row r="77" ht="15.75" customHeight="1" spans="1:22">
      <c r="A77" s="169">
        <v>3</v>
      </c>
      <c r="B77" s="211" t="s">
        <v>627</v>
      </c>
      <c r="C77" s="113"/>
      <c r="D77" s="172" t="s">
        <v>582</v>
      </c>
      <c r="E77" s="172" t="s">
        <v>582</v>
      </c>
      <c r="F77" s="173" t="s">
        <v>582</v>
      </c>
      <c r="G77" s="173" t="s">
        <v>582</v>
      </c>
      <c r="H77" s="173" t="s">
        <v>582</v>
      </c>
      <c r="I77" s="173" t="s">
        <v>582</v>
      </c>
      <c r="J77" s="173" t="s">
        <v>582</v>
      </c>
      <c r="K77" s="173" t="s">
        <v>582</v>
      </c>
      <c r="L77" s="173" t="s">
        <v>582</v>
      </c>
      <c r="M77" s="173" t="s">
        <v>582</v>
      </c>
      <c r="N77" s="93"/>
      <c r="O77" s="93"/>
      <c r="P77" s="93"/>
      <c r="Q77" s="93"/>
      <c r="R77" s="93"/>
      <c r="S77" s="93"/>
      <c r="T77" s="93"/>
      <c r="U77" s="93"/>
      <c r="V77" s="93"/>
    </row>
    <row r="78" ht="15.75" customHeight="1" spans="1:22">
      <c r="A78" s="159" t="s">
        <v>583</v>
      </c>
      <c r="B78" s="212" t="s">
        <v>628</v>
      </c>
      <c r="C78" s="113"/>
      <c r="D78" s="213">
        <f t="shared" ref="D78:M78" si="23">((D39+D43+D44)/12)*5%</f>
        <v>11.7787565083333</v>
      </c>
      <c r="E78" s="213">
        <f t="shared" si="23"/>
        <v>11.7787565083333</v>
      </c>
      <c r="F78" s="214">
        <f t="shared" si="23"/>
        <v>12.6052575625</v>
      </c>
      <c r="G78" s="214">
        <f t="shared" si="23"/>
        <v>11.9443979375</v>
      </c>
      <c r="H78" s="214">
        <f t="shared" si="23"/>
        <v>11.7787565083333</v>
      </c>
      <c r="I78" s="214">
        <f t="shared" si="23"/>
        <v>8.00192117083333</v>
      </c>
      <c r="J78" s="214">
        <f t="shared" si="23"/>
        <v>12.9566622666667</v>
      </c>
      <c r="K78" s="214">
        <f t="shared" si="23"/>
        <v>12.8139527166667</v>
      </c>
      <c r="L78" s="214">
        <f t="shared" si="23"/>
        <v>11.7787565083333</v>
      </c>
      <c r="M78" s="214">
        <f t="shared" si="23"/>
        <v>7.38125505833333</v>
      </c>
      <c r="N78" s="93"/>
      <c r="O78" s="93"/>
      <c r="P78" s="93"/>
      <c r="Q78" s="93"/>
      <c r="R78" s="93"/>
      <c r="S78" s="93"/>
      <c r="T78" s="93"/>
      <c r="U78" s="93"/>
      <c r="V78" s="93"/>
    </row>
    <row r="79" ht="15.75" customHeight="1" spans="1:22">
      <c r="A79" s="159" t="s">
        <v>585</v>
      </c>
      <c r="B79" s="212" t="s">
        <v>629</v>
      </c>
      <c r="C79" s="113"/>
      <c r="D79" s="215">
        <f t="shared" ref="D79:M79" si="24">((D39+D43)/12)*5%*8%</f>
        <v>0.847624474</v>
      </c>
      <c r="E79" s="215">
        <f t="shared" si="24"/>
        <v>0.847624474</v>
      </c>
      <c r="F79" s="216">
        <f t="shared" si="24"/>
        <v>0.907101255</v>
      </c>
      <c r="G79" s="216">
        <f t="shared" si="24"/>
        <v>0.859544385</v>
      </c>
      <c r="H79" s="216">
        <f t="shared" si="24"/>
        <v>0.847624474</v>
      </c>
      <c r="I79" s="216">
        <f t="shared" si="24"/>
        <v>0.575835337</v>
      </c>
      <c r="J79" s="216">
        <f t="shared" si="24"/>
        <v>0.932389088</v>
      </c>
      <c r="K79" s="216">
        <f t="shared" si="24"/>
        <v>0.922119404</v>
      </c>
      <c r="L79" s="216">
        <f t="shared" si="24"/>
        <v>0.847624474</v>
      </c>
      <c r="M79" s="216">
        <f t="shared" si="24"/>
        <v>0.531170878</v>
      </c>
      <c r="N79" s="93"/>
      <c r="O79" s="93"/>
      <c r="P79" s="93"/>
      <c r="Q79" s="93"/>
      <c r="R79" s="93"/>
      <c r="S79" s="93"/>
      <c r="T79" s="93"/>
      <c r="U79" s="93"/>
      <c r="V79" s="93"/>
    </row>
    <row r="80" ht="15.75" customHeight="1" spans="1:22">
      <c r="A80" s="159" t="s">
        <v>587</v>
      </c>
      <c r="B80" s="212" t="s">
        <v>630</v>
      </c>
      <c r="C80" s="113"/>
      <c r="D80" s="215">
        <v>0</v>
      </c>
      <c r="E80" s="215">
        <v>0</v>
      </c>
      <c r="F80" s="216">
        <v>0</v>
      </c>
      <c r="G80" s="216">
        <v>0</v>
      </c>
      <c r="H80" s="216">
        <v>0</v>
      </c>
      <c r="I80" s="216">
        <v>0</v>
      </c>
      <c r="J80" s="216">
        <v>0</v>
      </c>
      <c r="K80" s="216">
        <v>0</v>
      </c>
      <c r="L80" s="216">
        <v>0</v>
      </c>
      <c r="M80" s="216">
        <v>0</v>
      </c>
      <c r="N80" s="93"/>
      <c r="O80" s="93"/>
      <c r="P80" s="93"/>
      <c r="Q80" s="93"/>
      <c r="R80" s="93"/>
      <c r="S80" s="93"/>
      <c r="T80" s="93"/>
      <c r="U80" s="93"/>
      <c r="V80" s="93"/>
    </row>
    <row r="81" ht="15.75" customHeight="1" spans="1:22">
      <c r="A81" s="159" t="s">
        <v>589</v>
      </c>
      <c r="B81" s="212" t="s">
        <v>631</v>
      </c>
      <c r="C81" s="113"/>
      <c r="D81" s="215">
        <f t="shared" ref="D81:M81" si="25">(((D39+D65)/30/12)*7)</f>
        <v>45.6477777777778</v>
      </c>
      <c r="E81" s="215">
        <f t="shared" si="25"/>
        <v>45.6477777777778</v>
      </c>
      <c r="F81" s="216">
        <f t="shared" si="25"/>
        <v>48.8504722222222</v>
      </c>
      <c r="G81" s="216">
        <f t="shared" si="25"/>
        <v>46.2896388888889</v>
      </c>
      <c r="H81" s="216">
        <f t="shared" si="25"/>
        <v>45.6477777777778</v>
      </c>
      <c r="I81" s="216">
        <f t="shared" si="25"/>
        <v>31.0125277777778</v>
      </c>
      <c r="J81" s="216">
        <f t="shared" si="25"/>
        <v>50.2121666666667</v>
      </c>
      <c r="K81" s="216">
        <f t="shared" si="25"/>
        <v>49.6591666666667</v>
      </c>
      <c r="L81" s="216">
        <f t="shared" si="25"/>
        <v>45.6477777777778</v>
      </c>
      <c r="M81" s="216">
        <f t="shared" si="25"/>
        <v>28.6074444444444</v>
      </c>
      <c r="N81" s="93"/>
      <c r="O81" s="93"/>
      <c r="P81" s="93"/>
      <c r="Q81" s="93"/>
      <c r="R81" s="93"/>
      <c r="S81" s="93"/>
      <c r="T81" s="93"/>
      <c r="U81" s="93"/>
      <c r="V81" s="93"/>
    </row>
    <row r="82" ht="27.75" customHeight="1" spans="1:22">
      <c r="A82" s="159" t="s">
        <v>591</v>
      </c>
      <c r="B82" s="212" t="s">
        <v>632</v>
      </c>
      <c r="C82" s="113"/>
      <c r="D82" s="217">
        <f t="shared" ref="D82:M82" si="26">(D39/30/12*7)*8%</f>
        <v>3.65141777777778</v>
      </c>
      <c r="E82" s="217">
        <f t="shared" si="26"/>
        <v>3.65141777777778</v>
      </c>
      <c r="F82" s="218">
        <f t="shared" si="26"/>
        <v>3.90763333333333</v>
      </c>
      <c r="G82" s="218">
        <f t="shared" si="26"/>
        <v>3.70276666666667</v>
      </c>
      <c r="H82" s="218">
        <f t="shared" si="26"/>
        <v>3.65141777777778</v>
      </c>
      <c r="I82" s="218">
        <f t="shared" si="26"/>
        <v>2.48059777777778</v>
      </c>
      <c r="J82" s="218">
        <f t="shared" si="26"/>
        <v>4.01656888888889</v>
      </c>
      <c r="K82" s="218">
        <f t="shared" si="26"/>
        <v>3.97232888888889</v>
      </c>
      <c r="L82" s="218">
        <f t="shared" si="26"/>
        <v>3.65141777777778</v>
      </c>
      <c r="M82" s="218">
        <f t="shared" si="26"/>
        <v>2.28819111111111</v>
      </c>
      <c r="N82" s="93"/>
      <c r="O82" s="93"/>
      <c r="P82" s="93"/>
      <c r="Q82" s="93"/>
      <c r="R82" s="93"/>
      <c r="S82" s="93"/>
      <c r="T82" s="93"/>
      <c r="U82" s="93"/>
      <c r="V82" s="93"/>
    </row>
    <row r="83" ht="27.75" customHeight="1" spans="1:22">
      <c r="A83" s="159" t="s">
        <v>593</v>
      </c>
      <c r="B83" s="212" t="s">
        <v>633</v>
      </c>
      <c r="C83" s="113"/>
      <c r="D83" s="215">
        <f t="shared" ref="D83:M83" si="27">D39*4%</f>
        <v>93.8936</v>
      </c>
      <c r="E83" s="215">
        <f t="shared" si="27"/>
        <v>93.8936</v>
      </c>
      <c r="F83" s="216">
        <f t="shared" si="27"/>
        <v>100.482</v>
      </c>
      <c r="G83" s="216">
        <f t="shared" si="27"/>
        <v>95.214</v>
      </c>
      <c r="H83" s="216">
        <f t="shared" si="27"/>
        <v>93.8936</v>
      </c>
      <c r="I83" s="216">
        <f t="shared" si="27"/>
        <v>63.7868</v>
      </c>
      <c r="J83" s="216">
        <f t="shared" si="27"/>
        <v>103.2832</v>
      </c>
      <c r="K83" s="216">
        <f t="shared" si="27"/>
        <v>102.1456</v>
      </c>
      <c r="L83" s="216">
        <f t="shared" si="27"/>
        <v>93.8936</v>
      </c>
      <c r="M83" s="216">
        <f t="shared" si="27"/>
        <v>58.8392</v>
      </c>
      <c r="N83" s="93"/>
      <c r="O83" s="93"/>
      <c r="P83" s="93"/>
      <c r="Q83" s="93"/>
      <c r="R83" s="93"/>
      <c r="S83" s="93"/>
      <c r="T83" s="93"/>
      <c r="U83" s="93"/>
      <c r="V83" s="93"/>
    </row>
    <row r="84" ht="15.75" customHeight="1" spans="1:22">
      <c r="A84" s="180"/>
      <c r="B84" s="219" t="s">
        <v>183</v>
      </c>
      <c r="C84" s="105"/>
      <c r="D84" s="183">
        <f t="shared" ref="D84:G84" si="28">SUM(D78:D83)</f>
        <v>155.819176537889</v>
      </c>
      <c r="E84" s="183">
        <f t="shared" si="28"/>
        <v>155.819176537889</v>
      </c>
      <c r="F84" s="184">
        <f t="shared" si="28"/>
        <v>166.752464373056</v>
      </c>
      <c r="G84" s="184">
        <f t="shared" si="28"/>
        <v>158.010347878056</v>
      </c>
      <c r="H84" s="184">
        <f t="shared" ref="H84:M84" si="29">SUM(H78:H83)</f>
        <v>155.819176537889</v>
      </c>
      <c r="I84" s="184">
        <f t="shared" si="29"/>
        <v>105.857682063389</v>
      </c>
      <c r="J84" s="184">
        <f t="shared" si="29"/>
        <v>171.400986910222</v>
      </c>
      <c r="K84" s="184">
        <f t="shared" si="29"/>
        <v>169.513167676222</v>
      </c>
      <c r="L84" s="184">
        <f t="shared" si="29"/>
        <v>155.819176537889</v>
      </c>
      <c r="M84" s="184">
        <f t="shared" si="29"/>
        <v>97.6472614918889</v>
      </c>
      <c r="N84" s="93"/>
      <c r="O84" s="93"/>
      <c r="P84" s="93"/>
      <c r="Q84" s="93"/>
      <c r="R84" s="93"/>
      <c r="S84" s="93"/>
      <c r="T84" s="93"/>
      <c r="U84" s="93"/>
      <c r="V84" s="93"/>
    </row>
    <row r="85" ht="15.75" customHeight="1" spans="1:24">
      <c r="A85" s="8"/>
      <c r="B85" s="8"/>
      <c r="C85" s="8"/>
      <c r="D85" s="8"/>
      <c r="E85" s="9"/>
      <c r="F85" s="93"/>
      <c r="G85" s="93"/>
      <c r="H85" s="93"/>
      <c r="I85" s="93"/>
      <c r="J85" s="93"/>
      <c r="K85" s="93"/>
      <c r="L85" s="93"/>
      <c r="M85" s="93"/>
      <c r="N85" s="93"/>
      <c r="O85" s="93"/>
      <c r="P85" s="93"/>
      <c r="Q85" s="93"/>
      <c r="R85" s="93"/>
      <c r="S85" s="93"/>
      <c r="T85" s="93"/>
      <c r="U85" s="93"/>
      <c r="V85" s="93"/>
      <c r="W85" s="93"/>
      <c r="X85" s="93"/>
    </row>
    <row r="86" ht="51" customHeight="1" spans="1:22">
      <c r="A86" s="154" t="s">
        <v>634</v>
      </c>
      <c r="B86" s="102"/>
      <c r="C86" s="100"/>
      <c r="D86" s="137" t="s">
        <v>173</v>
      </c>
      <c r="E86" s="137" t="s">
        <v>174</v>
      </c>
      <c r="F86" s="137" t="s">
        <v>175</v>
      </c>
      <c r="G86" s="137" t="s">
        <v>176</v>
      </c>
      <c r="H86" s="137" t="s">
        <v>177</v>
      </c>
      <c r="I86" s="137" t="s">
        <v>178</v>
      </c>
      <c r="J86" s="137" t="s">
        <v>179</v>
      </c>
      <c r="K86" s="137" t="s">
        <v>180</v>
      </c>
      <c r="L86" s="137" t="s">
        <v>181</v>
      </c>
      <c r="M86" s="189" t="s">
        <v>182</v>
      </c>
      <c r="N86" s="93"/>
      <c r="O86" s="93"/>
      <c r="P86" s="93"/>
      <c r="Q86" s="93"/>
      <c r="R86" s="93"/>
      <c r="S86" s="93"/>
      <c r="T86" s="93"/>
      <c r="U86" s="93"/>
      <c r="V86" s="93"/>
    </row>
    <row r="87" ht="15.75" customHeight="1" spans="1:22">
      <c r="A87" s="169" t="s">
        <v>635</v>
      </c>
      <c r="B87" s="211" t="s">
        <v>636</v>
      </c>
      <c r="C87" s="113"/>
      <c r="D87" s="172" t="s">
        <v>582</v>
      </c>
      <c r="E87" s="172" t="s">
        <v>582</v>
      </c>
      <c r="F87" s="173" t="s">
        <v>582</v>
      </c>
      <c r="G87" s="173" t="s">
        <v>582</v>
      </c>
      <c r="H87" s="173" t="s">
        <v>582</v>
      </c>
      <c r="I87" s="173" t="s">
        <v>582</v>
      </c>
      <c r="J87" s="173" t="s">
        <v>582</v>
      </c>
      <c r="K87" s="173" t="s">
        <v>582</v>
      </c>
      <c r="L87" s="173" t="s">
        <v>582</v>
      </c>
      <c r="M87" s="173" t="s">
        <v>582</v>
      </c>
      <c r="N87" s="93"/>
      <c r="O87" s="93"/>
      <c r="P87" s="93"/>
      <c r="Q87" s="93"/>
      <c r="R87" s="93"/>
      <c r="S87" s="93"/>
      <c r="T87" s="93"/>
      <c r="U87" s="93"/>
      <c r="V87" s="93"/>
    </row>
    <row r="88" ht="15.75" customHeight="1" spans="1:22">
      <c r="A88" s="159" t="s">
        <v>583</v>
      </c>
      <c r="B88" s="212" t="s">
        <v>637</v>
      </c>
      <c r="C88" s="113"/>
      <c r="D88" s="215">
        <v>0</v>
      </c>
      <c r="E88" s="215">
        <v>0</v>
      </c>
      <c r="F88" s="216">
        <v>0</v>
      </c>
      <c r="G88" s="216">
        <v>0</v>
      </c>
      <c r="H88" s="216">
        <v>0</v>
      </c>
      <c r="I88" s="216">
        <v>0</v>
      </c>
      <c r="J88" s="216">
        <v>0</v>
      </c>
      <c r="K88" s="216">
        <v>0</v>
      </c>
      <c r="L88" s="216">
        <v>0</v>
      </c>
      <c r="M88" s="216">
        <v>0</v>
      </c>
      <c r="N88" s="93"/>
      <c r="O88" s="93"/>
      <c r="P88" s="93"/>
      <c r="Q88" s="93"/>
      <c r="R88" s="93"/>
      <c r="S88" s="93"/>
      <c r="T88" s="93"/>
      <c r="U88" s="93"/>
      <c r="V88" s="93"/>
    </row>
    <row r="89" ht="15.75" customHeight="1" spans="1:22">
      <c r="A89" s="159" t="s">
        <v>585</v>
      </c>
      <c r="B89" s="212" t="s">
        <v>638</v>
      </c>
      <c r="C89" s="113"/>
      <c r="D89" s="215">
        <f t="shared" ref="D89:L89" si="30">(((D39+D74+D84+D92+D113)-(D63-D64-D110-D111))/30*2.96)/12</f>
        <v>41.0005548872382</v>
      </c>
      <c r="E89" s="215">
        <f t="shared" si="30"/>
        <v>41.0005548872382</v>
      </c>
      <c r="F89" s="216">
        <f t="shared" si="30"/>
        <v>43.3727775338589</v>
      </c>
      <c r="G89" s="216">
        <f t="shared" si="30"/>
        <v>41.3498019292905</v>
      </c>
      <c r="H89" s="216">
        <f t="shared" si="30"/>
        <v>40.9672891464975</v>
      </c>
      <c r="I89" s="216">
        <f t="shared" si="30"/>
        <v>30.2594243232795</v>
      </c>
      <c r="J89" s="216">
        <f t="shared" si="30"/>
        <v>43.8610699529718</v>
      </c>
      <c r="K89" s="216">
        <f t="shared" si="30"/>
        <v>43.4514651198112</v>
      </c>
      <c r="L89" s="216">
        <f t="shared" si="30"/>
        <v>41.3140202576086</v>
      </c>
      <c r="M89" s="216">
        <f t="shared" ref="M89" si="31">(((M39+M74+M84+M92+M113)-(M63-M64-M110-M111))/30*2.96)/12</f>
        <v>28.0140024310029</v>
      </c>
      <c r="N89" s="93"/>
      <c r="O89" s="93"/>
      <c r="P89" s="93"/>
      <c r="Q89" s="93"/>
      <c r="R89" s="93"/>
      <c r="S89" s="93"/>
      <c r="T89" s="93"/>
      <c r="U89" s="93"/>
      <c r="V89" s="93"/>
    </row>
    <row r="90" ht="15.75" customHeight="1" spans="1:22">
      <c r="A90" s="159" t="s">
        <v>587</v>
      </c>
      <c r="B90" s="212" t="s">
        <v>639</v>
      </c>
      <c r="C90" s="113"/>
      <c r="D90" s="215">
        <f t="shared" ref="D90:L90" si="32">(((D39+D74+D84+D92+D113)-(D63-D64-D110-D111))/30*5*1.5%)/12</f>
        <v>1.03886541099421</v>
      </c>
      <c r="E90" s="215">
        <f t="shared" si="32"/>
        <v>1.03886541099421</v>
      </c>
      <c r="F90" s="216">
        <f t="shared" si="32"/>
        <v>1.09897240372953</v>
      </c>
      <c r="G90" s="216">
        <f t="shared" si="32"/>
        <v>1.04771457591108</v>
      </c>
      <c r="H90" s="216">
        <f t="shared" si="32"/>
        <v>1.03802252904977</v>
      </c>
      <c r="I90" s="216">
        <f t="shared" si="32"/>
        <v>0.766708386569582</v>
      </c>
      <c r="J90" s="216">
        <f t="shared" si="32"/>
        <v>1.11134467786246</v>
      </c>
      <c r="K90" s="216">
        <f t="shared" si="32"/>
        <v>1.10096617702224</v>
      </c>
      <c r="L90" s="216">
        <f t="shared" si="32"/>
        <v>1.04680794571643</v>
      </c>
      <c r="M90" s="216">
        <f t="shared" ref="M90" si="33">(((M39+M74+M84+M92+M113)-(M63-M64-M110-M111))/30*5*1.5%)/12</f>
        <v>0.709814250785547</v>
      </c>
      <c r="N90" s="93"/>
      <c r="O90" s="93"/>
      <c r="P90" s="93"/>
      <c r="Q90" s="93"/>
      <c r="R90" s="93"/>
      <c r="S90" s="93"/>
      <c r="T90" s="93"/>
      <c r="U90" s="93"/>
      <c r="V90" s="93"/>
    </row>
    <row r="91" ht="15.75" customHeight="1" spans="1:22">
      <c r="A91" s="159" t="s">
        <v>589</v>
      </c>
      <c r="B91" s="212" t="s">
        <v>640</v>
      </c>
      <c r="C91" s="113"/>
      <c r="D91" s="215">
        <f t="shared" ref="D91:L91" si="34">(((D39+D74+D84+D92+D113)-(D63-D64-D110-D111))/30*15*0.78%)/12</f>
        <v>1.62063004115097</v>
      </c>
      <c r="E91" s="215">
        <f t="shared" si="34"/>
        <v>1.62063004115097</v>
      </c>
      <c r="F91" s="216">
        <f t="shared" si="34"/>
        <v>1.71439694981807</v>
      </c>
      <c r="G91" s="216">
        <f t="shared" si="34"/>
        <v>1.63443473842128</v>
      </c>
      <c r="H91" s="216">
        <f t="shared" si="34"/>
        <v>1.61931514531764</v>
      </c>
      <c r="I91" s="216">
        <f t="shared" si="34"/>
        <v>1.19606508304855</v>
      </c>
      <c r="J91" s="216">
        <f t="shared" si="34"/>
        <v>1.73369769746544</v>
      </c>
      <c r="K91" s="216">
        <f t="shared" si="34"/>
        <v>1.7175072361547</v>
      </c>
      <c r="L91" s="216">
        <f t="shared" si="34"/>
        <v>1.63302039531764</v>
      </c>
      <c r="M91" s="216">
        <f t="shared" ref="M91" si="35">(((M39+M74+M84+M92+M113)-(M63-M64-M110-M111))/30*15*0.78%)/12</f>
        <v>1.10731023122545</v>
      </c>
      <c r="N91" s="93"/>
      <c r="O91" s="93"/>
      <c r="P91" s="93"/>
      <c r="Q91" s="93"/>
      <c r="R91" s="93"/>
      <c r="S91" s="93"/>
      <c r="T91" s="93"/>
      <c r="U91" s="93"/>
      <c r="V91" s="93"/>
    </row>
    <row r="92" ht="15.75" customHeight="1" spans="1:22">
      <c r="A92" s="159" t="s">
        <v>591</v>
      </c>
      <c r="B92" s="212" t="s">
        <v>641</v>
      </c>
      <c r="C92" s="113"/>
      <c r="D92" s="220">
        <f>(((D44*3.95/12)+(D65*3.95*1.02%))/12+((D39+D43)*39.8%*3.95)*1.02%/12)</f>
        <v>11.1899262343284</v>
      </c>
      <c r="E92" s="220">
        <f>(((E44*3.95/12)+(E65*3.95*1.02%))/12+((E39+E43)*39.8%*3.95)*1.02%/12)</f>
        <v>11.1899262343284</v>
      </c>
      <c r="F92" s="220">
        <f>(((F44*3.95/12)+(F65*3.95*1.02%))/12+((F39+F43)*39.8%*3.95)*1.02%/12)</f>
        <v>11.9750485286964</v>
      </c>
      <c r="G92" s="220">
        <f>(((G44*3.95/12)+(G65*3.95*1.02%))/12+((G39+G43)*39.8%*3.95)*1.02%/12)</f>
        <v>11.3472748284458</v>
      </c>
      <c r="H92" s="220">
        <f>(((H44*3.95/12)+(H65*3.95*1.02%))/12+((H39+H43)*39.8%*3.95)*1.02%/12)</f>
        <v>11.1899262343284</v>
      </c>
      <c r="I92" s="220">
        <f>(((I44*3.95/12)+(I66*3.95*1.02%))/12+((I39+I43)*39.8%*3.95)*1.02%/12)</f>
        <v>7.60130513727025</v>
      </c>
      <c r="J92" s="220">
        <f>(((J44*3.95/12)+(J65*3.95*1.02%))/12+((J39+J43)*39.8%*3.95)*1.02%/12)</f>
        <v>12.3088601629298</v>
      </c>
      <c r="K92" s="220">
        <f>(((K44*3.95/12)+(K65*3.95*1.02%))/12+((K39+K43)*39.8%*3.95)*1.02%/12)</f>
        <v>12.173295363878</v>
      </c>
      <c r="L92" s="220">
        <f>(((L44*3.95/12)+(L65*3.95*1.02%))/12+((L39+L43)*39.8%*3.95)*1.02%/12)</f>
        <v>11.1899262343284</v>
      </c>
      <c r="M92" s="220">
        <f>(((M44*3.95/12)+(M65*3.95*1.02%))/12+((M39+M43)*39.8%*3.95)*1.02%/12)</f>
        <v>7.01258561206913</v>
      </c>
      <c r="N92" s="93"/>
      <c r="O92" s="93"/>
      <c r="P92" s="93"/>
      <c r="Q92" s="93"/>
      <c r="R92" s="93"/>
      <c r="S92" s="93"/>
      <c r="T92" s="93"/>
      <c r="U92" s="93"/>
      <c r="V92" s="93"/>
    </row>
    <row r="93" ht="15.75" customHeight="1" spans="1:22">
      <c r="A93" s="159" t="s">
        <v>593</v>
      </c>
      <c r="B93" s="212" t="s">
        <v>642</v>
      </c>
      <c r="C93" s="113"/>
      <c r="D93" s="215">
        <v>0</v>
      </c>
      <c r="E93" s="215">
        <v>0</v>
      </c>
      <c r="F93" s="216">
        <v>0</v>
      </c>
      <c r="G93" s="216">
        <v>0</v>
      </c>
      <c r="H93" s="216">
        <v>0</v>
      </c>
      <c r="I93" s="216">
        <v>0</v>
      </c>
      <c r="J93" s="216">
        <v>0</v>
      </c>
      <c r="K93" s="216">
        <v>0</v>
      </c>
      <c r="L93" s="216">
        <v>0</v>
      </c>
      <c r="M93" s="216">
        <v>0</v>
      </c>
      <c r="N93" s="93"/>
      <c r="O93" s="93"/>
      <c r="P93" s="93"/>
      <c r="Q93" s="93"/>
      <c r="R93" s="93"/>
      <c r="S93" s="93"/>
      <c r="T93" s="93"/>
      <c r="U93" s="93"/>
      <c r="V93" s="93"/>
    </row>
    <row r="94" ht="15.75" customHeight="1" spans="1:22">
      <c r="A94" s="180"/>
      <c r="B94" s="219" t="s">
        <v>183</v>
      </c>
      <c r="C94" s="105"/>
      <c r="D94" s="183">
        <f t="shared" ref="D94:G94" si="36">SUM(D88:D93)</f>
        <v>54.8499765737118</v>
      </c>
      <c r="E94" s="183">
        <f t="shared" si="36"/>
        <v>54.8499765737118</v>
      </c>
      <c r="F94" s="184">
        <f t="shared" si="36"/>
        <v>58.1611954161028</v>
      </c>
      <c r="G94" s="184">
        <f t="shared" si="36"/>
        <v>55.3792260720687</v>
      </c>
      <c r="H94" s="184">
        <f t="shared" ref="H94:M94" si="37">SUM(H88:H93)</f>
        <v>54.8145530551933</v>
      </c>
      <c r="I94" s="184">
        <f t="shared" si="37"/>
        <v>39.8235029301679</v>
      </c>
      <c r="J94" s="184">
        <f t="shared" si="37"/>
        <v>59.0149724912295</v>
      </c>
      <c r="K94" s="184">
        <f t="shared" si="37"/>
        <v>58.4432338968661</v>
      </c>
      <c r="L94" s="184">
        <f t="shared" si="37"/>
        <v>55.1837748329711</v>
      </c>
      <c r="M94" s="184">
        <f t="shared" si="37"/>
        <v>36.843712525083</v>
      </c>
      <c r="N94" s="93"/>
      <c r="O94" s="93"/>
      <c r="P94" s="93"/>
      <c r="Q94" s="93"/>
      <c r="R94" s="93"/>
      <c r="S94" s="93"/>
      <c r="T94" s="93"/>
      <c r="U94" s="93"/>
      <c r="V94" s="93"/>
    </row>
    <row r="95" ht="15.75" customHeight="1" spans="1:24">
      <c r="A95" s="8"/>
      <c r="B95" s="8"/>
      <c r="C95" s="8"/>
      <c r="D95" s="8"/>
      <c r="E95" s="9"/>
      <c r="F95" s="93"/>
      <c r="G95" s="93"/>
      <c r="H95" s="93"/>
      <c r="I95" s="93"/>
      <c r="J95" s="93"/>
      <c r="K95" s="93"/>
      <c r="L95" s="93"/>
      <c r="M95" s="93"/>
      <c r="N95" s="93"/>
      <c r="O95" s="93"/>
      <c r="P95" s="93"/>
      <c r="Q95" s="93"/>
      <c r="R95" s="93"/>
      <c r="S95" s="93"/>
      <c r="T95" s="93"/>
      <c r="U95" s="93"/>
      <c r="V95" s="93"/>
      <c r="W95" s="93"/>
      <c r="X95" s="93"/>
    </row>
    <row r="96" ht="51" customHeight="1" spans="1:22">
      <c r="A96" s="154" t="s">
        <v>643</v>
      </c>
      <c r="B96" s="102"/>
      <c r="C96" s="100"/>
      <c r="D96" s="137" t="s">
        <v>173</v>
      </c>
      <c r="E96" s="137" t="s">
        <v>174</v>
      </c>
      <c r="F96" s="137" t="s">
        <v>175</v>
      </c>
      <c r="G96" s="137" t="s">
        <v>176</v>
      </c>
      <c r="H96" s="137" t="s">
        <v>177</v>
      </c>
      <c r="I96" s="137" t="s">
        <v>178</v>
      </c>
      <c r="J96" s="137" t="s">
        <v>179</v>
      </c>
      <c r="K96" s="137" t="s">
        <v>180</v>
      </c>
      <c r="L96" s="137" t="s">
        <v>181</v>
      </c>
      <c r="M96" s="189" t="s">
        <v>182</v>
      </c>
      <c r="N96" s="93"/>
      <c r="O96" s="93"/>
      <c r="P96" s="93"/>
      <c r="Q96" s="93"/>
      <c r="R96" s="93"/>
      <c r="S96" s="93"/>
      <c r="T96" s="93"/>
      <c r="U96" s="93"/>
      <c r="V96" s="93"/>
    </row>
    <row r="97" ht="15.75" customHeight="1" spans="1:22">
      <c r="A97" s="169" t="s">
        <v>644</v>
      </c>
      <c r="B97" s="211" t="s">
        <v>645</v>
      </c>
      <c r="C97" s="113"/>
      <c r="D97" s="172" t="s">
        <v>582</v>
      </c>
      <c r="E97" s="172" t="s">
        <v>582</v>
      </c>
      <c r="F97" s="173" t="s">
        <v>582</v>
      </c>
      <c r="G97" s="173" t="s">
        <v>582</v>
      </c>
      <c r="H97" s="173" t="s">
        <v>582</v>
      </c>
      <c r="I97" s="173" t="s">
        <v>582</v>
      </c>
      <c r="J97" s="173" t="s">
        <v>582</v>
      </c>
      <c r="K97" s="173" t="s">
        <v>582</v>
      </c>
      <c r="L97" s="173" t="s">
        <v>582</v>
      </c>
      <c r="M97" s="173" t="s">
        <v>582</v>
      </c>
      <c r="N97" s="93"/>
      <c r="O97" s="93"/>
      <c r="P97" s="93"/>
      <c r="Q97" s="93"/>
      <c r="R97" s="93"/>
      <c r="S97" s="93"/>
      <c r="T97" s="93"/>
      <c r="U97" s="93"/>
      <c r="V97" s="93"/>
    </row>
    <row r="98" ht="15.75" customHeight="1" spans="1:22">
      <c r="A98" s="159" t="s">
        <v>583</v>
      </c>
      <c r="B98" s="221" t="s">
        <v>646</v>
      </c>
      <c r="C98" s="113"/>
      <c r="D98" s="222">
        <v>0</v>
      </c>
      <c r="E98" s="222">
        <v>0</v>
      </c>
      <c r="F98" s="223">
        <v>0</v>
      </c>
      <c r="G98" s="223">
        <v>0</v>
      </c>
      <c r="H98" s="223">
        <v>0</v>
      </c>
      <c r="I98" s="223">
        <v>0</v>
      </c>
      <c r="J98" s="223">
        <v>0</v>
      </c>
      <c r="K98" s="223">
        <v>0</v>
      </c>
      <c r="L98" s="223">
        <v>0</v>
      </c>
      <c r="M98" s="223">
        <v>0</v>
      </c>
      <c r="N98" s="93"/>
      <c r="O98" s="93"/>
      <c r="P98" s="93"/>
      <c r="Q98" s="93"/>
      <c r="R98" s="93"/>
      <c r="S98" s="93"/>
      <c r="T98" s="93"/>
      <c r="U98" s="93"/>
      <c r="V98" s="93"/>
    </row>
    <row r="99" ht="15.75" customHeight="1" spans="1:22">
      <c r="A99" s="165"/>
      <c r="B99" s="219" t="s">
        <v>183</v>
      </c>
      <c r="C99" s="105"/>
      <c r="D99" s="224">
        <v>0</v>
      </c>
      <c r="E99" s="224">
        <v>0</v>
      </c>
      <c r="F99" s="225">
        <v>0</v>
      </c>
      <c r="G99" s="225">
        <v>0</v>
      </c>
      <c r="H99" s="225">
        <v>0</v>
      </c>
      <c r="I99" s="225">
        <v>0</v>
      </c>
      <c r="J99" s="225">
        <v>0</v>
      </c>
      <c r="K99" s="225">
        <v>0</v>
      </c>
      <c r="L99" s="225">
        <v>0</v>
      </c>
      <c r="M99" s="225">
        <v>0</v>
      </c>
      <c r="N99" s="93"/>
      <c r="O99" s="93"/>
      <c r="P99" s="93"/>
      <c r="Q99" s="93"/>
      <c r="R99" s="93"/>
      <c r="S99" s="93"/>
      <c r="T99" s="93"/>
      <c r="U99" s="93"/>
      <c r="V99" s="93"/>
    </row>
    <row r="100" ht="15.75" customHeight="1" spans="1:24">
      <c r="A100" s="8"/>
      <c r="B100" s="8"/>
      <c r="C100" s="8"/>
      <c r="D100" s="8"/>
      <c r="E100" s="9"/>
      <c r="F100" s="93"/>
      <c r="G100" s="93"/>
      <c r="H100" s="93"/>
      <c r="I100" s="93"/>
      <c r="J100" s="93"/>
      <c r="K100" s="93"/>
      <c r="L100" s="93"/>
      <c r="M100" s="93"/>
      <c r="N100" s="93"/>
      <c r="O100" s="93"/>
      <c r="P100" s="93"/>
      <c r="Q100" s="93"/>
      <c r="R100" s="93"/>
      <c r="S100" s="93"/>
      <c r="T100" s="93"/>
      <c r="U100" s="93"/>
      <c r="V100" s="93"/>
      <c r="W100" s="93"/>
      <c r="X100" s="93"/>
    </row>
    <row r="101" ht="47.25" customHeight="1" spans="1:22">
      <c r="A101" s="154" t="s">
        <v>647</v>
      </c>
      <c r="B101" s="102"/>
      <c r="C101" s="100"/>
      <c r="D101" s="137" t="s">
        <v>173</v>
      </c>
      <c r="E101" s="137" t="s">
        <v>174</v>
      </c>
      <c r="F101" s="137" t="s">
        <v>175</v>
      </c>
      <c r="G101" s="137" t="s">
        <v>176</v>
      </c>
      <c r="H101" s="137" t="s">
        <v>177</v>
      </c>
      <c r="I101" s="137" t="s">
        <v>178</v>
      </c>
      <c r="J101" s="137" t="s">
        <v>179</v>
      </c>
      <c r="K101" s="137" t="s">
        <v>180</v>
      </c>
      <c r="L101" s="137" t="s">
        <v>181</v>
      </c>
      <c r="M101" s="189" t="s">
        <v>182</v>
      </c>
      <c r="N101" s="93"/>
      <c r="O101" s="93"/>
      <c r="P101" s="93"/>
      <c r="Q101" s="93"/>
      <c r="R101" s="93"/>
      <c r="S101" s="93"/>
      <c r="T101" s="93"/>
      <c r="U101" s="93"/>
      <c r="V101" s="93"/>
    </row>
    <row r="102" ht="15.75" customHeight="1" spans="1:22">
      <c r="A102" s="226">
        <v>4</v>
      </c>
      <c r="B102" s="200" t="s">
        <v>648</v>
      </c>
      <c r="C102" s="113"/>
      <c r="D102" s="201" t="s">
        <v>624</v>
      </c>
      <c r="E102" s="201" t="s">
        <v>624</v>
      </c>
      <c r="F102" s="202" t="s">
        <v>624</v>
      </c>
      <c r="G102" s="202" t="s">
        <v>624</v>
      </c>
      <c r="H102" s="202" t="s">
        <v>624</v>
      </c>
      <c r="I102" s="202" t="s">
        <v>624</v>
      </c>
      <c r="J102" s="202" t="s">
        <v>624</v>
      </c>
      <c r="K102" s="202" t="s">
        <v>624</v>
      </c>
      <c r="L102" s="202" t="s">
        <v>624</v>
      </c>
      <c r="M102" s="202" t="s">
        <v>624</v>
      </c>
      <c r="N102" s="93"/>
      <c r="O102" s="93"/>
      <c r="P102" s="93"/>
      <c r="Q102" s="93"/>
      <c r="R102" s="93"/>
      <c r="S102" s="93"/>
      <c r="T102" s="93"/>
      <c r="U102" s="93"/>
      <c r="V102" s="93"/>
    </row>
    <row r="103" ht="15.75" customHeight="1" spans="1:22">
      <c r="A103" s="199" t="s">
        <v>635</v>
      </c>
      <c r="B103" s="203" t="s">
        <v>649</v>
      </c>
      <c r="C103" s="113"/>
      <c r="D103" s="204">
        <f t="shared" ref="D103:M103" si="38">D94</f>
        <v>54.8499765737118</v>
      </c>
      <c r="E103" s="204">
        <f t="shared" si="38"/>
        <v>54.8499765737118</v>
      </c>
      <c r="F103" s="205">
        <f t="shared" si="38"/>
        <v>58.1611954161028</v>
      </c>
      <c r="G103" s="205">
        <f t="shared" si="38"/>
        <v>55.3792260720687</v>
      </c>
      <c r="H103" s="205">
        <f t="shared" si="38"/>
        <v>54.8145530551933</v>
      </c>
      <c r="I103" s="205">
        <f t="shared" si="38"/>
        <v>39.8235029301679</v>
      </c>
      <c r="J103" s="205">
        <f t="shared" si="38"/>
        <v>59.0149724912295</v>
      </c>
      <c r="K103" s="205">
        <f t="shared" si="38"/>
        <v>58.4432338968661</v>
      </c>
      <c r="L103" s="205">
        <f t="shared" si="38"/>
        <v>55.1837748329711</v>
      </c>
      <c r="M103" s="205">
        <f t="shared" si="38"/>
        <v>36.843712525083</v>
      </c>
      <c r="N103" s="93"/>
      <c r="O103" s="93"/>
      <c r="P103" s="93"/>
      <c r="Q103" s="93"/>
      <c r="R103" s="93"/>
      <c r="S103" s="93"/>
      <c r="T103" s="93"/>
      <c r="U103" s="93"/>
      <c r="V103" s="93"/>
    </row>
    <row r="104" ht="15.75" customHeight="1" spans="1:22">
      <c r="A104" s="199" t="s">
        <v>644</v>
      </c>
      <c r="B104" s="203" t="s">
        <v>645</v>
      </c>
      <c r="C104" s="113"/>
      <c r="D104" s="204">
        <v>0</v>
      </c>
      <c r="E104" s="204">
        <v>0</v>
      </c>
      <c r="F104" s="205">
        <v>0</v>
      </c>
      <c r="G104" s="205">
        <v>0</v>
      </c>
      <c r="H104" s="205">
        <v>0</v>
      </c>
      <c r="I104" s="205">
        <v>0</v>
      </c>
      <c r="J104" s="205">
        <v>0</v>
      </c>
      <c r="K104" s="205">
        <v>0</v>
      </c>
      <c r="L104" s="205">
        <v>0</v>
      </c>
      <c r="M104" s="205">
        <v>0</v>
      </c>
      <c r="N104" s="93"/>
      <c r="O104" s="93"/>
      <c r="P104" s="93"/>
      <c r="Q104" s="93"/>
      <c r="R104" s="93"/>
      <c r="S104" s="93"/>
      <c r="T104" s="93"/>
      <c r="U104" s="93"/>
      <c r="V104" s="93"/>
    </row>
    <row r="105" ht="15.75" customHeight="1" spans="1:22">
      <c r="A105" s="180"/>
      <c r="B105" s="207" t="s">
        <v>201</v>
      </c>
      <c r="C105" s="105"/>
      <c r="D105" s="208">
        <f t="shared" ref="D105:M105" si="39">SUM(D103:D104)</f>
        <v>54.8499765737118</v>
      </c>
      <c r="E105" s="208">
        <f t="shared" si="39"/>
        <v>54.8499765737118</v>
      </c>
      <c r="F105" s="209">
        <f t="shared" si="39"/>
        <v>58.1611954161028</v>
      </c>
      <c r="G105" s="209">
        <f t="shared" si="39"/>
        <v>55.3792260720687</v>
      </c>
      <c r="H105" s="209">
        <f t="shared" si="39"/>
        <v>54.8145530551933</v>
      </c>
      <c r="I105" s="209">
        <f t="shared" si="39"/>
        <v>39.8235029301679</v>
      </c>
      <c r="J105" s="209">
        <f t="shared" si="39"/>
        <v>59.0149724912295</v>
      </c>
      <c r="K105" s="209">
        <f t="shared" si="39"/>
        <v>58.4432338968661</v>
      </c>
      <c r="L105" s="209">
        <f t="shared" si="39"/>
        <v>55.1837748329711</v>
      </c>
      <c r="M105" s="209">
        <f t="shared" si="39"/>
        <v>36.843712525083</v>
      </c>
      <c r="N105" s="93"/>
      <c r="O105" s="93"/>
      <c r="P105" s="93"/>
      <c r="Q105" s="93"/>
      <c r="R105" s="93"/>
      <c r="S105" s="93"/>
      <c r="T105" s="93"/>
      <c r="U105" s="93"/>
      <c r="V105" s="93"/>
    </row>
    <row r="106" ht="15.75" customHeight="1" spans="1:24">
      <c r="A106" s="8"/>
      <c r="B106" s="8"/>
      <c r="C106" s="8"/>
      <c r="D106" s="8"/>
      <c r="E106" s="8"/>
      <c r="F106" s="93"/>
      <c r="G106" s="93"/>
      <c r="H106" s="93"/>
      <c r="I106" s="93"/>
      <c r="J106" s="93"/>
      <c r="K106" s="93"/>
      <c r="L106" s="93"/>
      <c r="M106" s="93"/>
      <c r="N106" s="93"/>
      <c r="O106" s="93"/>
      <c r="P106" s="93"/>
      <c r="Q106" s="93"/>
      <c r="R106" s="93"/>
      <c r="S106" s="93"/>
      <c r="T106" s="93"/>
      <c r="U106" s="93"/>
      <c r="V106" s="93"/>
      <c r="W106" s="93"/>
      <c r="X106" s="93"/>
    </row>
    <row r="107" ht="51.75" customHeight="1" spans="1:22">
      <c r="A107" s="154" t="s">
        <v>650</v>
      </c>
      <c r="B107" s="102"/>
      <c r="C107" s="100"/>
      <c r="D107" s="137" t="s">
        <v>173</v>
      </c>
      <c r="E107" s="137" t="s">
        <v>174</v>
      </c>
      <c r="F107" s="137" t="s">
        <v>175</v>
      </c>
      <c r="G107" s="137" t="s">
        <v>176</v>
      </c>
      <c r="H107" s="137" t="s">
        <v>177</v>
      </c>
      <c r="I107" s="137" t="s">
        <v>178</v>
      </c>
      <c r="J107" s="137" t="s">
        <v>179</v>
      </c>
      <c r="K107" s="137" t="s">
        <v>180</v>
      </c>
      <c r="L107" s="137" t="s">
        <v>181</v>
      </c>
      <c r="M107" s="189" t="s">
        <v>182</v>
      </c>
      <c r="N107" s="93"/>
      <c r="O107" s="93"/>
      <c r="P107" s="93"/>
      <c r="Q107" s="93"/>
      <c r="R107" s="93"/>
      <c r="S107" s="93"/>
      <c r="T107" s="93"/>
      <c r="U107" s="93"/>
      <c r="V107" s="93"/>
    </row>
    <row r="108" ht="15.75" customHeight="1" spans="1:22">
      <c r="A108" s="227">
        <v>5</v>
      </c>
      <c r="B108" s="200" t="s">
        <v>651</v>
      </c>
      <c r="C108" s="113"/>
      <c r="D108" s="157" t="s">
        <v>582</v>
      </c>
      <c r="E108" s="157" t="s">
        <v>582</v>
      </c>
      <c r="F108" s="158" t="s">
        <v>582</v>
      </c>
      <c r="G108" s="158" t="s">
        <v>582</v>
      </c>
      <c r="H108" s="158" t="s">
        <v>582</v>
      </c>
      <c r="I108" s="158" t="s">
        <v>582</v>
      </c>
      <c r="J108" s="158" t="s">
        <v>582</v>
      </c>
      <c r="K108" s="158" t="s">
        <v>582</v>
      </c>
      <c r="L108" s="158" t="s">
        <v>582</v>
      </c>
      <c r="M108" s="158" t="s">
        <v>582</v>
      </c>
      <c r="N108" s="93"/>
      <c r="O108" s="93"/>
      <c r="P108" s="93"/>
      <c r="Q108" s="93"/>
      <c r="R108" s="93"/>
      <c r="S108" s="93"/>
      <c r="T108" s="93"/>
      <c r="U108" s="93"/>
      <c r="V108" s="93"/>
    </row>
    <row r="109" ht="15.75" customHeight="1" spans="1:22">
      <c r="A109" s="228" t="s">
        <v>583</v>
      </c>
      <c r="B109" s="203" t="s">
        <v>652</v>
      </c>
      <c r="C109" s="113"/>
      <c r="D109" s="229">
        <f>'Anexo III-B Uniformes'!G325</f>
        <v>138.58</v>
      </c>
      <c r="E109" s="229">
        <f>'Anexo III-B Uniformes'!G359</f>
        <v>138.58</v>
      </c>
      <c r="F109" s="230">
        <f>'Anexo III-B Uniformes'!G325</f>
        <v>138.58</v>
      </c>
      <c r="G109" s="230">
        <f>'Anexo III-B Uniformes'!G291</f>
        <v>123.234166666667</v>
      </c>
      <c r="H109" s="230">
        <f>'Anexo III-B Uniformes'!G126</f>
        <v>134.534166666667</v>
      </c>
      <c r="I109" s="230">
        <f>'Anexo III-B Uniformes'!G260</f>
        <v>150.638333333333</v>
      </c>
      <c r="J109" s="230">
        <f>'Anexo III-B Uniformes'!F427</f>
        <v>75.2991666666667</v>
      </c>
      <c r="K109" s="230">
        <f>'Anexo III-B Uniformes'!F439</f>
        <v>75.2991666666667</v>
      </c>
      <c r="L109" s="230">
        <f>'Anexo III-B Uniformes'!G474</f>
        <v>176.704166666667</v>
      </c>
      <c r="M109" s="230">
        <f>'Anexo III-B Uniformes'!G415</f>
        <v>94.2066666666666</v>
      </c>
      <c r="N109" s="93"/>
      <c r="O109" s="93"/>
      <c r="P109" s="93"/>
      <c r="Q109" s="93"/>
      <c r="R109" s="93"/>
      <c r="S109" s="93"/>
      <c r="T109" s="93"/>
      <c r="U109" s="93"/>
      <c r="V109" s="93"/>
    </row>
    <row r="110" spans="1:22">
      <c r="A110" s="228" t="s">
        <v>585</v>
      </c>
      <c r="B110" s="212" t="s">
        <v>653</v>
      </c>
      <c r="C110" s="113"/>
      <c r="D110" s="229"/>
      <c r="E110" s="229"/>
      <c r="F110" s="230"/>
      <c r="G110" s="230"/>
      <c r="I110" s="230"/>
      <c r="J110" s="230"/>
      <c r="L110" s="230"/>
      <c r="M110" s="230"/>
      <c r="N110" s="93"/>
      <c r="O110" s="93"/>
      <c r="P110" s="93"/>
      <c r="Q110" s="93"/>
      <c r="R110" s="93"/>
      <c r="S110" s="93"/>
      <c r="T110" s="93"/>
      <c r="U110" s="93"/>
      <c r="V110" s="93"/>
    </row>
    <row r="111" ht="15.75" customHeight="1" spans="1:22">
      <c r="A111" s="228" t="s">
        <v>587</v>
      </c>
      <c r="B111" s="203" t="s">
        <v>654</v>
      </c>
      <c r="C111" s="113"/>
      <c r="D111" s="231"/>
      <c r="E111" s="231"/>
      <c r="F111" s="232"/>
      <c r="G111" s="232"/>
      <c r="H111" s="232"/>
      <c r="I111" s="232"/>
      <c r="J111" s="232"/>
      <c r="K111" s="232"/>
      <c r="L111" s="232"/>
      <c r="M111" s="232"/>
      <c r="N111" s="93"/>
      <c r="O111" s="93"/>
      <c r="P111" s="93"/>
      <c r="Q111" s="93"/>
      <c r="R111" s="93"/>
      <c r="S111" s="93"/>
      <c r="T111" s="93"/>
      <c r="U111" s="93"/>
      <c r="V111" s="93"/>
    </row>
    <row r="112" ht="15.75" customHeight="1" spans="1:22">
      <c r="A112" s="228" t="s">
        <v>589</v>
      </c>
      <c r="B112" s="203" t="s">
        <v>655</v>
      </c>
      <c r="C112" s="113"/>
      <c r="D112" s="233"/>
      <c r="E112" s="233"/>
      <c r="F112" s="234"/>
      <c r="G112" s="234"/>
      <c r="H112" s="234"/>
      <c r="I112" s="234"/>
      <c r="J112" s="234"/>
      <c r="K112" s="234"/>
      <c r="L112" s="234"/>
      <c r="M112" s="234"/>
      <c r="N112" s="93"/>
      <c r="O112" s="93"/>
      <c r="P112" s="93"/>
      <c r="Q112" s="93"/>
      <c r="R112" s="93"/>
      <c r="S112" s="93"/>
      <c r="T112" s="93"/>
      <c r="U112" s="93"/>
      <c r="V112" s="93"/>
    </row>
    <row r="113" ht="15.75" customHeight="1" spans="1:22">
      <c r="A113" s="235"/>
      <c r="B113" s="207" t="s">
        <v>656</v>
      </c>
      <c r="C113" s="105"/>
      <c r="D113" s="236">
        <f t="shared" ref="D113:M113" si="40">SUM(D109:D112)</f>
        <v>138.58</v>
      </c>
      <c r="E113" s="236">
        <f t="shared" si="40"/>
        <v>138.58</v>
      </c>
      <c r="F113" s="237">
        <f t="shared" si="40"/>
        <v>138.58</v>
      </c>
      <c r="G113" s="237">
        <f t="shared" si="40"/>
        <v>123.234166666667</v>
      </c>
      <c r="H113" s="237">
        <f t="shared" si="40"/>
        <v>134.534166666667</v>
      </c>
      <c r="I113" s="237">
        <f t="shared" si="40"/>
        <v>150.638333333333</v>
      </c>
      <c r="J113" s="237">
        <f t="shared" si="40"/>
        <v>75.2991666666667</v>
      </c>
      <c r="K113" s="237">
        <f t="shared" si="40"/>
        <v>75.2991666666667</v>
      </c>
      <c r="L113" s="237">
        <f t="shared" si="40"/>
        <v>176.704166666667</v>
      </c>
      <c r="M113" s="237">
        <f t="shared" si="40"/>
        <v>94.2066666666666</v>
      </c>
      <c r="N113" s="93"/>
      <c r="O113" s="93"/>
      <c r="P113" s="93"/>
      <c r="Q113" s="93"/>
      <c r="R113" s="93"/>
      <c r="S113" s="93"/>
      <c r="T113" s="93"/>
      <c r="U113" s="93"/>
      <c r="V113" s="93"/>
    </row>
    <row r="114" ht="15.75" customHeight="1" spans="1:24">
      <c r="A114" s="238"/>
      <c r="B114" s="239"/>
      <c r="C114" s="240"/>
      <c r="D114" s="240"/>
      <c r="E114" s="8"/>
      <c r="F114" s="93"/>
      <c r="G114" s="93"/>
      <c r="H114" s="93"/>
      <c r="I114" s="93"/>
      <c r="J114" s="93"/>
      <c r="K114" s="93"/>
      <c r="L114" s="93"/>
      <c r="M114" s="93"/>
      <c r="N114" s="93"/>
      <c r="O114" s="93"/>
      <c r="P114" s="93"/>
      <c r="Q114" s="93"/>
      <c r="R114" s="93"/>
      <c r="S114" s="93"/>
      <c r="T114" s="93"/>
      <c r="U114" s="93"/>
      <c r="V114" s="93"/>
      <c r="W114" s="93"/>
      <c r="X114" s="93"/>
    </row>
    <row r="115" ht="49.5" customHeight="1" spans="1:22">
      <c r="A115" s="99" t="s">
        <v>657</v>
      </c>
      <c r="B115" s="241"/>
      <c r="C115" s="242"/>
      <c r="D115" s="137" t="s">
        <v>173</v>
      </c>
      <c r="E115" s="137" t="s">
        <v>174</v>
      </c>
      <c r="F115" s="137" t="s">
        <v>175</v>
      </c>
      <c r="G115" s="137" t="s">
        <v>176</v>
      </c>
      <c r="H115" s="137" t="s">
        <v>177</v>
      </c>
      <c r="I115" s="137" t="s">
        <v>178</v>
      </c>
      <c r="J115" s="137" t="s">
        <v>179</v>
      </c>
      <c r="K115" s="137" t="s">
        <v>180</v>
      </c>
      <c r="L115" s="137" t="s">
        <v>181</v>
      </c>
      <c r="M115" s="189" t="s">
        <v>182</v>
      </c>
      <c r="N115" s="93"/>
      <c r="O115" s="93"/>
      <c r="P115" s="93"/>
      <c r="Q115" s="93"/>
      <c r="R115" s="93"/>
      <c r="S115" s="93"/>
      <c r="T115" s="93"/>
      <c r="U115" s="93"/>
      <c r="V115" s="93"/>
    </row>
    <row r="116" ht="15.75" customHeight="1" spans="1:22">
      <c r="A116" s="227">
        <v>6</v>
      </c>
      <c r="B116" s="170" t="s">
        <v>658</v>
      </c>
      <c r="C116" s="171" t="s">
        <v>603</v>
      </c>
      <c r="D116" s="172" t="s">
        <v>582</v>
      </c>
      <c r="E116" s="172" t="s">
        <v>582</v>
      </c>
      <c r="F116" s="173" t="s">
        <v>582</v>
      </c>
      <c r="G116" s="173" t="s">
        <v>582</v>
      </c>
      <c r="H116" s="173" t="s">
        <v>582</v>
      </c>
      <c r="I116" s="173" t="s">
        <v>582</v>
      </c>
      <c r="J116" s="173" t="s">
        <v>582</v>
      </c>
      <c r="K116" s="173" t="s">
        <v>582</v>
      </c>
      <c r="L116" s="173" t="s">
        <v>582</v>
      </c>
      <c r="M116" s="173" t="s">
        <v>582</v>
      </c>
      <c r="N116" s="93"/>
      <c r="O116" s="93"/>
      <c r="P116" s="93"/>
      <c r="Q116" s="93"/>
      <c r="R116" s="93"/>
      <c r="S116" s="93"/>
      <c r="T116" s="93"/>
      <c r="U116" s="93"/>
      <c r="V116" s="93"/>
    </row>
    <row r="117" ht="15.75" customHeight="1" spans="1:22">
      <c r="A117" s="228" t="s">
        <v>583</v>
      </c>
      <c r="B117" s="174" t="s">
        <v>659</v>
      </c>
      <c r="C117" s="243">
        <v>4.8</v>
      </c>
      <c r="D117" s="161">
        <f t="shared" ref="D117:M117" si="41">(D134)*$C$117/100</f>
        <v>234.164237909357</v>
      </c>
      <c r="E117" s="161">
        <f t="shared" si="41"/>
        <v>234.164237909357</v>
      </c>
      <c r="F117" s="162">
        <f t="shared" si="41"/>
        <v>247.65977686988</v>
      </c>
      <c r="G117" s="162">
        <f t="shared" si="41"/>
        <v>236.125867949606</v>
      </c>
      <c r="H117" s="162">
        <f t="shared" si="41"/>
        <v>233.968337580468</v>
      </c>
      <c r="I117" s="162">
        <f t="shared" si="41"/>
        <v>173.077932159691</v>
      </c>
      <c r="J117" s="162">
        <f t="shared" si="41"/>
        <v>250.33362077127</v>
      </c>
      <c r="K117" s="162">
        <f t="shared" si="41"/>
        <v>248.003385035508</v>
      </c>
      <c r="L117" s="162">
        <f t="shared" si="41"/>
        <v>236.010220225801</v>
      </c>
      <c r="M117" s="162">
        <f t="shared" si="41"/>
        <v>157.687062272815</v>
      </c>
      <c r="N117" s="93"/>
      <c r="O117" s="93"/>
      <c r="P117" s="93"/>
      <c r="Q117" s="93"/>
      <c r="R117" s="93"/>
      <c r="S117" s="93"/>
      <c r="T117" s="93"/>
      <c r="U117" s="93"/>
      <c r="V117" s="93"/>
    </row>
    <row r="118" ht="15.75" customHeight="1" spans="1:22">
      <c r="A118" s="228" t="s">
        <v>585</v>
      </c>
      <c r="B118" s="174" t="s">
        <v>660</v>
      </c>
      <c r="C118" s="243">
        <v>3.92</v>
      </c>
      <c r="D118" s="161">
        <f t="shared" ref="D118:M118" si="42">(D134+D117)*$C$118/100</f>
        <v>200.413365752021</v>
      </c>
      <c r="E118" s="161">
        <f t="shared" si="42"/>
        <v>200.413365752021</v>
      </c>
      <c r="F118" s="162">
        <f t="shared" si="42"/>
        <v>211.963747697034</v>
      </c>
      <c r="G118" s="162">
        <f t="shared" si="42"/>
        <v>202.092259515803</v>
      </c>
      <c r="H118" s="162">
        <f t="shared" si="42"/>
        <v>200.245701190536</v>
      </c>
      <c r="I118" s="162">
        <f t="shared" si="42"/>
        <v>148.131632871074</v>
      </c>
      <c r="J118" s="162">
        <f t="shared" si="42"/>
        <v>214.252201564104</v>
      </c>
      <c r="K118" s="162">
        <f t="shared" si="42"/>
        <v>212.25783047239</v>
      </c>
      <c r="L118" s="162">
        <f t="shared" si="42"/>
        <v>201.993280483922</v>
      </c>
      <c r="M118" s="162">
        <f t="shared" si="42"/>
        <v>134.959100363893</v>
      </c>
      <c r="N118" s="93"/>
      <c r="O118" s="93"/>
      <c r="P118" s="93"/>
      <c r="Q118" s="93"/>
      <c r="R118" s="93"/>
      <c r="S118" s="93"/>
      <c r="T118" s="93"/>
      <c r="U118" s="93"/>
      <c r="V118" s="93"/>
    </row>
    <row r="119" ht="15.75" customHeight="1" spans="1:22">
      <c r="A119" s="228" t="s">
        <v>587</v>
      </c>
      <c r="B119" s="174" t="s">
        <v>661</v>
      </c>
      <c r="C119" s="243"/>
      <c r="D119" s="161"/>
      <c r="E119" s="161"/>
      <c r="F119" s="162"/>
      <c r="G119" s="162"/>
      <c r="H119" s="162"/>
      <c r="I119" s="162"/>
      <c r="J119" s="162"/>
      <c r="K119" s="162"/>
      <c r="L119" s="162"/>
      <c r="M119" s="162"/>
      <c r="N119" s="93"/>
      <c r="O119" s="93"/>
      <c r="P119" s="93"/>
      <c r="Q119" s="93"/>
      <c r="R119" s="93"/>
      <c r="S119" s="93"/>
      <c r="T119" s="93"/>
      <c r="U119" s="93"/>
      <c r="V119" s="93"/>
    </row>
    <row r="120" ht="15.75" customHeight="1" spans="1:22">
      <c r="A120" s="228"/>
      <c r="B120" s="174" t="s">
        <v>662</v>
      </c>
      <c r="C120" s="243">
        <f>3+0.65</f>
        <v>3.65</v>
      </c>
      <c r="D120" s="161">
        <f t="shared" ref="D120:M120" si="43">((D134+D117+D118)/(1-($C$120+$C$122)/100))*$C$120/100</f>
        <v>212.287325426616</v>
      </c>
      <c r="E120" s="161">
        <f t="shared" si="43"/>
        <v>212.287325426616</v>
      </c>
      <c r="F120" s="162">
        <f t="shared" si="43"/>
        <v>224.522036827035</v>
      </c>
      <c r="G120" s="162">
        <f t="shared" si="43"/>
        <v>214.065689187192</v>
      </c>
      <c r="H120" s="162">
        <f t="shared" si="43"/>
        <v>212.109727185137</v>
      </c>
      <c r="I120" s="162">
        <f t="shared" si="43"/>
        <v>156.908038719271</v>
      </c>
      <c r="J120" s="162">
        <f t="shared" si="43"/>
        <v>226.946075508186</v>
      </c>
      <c r="K120" s="162">
        <f t="shared" si="43"/>
        <v>224.833543225823</v>
      </c>
      <c r="L120" s="162">
        <f t="shared" si="43"/>
        <v>213.960845910536</v>
      </c>
      <c r="M120" s="162">
        <f t="shared" si="43"/>
        <v>142.955068643889</v>
      </c>
      <c r="N120" s="93"/>
      <c r="O120" s="93"/>
      <c r="P120" s="93"/>
      <c r="Q120" s="93"/>
      <c r="R120" s="93"/>
      <c r="S120" s="93"/>
      <c r="T120" s="93"/>
      <c r="U120" s="93"/>
      <c r="V120" s="93"/>
    </row>
    <row r="121" ht="15.75" customHeight="1" spans="1:22">
      <c r="A121" s="228"/>
      <c r="B121" s="174" t="s">
        <v>663</v>
      </c>
      <c r="C121" s="243"/>
      <c r="D121" s="161"/>
      <c r="E121" s="161"/>
      <c r="F121" s="162"/>
      <c r="G121" s="162"/>
      <c r="H121" s="162"/>
      <c r="I121" s="162"/>
      <c r="J121" s="162"/>
      <c r="K121" s="162"/>
      <c r="L121" s="162"/>
      <c r="M121" s="162"/>
      <c r="N121" s="93"/>
      <c r="O121" s="93"/>
      <c r="P121" s="93"/>
      <c r="Q121" s="93"/>
      <c r="R121" s="93"/>
      <c r="S121" s="93"/>
      <c r="T121" s="93"/>
      <c r="U121" s="93"/>
      <c r="V121" s="93"/>
    </row>
    <row r="122" ht="15.75" customHeight="1" spans="1:22">
      <c r="A122" s="228"/>
      <c r="B122" s="174" t="s">
        <v>664</v>
      </c>
      <c r="C122" s="244">
        <v>5</v>
      </c>
      <c r="D122" s="161">
        <f t="shared" ref="D122:M122" si="44">((D134+D117+D118)/(1-($C$120+$C$122)/100))*$C$122/100</f>
        <v>290.804555378926</v>
      </c>
      <c r="E122" s="161">
        <f t="shared" si="44"/>
        <v>290.804555378926</v>
      </c>
      <c r="F122" s="162">
        <f t="shared" si="44"/>
        <v>307.564434009637</v>
      </c>
      <c r="G122" s="162">
        <f t="shared" si="44"/>
        <v>293.240670119442</v>
      </c>
      <c r="H122" s="162">
        <f t="shared" si="44"/>
        <v>290.561270116626</v>
      </c>
      <c r="I122" s="162">
        <f t="shared" si="44"/>
        <v>214.942518793522</v>
      </c>
      <c r="J122" s="162">
        <f t="shared" si="44"/>
        <v>310.88503494272</v>
      </c>
      <c r="K122" s="162">
        <f t="shared" si="44"/>
        <v>307.991155103867</v>
      </c>
      <c r="L122" s="162">
        <f t="shared" si="44"/>
        <v>293.097049192515</v>
      </c>
      <c r="M122" s="162">
        <f t="shared" si="44"/>
        <v>195.828861156012</v>
      </c>
      <c r="N122" s="93"/>
      <c r="O122" s="93"/>
      <c r="P122" s="93"/>
      <c r="Q122" s="93"/>
      <c r="R122" s="93"/>
      <c r="S122" s="93"/>
      <c r="T122" s="93"/>
      <c r="U122" s="93"/>
      <c r="V122" s="93"/>
    </row>
    <row r="123" ht="15.75" customHeight="1" spans="1:22">
      <c r="A123" s="228"/>
      <c r="B123" s="174" t="s">
        <v>665</v>
      </c>
      <c r="C123" s="243"/>
      <c r="D123" s="245"/>
      <c r="E123" s="245"/>
      <c r="F123" s="246"/>
      <c r="G123" s="246"/>
      <c r="H123" s="246"/>
      <c r="I123" s="246"/>
      <c r="J123" s="246"/>
      <c r="K123" s="246"/>
      <c r="L123" s="246"/>
      <c r="M123" s="246"/>
      <c r="N123" s="93"/>
      <c r="O123" s="93"/>
      <c r="P123" s="93"/>
      <c r="Q123" s="93"/>
      <c r="R123" s="93"/>
      <c r="S123" s="93"/>
      <c r="T123" s="93"/>
      <c r="U123" s="93"/>
      <c r="V123" s="93"/>
    </row>
    <row r="124" ht="15.75" customHeight="1" spans="1:22">
      <c r="A124" s="247"/>
      <c r="B124" s="181" t="s">
        <v>183</v>
      </c>
      <c r="C124" s="248">
        <f t="shared" ref="C124:G124" si="45">SUM(C117:C123)</f>
        <v>17.37</v>
      </c>
      <c r="D124" s="183">
        <f t="shared" si="45"/>
        <v>937.66948446692</v>
      </c>
      <c r="E124" s="183">
        <f t="shared" si="45"/>
        <v>937.66948446692</v>
      </c>
      <c r="F124" s="184">
        <f t="shared" si="45"/>
        <v>991.709995403586</v>
      </c>
      <c r="G124" s="184">
        <f t="shared" si="45"/>
        <v>945.524486772043</v>
      </c>
      <c r="H124" s="184">
        <f t="shared" ref="H124:M124" si="46">SUM(H117:H123)</f>
        <v>936.885036072767</v>
      </c>
      <c r="I124" s="184">
        <f t="shared" si="46"/>
        <v>693.060122543558</v>
      </c>
      <c r="J124" s="184">
        <f t="shared" si="46"/>
        <v>1002.41693278628</v>
      </c>
      <c r="K124" s="184">
        <f t="shared" si="46"/>
        <v>993.085913837589</v>
      </c>
      <c r="L124" s="184">
        <f t="shared" si="46"/>
        <v>945.061395812775</v>
      </c>
      <c r="M124" s="184">
        <f t="shared" si="46"/>
        <v>631.430092436609</v>
      </c>
      <c r="N124" s="93"/>
      <c r="O124" s="93"/>
      <c r="P124" s="93"/>
      <c r="Q124" s="93"/>
      <c r="R124" s="93"/>
      <c r="S124" s="93"/>
      <c r="T124" s="93"/>
      <c r="U124" s="93"/>
      <c r="V124" s="93"/>
    </row>
    <row r="125" ht="15.75" customHeight="1" spans="1:24">
      <c r="A125" s="238"/>
      <c r="B125" s="239"/>
      <c r="C125" s="240"/>
      <c r="D125" s="240"/>
      <c r="E125" s="8"/>
      <c r="F125" s="93"/>
      <c r="G125" s="93"/>
      <c r="H125" s="93"/>
      <c r="I125" s="93"/>
      <c r="J125" s="93"/>
      <c r="K125" s="93"/>
      <c r="L125" s="93"/>
      <c r="M125" s="93"/>
      <c r="N125" s="93"/>
      <c r="O125" s="93"/>
      <c r="P125" s="93"/>
      <c r="Q125" s="93"/>
      <c r="R125" s="93"/>
      <c r="S125" s="93"/>
      <c r="T125" s="93"/>
      <c r="U125" s="93"/>
      <c r="V125" s="93"/>
      <c r="W125" s="93"/>
      <c r="X125" s="93"/>
    </row>
    <row r="126" ht="15.75" customHeight="1" spans="1:24">
      <c r="A126" s="249" t="s">
        <v>666</v>
      </c>
      <c r="B126" s="250"/>
      <c r="C126" s="250"/>
      <c r="D126" s="250"/>
      <c r="E126" s="250"/>
      <c r="F126" s="250"/>
      <c r="G126" s="250"/>
      <c r="H126" s="250"/>
      <c r="I126" s="250"/>
      <c r="J126" s="250"/>
      <c r="K126" s="93"/>
      <c r="L126" s="93"/>
      <c r="M126" s="93"/>
      <c r="N126" s="93"/>
      <c r="O126" s="93"/>
      <c r="P126" s="93"/>
      <c r="Q126" s="93"/>
      <c r="R126" s="93"/>
      <c r="S126" s="93"/>
      <c r="T126" s="93"/>
      <c r="U126" s="93"/>
      <c r="V126" s="93"/>
      <c r="W126" s="93"/>
      <c r="X126" s="93"/>
    </row>
    <row r="127" ht="62.25" customHeight="1" spans="1:22">
      <c r="A127" s="251" t="s">
        <v>667</v>
      </c>
      <c r="B127" s="115"/>
      <c r="C127" s="113"/>
      <c r="D127" s="137" t="s">
        <v>173</v>
      </c>
      <c r="E127" s="137" t="s">
        <v>174</v>
      </c>
      <c r="F127" s="137" t="s">
        <v>175</v>
      </c>
      <c r="G127" s="137" t="s">
        <v>176</v>
      </c>
      <c r="H127" s="137" t="s">
        <v>177</v>
      </c>
      <c r="I127" s="137" t="s">
        <v>178</v>
      </c>
      <c r="J127" s="137" t="s">
        <v>179</v>
      </c>
      <c r="K127" s="137" t="s">
        <v>180</v>
      </c>
      <c r="L127" s="137" t="s">
        <v>181</v>
      </c>
      <c r="M127" s="189" t="s">
        <v>182</v>
      </c>
      <c r="N127" s="93"/>
      <c r="O127" s="93"/>
      <c r="P127" s="93"/>
      <c r="Q127" s="93"/>
      <c r="R127" s="93"/>
      <c r="S127" s="93"/>
      <c r="T127" s="93"/>
      <c r="U127" s="93"/>
      <c r="V127" s="93"/>
    </row>
    <row r="128" ht="15.75" customHeight="1" spans="1:22">
      <c r="A128" s="252"/>
      <c r="B128" s="211" t="s">
        <v>668</v>
      </c>
      <c r="C128" s="113"/>
      <c r="D128" s="172" t="s">
        <v>582</v>
      </c>
      <c r="E128" s="172" t="s">
        <v>582</v>
      </c>
      <c r="F128" s="173" t="s">
        <v>582</v>
      </c>
      <c r="G128" s="173" t="s">
        <v>582</v>
      </c>
      <c r="H128" s="173" t="s">
        <v>582</v>
      </c>
      <c r="I128" s="173" t="s">
        <v>582</v>
      </c>
      <c r="J128" s="173" t="s">
        <v>582</v>
      </c>
      <c r="K128" s="173" t="s">
        <v>582</v>
      </c>
      <c r="L128" s="173" t="s">
        <v>582</v>
      </c>
      <c r="M128" s="173" t="s">
        <v>582</v>
      </c>
      <c r="N128" s="93"/>
      <c r="O128" s="93"/>
      <c r="P128" s="93"/>
      <c r="Q128" s="93"/>
      <c r="R128" s="93"/>
      <c r="S128" s="93"/>
      <c r="T128" s="93"/>
      <c r="U128" s="93"/>
      <c r="V128" s="93"/>
    </row>
    <row r="129" ht="15.75" customHeight="1" spans="1:22">
      <c r="A129" s="252" t="s">
        <v>583</v>
      </c>
      <c r="B129" s="212" t="s">
        <v>669</v>
      </c>
      <c r="C129" s="113"/>
      <c r="D129" s="161">
        <f t="shared" ref="D129:M129" si="47">D39</f>
        <v>2347.34</v>
      </c>
      <c r="E129" s="161">
        <f t="shared" si="47"/>
        <v>2347.34</v>
      </c>
      <c r="F129" s="162">
        <f t="shared" si="47"/>
        <v>2512.05</v>
      </c>
      <c r="G129" s="162">
        <f t="shared" si="47"/>
        <v>2380.35</v>
      </c>
      <c r="H129" s="162">
        <f t="shared" si="47"/>
        <v>2347.34</v>
      </c>
      <c r="I129" s="162">
        <f t="shared" si="47"/>
        <v>1594.67</v>
      </c>
      <c r="J129" s="162">
        <f t="shared" si="47"/>
        <v>2582.08</v>
      </c>
      <c r="K129" s="162">
        <f t="shared" si="47"/>
        <v>2553.64</v>
      </c>
      <c r="L129" s="162">
        <f t="shared" si="47"/>
        <v>2347.34</v>
      </c>
      <c r="M129" s="162">
        <f t="shared" si="47"/>
        <v>1470.98</v>
      </c>
      <c r="N129" s="93"/>
      <c r="O129" s="93"/>
      <c r="P129" s="93"/>
      <c r="Q129" s="93"/>
      <c r="R129" s="93"/>
      <c r="S129" s="93"/>
      <c r="T129" s="93"/>
      <c r="U129" s="93"/>
      <c r="V129" s="93"/>
    </row>
    <row r="130" ht="15.75" customHeight="1" spans="1:22">
      <c r="A130" s="252" t="s">
        <v>585</v>
      </c>
      <c r="B130" s="212" t="s">
        <v>670</v>
      </c>
      <c r="C130" s="113"/>
      <c r="D130" s="161">
        <f t="shared" ref="D130:M130" si="48">D74</f>
        <v>2181.83247</v>
      </c>
      <c r="E130" s="161">
        <f t="shared" si="48"/>
        <v>2181.83247</v>
      </c>
      <c r="F130" s="162">
        <f t="shared" si="48"/>
        <v>2284.035025</v>
      </c>
      <c r="G130" s="162">
        <f t="shared" si="48"/>
        <v>2202.315175</v>
      </c>
      <c r="H130" s="162">
        <f t="shared" si="48"/>
        <v>2181.83247</v>
      </c>
      <c r="I130" s="162">
        <f t="shared" si="48"/>
        <v>1714.800735</v>
      </c>
      <c r="J130" s="162">
        <f t="shared" si="48"/>
        <v>2327.48864</v>
      </c>
      <c r="K130" s="162">
        <f t="shared" si="48"/>
        <v>2309.84162</v>
      </c>
      <c r="L130" s="162">
        <f t="shared" si="48"/>
        <v>2181.83247</v>
      </c>
      <c r="M130" s="162">
        <f t="shared" si="48"/>
        <v>1585.46949</v>
      </c>
      <c r="N130" s="93"/>
      <c r="O130" s="93"/>
      <c r="P130" s="93"/>
      <c r="Q130" s="93"/>
      <c r="R130" s="93"/>
      <c r="S130" s="93"/>
      <c r="T130" s="93"/>
      <c r="U130" s="93"/>
      <c r="V130" s="93"/>
    </row>
    <row r="131" ht="15.75" customHeight="1" spans="1:22">
      <c r="A131" s="252" t="s">
        <v>587</v>
      </c>
      <c r="B131" s="212" t="s">
        <v>671</v>
      </c>
      <c r="C131" s="113"/>
      <c r="D131" s="161">
        <f t="shared" ref="D131:M131" si="49">D84</f>
        <v>155.819176537889</v>
      </c>
      <c r="E131" s="161">
        <f t="shared" si="49"/>
        <v>155.819176537889</v>
      </c>
      <c r="F131" s="162">
        <f t="shared" si="49"/>
        <v>166.752464373056</v>
      </c>
      <c r="G131" s="162">
        <f t="shared" si="49"/>
        <v>158.010347878056</v>
      </c>
      <c r="H131" s="162">
        <f t="shared" si="49"/>
        <v>155.819176537889</v>
      </c>
      <c r="I131" s="162">
        <f t="shared" si="49"/>
        <v>105.857682063389</v>
      </c>
      <c r="J131" s="162">
        <f t="shared" si="49"/>
        <v>171.400986910222</v>
      </c>
      <c r="K131" s="162">
        <f t="shared" si="49"/>
        <v>169.513167676222</v>
      </c>
      <c r="L131" s="162">
        <f t="shared" si="49"/>
        <v>155.819176537889</v>
      </c>
      <c r="M131" s="162">
        <f t="shared" si="49"/>
        <v>97.6472614918889</v>
      </c>
      <c r="N131" s="93"/>
      <c r="O131" s="93"/>
      <c r="P131" s="93"/>
      <c r="Q131" s="93"/>
      <c r="R131" s="93"/>
      <c r="S131" s="93"/>
      <c r="T131" s="93"/>
      <c r="U131" s="93"/>
      <c r="V131" s="93"/>
    </row>
    <row r="132" ht="15.75" customHeight="1" spans="1:22">
      <c r="A132" s="252" t="s">
        <v>589</v>
      </c>
      <c r="B132" s="212" t="s">
        <v>672</v>
      </c>
      <c r="C132" s="113"/>
      <c r="D132" s="161">
        <f t="shared" ref="D132:M132" si="50">D105</f>
        <v>54.8499765737118</v>
      </c>
      <c r="E132" s="161">
        <f t="shared" si="50"/>
        <v>54.8499765737118</v>
      </c>
      <c r="F132" s="162">
        <f t="shared" si="50"/>
        <v>58.1611954161028</v>
      </c>
      <c r="G132" s="162">
        <f t="shared" si="50"/>
        <v>55.3792260720687</v>
      </c>
      <c r="H132" s="162">
        <f t="shared" si="50"/>
        <v>54.8145530551933</v>
      </c>
      <c r="I132" s="162">
        <f t="shared" si="50"/>
        <v>39.8235029301679</v>
      </c>
      <c r="J132" s="162">
        <f t="shared" si="50"/>
        <v>59.0149724912295</v>
      </c>
      <c r="K132" s="162">
        <f t="shared" si="50"/>
        <v>58.4432338968661</v>
      </c>
      <c r="L132" s="162">
        <f t="shared" si="50"/>
        <v>55.1837748329711</v>
      </c>
      <c r="M132" s="162">
        <f t="shared" si="50"/>
        <v>36.843712525083</v>
      </c>
      <c r="N132" s="93"/>
      <c r="O132" s="93"/>
      <c r="P132" s="93"/>
      <c r="Q132" s="93"/>
      <c r="R132" s="93"/>
      <c r="S132" s="93"/>
      <c r="T132" s="93"/>
      <c r="U132" s="93"/>
      <c r="V132" s="93"/>
    </row>
    <row r="133" ht="15.75" customHeight="1" spans="1:22">
      <c r="A133" s="252" t="s">
        <v>591</v>
      </c>
      <c r="B133" s="212" t="s">
        <v>673</v>
      </c>
      <c r="C133" s="113"/>
      <c r="D133" s="161">
        <f t="shared" ref="D133:M133" si="51">D113</f>
        <v>138.58</v>
      </c>
      <c r="E133" s="161">
        <f t="shared" si="51"/>
        <v>138.58</v>
      </c>
      <c r="F133" s="162">
        <f t="shared" si="51"/>
        <v>138.58</v>
      </c>
      <c r="G133" s="162">
        <f t="shared" si="51"/>
        <v>123.234166666667</v>
      </c>
      <c r="H133" s="162">
        <f t="shared" si="51"/>
        <v>134.534166666667</v>
      </c>
      <c r="I133" s="162">
        <f t="shared" si="51"/>
        <v>150.638333333333</v>
      </c>
      <c r="J133" s="162">
        <f t="shared" si="51"/>
        <v>75.2991666666667</v>
      </c>
      <c r="K133" s="162">
        <f t="shared" si="51"/>
        <v>75.2991666666667</v>
      </c>
      <c r="L133" s="162">
        <f t="shared" si="51"/>
        <v>176.704166666667</v>
      </c>
      <c r="M133" s="162">
        <f t="shared" si="51"/>
        <v>94.2066666666666</v>
      </c>
      <c r="N133" s="93"/>
      <c r="O133" s="93"/>
      <c r="P133" s="93"/>
      <c r="Q133" s="93"/>
      <c r="R133" s="93"/>
      <c r="S133" s="93"/>
      <c r="T133" s="93"/>
      <c r="U133" s="93"/>
      <c r="V133" s="93"/>
    </row>
    <row r="134" ht="15.75" customHeight="1" spans="1:22">
      <c r="A134" s="252"/>
      <c r="B134" s="211" t="s">
        <v>674</v>
      </c>
      <c r="C134" s="113"/>
      <c r="D134" s="163">
        <f t="shared" ref="D134:M134" si="52">SUM(D129:D133)</f>
        <v>4878.4216231116</v>
      </c>
      <c r="E134" s="163">
        <f t="shared" si="52"/>
        <v>4878.4216231116</v>
      </c>
      <c r="F134" s="164">
        <f t="shared" si="52"/>
        <v>5159.57868478916</v>
      </c>
      <c r="G134" s="164">
        <f t="shared" si="52"/>
        <v>4919.28891561679</v>
      </c>
      <c r="H134" s="164">
        <f t="shared" si="52"/>
        <v>4874.34036625975</v>
      </c>
      <c r="I134" s="164">
        <f t="shared" si="52"/>
        <v>3605.79025332689</v>
      </c>
      <c r="J134" s="164">
        <f t="shared" si="52"/>
        <v>5215.28376606812</v>
      </c>
      <c r="K134" s="164">
        <f t="shared" si="52"/>
        <v>5166.73718823976</v>
      </c>
      <c r="L134" s="164">
        <f t="shared" si="52"/>
        <v>4916.87958803753</v>
      </c>
      <c r="M134" s="164">
        <f t="shared" si="52"/>
        <v>3285.14713068364</v>
      </c>
      <c r="N134" s="93"/>
      <c r="O134" s="93"/>
      <c r="P134" s="93"/>
      <c r="Q134" s="93"/>
      <c r="R134" s="93"/>
      <c r="S134" s="93"/>
      <c r="T134" s="93"/>
      <c r="U134" s="93"/>
      <c r="V134" s="93"/>
    </row>
    <row r="135" ht="15.75" customHeight="1" spans="1:22">
      <c r="A135" s="252" t="s">
        <v>593</v>
      </c>
      <c r="B135" s="212" t="s">
        <v>675</v>
      </c>
      <c r="C135" s="113"/>
      <c r="D135" s="161">
        <f t="shared" ref="D135:M135" si="53">D124</f>
        <v>937.66948446692</v>
      </c>
      <c r="E135" s="161">
        <f t="shared" si="53"/>
        <v>937.66948446692</v>
      </c>
      <c r="F135" s="162">
        <f t="shared" si="53"/>
        <v>991.709995403586</v>
      </c>
      <c r="G135" s="162">
        <f t="shared" si="53"/>
        <v>945.524486772043</v>
      </c>
      <c r="H135" s="162">
        <f t="shared" si="53"/>
        <v>936.885036072767</v>
      </c>
      <c r="I135" s="162">
        <f t="shared" si="53"/>
        <v>693.060122543558</v>
      </c>
      <c r="J135" s="162">
        <f t="shared" si="53"/>
        <v>1002.41693278628</v>
      </c>
      <c r="K135" s="162">
        <f t="shared" si="53"/>
        <v>993.085913837589</v>
      </c>
      <c r="L135" s="162">
        <f t="shared" si="53"/>
        <v>945.061395812775</v>
      </c>
      <c r="M135" s="162">
        <f t="shared" si="53"/>
        <v>631.430092436609</v>
      </c>
      <c r="N135" s="93"/>
      <c r="O135" s="93"/>
      <c r="P135" s="93"/>
      <c r="Q135" s="93"/>
      <c r="R135" s="93"/>
      <c r="S135" s="93"/>
      <c r="T135" s="93"/>
      <c r="U135" s="93"/>
      <c r="V135" s="93"/>
    </row>
    <row r="136" ht="15.75" customHeight="1" spans="1:22">
      <c r="A136" s="252"/>
      <c r="B136" s="211" t="s">
        <v>676</v>
      </c>
      <c r="C136" s="113"/>
      <c r="D136" s="163">
        <f t="shared" ref="D136:M136" si="54">SUM(D134:D135)</f>
        <v>5816.09110757852</v>
      </c>
      <c r="E136" s="163">
        <f t="shared" si="54"/>
        <v>5816.09110757852</v>
      </c>
      <c r="F136" s="164">
        <f t="shared" si="54"/>
        <v>6151.28868019275</v>
      </c>
      <c r="G136" s="164">
        <f t="shared" si="54"/>
        <v>5864.81340238883</v>
      </c>
      <c r="H136" s="164">
        <f t="shared" si="54"/>
        <v>5811.22540233251</v>
      </c>
      <c r="I136" s="164">
        <f t="shared" si="54"/>
        <v>4298.85037587045</v>
      </c>
      <c r="J136" s="164">
        <f t="shared" si="54"/>
        <v>6217.7006988544</v>
      </c>
      <c r="K136" s="164">
        <f t="shared" si="54"/>
        <v>6159.82310207734</v>
      </c>
      <c r="L136" s="164">
        <f t="shared" si="54"/>
        <v>5861.9409838503</v>
      </c>
      <c r="M136" s="164">
        <f t="shared" si="54"/>
        <v>3916.57722312025</v>
      </c>
      <c r="N136" s="93"/>
      <c r="O136" s="93"/>
      <c r="P136" s="93"/>
      <c r="Q136" s="93"/>
      <c r="R136" s="93"/>
      <c r="S136" s="93"/>
      <c r="T136" s="93"/>
      <c r="U136" s="93"/>
      <c r="V136" s="93"/>
    </row>
    <row r="137" ht="15.75" customHeight="1" spans="1:22">
      <c r="A137" s="180"/>
      <c r="B137" s="219" t="s">
        <v>677</v>
      </c>
      <c r="C137" s="105"/>
      <c r="D137" s="182">
        <f t="shared" ref="D137:M137" si="55">D136/D39</f>
        <v>2.47773697358649</v>
      </c>
      <c r="E137" s="182">
        <f t="shared" si="55"/>
        <v>2.47773697358649</v>
      </c>
      <c r="F137" s="253">
        <f t="shared" si="55"/>
        <v>2.44871267697408</v>
      </c>
      <c r="G137" s="253">
        <f t="shared" si="55"/>
        <v>2.4638449817837</v>
      </c>
      <c r="H137" s="253">
        <f t="shared" si="55"/>
        <v>2.47566411441568</v>
      </c>
      <c r="I137" s="253">
        <f t="shared" si="55"/>
        <v>2.69576174121947</v>
      </c>
      <c r="J137" s="253">
        <f t="shared" si="55"/>
        <v>2.40802016159623</v>
      </c>
      <c r="K137" s="253">
        <f t="shared" si="55"/>
        <v>2.41217364314365</v>
      </c>
      <c r="L137" s="253">
        <f t="shared" si="55"/>
        <v>2.49726966858244</v>
      </c>
      <c r="M137" s="253">
        <f t="shared" si="55"/>
        <v>2.66256320488399</v>
      </c>
      <c r="N137" s="93"/>
      <c r="O137" s="93"/>
      <c r="P137" s="93"/>
      <c r="Q137" s="93"/>
      <c r="R137" s="93"/>
      <c r="S137" s="93"/>
      <c r="T137" s="93"/>
      <c r="U137" s="93"/>
      <c r="V137" s="93"/>
    </row>
    <row r="138" ht="15.75" customHeight="1" spans="1:24">
      <c r="A138" s="8"/>
      <c r="B138" s="254"/>
      <c r="C138" s="8"/>
      <c r="D138" s="8"/>
      <c r="E138" s="8"/>
      <c r="F138" s="93"/>
      <c r="G138" s="93"/>
      <c r="H138" s="93"/>
      <c r="I138" s="93"/>
      <c r="J138" s="93"/>
      <c r="K138" s="93"/>
      <c r="L138" s="93"/>
      <c r="M138" s="93"/>
      <c r="N138" s="93"/>
      <c r="O138" s="93"/>
      <c r="P138" s="93"/>
      <c r="Q138" s="93"/>
      <c r="R138" s="93"/>
      <c r="S138" s="93"/>
      <c r="T138" s="93"/>
      <c r="U138" s="93"/>
      <c r="V138" s="93"/>
      <c r="W138" s="93"/>
      <c r="X138" s="93"/>
    </row>
    <row r="139" ht="15.75" customHeight="1" spans="1:24">
      <c r="A139" s="8"/>
      <c r="B139" s="8"/>
      <c r="C139" s="8"/>
      <c r="D139" s="8"/>
      <c r="E139" s="8"/>
      <c r="F139" s="93"/>
      <c r="G139" s="93"/>
      <c r="H139" s="93"/>
      <c r="I139" s="93"/>
      <c r="J139" s="93"/>
      <c r="K139" s="93"/>
      <c r="L139" s="93"/>
      <c r="M139" s="93"/>
      <c r="N139" s="93"/>
      <c r="O139" s="93"/>
      <c r="P139" s="93"/>
      <c r="Q139" s="93"/>
      <c r="R139" s="93"/>
      <c r="S139" s="93"/>
      <c r="T139" s="93"/>
      <c r="U139" s="93"/>
      <c r="V139" s="93"/>
      <c r="W139" s="93"/>
      <c r="X139" s="93"/>
    </row>
    <row r="140" ht="58.5" customHeight="1" spans="1:22">
      <c r="A140" s="154" t="s">
        <v>678</v>
      </c>
      <c r="B140" s="100"/>
      <c r="C140" s="242"/>
      <c r="D140" s="137" t="s">
        <v>173</v>
      </c>
      <c r="E140" s="137" t="s">
        <v>174</v>
      </c>
      <c r="F140" s="137" t="s">
        <v>175</v>
      </c>
      <c r="G140" s="137" t="s">
        <v>176</v>
      </c>
      <c r="H140" s="137" t="s">
        <v>177</v>
      </c>
      <c r="I140" s="137" t="s">
        <v>178</v>
      </c>
      <c r="J140" s="137" t="s">
        <v>179</v>
      </c>
      <c r="K140" s="137" t="s">
        <v>180</v>
      </c>
      <c r="L140" s="137" t="s">
        <v>181</v>
      </c>
      <c r="M140" s="189" t="s">
        <v>182</v>
      </c>
      <c r="N140" s="93"/>
      <c r="O140" s="93"/>
      <c r="P140" s="93"/>
      <c r="Q140" s="93"/>
      <c r="R140" s="93"/>
      <c r="S140" s="93"/>
      <c r="T140" s="93"/>
      <c r="U140" s="93"/>
      <c r="V140" s="93"/>
    </row>
    <row r="141" ht="15.75" customHeight="1" spans="1:22">
      <c r="A141" s="227">
        <v>6</v>
      </c>
      <c r="B141" s="170" t="s">
        <v>658</v>
      </c>
      <c r="C141" s="171" t="s">
        <v>603</v>
      </c>
      <c r="D141" s="172" t="s">
        <v>582</v>
      </c>
      <c r="E141" s="172" t="s">
        <v>582</v>
      </c>
      <c r="F141" s="173" t="s">
        <v>582</v>
      </c>
      <c r="G141" s="173" t="s">
        <v>582</v>
      </c>
      <c r="H141" s="173" t="s">
        <v>582</v>
      </c>
      <c r="I141" s="173" t="s">
        <v>582</v>
      </c>
      <c r="J141" s="173" t="s">
        <v>582</v>
      </c>
      <c r="K141" s="173" t="s">
        <v>582</v>
      </c>
      <c r="L141" s="173" t="s">
        <v>582</v>
      </c>
      <c r="M141" s="173" t="s">
        <v>582</v>
      </c>
      <c r="N141" s="93"/>
      <c r="O141" s="93"/>
      <c r="P141" s="93"/>
      <c r="Q141" s="93"/>
      <c r="R141" s="93"/>
      <c r="S141" s="93"/>
      <c r="T141" s="93"/>
      <c r="U141" s="93"/>
      <c r="V141" s="93"/>
    </row>
    <row r="142" ht="15.75" customHeight="1" spans="1:22">
      <c r="A142" s="228" t="s">
        <v>583</v>
      </c>
      <c r="B142" s="174" t="s">
        <v>659</v>
      </c>
      <c r="C142" s="243">
        <v>4.8</v>
      </c>
      <c r="D142" s="161">
        <f t="shared" ref="D142:M142" si="56">(D159)*$C$142/100</f>
        <v>234.164237909357</v>
      </c>
      <c r="E142" s="161">
        <f t="shared" si="56"/>
        <v>234.164237909357</v>
      </c>
      <c r="F142" s="162">
        <f t="shared" si="56"/>
        <v>247.65977686988</v>
      </c>
      <c r="G142" s="162">
        <f t="shared" si="56"/>
        <v>236.125867949606</v>
      </c>
      <c r="H142" s="162">
        <f t="shared" si="56"/>
        <v>233.968337580468</v>
      </c>
      <c r="I142" s="162">
        <f t="shared" si="56"/>
        <v>173.077932159691</v>
      </c>
      <c r="J142" s="162">
        <f t="shared" si="56"/>
        <v>250.33362077127</v>
      </c>
      <c r="K142" s="162">
        <f t="shared" si="56"/>
        <v>248.003385035508</v>
      </c>
      <c r="L142" s="162">
        <f t="shared" si="56"/>
        <v>236.010220225801</v>
      </c>
      <c r="M142" s="162">
        <f t="shared" si="56"/>
        <v>157.687062272815</v>
      </c>
      <c r="N142" s="93"/>
      <c r="O142" s="93"/>
      <c r="P142" s="93"/>
      <c r="Q142" s="93"/>
      <c r="R142" s="93"/>
      <c r="S142" s="93"/>
      <c r="T142" s="93"/>
      <c r="U142" s="93"/>
      <c r="V142" s="93"/>
    </row>
    <row r="143" ht="15.75" customHeight="1" spans="1:22">
      <c r="A143" s="228" t="s">
        <v>585</v>
      </c>
      <c r="B143" s="174" t="s">
        <v>660</v>
      </c>
      <c r="C143" s="243">
        <v>3.92</v>
      </c>
      <c r="D143" s="161">
        <f t="shared" ref="D143:M143" si="57">(D159+D142)*$C$143/100</f>
        <v>200.413365752021</v>
      </c>
      <c r="E143" s="161">
        <f t="shared" si="57"/>
        <v>200.413365752021</v>
      </c>
      <c r="F143" s="162">
        <f t="shared" si="57"/>
        <v>211.963747697034</v>
      </c>
      <c r="G143" s="162">
        <f t="shared" si="57"/>
        <v>202.092259515803</v>
      </c>
      <c r="H143" s="162">
        <f t="shared" si="57"/>
        <v>200.245701190536</v>
      </c>
      <c r="I143" s="162">
        <f t="shared" si="57"/>
        <v>148.131632871074</v>
      </c>
      <c r="J143" s="162">
        <f t="shared" si="57"/>
        <v>214.252201564104</v>
      </c>
      <c r="K143" s="162">
        <f t="shared" si="57"/>
        <v>212.25783047239</v>
      </c>
      <c r="L143" s="162">
        <f t="shared" si="57"/>
        <v>201.993280483922</v>
      </c>
      <c r="M143" s="162">
        <f t="shared" si="57"/>
        <v>134.959100363893</v>
      </c>
      <c r="N143" s="93"/>
      <c r="O143" s="93"/>
      <c r="P143" s="93"/>
      <c r="Q143" s="93"/>
      <c r="R143" s="93"/>
      <c r="S143" s="93"/>
      <c r="T143" s="93"/>
      <c r="U143" s="93"/>
      <c r="V143" s="93"/>
    </row>
    <row r="144" ht="15.75" customHeight="1" spans="1:22">
      <c r="A144" s="228" t="s">
        <v>587</v>
      </c>
      <c r="B144" s="174" t="s">
        <v>661</v>
      </c>
      <c r="C144" s="243"/>
      <c r="D144" s="161"/>
      <c r="E144" s="161"/>
      <c r="F144" s="162"/>
      <c r="G144" s="162"/>
      <c r="H144" s="162"/>
      <c r="I144" s="162"/>
      <c r="J144" s="162"/>
      <c r="K144" s="162"/>
      <c r="L144" s="162"/>
      <c r="M144" s="162"/>
      <c r="N144" s="93"/>
      <c r="O144" s="93"/>
      <c r="P144" s="93"/>
      <c r="Q144" s="93"/>
      <c r="R144" s="93"/>
      <c r="S144" s="93"/>
      <c r="T144" s="93"/>
      <c r="U144" s="93"/>
      <c r="V144" s="93"/>
    </row>
    <row r="145" ht="15.75" customHeight="1" spans="1:22">
      <c r="A145" s="228"/>
      <c r="B145" s="174" t="s">
        <v>679</v>
      </c>
      <c r="C145" s="175">
        <v>9.25</v>
      </c>
      <c r="D145" s="161">
        <f t="shared" ref="D145:M145" si="58">((D159+D142+D143)/(1-($C$145+$C$147)/100))*$C$145/100</f>
        <v>573.122365570263</v>
      </c>
      <c r="E145" s="161">
        <f t="shared" si="58"/>
        <v>573.122365570263</v>
      </c>
      <c r="F145" s="162">
        <f t="shared" si="58"/>
        <v>606.15300800634</v>
      </c>
      <c r="G145" s="162">
        <f t="shared" si="58"/>
        <v>577.923500274173</v>
      </c>
      <c r="H145" s="162">
        <f t="shared" si="58"/>
        <v>572.642895003317</v>
      </c>
      <c r="I145" s="162">
        <f t="shared" si="58"/>
        <v>423.612225303887</v>
      </c>
      <c r="J145" s="162">
        <f t="shared" si="58"/>
        <v>612.697302539152</v>
      </c>
      <c r="K145" s="162">
        <f t="shared" si="58"/>
        <v>606.993996905724</v>
      </c>
      <c r="L145" s="162">
        <f t="shared" si="58"/>
        <v>577.640449806555</v>
      </c>
      <c r="M145" s="162">
        <f t="shared" si="58"/>
        <v>385.942716772166</v>
      </c>
      <c r="N145" s="93"/>
      <c r="O145" s="93"/>
      <c r="P145" s="93"/>
      <c r="Q145" s="93"/>
      <c r="R145" s="93"/>
      <c r="S145" s="93"/>
      <c r="T145" s="93"/>
      <c r="U145" s="93"/>
      <c r="V145" s="93"/>
    </row>
    <row r="146" ht="15.75" customHeight="1" spans="1:22">
      <c r="A146" s="228"/>
      <c r="B146" s="174" t="s">
        <v>663</v>
      </c>
      <c r="C146" s="243"/>
      <c r="D146" s="161"/>
      <c r="E146" s="161"/>
      <c r="F146" s="162"/>
      <c r="G146" s="162"/>
      <c r="H146" s="162"/>
      <c r="I146" s="162"/>
      <c r="J146" s="162"/>
      <c r="K146" s="162"/>
      <c r="L146" s="162"/>
      <c r="M146" s="162"/>
      <c r="N146" s="93"/>
      <c r="O146" s="93"/>
      <c r="P146" s="93"/>
      <c r="Q146" s="93"/>
      <c r="R146" s="93"/>
      <c r="S146" s="93"/>
      <c r="T146" s="93"/>
      <c r="U146" s="93"/>
      <c r="V146" s="93"/>
    </row>
    <row r="147" ht="15.75" customHeight="1" spans="1:22">
      <c r="A147" s="228"/>
      <c r="B147" s="174" t="s">
        <v>664</v>
      </c>
      <c r="C147" s="244">
        <v>5</v>
      </c>
      <c r="D147" s="161">
        <f t="shared" ref="D147:M147" si="59">((D159+D142+D143)/(1-($C$145+$C$147)/100))*$C$147/100</f>
        <v>309.795873281223</v>
      </c>
      <c r="E147" s="161">
        <f t="shared" si="59"/>
        <v>309.795873281223</v>
      </c>
      <c r="F147" s="162">
        <f t="shared" si="59"/>
        <v>327.650274598022</v>
      </c>
      <c r="G147" s="162">
        <f t="shared" si="59"/>
        <v>312.391081229283</v>
      </c>
      <c r="H147" s="162">
        <f t="shared" si="59"/>
        <v>309.536700001793</v>
      </c>
      <c r="I147" s="162">
        <f t="shared" si="59"/>
        <v>228.979581245344</v>
      </c>
      <c r="J147" s="162">
        <f t="shared" si="59"/>
        <v>331.187731102244</v>
      </c>
      <c r="K147" s="162">
        <f t="shared" si="59"/>
        <v>328.104863192283</v>
      </c>
      <c r="L147" s="162">
        <f t="shared" si="59"/>
        <v>312.238080976516</v>
      </c>
      <c r="M147" s="162">
        <f t="shared" si="59"/>
        <v>208.617684741711</v>
      </c>
      <c r="N147" s="93"/>
      <c r="O147" s="93"/>
      <c r="P147" s="93"/>
      <c r="Q147" s="93"/>
      <c r="R147" s="93"/>
      <c r="S147" s="93"/>
      <c r="T147" s="93"/>
      <c r="U147" s="93"/>
      <c r="V147" s="93"/>
    </row>
    <row r="148" ht="15.75" customHeight="1" spans="1:22">
      <c r="A148" s="228"/>
      <c r="B148" s="174" t="s">
        <v>665</v>
      </c>
      <c r="C148" s="243"/>
      <c r="D148" s="161"/>
      <c r="E148" s="161"/>
      <c r="F148" s="162"/>
      <c r="G148" s="162"/>
      <c r="H148" s="162"/>
      <c r="I148" s="162"/>
      <c r="J148" s="162"/>
      <c r="K148" s="162"/>
      <c r="L148" s="162"/>
      <c r="M148" s="162"/>
      <c r="N148" s="93"/>
      <c r="O148" s="93"/>
      <c r="P148" s="93"/>
      <c r="Q148" s="93"/>
      <c r="R148" s="93"/>
      <c r="S148" s="93"/>
      <c r="T148" s="93"/>
      <c r="U148" s="93"/>
      <c r="V148" s="93"/>
    </row>
    <row r="149" ht="15.75" customHeight="1" spans="1:22">
      <c r="A149" s="247"/>
      <c r="B149" s="181" t="s">
        <v>183</v>
      </c>
      <c r="C149" s="248">
        <f t="shared" ref="C149:G149" si="60">SUM(C142:C148)</f>
        <v>22.97</v>
      </c>
      <c r="D149" s="183">
        <f t="shared" si="60"/>
        <v>1317.49584251286</v>
      </c>
      <c r="E149" s="183">
        <f t="shared" si="60"/>
        <v>1317.49584251286</v>
      </c>
      <c r="F149" s="184">
        <f t="shared" si="60"/>
        <v>1393.42680717128</v>
      </c>
      <c r="G149" s="184">
        <f t="shared" si="60"/>
        <v>1328.53270896886</v>
      </c>
      <c r="H149" s="184">
        <f t="shared" ref="H149:M149" si="61">SUM(H142:H148)</f>
        <v>1316.39363377611</v>
      </c>
      <c r="I149" s="184">
        <f t="shared" si="61"/>
        <v>973.801371579996</v>
      </c>
      <c r="J149" s="184">
        <f t="shared" si="61"/>
        <v>1408.47085597677</v>
      </c>
      <c r="K149" s="184">
        <f t="shared" si="61"/>
        <v>1395.36007560591</v>
      </c>
      <c r="L149" s="184">
        <f t="shared" si="61"/>
        <v>1327.88203149279</v>
      </c>
      <c r="M149" s="184">
        <f t="shared" si="61"/>
        <v>887.206564150584</v>
      </c>
      <c r="N149" s="93"/>
      <c r="O149" s="93"/>
      <c r="P149" s="93"/>
      <c r="Q149" s="93"/>
      <c r="R149" s="93"/>
      <c r="S149" s="93"/>
      <c r="T149" s="93"/>
      <c r="U149" s="93"/>
      <c r="V149" s="93"/>
    </row>
    <row r="150" ht="15.75" customHeight="1" spans="1:24">
      <c r="A150" s="8"/>
      <c r="B150" s="8"/>
      <c r="C150" s="8"/>
      <c r="D150" s="8"/>
      <c r="E150" s="8"/>
      <c r="F150" s="93"/>
      <c r="G150" s="93"/>
      <c r="H150" s="93"/>
      <c r="I150" s="93"/>
      <c r="J150" s="93"/>
      <c r="K150" s="93"/>
      <c r="L150" s="93"/>
      <c r="M150" s="93"/>
      <c r="N150" s="93"/>
      <c r="O150" s="93"/>
      <c r="P150" s="93"/>
      <c r="Q150" s="93"/>
      <c r="R150" s="93"/>
      <c r="S150" s="93"/>
      <c r="T150" s="93"/>
      <c r="U150" s="93"/>
      <c r="V150" s="93"/>
      <c r="W150" s="93"/>
      <c r="X150" s="93"/>
    </row>
    <row r="151" ht="15.75" customHeight="1" spans="1:24">
      <c r="A151" s="250" t="s">
        <v>680</v>
      </c>
      <c r="B151" s="250"/>
      <c r="C151" s="250"/>
      <c r="D151" s="250"/>
      <c r="E151" s="250"/>
      <c r="F151" s="250"/>
      <c r="G151" s="250"/>
      <c r="H151" s="250"/>
      <c r="I151" s="250"/>
      <c r="J151" s="250"/>
      <c r="K151" s="93"/>
      <c r="L151" s="93"/>
      <c r="M151" s="93"/>
      <c r="N151" s="93"/>
      <c r="O151" s="93"/>
      <c r="P151" s="93"/>
      <c r="Q151" s="93"/>
      <c r="R151" s="93"/>
      <c r="S151" s="93"/>
      <c r="T151" s="93"/>
      <c r="U151" s="93"/>
      <c r="V151" s="93"/>
      <c r="W151" s="93"/>
      <c r="X151" s="93"/>
    </row>
    <row r="152" ht="55.5" customHeight="1" spans="1:22">
      <c r="A152" s="255" t="s">
        <v>681</v>
      </c>
      <c r="B152" s="256"/>
      <c r="C152" s="257"/>
      <c r="D152" s="137" t="s">
        <v>173</v>
      </c>
      <c r="E152" s="137" t="s">
        <v>174</v>
      </c>
      <c r="F152" s="137" t="s">
        <v>175</v>
      </c>
      <c r="G152" s="137" t="s">
        <v>176</v>
      </c>
      <c r="H152" s="137" t="s">
        <v>177</v>
      </c>
      <c r="I152" s="137" t="s">
        <v>178</v>
      </c>
      <c r="J152" s="137" t="s">
        <v>179</v>
      </c>
      <c r="K152" s="137" t="s">
        <v>180</v>
      </c>
      <c r="L152" s="137" t="s">
        <v>181</v>
      </c>
      <c r="M152" s="189" t="s">
        <v>182</v>
      </c>
      <c r="N152" s="93"/>
      <c r="O152" s="93"/>
      <c r="P152" s="93"/>
      <c r="Q152" s="93"/>
      <c r="R152" s="93"/>
      <c r="S152" s="93"/>
      <c r="T152" s="93"/>
      <c r="U152" s="93"/>
      <c r="V152" s="93"/>
    </row>
    <row r="153" ht="15.75" customHeight="1" spans="1:22">
      <c r="A153" s="258"/>
      <c r="B153" s="211" t="s">
        <v>668</v>
      </c>
      <c r="C153" s="113"/>
      <c r="D153" s="172" t="s">
        <v>582</v>
      </c>
      <c r="E153" s="172" t="s">
        <v>582</v>
      </c>
      <c r="F153" s="246"/>
      <c r="G153" s="246"/>
      <c r="H153" s="246"/>
      <c r="I153" s="246"/>
      <c r="J153" s="246"/>
      <c r="K153" s="246"/>
      <c r="L153" s="246"/>
      <c r="M153" s="246"/>
      <c r="N153" s="93"/>
      <c r="O153" s="93"/>
      <c r="P153" s="93"/>
      <c r="Q153" s="93"/>
      <c r="R153" s="93"/>
      <c r="S153" s="93"/>
      <c r="T153" s="93"/>
      <c r="U153" s="93"/>
      <c r="V153" s="93"/>
    </row>
    <row r="154" ht="15.75" customHeight="1" spans="1:22">
      <c r="A154" s="258" t="s">
        <v>583</v>
      </c>
      <c r="B154" s="212" t="s">
        <v>669</v>
      </c>
      <c r="C154" s="113"/>
      <c r="D154" s="161">
        <f t="shared" ref="D154:M158" si="62">D129</f>
        <v>2347.34</v>
      </c>
      <c r="E154" s="161">
        <f t="shared" si="62"/>
        <v>2347.34</v>
      </c>
      <c r="F154" s="162">
        <f t="shared" si="62"/>
        <v>2512.05</v>
      </c>
      <c r="G154" s="162">
        <f t="shared" si="62"/>
        <v>2380.35</v>
      </c>
      <c r="H154" s="162">
        <f t="shared" si="62"/>
        <v>2347.34</v>
      </c>
      <c r="I154" s="162">
        <f t="shared" si="62"/>
        <v>1594.67</v>
      </c>
      <c r="J154" s="162">
        <f t="shared" si="62"/>
        <v>2582.08</v>
      </c>
      <c r="K154" s="162">
        <f t="shared" si="62"/>
        <v>2553.64</v>
      </c>
      <c r="L154" s="162">
        <f t="shared" si="62"/>
        <v>2347.34</v>
      </c>
      <c r="M154" s="162">
        <f t="shared" si="62"/>
        <v>1470.98</v>
      </c>
      <c r="N154" s="93"/>
      <c r="O154" s="93"/>
      <c r="P154" s="93"/>
      <c r="Q154" s="93"/>
      <c r="R154" s="93"/>
      <c r="S154" s="93"/>
      <c r="T154" s="93"/>
      <c r="U154" s="93"/>
      <c r="V154" s="93"/>
    </row>
    <row r="155" ht="15.75" customHeight="1" spans="1:22">
      <c r="A155" s="258" t="s">
        <v>585</v>
      </c>
      <c r="B155" s="212" t="s">
        <v>670</v>
      </c>
      <c r="C155" s="113"/>
      <c r="D155" s="161">
        <f t="shared" si="62"/>
        <v>2181.83247</v>
      </c>
      <c r="E155" s="161">
        <f t="shared" si="62"/>
        <v>2181.83247</v>
      </c>
      <c r="F155" s="162">
        <f t="shared" si="62"/>
        <v>2284.035025</v>
      </c>
      <c r="G155" s="162">
        <f t="shared" si="62"/>
        <v>2202.315175</v>
      </c>
      <c r="H155" s="162">
        <f t="shared" si="62"/>
        <v>2181.83247</v>
      </c>
      <c r="I155" s="162">
        <f t="shared" si="62"/>
        <v>1714.800735</v>
      </c>
      <c r="J155" s="162">
        <f t="shared" si="62"/>
        <v>2327.48864</v>
      </c>
      <c r="K155" s="162">
        <f t="shared" si="62"/>
        <v>2309.84162</v>
      </c>
      <c r="L155" s="162">
        <f t="shared" si="62"/>
        <v>2181.83247</v>
      </c>
      <c r="M155" s="162">
        <f t="shared" si="62"/>
        <v>1585.46949</v>
      </c>
      <c r="N155" s="93"/>
      <c r="O155" s="93"/>
      <c r="P155" s="93"/>
      <c r="Q155" s="93"/>
      <c r="R155" s="93"/>
      <c r="S155" s="93"/>
      <c r="T155" s="93"/>
      <c r="U155" s="93"/>
      <c r="V155" s="93"/>
    </row>
    <row r="156" ht="15.75" customHeight="1" spans="1:22">
      <c r="A156" s="258" t="s">
        <v>587</v>
      </c>
      <c r="B156" s="212" t="s">
        <v>671</v>
      </c>
      <c r="C156" s="113"/>
      <c r="D156" s="161">
        <f t="shared" si="62"/>
        <v>155.819176537889</v>
      </c>
      <c r="E156" s="161">
        <f t="shared" si="62"/>
        <v>155.819176537889</v>
      </c>
      <c r="F156" s="162">
        <f t="shared" si="62"/>
        <v>166.752464373056</v>
      </c>
      <c r="G156" s="162">
        <f t="shared" si="62"/>
        <v>158.010347878056</v>
      </c>
      <c r="H156" s="162">
        <f t="shared" si="62"/>
        <v>155.819176537889</v>
      </c>
      <c r="I156" s="162">
        <f t="shared" si="62"/>
        <v>105.857682063389</v>
      </c>
      <c r="J156" s="162">
        <f t="shared" si="62"/>
        <v>171.400986910222</v>
      </c>
      <c r="K156" s="162">
        <f t="shared" si="62"/>
        <v>169.513167676222</v>
      </c>
      <c r="L156" s="162">
        <f t="shared" si="62"/>
        <v>155.819176537889</v>
      </c>
      <c r="M156" s="162">
        <f t="shared" si="62"/>
        <v>97.6472614918889</v>
      </c>
      <c r="N156" s="93"/>
      <c r="O156" s="93"/>
      <c r="P156" s="93"/>
      <c r="Q156" s="93"/>
      <c r="R156" s="93"/>
      <c r="S156" s="93"/>
      <c r="T156" s="93"/>
      <c r="U156" s="93"/>
      <c r="V156" s="93"/>
    </row>
    <row r="157" ht="15.75" customHeight="1" spans="1:22">
      <c r="A157" s="258" t="s">
        <v>589</v>
      </c>
      <c r="B157" s="212" t="s">
        <v>672</v>
      </c>
      <c r="C157" s="113"/>
      <c r="D157" s="161">
        <f t="shared" si="62"/>
        <v>54.8499765737118</v>
      </c>
      <c r="E157" s="161">
        <f t="shared" si="62"/>
        <v>54.8499765737118</v>
      </c>
      <c r="F157" s="162">
        <f t="shared" si="62"/>
        <v>58.1611954161028</v>
      </c>
      <c r="G157" s="162">
        <f t="shared" si="62"/>
        <v>55.3792260720687</v>
      </c>
      <c r="H157" s="162">
        <f t="shared" si="62"/>
        <v>54.8145530551933</v>
      </c>
      <c r="I157" s="162">
        <f t="shared" si="62"/>
        <v>39.8235029301679</v>
      </c>
      <c r="J157" s="162">
        <f t="shared" si="62"/>
        <v>59.0149724912295</v>
      </c>
      <c r="K157" s="162">
        <f t="shared" si="62"/>
        <v>58.4432338968661</v>
      </c>
      <c r="L157" s="162">
        <f t="shared" si="62"/>
        <v>55.1837748329711</v>
      </c>
      <c r="M157" s="162">
        <f t="shared" si="62"/>
        <v>36.843712525083</v>
      </c>
      <c r="N157" s="93"/>
      <c r="O157" s="93"/>
      <c r="P157" s="93"/>
      <c r="Q157" s="93"/>
      <c r="R157" s="93"/>
      <c r="S157" s="93"/>
      <c r="T157" s="93"/>
      <c r="U157" s="93"/>
      <c r="V157" s="93"/>
    </row>
    <row r="158" ht="15.75" customHeight="1" spans="1:22">
      <c r="A158" s="258" t="s">
        <v>591</v>
      </c>
      <c r="B158" s="212" t="s">
        <v>673</v>
      </c>
      <c r="C158" s="113"/>
      <c r="D158" s="161">
        <f t="shared" si="62"/>
        <v>138.58</v>
      </c>
      <c r="E158" s="161">
        <f t="shared" si="62"/>
        <v>138.58</v>
      </c>
      <c r="F158" s="162">
        <f t="shared" si="62"/>
        <v>138.58</v>
      </c>
      <c r="G158" s="162">
        <f t="shared" si="62"/>
        <v>123.234166666667</v>
      </c>
      <c r="H158" s="162">
        <f t="shared" si="62"/>
        <v>134.534166666667</v>
      </c>
      <c r="I158" s="162">
        <f t="shared" si="62"/>
        <v>150.638333333333</v>
      </c>
      <c r="J158" s="162">
        <f t="shared" si="62"/>
        <v>75.2991666666667</v>
      </c>
      <c r="K158" s="162">
        <f t="shared" si="62"/>
        <v>75.2991666666667</v>
      </c>
      <c r="L158" s="162">
        <f t="shared" si="62"/>
        <v>176.704166666667</v>
      </c>
      <c r="M158" s="162">
        <f t="shared" si="62"/>
        <v>94.2066666666666</v>
      </c>
      <c r="N158" s="93"/>
      <c r="O158" s="93"/>
      <c r="P158" s="93"/>
      <c r="Q158" s="93"/>
      <c r="R158" s="93"/>
      <c r="S158" s="93"/>
      <c r="T158" s="93"/>
      <c r="U158" s="93"/>
      <c r="V158" s="93"/>
    </row>
    <row r="159" ht="15.75" customHeight="1" spans="1:22">
      <c r="A159" s="258"/>
      <c r="B159" s="211" t="s">
        <v>674</v>
      </c>
      <c r="C159" s="113"/>
      <c r="D159" s="163">
        <f t="shared" ref="D159:M159" si="63">SUM(D154:D158)</f>
        <v>4878.4216231116</v>
      </c>
      <c r="E159" s="163">
        <f t="shared" si="63"/>
        <v>4878.4216231116</v>
      </c>
      <c r="F159" s="164">
        <f t="shared" si="63"/>
        <v>5159.57868478916</v>
      </c>
      <c r="G159" s="164">
        <f t="shared" si="63"/>
        <v>4919.28891561679</v>
      </c>
      <c r="H159" s="164">
        <f t="shared" si="63"/>
        <v>4874.34036625975</v>
      </c>
      <c r="I159" s="164">
        <f t="shared" si="63"/>
        <v>3605.79025332689</v>
      </c>
      <c r="J159" s="164">
        <f t="shared" si="63"/>
        <v>5215.28376606812</v>
      </c>
      <c r="K159" s="164">
        <f t="shared" si="63"/>
        <v>5166.73718823976</v>
      </c>
      <c r="L159" s="164">
        <f t="shared" si="63"/>
        <v>4916.87958803753</v>
      </c>
      <c r="M159" s="164">
        <f t="shared" si="63"/>
        <v>3285.14713068364</v>
      </c>
      <c r="N159" s="93"/>
      <c r="O159" s="93"/>
      <c r="P159" s="93"/>
      <c r="Q159" s="93"/>
      <c r="R159" s="93"/>
      <c r="S159" s="93"/>
      <c r="T159" s="93"/>
      <c r="U159" s="93"/>
      <c r="V159" s="93"/>
    </row>
    <row r="160" ht="15.75" customHeight="1" spans="1:22">
      <c r="A160" s="258" t="s">
        <v>593</v>
      </c>
      <c r="B160" s="212" t="s">
        <v>675</v>
      </c>
      <c r="C160" s="113"/>
      <c r="D160" s="161">
        <f t="shared" ref="D160:M160" si="64">D149</f>
        <v>1317.49584251286</v>
      </c>
      <c r="E160" s="161">
        <f t="shared" si="64"/>
        <v>1317.49584251286</v>
      </c>
      <c r="F160" s="162">
        <f t="shared" si="64"/>
        <v>1393.42680717128</v>
      </c>
      <c r="G160" s="162">
        <f t="shared" si="64"/>
        <v>1328.53270896886</v>
      </c>
      <c r="H160" s="162">
        <f t="shared" si="64"/>
        <v>1316.39363377611</v>
      </c>
      <c r="I160" s="162">
        <f t="shared" si="64"/>
        <v>973.801371579996</v>
      </c>
      <c r="J160" s="162">
        <f t="shared" si="64"/>
        <v>1408.47085597677</v>
      </c>
      <c r="K160" s="162">
        <f t="shared" si="64"/>
        <v>1395.36007560591</v>
      </c>
      <c r="L160" s="162">
        <f t="shared" si="64"/>
        <v>1327.88203149279</v>
      </c>
      <c r="M160" s="162">
        <f t="shared" si="64"/>
        <v>887.206564150584</v>
      </c>
      <c r="N160" s="93"/>
      <c r="O160" s="93"/>
      <c r="P160" s="93"/>
      <c r="Q160" s="93"/>
      <c r="R160" s="93"/>
      <c r="S160" s="93"/>
      <c r="T160" s="93"/>
      <c r="U160" s="93"/>
      <c r="V160" s="93"/>
    </row>
    <row r="161" ht="15.75" customHeight="1" spans="1:22">
      <c r="A161" s="258"/>
      <c r="B161" s="211" t="s">
        <v>676</v>
      </c>
      <c r="C161" s="113"/>
      <c r="D161" s="163">
        <f t="shared" ref="D161:M161" si="65">SUM(D159:D160)</f>
        <v>6195.91746562446</v>
      </c>
      <c r="E161" s="163">
        <f t="shared" si="65"/>
        <v>6195.91746562446</v>
      </c>
      <c r="F161" s="164">
        <f t="shared" si="65"/>
        <v>6553.00549196043</v>
      </c>
      <c r="G161" s="164">
        <f t="shared" si="65"/>
        <v>6247.82162458566</v>
      </c>
      <c r="H161" s="164">
        <f t="shared" si="65"/>
        <v>6190.73400003586</v>
      </c>
      <c r="I161" s="164">
        <f t="shared" si="65"/>
        <v>4579.59162490689</v>
      </c>
      <c r="J161" s="164">
        <f t="shared" si="65"/>
        <v>6623.75462204489</v>
      </c>
      <c r="K161" s="164">
        <f t="shared" si="65"/>
        <v>6562.09726384566</v>
      </c>
      <c r="L161" s="164">
        <f t="shared" si="65"/>
        <v>6244.76161953032</v>
      </c>
      <c r="M161" s="164">
        <f t="shared" si="65"/>
        <v>4172.35369483422</v>
      </c>
      <c r="N161" s="93"/>
      <c r="O161" s="93"/>
      <c r="P161" s="93"/>
      <c r="Q161" s="93"/>
      <c r="R161" s="93"/>
      <c r="S161" s="93"/>
      <c r="T161" s="93"/>
      <c r="U161" s="93"/>
      <c r="V161" s="93"/>
    </row>
    <row r="162" ht="15.75" customHeight="1" spans="1:22">
      <c r="A162" s="259"/>
      <c r="B162" s="211" t="s">
        <v>682</v>
      </c>
      <c r="C162" s="113"/>
      <c r="D162" s="260"/>
      <c r="E162" s="260"/>
      <c r="F162" s="261"/>
      <c r="G162" s="261"/>
      <c r="H162" s="261">
        <f>2*H161</f>
        <v>12381.4680000717</v>
      </c>
      <c r="I162" s="261"/>
      <c r="J162" s="261">
        <f>2*J161</f>
        <v>13247.5092440898</v>
      </c>
      <c r="K162" s="261"/>
      <c r="L162" s="261"/>
      <c r="M162" s="261"/>
      <c r="N162" s="93"/>
      <c r="O162" s="93"/>
      <c r="P162" s="93"/>
      <c r="Q162" s="93"/>
      <c r="R162" s="93"/>
      <c r="S162" s="93"/>
      <c r="T162" s="93"/>
      <c r="U162" s="93"/>
      <c r="V162" s="93"/>
    </row>
    <row r="163" ht="15.75" customHeight="1" spans="1:22">
      <c r="A163" s="262"/>
      <c r="B163" s="263" t="s">
        <v>677</v>
      </c>
      <c r="C163" s="264"/>
      <c r="D163" s="265">
        <f t="shared" ref="D163:M163" si="66">D161/D39</f>
        <v>2.6395483677799</v>
      </c>
      <c r="E163" s="265">
        <f t="shared" si="66"/>
        <v>2.6395483677799</v>
      </c>
      <c r="F163" s="266">
        <f t="shared" si="66"/>
        <v>2.60862860689892</v>
      </c>
      <c r="G163" s="266">
        <f t="shared" si="66"/>
        <v>2.62474914385937</v>
      </c>
      <c r="H163" s="266">
        <f t="shared" si="66"/>
        <v>2.63734013821426</v>
      </c>
      <c r="I163" s="266">
        <f t="shared" si="66"/>
        <v>2.87181148758482</v>
      </c>
      <c r="J163" s="266">
        <f t="shared" si="66"/>
        <v>2.56527862112905</v>
      </c>
      <c r="K163" s="266">
        <f t="shared" si="66"/>
        <v>2.56970335045099</v>
      </c>
      <c r="L163" s="266">
        <f t="shared" si="66"/>
        <v>2.66035666734701</v>
      </c>
      <c r="M163" s="266">
        <f t="shared" si="66"/>
        <v>2.83644488357029</v>
      </c>
      <c r="N163" s="93"/>
      <c r="O163" s="93"/>
      <c r="P163" s="93"/>
      <c r="Q163" s="93"/>
      <c r="R163" s="93"/>
      <c r="S163" s="93"/>
      <c r="T163" s="93"/>
      <c r="U163" s="93"/>
      <c r="V163" s="93"/>
    </row>
    <row r="164" ht="15.75" customHeight="1" spans="1:24">
      <c r="A164" s="93"/>
      <c r="B164" s="93"/>
      <c r="C164" s="93"/>
      <c r="D164" s="93"/>
      <c r="E164" s="93"/>
      <c r="F164" s="93"/>
      <c r="G164" s="93"/>
      <c r="H164" s="93"/>
      <c r="I164" s="93"/>
      <c r="J164" s="93"/>
      <c r="K164" s="93"/>
      <c r="L164" s="93"/>
      <c r="M164" s="93"/>
      <c r="N164" s="93"/>
      <c r="O164" s="93"/>
      <c r="P164" s="93"/>
      <c r="Q164" s="93"/>
      <c r="R164" s="93"/>
      <c r="S164" s="93"/>
      <c r="T164" s="93"/>
      <c r="U164" s="93"/>
      <c r="V164" s="93"/>
      <c r="W164" s="93"/>
      <c r="X164" s="93"/>
    </row>
    <row r="165" ht="15.75" customHeight="1" spans="1:24">
      <c r="A165" s="93"/>
      <c r="B165" s="93"/>
      <c r="C165" s="93"/>
      <c r="D165" s="93"/>
      <c r="E165" s="93"/>
      <c r="F165" s="93"/>
      <c r="G165" s="93"/>
      <c r="H165" s="93"/>
      <c r="I165" s="93"/>
      <c r="J165" s="93"/>
      <c r="K165" s="93"/>
      <c r="L165" s="93"/>
      <c r="M165" s="93"/>
      <c r="N165" s="93"/>
      <c r="O165" s="93"/>
      <c r="P165" s="93"/>
      <c r="Q165" s="93"/>
      <c r="R165" s="93"/>
      <c r="S165" s="93"/>
      <c r="T165" s="93"/>
      <c r="U165" s="93"/>
      <c r="V165" s="93"/>
      <c r="W165" s="93"/>
      <c r="X165" s="93"/>
    </row>
    <row r="166" ht="15.75" customHeight="1" spans="1:24">
      <c r="A166" s="93"/>
      <c r="B166" s="93"/>
      <c r="C166" s="93"/>
      <c r="D166" s="93"/>
      <c r="E166" s="93"/>
      <c r="F166" s="93"/>
      <c r="G166" s="93"/>
      <c r="H166" s="93"/>
      <c r="I166" s="93"/>
      <c r="J166" s="93"/>
      <c r="K166" s="93"/>
      <c r="L166" s="93"/>
      <c r="M166" s="93"/>
      <c r="N166" s="93"/>
      <c r="O166" s="93"/>
      <c r="P166" s="93"/>
      <c r="Q166" s="93"/>
      <c r="R166" s="93"/>
      <c r="S166" s="93"/>
      <c r="T166" s="93"/>
      <c r="U166" s="93"/>
      <c r="V166" s="93"/>
      <c r="W166" s="93"/>
      <c r="X166" s="93"/>
    </row>
    <row r="167" ht="15.75" customHeight="1" spans="1:24">
      <c r="A167" s="93"/>
      <c r="B167" s="93"/>
      <c r="C167" s="93"/>
      <c r="D167" s="93"/>
      <c r="E167" s="93"/>
      <c r="F167" s="93"/>
      <c r="G167" s="93"/>
      <c r="H167" s="93"/>
      <c r="I167" s="93"/>
      <c r="J167" s="93"/>
      <c r="K167" s="93"/>
      <c r="L167" s="93"/>
      <c r="M167" s="93"/>
      <c r="N167" s="93"/>
      <c r="O167" s="93"/>
      <c r="P167" s="93"/>
      <c r="Q167" s="93"/>
      <c r="R167" s="93"/>
      <c r="S167" s="93"/>
      <c r="T167" s="93"/>
      <c r="U167" s="93"/>
      <c r="V167" s="93"/>
      <c r="W167" s="93"/>
      <c r="X167" s="93"/>
    </row>
    <row r="168" ht="15.75" customHeight="1" spans="1:24">
      <c r="A168" s="93"/>
      <c r="B168" s="93"/>
      <c r="C168" s="93"/>
      <c r="D168" s="93"/>
      <c r="E168" s="93"/>
      <c r="F168" s="93"/>
      <c r="G168" s="93"/>
      <c r="H168" s="93"/>
      <c r="I168" s="93"/>
      <c r="J168" s="93"/>
      <c r="K168" s="93"/>
      <c r="L168" s="93"/>
      <c r="M168" s="93"/>
      <c r="N168" s="93"/>
      <c r="O168" s="93"/>
      <c r="P168" s="93"/>
      <c r="Q168" s="93"/>
      <c r="R168" s="93"/>
      <c r="S168" s="93"/>
      <c r="T168" s="93"/>
      <c r="U168" s="93"/>
      <c r="V168" s="93"/>
      <c r="W168" s="93"/>
      <c r="X168" s="93"/>
    </row>
    <row r="169" ht="15.75" customHeight="1" spans="1:24">
      <c r="A169" s="93"/>
      <c r="B169" s="93"/>
      <c r="C169" s="93"/>
      <c r="D169" s="93"/>
      <c r="E169" s="93"/>
      <c r="F169" s="93"/>
      <c r="G169" s="93"/>
      <c r="H169" s="93"/>
      <c r="I169" s="93"/>
      <c r="J169" s="93"/>
      <c r="K169" s="93"/>
      <c r="L169" s="93"/>
      <c r="M169" s="93"/>
      <c r="N169" s="93"/>
      <c r="O169" s="93"/>
      <c r="P169" s="93"/>
      <c r="Q169" s="93"/>
      <c r="R169" s="93"/>
      <c r="S169" s="93"/>
      <c r="T169" s="93"/>
      <c r="U169" s="93"/>
      <c r="V169" s="93"/>
      <c r="W169" s="93"/>
      <c r="X169" s="93"/>
    </row>
    <row r="170" ht="15.75" customHeight="1" spans="1:24">
      <c r="A170" s="93"/>
      <c r="B170" s="93"/>
      <c r="C170" s="93"/>
      <c r="D170" s="93"/>
      <c r="E170" s="93"/>
      <c r="F170" s="93"/>
      <c r="G170" s="93"/>
      <c r="H170" s="93"/>
      <c r="I170" s="93"/>
      <c r="J170" s="93"/>
      <c r="K170" s="93"/>
      <c r="L170" s="93"/>
      <c r="M170" s="93"/>
      <c r="N170" s="93"/>
      <c r="O170" s="93"/>
      <c r="P170" s="93"/>
      <c r="Q170" s="93"/>
      <c r="R170" s="93"/>
      <c r="S170" s="93"/>
      <c r="T170" s="93"/>
      <c r="U170" s="93"/>
      <c r="V170" s="93"/>
      <c r="W170" s="93"/>
      <c r="X170" s="93"/>
    </row>
    <row r="171" ht="15.75" customHeight="1" spans="1:24">
      <c r="A171" s="93"/>
      <c r="B171" s="93"/>
      <c r="C171" s="93"/>
      <c r="D171" s="93"/>
      <c r="E171" s="93"/>
      <c r="F171" s="93"/>
      <c r="G171" s="93"/>
      <c r="H171" s="93"/>
      <c r="I171" s="93"/>
      <c r="J171" s="93"/>
      <c r="K171" s="93"/>
      <c r="L171" s="93"/>
      <c r="M171" s="93"/>
      <c r="N171" s="93"/>
      <c r="O171" s="93"/>
      <c r="P171" s="93"/>
      <c r="Q171" s="93"/>
      <c r="R171" s="93"/>
      <c r="S171" s="93"/>
      <c r="T171" s="93"/>
      <c r="U171" s="93"/>
      <c r="V171" s="93"/>
      <c r="W171" s="93"/>
      <c r="X171" s="93"/>
    </row>
    <row r="172" ht="15.75" customHeight="1" spans="1:24">
      <c r="A172" s="93"/>
      <c r="B172" s="93"/>
      <c r="C172" s="93"/>
      <c r="D172" s="93"/>
      <c r="E172" s="93"/>
      <c r="F172" s="93"/>
      <c r="G172" s="93"/>
      <c r="H172" s="93"/>
      <c r="I172" s="93"/>
      <c r="J172" s="93"/>
      <c r="K172" s="93"/>
      <c r="L172" s="93"/>
      <c r="M172" s="93"/>
      <c r="N172" s="93"/>
      <c r="O172" s="93"/>
      <c r="P172" s="93"/>
      <c r="Q172" s="93"/>
      <c r="R172" s="93"/>
      <c r="S172" s="93"/>
      <c r="T172" s="93"/>
      <c r="U172" s="93"/>
      <c r="V172" s="93"/>
      <c r="W172" s="93"/>
      <c r="X172" s="93"/>
    </row>
    <row r="173" ht="15.75" customHeight="1" spans="1:24">
      <c r="A173" s="93"/>
      <c r="B173" s="93"/>
      <c r="C173" s="93"/>
      <c r="D173" s="93"/>
      <c r="E173" s="93"/>
      <c r="F173" s="93"/>
      <c r="G173" s="93"/>
      <c r="H173" s="93"/>
      <c r="I173" s="93"/>
      <c r="J173" s="93"/>
      <c r="K173" s="93"/>
      <c r="L173" s="93"/>
      <c r="M173" s="93"/>
      <c r="N173" s="93"/>
      <c r="O173" s="93"/>
      <c r="P173" s="93"/>
      <c r="Q173" s="93"/>
      <c r="R173" s="93"/>
      <c r="S173" s="93"/>
      <c r="T173" s="93"/>
      <c r="U173" s="93"/>
      <c r="V173" s="93"/>
      <c r="W173" s="93"/>
      <c r="X173" s="93"/>
    </row>
    <row r="174" ht="15.75" customHeight="1" spans="1:24">
      <c r="A174" s="93"/>
      <c r="B174" s="93"/>
      <c r="C174" s="93"/>
      <c r="D174" s="93"/>
      <c r="E174" s="93"/>
      <c r="F174" s="93"/>
      <c r="G174" s="93"/>
      <c r="H174" s="93"/>
      <c r="I174" s="93"/>
      <c r="J174" s="93"/>
      <c r="K174" s="93"/>
      <c r="L174" s="93"/>
      <c r="M174" s="93"/>
      <c r="N174" s="93"/>
      <c r="O174" s="93"/>
      <c r="P174" s="93"/>
      <c r="Q174" s="93"/>
      <c r="R174" s="93"/>
      <c r="S174" s="93"/>
      <c r="T174" s="93"/>
      <c r="U174" s="93"/>
      <c r="V174" s="93"/>
      <c r="W174" s="93"/>
      <c r="X174" s="93"/>
    </row>
    <row r="175" ht="15.75" customHeight="1" spans="1:24">
      <c r="A175" s="93"/>
      <c r="B175" s="93"/>
      <c r="C175" s="93"/>
      <c r="D175" s="93"/>
      <c r="E175" s="93"/>
      <c r="F175" s="93"/>
      <c r="G175" s="93"/>
      <c r="H175" s="93"/>
      <c r="I175" s="93"/>
      <c r="J175" s="93"/>
      <c r="K175" s="93"/>
      <c r="L175" s="93"/>
      <c r="M175" s="93"/>
      <c r="N175" s="93"/>
      <c r="O175" s="93"/>
      <c r="P175" s="93"/>
      <c r="Q175" s="93"/>
      <c r="R175" s="93"/>
      <c r="S175" s="93"/>
      <c r="T175" s="93"/>
      <c r="U175" s="93"/>
      <c r="V175" s="93"/>
      <c r="W175" s="93"/>
      <c r="X175" s="93"/>
    </row>
    <row r="176" ht="15.75" customHeight="1" spans="1:24">
      <c r="A176" s="93"/>
      <c r="B176" s="93"/>
      <c r="C176" s="93"/>
      <c r="D176" s="93"/>
      <c r="E176" s="93"/>
      <c r="F176" s="93"/>
      <c r="G176" s="93"/>
      <c r="H176" s="93"/>
      <c r="I176" s="93"/>
      <c r="J176" s="93"/>
      <c r="K176" s="93"/>
      <c r="L176" s="93"/>
      <c r="M176" s="93"/>
      <c r="N176" s="93"/>
      <c r="O176" s="93"/>
      <c r="P176" s="93"/>
      <c r="Q176" s="93"/>
      <c r="R176" s="93"/>
      <c r="S176" s="93"/>
      <c r="T176" s="93"/>
      <c r="U176" s="93"/>
      <c r="V176" s="93"/>
      <c r="W176" s="93"/>
      <c r="X176" s="93"/>
    </row>
    <row r="177" ht="15.75" customHeight="1" spans="1:24">
      <c r="A177" s="93"/>
      <c r="B177" s="93"/>
      <c r="C177" s="93"/>
      <c r="D177" s="93"/>
      <c r="E177" s="93"/>
      <c r="F177" s="93"/>
      <c r="G177" s="93"/>
      <c r="H177" s="93"/>
      <c r="I177" s="93"/>
      <c r="J177" s="93"/>
      <c r="K177" s="93"/>
      <c r="L177" s="93"/>
      <c r="M177" s="93"/>
      <c r="N177" s="93"/>
      <c r="O177" s="93"/>
      <c r="P177" s="93"/>
      <c r="Q177" s="93"/>
      <c r="R177" s="93"/>
      <c r="S177" s="93"/>
      <c r="T177" s="93"/>
      <c r="U177" s="93"/>
      <c r="V177" s="93"/>
      <c r="W177" s="93"/>
      <c r="X177" s="93"/>
    </row>
    <row r="178" ht="15.75" customHeight="1" spans="1:24">
      <c r="A178" s="93"/>
      <c r="B178" s="93"/>
      <c r="C178" s="93"/>
      <c r="D178" s="93"/>
      <c r="E178" s="93"/>
      <c r="F178" s="93"/>
      <c r="G178" s="93"/>
      <c r="H178" s="93"/>
      <c r="I178" s="93"/>
      <c r="J178" s="93"/>
      <c r="K178" s="93"/>
      <c r="L178" s="93"/>
      <c r="M178" s="93"/>
      <c r="N178" s="93"/>
      <c r="O178" s="93"/>
      <c r="P178" s="93"/>
      <c r="Q178" s="93"/>
      <c r="R178" s="93"/>
      <c r="S178" s="93"/>
      <c r="T178" s="93"/>
      <c r="U178" s="93"/>
      <c r="V178" s="93"/>
      <c r="W178" s="93"/>
      <c r="X178" s="93"/>
    </row>
    <row r="179" ht="15.75" customHeight="1" spans="1:24">
      <c r="A179" s="93"/>
      <c r="B179" s="93"/>
      <c r="C179" s="93"/>
      <c r="D179" s="93"/>
      <c r="E179" s="93"/>
      <c r="F179" s="93"/>
      <c r="G179" s="93"/>
      <c r="H179" s="93"/>
      <c r="I179" s="93"/>
      <c r="J179" s="93"/>
      <c r="K179" s="93"/>
      <c r="L179" s="93"/>
      <c r="M179" s="93"/>
      <c r="N179" s="93"/>
      <c r="O179" s="93"/>
      <c r="P179" s="93"/>
      <c r="Q179" s="93"/>
      <c r="R179" s="93"/>
      <c r="S179" s="93"/>
      <c r="T179" s="93"/>
      <c r="U179" s="93"/>
      <c r="V179" s="93"/>
      <c r="W179" s="93"/>
      <c r="X179" s="93"/>
    </row>
    <row r="180" ht="15.75" customHeight="1" spans="1:24">
      <c r="A180" s="93"/>
      <c r="B180" s="93"/>
      <c r="C180" s="93"/>
      <c r="D180" s="93"/>
      <c r="E180" s="93"/>
      <c r="F180" s="93"/>
      <c r="G180" s="93"/>
      <c r="H180" s="93"/>
      <c r="I180" s="93"/>
      <c r="J180" s="93"/>
      <c r="K180" s="93"/>
      <c r="L180" s="93"/>
      <c r="M180" s="93"/>
      <c r="N180" s="93"/>
      <c r="O180" s="93"/>
      <c r="P180" s="93"/>
      <c r="Q180" s="93"/>
      <c r="R180" s="93"/>
      <c r="S180" s="93"/>
      <c r="T180" s="93"/>
      <c r="U180" s="93"/>
      <c r="V180" s="93"/>
      <c r="W180" s="93"/>
      <c r="X180" s="93"/>
    </row>
    <row r="181" ht="15.75" customHeight="1" spans="1:24">
      <c r="A181" s="93"/>
      <c r="B181" s="93"/>
      <c r="C181" s="93"/>
      <c r="D181" s="93"/>
      <c r="E181" s="93"/>
      <c r="F181" s="93"/>
      <c r="G181" s="93"/>
      <c r="H181" s="93"/>
      <c r="I181" s="93"/>
      <c r="J181" s="93"/>
      <c r="K181" s="93"/>
      <c r="L181" s="93"/>
      <c r="M181" s="93"/>
      <c r="N181" s="93"/>
      <c r="O181" s="93"/>
      <c r="P181" s="93"/>
      <c r="Q181" s="93"/>
      <c r="R181" s="93"/>
      <c r="S181" s="93"/>
      <c r="T181" s="93"/>
      <c r="U181" s="93"/>
      <c r="V181" s="93"/>
      <c r="W181" s="93"/>
      <c r="X181" s="93"/>
    </row>
    <row r="182" ht="15.75" customHeight="1" spans="1:24">
      <c r="A182" s="93"/>
      <c r="B182" s="93"/>
      <c r="C182" s="93"/>
      <c r="D182" s="93"/>
      <c r="E182" s="93"/>
      <c r="F182" s="93"/>
      <c r="G182" s="93"/>
      <c r="H182" s="93"/>
      <c r="I182" s="93"/>
      <c r="J182" s="93"/>
      <c r="K182" s="93"/>
      <c r="L182" s="93"/>
      <c r="M182" s="93"/>
      <c r="N182" s="93"/>
      <c r="O182" s="93"/>
      <c r="P182" s="93"/>
      <c r="Q182" s="93"/>
      <c r="R182" s="93"/>
      <c r="S182" s="93"/>
      <c r="T182" s="93"/>
      <c r="U182" s="93"/>
      <c r="V182" s="93"/>
      <c r="W182" s="93"/>
      <c r="X182" s="93"/>
    </row>
    <row r="183" ht="15.75" customHeight="1" spans="1:24">
      <c r="A183" s="93"/>
      <c r="B183" s="93"/>
      <c r="C183" s="93"/>
      <c r="D183" s="93"/>
      <c r="E183" s="93"/>
      <c r="F183" s="93"/>
      <c r="G183" s="93"/>
      <c r="H183" s="93"/>
      <c r="I183" s="93"/>
      <c r="J183" s="93"/>
      <c r="K183" s="93"/>
      <c r="L183" s="93"/>
      <c r="M183" s="93"/>
      <c r="N183" s="93"/>
      <c r="O183" s="93"/>
      <c r="P183" s="93"/>
      <c r="Q183" s="93"/>
      <c r="R183" s="93"/>
      <c r="S183" s="93"/>
      <c r="T183" s="93"/>
      <c r="U183" s="93"/>
      <c r="V183" s="93"/>
      <c r="W183" s="93"/>
      <c r="X183" s="93"/>
    </row>
    <row r="184" ht="15.75" customHeight="1" spans="1:24">
      <c r="A184" s="93"/>
      <c r="B184" s="93"/>
      <c r="C184" s="93"/>
      <c r="D184" s="93"/>
      <c r="E184" s="93"/>
      <c r="F184" s="93"/>
      <c r="G184" s="93"/>
      <c r="H184" s="93"/>
      <c r="I184" s="93"/>
      <c r="J184" s="93"/>
      <c r="K184" s="93"/>
      <c r="L184" s="93"/>
      <c r="M184" s="93"/>
      <c r="N184" s="93"/>
      <c r="O184" s="93"/>
      <c r="P184" s="93"/>
      <c r="Q184" s="93"/>
      <c r="R184" s="93"/>
      <c r="S184" s="93"/>
      <c r="T184" s="93"/>
      <c r="U184" s="93"/>
      <c r="V184" s="93"/>
      <c r="W184" s="93"/>
      <c r="X184" s="93"/>
    </row>
    <row r="185" ht="15.75" customHeight="1" spans="1:24">
      <c r="A185" s="93"/>
      <c r="B185" s="93"/>
      <c r="C185" s="93"/>
      <c r="D185" s="93"/>
      <c r="E185" s="93"/>
      <c r="F185" s="93"/>
      <c r="G185" s="93"/>
      <c r="H185" s="93"/>
      <c r="I185" s="93"/>
      <c r="J185" s="93"/>
      <c r="K185" s="93"/>
      <c r="L185" s="93"/>
      <c r="M185" s="93"/>
      <c r="N185" s="93"/>
      <c r="O185" s="93"/>
      <c r="P185" s="93"/>
      <c r="Q185" s="93"/>
      <c r="R185" s="93"/>
      <c r="S185" s="93"/>
      <c r="T185" s="93"/>
      <c r="U185" s="93"/>
      <c r="V185" s="93"/>
      <c r="W185" s="93"/>
      <c r="X185" s="93"/>
    </row>
    <row r="186" ht="15.75" customHeight="1" spans="1:24">
      <c r="A186" s="93"/>
      <c r="B186" s="93"/>
      <c r="C186" s="93"/>
      <c r="D186" s="93"/>
      <c r="E186" s="93"/>
      <c r="F186" s="93"/>
      <c r="G186" s="93"/>
      <c r="H186" s="93"/>
      <c r="I186" s="93"/>
      <c r="J186" s="93"/>
      <c r="K186" s="93"/>
      <c r="L186" s="93"/>
      <c r="M186" s="93"/>
      <c r="N186" s="93"/>
      <c r="O186" s="93"/>
      <c r="P186" s="93"/>
      <c r="Q186" s="93"/>
      <c r="R186" s="93"/>
      <c r="S186" s="93"/>
      <c r="T186" s="93"/>
      <c r="U186" s="93"/>
      <c r="V186" s="93"/>
      <c r="W186" s="93"/>
      <c r="X186" s="93"/>
    </row>
    <row r="187" ht="15.75" customHeight="1" spans="1:24">
      <c r="A187" s="93"/>
      <c r="B187" s="93"/>
      <c r="C187" s="93"/>
      <c r="D187" s="93"/>
      <c r="E187" s="93"/>
      <c r="F187" s="93"/>
      <c r="G187" s="93"/>
      <c r="H187" s="93"/>
      <c r="I187" s="93"/>
      <c r="J187" s="93"/>
      <c r="K187" s="93"/>
      <c r="L187" s="93"/>
      <c r="M187" s="93"/>
      <c r="N187" s="93"/>
      <c r="O187" s="93"/>
      <c r="P187" s="93"/>
      <c r="Q187" s="93"/>
      <c r="R187" s="93"/>
      <c r="S187" s="93"/>
      <c r="T187" s="93"/>
      <c r="U187" s="93"/>
      <c r="V187" s="93"/>
      <c r="W187" s="93"/>
      <c r="X187" s="93"/>
    </row>
    <row r="188" ht="15.75" customHeight="1" spans="1:24">
      <c r="A188" s="93"/>
      <c r="B188" s="93"/>
      <c r="C188" s="93"/>
      <c r="D188" s="93"/>
      <c r="E188" s="93"/>
      <c r="F188" s="93"/>
      <c r="G188" s="93"/>
      <c r="H188" s="93"/>
      <c r="I188" s="93"/>
      <c r="J188" s="93"/>
      <c r="K188" s="93"/>
      <c r="L188" s="93"/>
      <c r="M188" s="93"/>
      <c r="N188" s="93"/>
      <c r="O188" s="93"/>
      <c r="P188" s="93"/>
      <c r="Q188" s="93"/>
      <c r="R188" s="93"/>
      <c r="S188" s="93"/>
      <c r="T188" s="93"/>
      <c r="U188" s="93"/>
      <c r="V188" s="93"/>
      <c r="W188" s="93"/>
      <c r="X188" s="93"/>
    </row>
    <row r="189" ht="15.75" customHeight="1" spans="1:24">
      <c r="A189" s="93"/>
      <c r="B189" s="93"/>
      <c r="C189" s="93"/>
      <c r="D189" s="93"/>
      <c r="E189" s="93"/>
      <c r="F189" s="93"/>
      <c r="G189" s="93"/>
      <c r="H189" s="93"/>
      <c r="I189" s="93"/>
      <c r="J189" s="93"/>
      <c r="K189" s="93"/>
      <c r="L189" s="93"/>
      <c r="M189" s="93"/>
      <c r="N189" s="93"/>
      <c r="O189" s="93"/>
      <c r="P189" s="93"/>
      <c r="Q189" s="93"/>
      <c r="R189" s="93"/>
      <c r="S189" s="93"/>
      <c r="T189" s="93"/>
      <c r="U189" s="93"/>
      <c r="V189" s="93"/>
      <c r="W189" s="93"/>
      <c r="X189" s="93"/>
    </row>
    <row r="190" ht="15.75" customHeight="1" spans="1:24">
      <c r="A190" s="93"/>
      <c r="B190" s="93"/>
      <c r="C190" s="93"/>
      <c r="D190" s="93"/>
      <c r="E190" s="93"/>
      <c r="F190" s="93"/>
      <c r="G190" s="93"/>
      <c r="H190" s="93"/>
      <c r="I190" s="93"/>
      <c r="J190" s="93"/>
      <c r="K190" s="93"/>
      <c r="L190" s="93"/>
      <c r="M190" s="93"/>
      <c r="N190" s="93"/>
      <c r="O190" s="93"/>
      <c r="P190" s="93"/>
      <c r="Q190" s="93"/>
      <c r="R190" s="93"/>
      <c r="S190" s="93"/>
      <c r="T190" s="93"/>
      <c r="U190" s="93"/>
      <c r="V190" s="93"/>
      <c r="W190" s="93"/>
      <c r="X190" s="93"/>
    </row>
    <row r="191" ht="15.75" customHeight="1" spans="1:24">
      <c r="A191" s="93"/>
      <c r="B191" s="93"/>
      <c r="C191" s="93"/>
      <c r="D191" s="93"/>
      <c r="E191" s="93"/>
      <c r="F191" s="93"/>
      <c r="G191" s="93"/>
      <c r="H191" s="93"/>
      <c r="I191" s="93"/>
      <c r="J191" s="93"/>
      <c r="K191" s="93"/>
      <c r="L191" s="93"/>
      <c r="M191" s="93"/>
      <c r="N191" s="93"/>
      <c r="O191" s="93"/>
      <c r="P191" s="93"/>
      <c r="Q191" s="93"/>
      <c r="R191" s="93"/>
      <c r="S191" s="93"/>
      <c r="T191" s="93"/>
      <c r="U191" s="93"/>
      <c r="V191" s="93"/>
      <c r="W191" s="93"/>
      <c r="X191" s="93"/>
    </row>
    <row r="192" ht="15.75" customHeight="1" spans="1:24">
      <c r="A192" s="93"/>
      <c r="B192" s="93"/>
      <c r="C192" s="93"/>
      <c r="D192" s="93"/>
      <c r="E192" s="93"/>
      <c r="F192" s="93"/>
      <c r="G192" s="93"/>
      <c r="H192" s="93"/>
      <c r="I192" s="93"/>
      <c r="J192" s="93"/>
      <c r="K192" s="93"/>
      <c r="L192" s="93"/>
      <c r="M192" s="93"/>
      <c r="N192" s="93"/>
      <c r="O192" s="93"/>
      <c r="P192" s="93"/>
      <c r="Q192" s="93"/>
      <c r="R192" s="93"/>
      <c r="S192" s="93"/>
      <c r="T192" s="93"/>
      <c r="U192" s="93"/>
      <c r="V192" s="93"/>
      <c r="W192" s="93"/>
      <c r="X192" s="93"/>
    </row>
    <row r="193" ht="15.75" customHeight="1" spans="1:24">
      <c r="A193" s="93"/>
      <c r="B193" s="93"/>
      <c r="C193" s="93"/>
      <c r="D193" s="93"/>
      <c r="E193" s="93"/>
      <c r="F193" s="93"/>
      <c r="G193" s="93"/>
      <c r="H193" s="93"/>
      <c r="I193" s="93"/>
      <c r="J193" s="93"/>
      <c r="K193" s="93"/>
      <c r="L193" s="93"/>
      <c r="M193" s="93"/>
      <c r="N193" s="93"/>
      <c r="O193" s="93"/>
      <c r="P193" s="93"/>
      <c r="Q193" s="93"/>
      <c r="R193" s="93"/>
      <c r="S193" s="93"/>
      <c r="T193" s="93"/>
      <c r="U193" s="93"/>
      <c r="V193" s="93"/>
      <c r="W193" s="93"/>
      <c r="X193" s="93"/>
    </row>
    <row r="194" ht="15.75" customHeight="1" spans="1:24">
      <c r="A194" s="93"/>
      <c r="B194" s="93"/>
      <c r="C194" s="93"/>
      <c r="D194" s="93"/>
      <c r="E194" s="93"/>
      <c r="F194" s="93"/>
      <c r="G194" s="93"/>
      <c r="H194" s="93"/>
      <c r="I194" s="93"/>
      <c r="J194" s="93"/>
      <c r="K194" s="93"/>
      <c r="L194" s="93"/>
      <c r="M194" s="93"/>
      <c r="N194" s="93"/>
      <c r="O194" s="93"/>
      <c r="P194" s="93"/>
      <c r="Q194" s="93"/>
      <c r="R194" s="93"/>
      <c r="S194" s="93"/>
      <c r="T194" s="93"/>
      <c r="U194" s="93"/>
      <c r="V194" s="93"/>
      <c r="W194" s="93"/>
      <c r="X194" s="93"/>
    </row>
    <row r="195" ht="15.75" customHeight="1" spans="1:24">
      <c r="A195" s="93"/>
      <c r="B195" s="93"/>
      <c r="C195" s="93"/>
      <c r="D195" s="93"/>
      <c r="E195" s="93"/>
      <c r="F195" s="93"/>
      <c r="G195" s="93"/>
      <c r="H195" s="93"/>
      <c r="I195" s="93"/>
      <c r="J195" s="93"/>
      <c r="K195" s="93"/>
      <c r="L195" s="93"/>
      <c r="M195" s="93"/>
      <c r="N195" s="93"/>
      <c r="O195" s="93"/>
      <c r="P195" s="93"/>
      <c r="Q195" s="93"/>
      <c r="R195" s="93"/>
      <c r="S195" s="93"/>
      <c r="T195" s="93"/>
      <c r="U195" s="93"/>
      <c r="V195" s="93"/>
      <c r="W195" s="93"/>
      <c r="X195" s="93"/>
    </row>
    <row r="196" ht="15.75" customHeight="1" spans="1:24">
      <c r="A196" s="93"/>
      <c r="B196" s="93"/>
      <c r="C196" s="93"/>
      <c r="D196" s="93"/>
      <c r="E196" s="93"/>
      <c r="F196" s="93"/>
      <c r="G196" s="93"/>
      <c r="H196" s="93"/>
      <c r="I196" s="93"/>
      <c r="J196" s="93"/>
      <c r="K196" s="93"/>
      <c r="L196" s="93"/>
      <c r="M196" s="93"/>
      <c r="N196" s="93"/>
      <c r="O196" s="93"/>
      <c r="P196" s="93"/>
      <c r="Q196" s="93"/>
      <c r="R196" s="93"/>
      <c r="S196" s="93"/>
      <c r="T196" s="93"/>
      <c r="U196" s="93"/>
      <c r="V196" s="93"/>
      <c r="W196" s="93"/>
      <c r="X196" s="93"/>
    </row>
    <row r="197" ht="15.75" customHeight="1" spans="1:24">
      <c r="A197" s="93"/>
      <c r="B197" s="93"/>
      <c r="C197" s="93"/>
      <c r="D197" s="93"/>
      <c r="E197" s="93"/>
      <c r="F197" s="93"/>
      <c r="G197" s="93"/>
      <c r="H197" s="93"/>
      <c r="I197" s="93"/>
      <c r="J197" s="93"/>
      <c r="K197" s="93"/>
      <c r="L197" s="93"/>
      <c r="M197" s="93"/>
      <c r="N197" s="93"/>
      <c r="O197" s="93"/>
      <c r="P197" s="93"/>
      <c r="Q197" s="93"/>
      <c r="R197" s="93"/>
      <c r="S197" s="93"/>
      <c r="T197" s="93"/>
      <c r="U197" s="93"/>
      <c r="V197" s="93"/>
      <c r="W197" s="93"/>
      <c r="X197" s="93"/>
    </row>
    <row r="198" ht="15.75" customHeight="1" spans="1:24">
      <c r="A198" s="93"/>
      <c r="B198" s="93"/>
      <c r="C198" s="93"/>
      <c r="D198" s="93"/>
      <c r="E198" s="93"/>
      <c r="F198" s="93"/>
      <c r="G198" s="93"/>
      <c r="H198" s="93"/>
      <c r="I198" s="93"/>
      <c r="J198" s="93"/>
      <c r="K198" s="93"/>
      <c r="L198" s="93"/>
      <c r="M198" s="93"/>
      <c r="N198" s="93"/>
      <c r="O198" s="93"/>
      <c r="P198" s="93"/>
      <c r="Q198" s="93"/>
      <c r="R198" s="93"/>
      <c r="S198" s="93"/>
      <c r="T198" s="93"/>
      <c r="U198" s="93"/>
      <c r="V198" s="93"/>
      <c r="W198" s="93"/>
      <c r="X198" s="93"/>
    </row>
    <row r="199" ht="15.75" customHeight="1" spans="1:24">
      <c r="A199" s="93"/>
      <c r="B199" s="93"/>
      <c r="C199" s="93"/>
      <c r="D199" s="93"/>
      <c r="E199" s="93"/>
      <c r="F199" s="93"/>
      <c r="G199" s="93"/>
      <c r="H199" s="93"/>
      <c r="I199" s="93"/>
      <c r="J199" s="93"/>
      <c r="K199" s="93"/>
      <c r="L199" s="93"/>
      <c r="M199" s="93"/>
      <c r="N199" s="93"/>
      <c r="O199" s="93"/>
      <c r="P199" s="93"/>
      <c r="Q199" s="93"/>
      <c r="R199" s="93"/>
      <c r="S199" s="93"/>
      <c r="T199" s="93"/>
      <c r="U199" s="93"/>
      <c r="V199" s="93"/>
      <c r="W199" s="93"/>
      <c r="X199" s="93"/>
    </row>
    <row r="200" ht="15.75" customHeight="1" spans="1:24">
      <c r="A200" s="93"/>
      <c r="B200" s="93"/>
      <c r="C200" s="93"/>
      <c r="D200" s="93"/>
      <c r="E200" s="93"/>
      <c r="F200" s="93"/>
      <c r="G200" s="93"/>
      <c r="H200" s="93"/>
      <c r="I200" s="93"/>
      <c r="J200" s="93"/>
      <c r="K200" s="93"/>
      <c r="L200" s="93"/>
      <c r="M200" s="93"/>
      <c r="N200" s="93"/>
      <c r="O200" s="93"/>
      <c r="P200" s="93"/>
      <c r="Q200" s="93"/>
      <c r="R200" s="93"/>
      <c r="S200" s="93"/>
      <c r="T200" s="93"/>
      <c r="U200" s="93"/>
      <c r="V200" s="93"/>
      <c r="W200" s="93"/>
      <c r="X200" s="93"/>
    </row>
    <row r="201" ht="15.75" customHeight="1" spans="1:24">
      <c r="A201" s="93"/>
      <c r="B201" s="93"/>
      <c r="C201" s="93"/>
      <c r="D201" s="93"/>
      <c r="E201" s="93"/>
      <c r="F201" s="93"/>
      <c r="G201" s="93"/>
      <c r="H201" s="93"/>
      <c r="I201" s="93"/>
      <c r="J201" s="93"/>
      <c r="K201" s="93"/>
      <c r="L201" s="93"/>
      <c r="M201" s="93"/>
      <c r="N201" s="93"/>
      <c r="O201" s="93"/>
      <c r="P201" s="93"/>
      <c r="Q201" s="93"/>
      <c r="R201" s="93"/>
      <c r="S201" s="93"/>
      <c r="T201" s="93"/>
      <c r="U201" s="93"/>
      <c r="V201" s="93"/>
      <c r="W201" s="93"/>
      <c r="X201" s="93"/>
    </row>
    <row r="202" ht="15.75" customHeight="1" spans="1:24">
      <c r="A202" s="93"/>
      <c r="B202" s="93"/>
      <c r="C202" s="93"/>
      <c r="D202" s="93"/>
      <c r="E202" s="93"/>
      <c r="F202" s="93"/>
      <c r="G202" s="93"/>
      <c r="H202" s="93"/>
      <c r="I202" s="93"/>
      <c r="J202" s="93"/>
      <c r="K202" s="93"/>
      <c r="L202" s="93"/>
      <c r="M202" s="93"/>
      <c r="N202" s="93"/>
      <c r="O202" s="93"/>
      <c r="P202" s="93"/>
      <c r="Q202" s="93"/>
      <c r="R202" s="93"/>
      <c r="S202" s="93"/>
      <c r="T202" s="93"/>
      <c r="U202" s="93"/>
      <c r="V202" s="93"/>
      <c r="W202" s="93"/>
      <c r="X202" s="93"/>
    </row>
    <row r="203" ht="15.75" customHeight="1" spans="1:24">
      <c r="A203" s="93"/>
      <c r="B203" s="93"/>
      <c r="C203" s="93"/>
      <c r="D203" s="93"/>
      <c r="E203" s="93"/>
      <c r="F203" s="93"/>
      <c r="G203" s="93"/>
      <c r="H203" s="93"/>
      <c r="I203" s="93"/>
      <c r="J203" s="93"/>
      <c r="K203" s="93"/>
      <c r="L203" s="93"/>
      <c r="M203" s="93"/>
      <c r="N203" s="93"/>
      <c r="O203" s="93"/>
      <c r="P203" s="93"/>
      <c r="Q203" s="93"/>
      <c r="R203" s="93"/>
      <c r="S203" s="93"/>
      <c r="T203" s="93"/>
      <c r="U203" s="93"/>
      <c r="V203" s="93"/>
      <c r="W203" s="93"/>
      <c r="X203" s="93"/>
    </row>
    <row r="204" ht="15.75" customHeight="1" spans="1:24">
      <c r="A204" s="93"/>
      <c r="B204" s="93"/>
      <c r="C204" s="93"/>
      <c r="D204" s="93"/>
      <c r="E204" s="93"/>
      <c r="F204" s="93"/>
      <c r="G204" s="93"/>
      <c r="H204" s="93"/>
      <c r="I204" s="93"/>
      <c r="J204" s="93"/>
      <c r="K204" s="93"/>
      <c r="L204" s="93"/>
      <c r="M204" s="93"/>
      <c r="N204" s="93"/>
      <c r="O204" s="93"/>
      <c r="P204" s="93"/>
      <c r="Q204" s="93"/>
      <c r="R204" s="93"/>
      <c r="S204" s="93"/>
      <c r="T204" s="93"/>
      <c r="U204" s="93"/>
      <c r="V204" s="93"/>
      <c r="W204" s="93"/>
      <c r="X204" s="93"/>
    </row>
    <row r="205" ht="15.75" customHeight="1" spans="1:24">
      <c r="A205" s="93"/>
      <c r="B205" s="93"/>
      <c r="C205" s="93"/>
      <c r="D205" s="93"/>
      <c r="E205" s="93"/>
      <c r="F205" s="93"/>
      <c r="G205" s="93"/>
      <c r="H205" s="93"/>
      <c r="I205" s="93"/>
      <c r="J205" s="93"/>
      <c r="K205" s="93"/>
      <c r="L205" s="93"/>
      <c r="M205" s="93"/>
      <c r="N205" s="93"/>
      <c r="O205" s="93"/>
      <c r="P205" s="93"/>
      <c r="Q205" s="93"/>
      <c r="R205" s="93"/>
      <c r="S205" s="93"/>
      <c r="T205" s="93"/>
      <c r="U205" s="93"/>
      <c r="V205" s="93"/>
      <c r="W205" s="93"/>
      <c r="X205" s="93"/>
    </row>
    <row r="206" ht="15.75" customHeight="1" spans="1:24">
      <c r="A206" s="93"/>
      <c r="B206" s="93"/>
      <c r="C206" s="93"/>
      <c r="D206" s="93"/>
      <c r="E206" s="93"/>
      <c r="F206" s="93"/>
      <c r="G206" s="93"/>
      <c r="H206" s="93"/>
      <c r="I206" s="93"/>
      <c r="J206" s="93"/>
      <c r="K206" s="93"/>
      <c r="L206" s="93"/>
      <c r="M206" s="93"/>
      <c r="N206" s="93"/>
      <c r="O206" s="93"/>
      <c r="P206" s="93"/>
      <c r="Q206" s="93"/>
      <c r="R206" s="93"/>
      <c r="S206" s="93"/>
      <c r="T206" s="93"/>
      <c r="U206" s="93"/>
      <c r="V206" s="93"/>
      <c r="W206" s="93"/>
      <c r="X206" s="93"/>
    </row>
    <row r="207" ht="15.75" customHeight="1" spans="1:24">
      <c r="A207" s="93"/>
      <c r="B207" s="93"/>
      <c r="C207" s="93"/>
      <c r="D207" s="93"/>
      <c r="E207" s="93"/>
      <c r="F207" s="93"/>
      <c r="G207" s="93"/>
      <c r="H207" s="93"/>
      <c r="I207" s="93"/>
      <c r="J207" s="93"/>
      <c r="K207" s="93"/>
      <c r="L207" s="93"/>
      <c r="M207" s="93"/>
      <c r="N207" s="93"/>
      <c r="O207" s="93"/>
      <c r="P207" s="93"/>
      <c r="Q207" s="93"/>
      <c r="R207" s="93"/>
      <c r="S207" s="93"/>
      <c r="T207" s="93"/>
      <c r="U207" s="93"/>
      <c r="V207" s="93"/>
      <c r="W207" s="93"/>
      <c r="X207" s="93"/>
    </row>
    <row r="208" ht="15.75" customHeight="1" spans="1:24">
      <c r="A208" s="93"/>
      <c r="B208" s="93"/>
      <c r="C208" s="93"/>
      <c r="D208" s="93"/>
      <c r="E208" s="93"/>
      <c r="F208" s="93"/>
      <c r="G208" s="93"/>
      <c r="H208" s="93"/>
      <c r="I208" s="93"/>
      <c r="J208" s="93"/>
      <c r="K208" s="93"/>
      <c r="L208" s="93"/>
      <c r="M208" s="93"/>
      <c r="N208" s="93"/>
      <c r="O208" s="93"/>
      <c r="P208" s="93"/>
      <c r="Q208" s="93"/>
      <c r="R208" s="93"/>
      <c r="S208" s="93"/>
      <c r="T208" s="93"/>
      <c r="U208" s="93"/>
      <c r="V208" s="93"/>
      <c r="W208" s="93"/>
      <c r="X208" s="93"/>
    </row>
    <row r="209" ht="15.75" customHeight="1" spans="1:24">
      <c r="A209" s="93"/>
      <c r="B209" s="93"/>
      <c r="C209" s="93"/>
      <c r="D209" s="93"/>
      <c r="E209" s="93"/>
      <c r="F209" s="93"/>
      <c r="G209" s="93"/>
      <c r="H209" s="93"/>
      <c r="I209" s="93"/>
      <c r="J209" s="93"/>
      <c r="K209" s="93"/>
      <c r="L209" s="93"/>
      <c r="M209" s="93"/>
      <c r="N209" s="93"/>
      <c r="O209" s="93"/>
      <c r="P209" s="93"/>
      <c r="Q209" s="93"/>
      <c r="R209" s="93"/>
      <c r="S209" s="93"/>
      <c r="T209" s="93"/>
      <c r="U209" s="93"/>
      <c r="V209" s="93"/>
      <c r="W209" s="93"/>
      <c r="X209" s="93"/>
    </row>
    <row r="210" ht="15.75" customHeight="1" spans="1:24">
      <c r="A210" s="93"/>
      <c r="B210" s="93"/>
      <c r="C210" s="93"/>
      <c r="D210" s="93"/>
      <c r="E210" s="93"/>
      <c r="F210" s="93"/>
      <c r="G210" s="93"/>
      <c r="H210" s="93"/>
      <c r="I210" s="93"/>
      <c r="J210" s="93"/>
      <c r="K210" s="93"/>
      <c r="L210" s="93"/>
      <c r="M210" s="93"/>
      <c r="N210" s="93"/>
      <c r="O210" s="93"/>
      <c r="P210" s="93"/>
      <c r="Q210" s="93"/>
      <c r="R210" s="93"/>
      <c r="S210" s="93"/>
      <c r="T210" s="93"/>
      <c r="U210" s="93"/>
      <c r="V210" s="93"/>
      <c r="W210" s="93"/>
      <c r="X210" s="93"/>
    </row>
    <row r="211" ht="15.75" customHeight="1" spans="1:24">
      <c r="A211" s="93"/>
      <c r="B211" s="93"/>
      <c r="C211" s="93"/>
      <c r="D211" s="93"/>
      <c r="E211" s="93"/>
      <c r="F211" s="93"/>
      <c r="G211" s="93"/>
      <c r="H211" s="93"/>
      <c r="I211" s="93"/>
      <c r="J211" s="93"/>
      <c r="K211" s="93"/>
      <c r="L211" s="93"/>
      <c r="M211" s="93"/>
      <c r="N211" s="93"/>
      <c r="O211" s="93"/>
      <c r="P211" s="93"/>
      <c r="Q211" s="93"/>
      <c r="R211" s="93"/>
      <c r="S211" s="93"/>
      <c r="T211" s="93"/>
      <c r="U211" s="93"/>
      <c r="V211" s="93"/>
      <c r="W211" s="93"/>
      <c r="X211" s="93"/>
    </row>
    <row r="212" ht="15.75" customHeight="1" spans="1:24">
      <c r="A212" s="93"/>
      <c r="B212" s="93"/>
      <c r="C212" s="93"/>
      <c r="D212" s="93"/>
      <c r="E212" s="93"/>
      <c r="F212" s="93"/>
      <c r="G212" s="93"/>
      <c r="H212" s="93"/>
      <c r="I212" s="93"/>
      <c r="J212" s="93"/>
      <c r="K212" s="93"/>
      <c r="L212" s="93"/>
      <c r="M212" s="93"/>
      <c r="N212" s="93"/>
      <c r="O212" s="93"/>
      <c r="P212" s="93"/>
      <c r="Q212" s="93"/>
      <c r="R212" s="93"/>
      <c r="S212" s="93"/>
      <c r="T212" s="93"/>
      <c r="U212" s="93"/>
      <c r="V212" s="93"/>
      <c r="W212" s="93"/>
      <c r="X212" s="93"/>
    </row>
    <row r="213" ht="15.75" customHeight="1" spans="1:24">
      <c r="A213" s="93"/>
      <c r="B213" s="93"/>
      <c r="C213" s="93"/>
      <c r="D213" s="93"/>
      <c r="E213" s="93"/>
      <c r="F213" s="93"/>
      <c r="G213" s="93"/>
      <c r="H213" s="93"/>
      <c r="I213" s="93"/>
      <c r="J213" s="93"/>
      <c r="K213" s="93"/>
      <c r="L213" s="93"/>
      <c r="M213" s="93"/>
      <c r="N213" s="93"/>
      <c r="O213" s="93"/>
      <c r="P213" s="93"/>
      <c r="Q213" s="93"/>
      <c r="R213" s="93"/>
      <c r="S213" s="93"/>
      <c r="T213" s="93"/>
      <c r="U213" s="93"/>
      <c r="V213" s="93"/>
      <c r="W213" s="93"/>
      <c r="X213" s="93"/>
    </row>
    <row r="214" ht="15.75" customHeight="1" spans="1:24">
      <c r="A214" s="93"/>
      <c r="B214" s="93"/>
      <c r="C214" s="93"/>
      <c r="D214" s="93"/>
      <c r="E214" s="93"/>
      <c r="F214" s="93"/>
      <c r="G214" s="93"/>
      <c r="H214" s="93"/>
      <c r="I214" s="93"/>
      <c r="J214" s="93"/>
      <c r="K214" s="93"/>
      <c r="L214" s="93"/>
      <c r="M214" s="93"/>
      <c r="N214" s="93"/>
      <c r="O214" s="93"/>
      <c r="P214" s="93"/>
      <c r="Q214" s="93"/>
      <c r="R214" s="93"/>
      <c r="S214" s="93"/>
      <c r="T214" s="93"/>
      <c r="U214" s="93"/>
      <c r="V214" s="93"/>
      <c r="W214" s="93"/>
      <c r="X214" s="93"/>
    </row>
    <row r="215" ht="15.75" customHeight="1" spans="1:24">
      <c r="A215" s="93"/>
      <c r="B215" s="93"/>
      <c r="C215" s="93"/>
      <c r="D215" s="93"/>
      <c r="E215" s="93"/>
      <c r="F215" s="93"/>
      <c r="G215" s="93"/>
      <c r="H215" s="93"/>
      <c r="I215" s="93"/>
      <c r="J215" s="93"/>
      <c r="K215" s="93"/>
      <c r="L215" s="93"/>
      <c r="M215" s="93"/>
      <c r="N215" s="93"/>
      <c r="O215" s="93"/>
      <c r="P215" s="93"/>
      <c r="Q215" s="93"/>
      <c r="R215" s="93"/>
      <c r="S215" s="93"/>
      <c r="T215" s="93"/>
      <c r="U215" s="93"/>
      <c r="V215" s="93"/>
      <c r="W215" s="93"/>
      <c r="X215" s="93"/>
    </row>
    <row r="216" ht="15.75" customHeight="1" spans="1:24">
      <c r="A216" s="93"/>
      <c r="B216" s="93"/>
      <c r="C216" s="93"/>
      <c r="D216" s="93"/>
      <c r="E216" s="93"/>
      <c r="F216" s="93"/>
      <c r="G216" s="93"/>
      <c r="H216" s="93"/>
      <c r="I216" s="93"/>
      <c r="J216" s="93"/>
      <c r="K216" s="93"/>
      <c r="L216" s="93"/>
      <c r="M216" s="93"/>
      <c r="N216" s="93"/>
      <c r="O216" s="93"/>
      <c r="P216" s="93"/>
      <c r="Q216" s="93"/>
      <c r="R216" s="93"/>
      <c r="S216" s="93"/>
      <c r="T216" s="93"/>
      <c r="U216" s="93"/>
      <c r="V216" s="93"/>
      <c r="W216" s="93"/>
      <c r="X216" s="93"/>
    </row>
    <row r="217" ht="15.75" customHeight="1" spans="1:24">
      <c r="A217" s="93"/>
      <c r="B217" s="93"/>
      <c r="C217" s="93"/>
      <c r="D217" s="93"/>
      <c r="E217" s="93"/>
      <c r="F217" s="93"/>
      <c r="G217" s="93"/>
      <c r="H217" s="93"/>
      <c r="I217" s="93"/>
      <c r="J217" s="93"/>
      <c r="K217" s="93"/>
      <c r="L217" s="93"/>
      <c r="M217" s="93"/>
      <c r="N217" s="93"/>
      <c r="O217" s="93"/>
      <c r="P217" s="93"/>
      <c r="Q217" s="93"/>
      <c r="R217" s="93"/>
      <c r="S217" s="93"/>
      <c r="T217" s="93"/>
      <c r="U217" s="93"/>
      <c r="V217" s="93"/>
      <c r="W217" s="93"/>
      <c r="X217" s="93"/>
    </row>
    <row r="218" ht="15.75" customHeight="1" spans="1:24">
      <c r="A218" s="93"/>
      <c r="B218" s="93"/>
      <c r="C218" s="93"/>
      <c r="D218" s="93"/>
      <c r="E218" s="93"/>
      <c r="F218" s="93"/>
      <c r="G218" s="93"/>
      <c r="H218" s="93"/>
      <c r="I218" s="93"/>
      <c r="J218" s="93"/>
      <c r="K218" s="93"/>
      <c r="L218" s="93"/>
      <c r="M218" s="93"/>
      <c r="N218" s="93"/>
      <c r="O218" s="93"/>
      <c r="P218" s="93"/>
      <c r="Q218" s="93"/>
      <c r="R218" s="93"/>
      <c r="S218" s="93"/>
      <c r="T218" s="93"/>
      <c r="U218" s="93"/>
      <c r="V218" s="93"/>
      <c r="W218" s="93"/>
      <c r="X218" s="93"/>
    </row>
    <row r="219" ht="15.75" customHeight="1" spans="1:24">
      <c r="A219" s="93"/>
      <c r="B219" s="93"/>
      <c r="C219" s="93"/>
      <c r="D219" s="93"/>
      <c r="E219" s="93"/>
      <c r="F219" s="93"/>
      <c r="G219" s="93"/>
      <c r="H219" s="93"/>
      <c r="I219" s="93"/>
      <c r="J219" s="93"/>
      <c r="K219" s="93"/>
      <c r="L219" s="93"/>
      <c r="M219" s="93"/>
      <c r="N219" s="93"/>
      <c r="O219" s="93"/>
      <c r="P219" s="93"/>
      <c r="Q219" s="93"/>
      <c r="R219" s="93"/>
      <c r="S219" s="93"/>
      <c r="T219" s="93"/>
      <c r="U219" s="93"/>
      <c r="V219" s="93"/>
      <c r="W219" s="93"/>
      <c r="X219" s="93"/>
    </row>
    <row r="220" ht="15.75" customHeight="1" spans="1:24">
      <c r="A220" s="93"/>
      <c r="B220" s="93"/>
      <c r="C220" s="93"/>
      <c r="D220" s="93"/>
      <c r="E220" s="93"/>
      <c r="F220" s="93"/>
      <c r="G220" s="93"/>
      <c r="H220" s="93"/>
      <c r="I220" s="93"/>
      <c r="J220" s="93"/>
      <c r="K220" s="93"/>
      <c r="L220" s="93"/>
      <c r="M220" s="93"/>
      <c r="N220" s="93"/>
      <c r="O220" s="93"/>
      <c r="P220" s="93"/>
      <c r="Q220" s="93"/>
      <c r="R220" s="93"/>
      <c r="S220" s="93"/>
      <c r="T220" s="93"/>
      <c r="U220" s="93"/>
      <c r="V220" s="93"/>
      <c r="W220" s="93"/>
      <c r="X220" s="93"/>
    </row>
    <row r="221" ht="15.75" customHeight="1" spans="1:24">
      <c r="A221" s="93"/>
      <c r="B221" s="93"/>
      <c r="C221" s="93"/>
      <c r="D221" s="93"/>
      <c r="E221" s="93"/>
      <c r="F221" s="93"/>
      <c r="G221" s="93"/>
      <c r="H221" s="93"/>
      <c r="I221" s="93"/>
      <c r="J221" s="93"/>
      <c r="K221" s="93"/>
      <c r="L221" s="93"/>
      <c r="M221" s="93"/>
      <c r="N221" s="93"/>
      <c r="O221" s="93"/>
      <c r="P221" s="93"/>
      <c r="Q221" s="93"/>
      <c r="R221" s="93"/>
      <c r="S221" s="93"/>
      <c r="T221" s="93"/>
      <c r="U221" s="93"/>
      <c r="V221" s="93"/>
      <c r="W221" s="93"/>
      <c r="X221" s="93"/>
    </row>
    <row r="222" ht="15.75" customHeight="1" spans="1:24">
      <c r="A222" s="93"/>
      <c r="B222" s="93"/>
      <c r="C222" s="93"/>
      <c r="D222" s="93"/>
      <c r="E222" s="93"/>
      <c r="F222" s="93"/>
      <c r="G222" s="93"/>
      <c r="H222" s="93"/>
      <c r="I222" s="93"/>
      <c r="J222" s="93"/>
      <c r="K222" s="93"/>
      <c r="L222" s="93"/>
      <c r="M222" s="93"/>
      <c r="N222" s="93"/>
      <c r="O222" s="93"/>
      <c r="P222" s="93"/>
      <c r="Q222" s="93"/>
      <c r="R222" s="93"/>
      <c r="S222" s="93"/>
      <c r="T222" s="93"/>
      <c r="U222" s="93"/>
      <c r="V222" s="93"/>
      <c r="W222" s="93"/>
      <c r="X222" s="93"/>
    </row>
    <row r="223" ht="15.75" customHeight="1" spans="1:24">
      <c r="A223" s="93"/>
      <c r="B223" s="93"/>
      <c r="C223" s="93"/>
      <c r="D223" s="93"/>
      <c r="E223" s="93"/>
      <c r="F223" s="93"/>
      <c r="G223" s="93"/>
      <c r="H223" s="93"/>
      <c r="I223" s="93"/>
      <c r="J223" s="93"/>
      <c r="K223" s="93"/>
      <c r="L223" s="93"/>
      <c r="M223" s="93"/>
      <c r="N223" s="93"/>
      <c r="O223" s="93"/>
      <c r="P223" s="93"/>
      <c r="Q223" s="93"/>
      <c r="R223" s="93"/>
      <c r="S223" s="93"/>
      <c r="T223" s="93"/>
      <c r="U223" s="93"/>
      <c r="V223" s="93"/>
      <c r="W223" s="93"/>
      <c r="X223" s="93"/>
    </row>
    <row r="224" ht="15.75" customHeight="1" spans="1:24">
      <c r="A224" s="93"/>
      <c r="B224" s="93"/>
      <c r="C224" s="93"/>
      <c r="D224" s="93"/>
      <c r="E224" s="93"/>
      <c r="F224" s="93"/>
      <c r="G224" s="93"/>
      <c r="H224" s="93"/>
      <c r="I224" s="93"/>
      <c r="J224" s="93"/>
      <c r="K224" s="93"/>
      <c r="L224" s="93"/>
      <c r="M224" s="93"/>
      <c r="N224" s="93"/>
      <c r="O224" s="93"/>
      <c r="P224" s="93"/>
      <c r="Q224" s="93"/>
      <c r="R224" s="93"/>
      <c r="S224" s="93"/>
      <c r="T224" s="93"/>
      <c r="U224" s="93"/>
      <c r="V224" s="93"/>
      <c r="W224" s="93"/>
      <c r="X224" s="93"/>
    </row>
    <row r="225" ht="15.75" customHeight="1" spans="1:24">
      <c r="A225" s="93"/>
      <c r="B225" s="93"/>
      <c r="C225" s="93"/>
      <c r="D225" s="93"/>
      <c r="E225" s="93"/>
      <c r="F225" s="93"/>
      <c r="G225" s="93"/>
      <c r="H225" s="93"/>
      <c r="I225" s="93"/>
      <c r="J225" s="93"/>
      <c r="K225" s="93"/>
      <c r="L225" s="93"/>
      <c r="M225" s="93"/>
      <c r="N225" s="93"/>
      <c r="O225" s="93"/>
      <c r="P225" s="93"/>
      <c r="Q225" s="93"/>
      <c r="R225" s="93"/>
      <c r="S225" s="93"/>
      <c r="T225" s="93"/>
      <c r="U225" s="93"/>
      <c r="V225" s="93"/>
      <c r="W225" s="93"/>
      <c r="X225" s="93"/>
    </row>
    <row r="226" ht="15.75" customHeight="1" spans="1:24">
      <c r="A226" s="93"/>
      <c r="B226" s="93"/>
      <c r="C226" s="93"/>
      <c r="D226" s="93"/>
      <c r="E226" s="93"/>
      <c r="F226" s="93"/>
      <c r="G226" s="93"/>
      <c r="H226" s="93"/>
      <c r="I226" s="93"/>
      <c r="J226" s="93"/>
      <c r="K226" s="93"/>
      <c r="L226" s="93"/>
      <c r="M226" s="93"/>
      <c r="N226" s="93"/>
      <c r="O226" s="93"/>
      <c r="P226" s="93"/>
      <c r="Q226" s="93"/>
      <c r="R226" s="93"/>
      <c r="S226" s="93"/>
      <c r="T226" s="93"/>
      <c r="U226" s="93"/>
      <c r="V226" s="93"/>
      <c r="W226" s="93"/>
      <c r="X226" s="93"/>
    </row>
    <row r="227" ht="15.75" customHeight="1" spans="1:24">
      <c r="A227" s="93"/>
      <c r="B227" s="93"/>
      <c r="C227" s="93"/>
      <c r="D227" s="93"/>
      <c r="E227" s="93"/>
      <c r="F227" s="93"/>
      <c r="G227" s="93"/>
      <c r="H227" s="93"/>
      <c r="I227" s="93"/>
      <c r="J227" s="93"/>
      <c r="K227" s="93"/>
      <c r="L227" s="93"/>
      <c r="M227" s="93"/>
      <c r="N227" s="93"/>
      <c r="O227" s="93"/>
      <c r="P227" s="93"/>
      <c r="Q227" s="93"/>
      <c r="R227" s="93"/>
      <c r="S227" s="93"/>
      <c r="T227" s="93"/>
      <c r="U227" s="93"/>
      <c r="V227" s="93"/>
      <c r="W227" s="93"/>
      <c r="X227" s="93"/>
    </row>
    <row r="228" ht="15.75" customHeight="1" spans="1:24">
      <c r="A228" s="93"/>
      <c r="B228" s="93"/>
      <c r="C228" s="93"/>
      <c r="D228" s="93"/>
      <c r="E228" s="93"/>
      <c r="F228" s="93"/>
      <c r="G228" s="93"/>
      <c r="H228" s="93"/>
      <c r="I228" s="93"/>
      <c r="J228" s="93"/>
      <c r="K228" s="93"/>
      <c r="L228" s="93"/>
      <c r="M228" s="93"/>
      <c r="N228" s="93"/>
      <c r="O228" s="93"/>
      <c r="P228" s="93"/>
      <c r="Q228" s="93"/>
      <c r="R228" s="93"/>
      <c r="S228" s="93"/>
      <c r="T228" s="93"/>
      <c r="U228" s="93"/>
      <c r="V228" s="93"/>
      <c r="W228" s="93"/>
      <c r="X228" s="93"/>
    </row>
    <row r="229" ht="15.75" customHeight="1" spans="1:24">
      <c r="A229" s="93"/>
      <c r="B229" s="93"/>
      <c r="C229" s="93"/>
      <c r="D229" s="93"/>
      <c r="E229" s="93"/>
      <c r="F229" s="93"/>
      <c r="G229" s="93"/>
      <c r="H229" s="93"/>
      <c r="I229" s="93"/>
      <c r="J229" s="93"/>
      <c r="K229" s="93"/>
      <c r="L229" s="93"/>
      <c r="M229" s="93"/>
      <c r="N229" s="93"/>
      <c r="O229" s="93"/>
      <c r="P229" s="93"/>
      <c r="Q229" s="93"/>
      <c r="R229" s="93"/>
      <c r="S229" s="93"/>
      <c r="T229" s="93"/>
      <c r="U229" s="93"/>
      <c r="V229" s="93"/>
      <c r="W229" s="93"/>
      <c r="X229" s="93"/>
    </row>
    <row r="230" ht="15.75" customHeight="1" spans="1:24">
      <c r="A230" s="93"/>
      <c r="B230" s="93"/>
      <c r="C230" s="93"/>
      <c r="D230" s="93"/>
      <c r="E230" s="93"/>
      <c r="F230" s="93"/>
      <c r="G230" s="93"/>
      <c r="H230" s="93"/>
      <c r="I230" s="93"/>
      <c r="J230" s="93"/>
      <c r="K230" s="93"/>
      <c r="L230" s="93"/>
      <c r="M230" s="93"/>
      <c r="N230" s="93"/>
      <c r="O230" s="93"/>
      <c r="P230" s="93"/>
      <c r="Q230" s="93"/>
      <c r="R230" s="93"/>
      <c r="S230" s="93"/>
      <c r="T230" s="93"/>
      <c r="U230" s="93"/>
      <c r="V230" s="93"/>
      <c r="W230" s="93"/>
      <c r="X230" s="93"/>
    </row>
    <row r="231" ht="15.75" customHeight="1" spans="1:24">
      <c r="A231" s="93"/>
      <c r="B231" s="93"/>
      <c r="C231" s="93"/>
      <c r="D231" s="93"/>
      <c r="E231" s="93"/>
      <c r="F231" s="93"/>
      <c r="G231" s="93"/>
      <c r="H231" s="93"/>
      <c r="I231" s="93"/>
      <c r="J231" s="93"/>
      <c r="K231" s="93"/>
      <c r="L231" s="93"/>
      <c r="M231" s="93"/>
      <c r="N231" s="93"/>
      <c r="O231" s="93"/>
      <c r="P231" s="93"/>
      <c r="Q231" s="93"/>
      <c r="R231" s="93"/>
      <c r="S231" s="93"/>
      <c r="T231" s="93"/>
      <c r="U231" s="93"/>
      <c r="V231" s="93"/>
      <c r="W231" s="93"/>
      <c r="X231" s="93"/>
    </row>
    <row r="232" ht="15.75" customHeight="1" spans="1:24">
      <c r="A232" s="93"/>
      <c r="B232" s="93"/>
      <c r="C232" s="93"/>
      <c r="D232" s="93"/>
      <c r="E232" s="93"/>
      <c r="F232" s="93"/>
      <c r="G232" s="93"/>
      <c r="H232" s="93"/>
      <c r="I232" s="93"/>
      <c r="J232" s="93"/>
      <c r="K232" s="93"/>
      <c r="L232" s="93"/>
      <c r="M232" s="93"/>
      <c r="N232" s="93"/>
      <c r="O232" s="93"/>
      <c r="P232" s="93"/>
      <c r="Q232" s="93"/>
      <c r="R232" s="93"/>
      <c r="S232" s="93"/>
      <c r="T232" s="93"/>
      <c r="U232" s="93"/>
      <c r="V232" s="93"/>
      <c r="W232" s="93"/>
      <c r="X232" s="93"/>
    </row>
    <row r="233" ht="15.75" customHeight="1" spans="1:24">
      <c r="A233" s="93"/>
      <c r="B233" s="93"/>
      <c r="C233" s="93"/>
      <c r="D233" s="93"/>
      <c r="E233" s="93"/>
      <c r="F233" s="93"/>
      <c r="G233" s="93"/>
      <c r="H233" s="93"/>
      <c r="I233" s="93"/>
      <c r="J233" s="93"/>
      <c r="K233" s="93"/>
      <c r="L233" s="93"/>
      <c r="M233" s="93"/>
      <c r="N233" s="93"/>
      <c r="O233" s="93"/>
      <c r="P233" s="93"/>
      <c r="Q233" s="93"/>
      <c r="R233" s="93"/>
      <c r="S233" s="93"/>
      <c r="T233" s="93"/>
      <c r="U233" s="93"/>
      <c r="V233" s="93"/>
      <c r="W233" s="93"/>
      <c r="X233" s="93"/>
    </row>
    <row r="234" ht="15.75" customHeight="1" spans="1:24">
      <c r="A234" s="93"/>
      <c r="B234" s="93"/>
      <c r="C234" s="93"/>
      <c r="D234" s="93"/>
      <c r="E234" s="93"/>
      <c r="F234" s="93"/>
      <c r="G234" s="93"/>
      <c r="H234" s="93"/>
      <c r="I234" s="93"/>
      <c r="J234" s="93"/>
      <c r="K234" s="93"/>
      <c r="L234" s="93"/>
      <c r="M234" s="93"/>
      <c r="N234" s="93"/>
      <c r="O234" s="93"/>
      <c r="P234" s="93"/>
      <c r="Q234" s="93"/>
      <c r="R234" s="93"/>
      <c r="S234" s="93"/>
      <c r="T234" s="93"/>
      <c r="U234" s="93"/>
      <c r="V234" s="93"/>
      <c r="W234" s="93"/>
      <c r="X234" s="93"/>
    </row>
    <row r="235" ht="15.75" customHeight="1" spans="1:24">
      <c r="A235" s="93"/>
      <c r="B235" s="93"/>
      <c r="C235" s="93"/>
      <c r="D235" s="93"/>
      <c r="E235" s="93"/>
      <c r="F235" s="93"/>
      <c r="G235" s="93"/>
      <c r="H235" s="93"/>
      <c r="I235" s="93"/>
      <c r="J235" s="93"/>
      <c r="K235" s="93"/>
      <c r="L235" s="93"/>
      <c r="M235" s="93"/>
      <c r="N235" s="93"/>
      <c r="O235" s="93"/>
      <c r="P235" s="93"/>
      <c r="Q235" s="93"/>
      <c r="R235" s="93"/>
      <c r="S235" s="93"/>
      <c r="T235" s="93"/>
      <c r="U235" s="93"/>
      <c r="V235" s="93"/>
      <c r="W235" s="93"/>
      <c r="X235" s="93"/>
    </row>
    <row r="236" ht="15.75" customHeight="1" spans="1:24">
      <c r="A236" s="93"/>
      <c r="B236" s="93"/>
      <c r="C236" s="93"/>
      <c r="D236" s="93"/>
      <c r="E236" s="93"/>
      <c r="F236" s="93"/>
      <c r="G236" s="93"/>
      <c r="H236" s="93"/>
      <c r="I236" s="93"/>
      <c r="J236" s="93"/>
      <c r="K236" s="93"/>
      <c r="L236" s="93"/>
      <c r="M236" s="93"/>
      <c r="N236" s="93"/>
      <c r="O236" s="93"/>
      <c r="P236" s="93"/>
      <c r="Q236" s="93"/>
      <c r="R236" s="93"/>
      <c r="S236" s="93"/>
      <c r="T236" s="93"/>
      <c r="U236" s="93"/>
      <c r="V236" s="93"/>
      <c r="W236" s="93"/>
      <c r="X236" s="93"/>
    </row>
    <row r="237" ht="15.75" customHeight="1" spans="1:24">
      <c r="A237" s="93"/>
      <c r="B237" s="93"/>
      <c r="C237" s="93"/>
      <c r="D237" s="93"/>
      <c r="E237" s="93"/>
      <c r="F237" s="93"/>
      <c r="G237" s="93"/>
      <c r="H237" s="93"/>
      <c r="I237" s="93"/>
      <c r="J237" s="93"/>
      <c r="K237" s="93"/>
      <c r="L237" s="93"/>
      <c r="M237" s="93"/>
      <c r="N237" s="93"/>
      <c r="O237" s="93"/>
      <c r="P237" s="93"/>
      <c r="Q237" s="93"/>
      <c r="R237" s="93"/>
      <c r="S237" s="93"/>
      <c r="T237" s="93"/>
      <c r="U237" s="93"/>
      <c r="V237" s="93"/>
      <c r="W237" s="93"/>
      <c r="X237" s="93"/>
    </row>
    <row r="238" ht="15.75" customHeight="1" spans="1:24">
      <c r="A238" s="93"/>
      <c r="B238" s="93"/>
      <c r="C238" s="93"/>
      <c r="D238" s="93"/>
      <c r="E238" s="93"/>
      <c r="F238" s="93"/>
      <c r="G238" s="93"/>
      <c r="H238" s="93"/>
      <c r="I238" s="93"/>
      <c r="J238" s="93"/>
      <c r="K238" s="93"/>
      <c r="L238" s="93"/>
      <c r="M238" s="93"/>
      <c r="N238" s="93"/>
      <c r="O238" s="93"/>
      <c r="P238" s="93"/>
      <c r="Q238" s="93"/>
      <c r="R238" s="93"/>
      <c r="S238" s="93"/>
      <c r="T238" s="93"/>
      <c r="U238" s="93"/>
      <c r="V238" s="93"/>
      <c r="W238" s="93"/>
      <c r="X238" s="93"/>
    </row>
    <row r="239" ht="15.75" customHeight="1" spans="1:24">
      <c r="A239" s="93"/>
      <c r="B239" s="93"/>
      <c r="C239" s="93"/>
      <c r="D239" s="93"/>
      <c r="E239" s="93"/>
      <c r="F239" s="93"/>
      <c r="G239" s="93"/>
      <c r="H239" s="93"/>
      <c r="I239" s="93"/>
      <c r="J239" s="93"/>
      <c r="K239" s="93"/>
      <c r="L239" s="93"/>
      <c r="M239" s="93"/>
      <c r="N239" s="93"/>
      <c r="O239" s="93"/>
      <c r="P239" s="93"/>
      <c r="Q239" s="93"/>
      <c r="R239" s="93"/>
      <c r="S239" s="93"/>
      <c r="T239" s="93"/>
      <c r="U239" s="93"/>
      <c r="V239" s="93"/>
      <c r="W239" s="93"/>
      <c r="X239" s="93"/>
    </row>
    <row r="240" ht="15.75" customHeight="1" spans="1:24">
      <c r="A240" s="93"/>
      <c r="B240" s="93"/>
      <c r="C240" s="93"/>
      <c r="D240" s="93"/>
      <c r="E240" s="93"/>
      <c r="F240" s="93"/>
      <c r="G240" s="93"/>
      <c r="H240" s="93"/>
      <c r="I240" s="93"/>
      <c r="J240" s="93"/>
      <c r="K240" s="93"/>
      <c r="L240" s="93"/>
      <c r="M240" s="93"/>
      <c r="N240" s="93"/>
      <c r="O240" s="93"/>
      <c r="P240" s="93"/>
      <c r="Q240" s="93"/>
      <c r="R240" s="93"/>
      <c r="S240" s="93"/>
      <c r="T240" s="93"/>
      <c r="U240" s="93"/>
      <c r="V240" s="93"/>
      <c r="W240" s="93"/>
      <c r="X240" s="93"/>
    </row>
    <row r="241" ht="15.75" customHeight="1" spans="1:24">
      <c r="A241" s="93"/>
      <c r="B241" s="93"/>
      <c r="C241" s="93"/>
      <c r="D241" s="93"/>
      <c r="E241" s="93"/>
      <c r="F241" s="93"/>
      <c r="G241" s="93"/>
      <c r="H241" s="93"/>
      <c r="I241" s="93"/>
      <c r="J241" s="93"/>
      <c r="K241" s="93"/>
      <c r="L241" s="93"/>
      <c r="M241" s="93"/>
      <c r="N241" s="93"/>
      <c r="O241" s="93"/>
      <c r="P241" s="93"/>
      <c r="Q241" s="93"/>
      <c r="R241" s="93"/>
      <c r="S241" s="93"/>
      <c r="T241" s="93"/>
      <c r="U241" s="93"/>
      <c r="V241" s="93"/>
      <c r="W241" s="93"/>
      <c r="X241" s="93"/>
    </row>
    <row r="242" ht="15.75" customHeight="1" spans="1:24">
      <c r="A242" s="93"/>
      <c r="B242" s="93"/>
      <c r="C242" s="93"/>
      <c r="D242" s="93"/>
      <c r="E242" s="93"/>
      <c r="F242" s="93"/>
      <c r="G242" s="93"/>
      <c r="H242" s="93"/>
      <c r="I242" s="93"/>
      <c r="J242" s="93"/>
      <c r="K242" s="93"/>
      <c r="L242" s="93"/>
      <c r="M242" s="93"/>
      <c r="N242" s="93"/>
      <c r="O242" s="93"/>
      <c r="P242" s="93"/>
      <c r="Q242" s="93"/>
      <c r="R242" s="93"/>
      <c r="S242" s="93"/>
      <c r="T242" s="93"/>
      <c r="U242" s="93"/>
      <c r="V242" s="93"/>
      <c r="W242" s="93"/>
      <c r="X242" s="93"/>
    </row>
    <row r="243" ht="15.75" customHeight="1" spans="1:24">
      <c r="A243" s="93"/>
      <c r="B243" s="93"/>
      <c r="C243" s="93"/>
      <c r="D243" s="93"/>
      <c r="E243" s="93"/>
      <c r="F243" s="93"/>
      <c r="G243" s="93"/>
      <c r="H243" s="93"/>
      <c r="I243" s="93"/>
      <c r="J243" s="93"/>
      <c r="K243" s="93"/>
      <c r="L243" s="93"/>
      <c r="M243" s="93"/>
      <c r="N243" s="93"/>
      <c r="O243" s="93"/>
      <c r="P243" s="93"/>
      <c r="Q243" s="93"/>
      <c r="R243" s="93"/>
      <c r="S243" s="93"/>
      <c r="T243" s="93"/>
      <c r="U243" s="93"/>
      <c r="V243" s="93"/>
      <c r="W243" s="93"/>
      <c r="X243" s="93"/>
    </row>
    <row r="244" ht="15.75" customHeight="1" spans="1:24">
      <c r="A244" s="93"/>
      <c r="B244" s="93"/>
      <c r="C244" s="93"/>
      <c r="D244" s="93"/>
      <c r="E244" s="93"/>
      <c r="F244" s="93"/>
      <c r="G244" s="93"/>
      <c r="H244" s="93"/>
      <c r="I244" s="93"/>
      <c r="J244" s="93"/>
      <c r="K244" s="93"/>
      <c r="L244" s="93"/>
      <c r="M244" s="93"/>
      <c r="N244" s="93"/>
      <c r="O244" s="93"/>
      <c r="P244" s="93"/>
      <c r="Q244" s="93"/>
      <c r="R244" s="93"/>
      <c r="S244" s="93"/>
      <c r="T244" s="93"/>
      <c r="U244" s="93"/>
      <c r="V244" s="93"/>
      <c r="W244" s="93"/>
      <c r="X244" s="93"/>
    </row>
    <row r="245" ht="15.75" customHeight="1" spans="1:24">
      <c r="A245" s="93"/>
      <c r="B245" s="93"/>
      <c r="C245" s="93"/>
      <c r="D245" s="93"/>
      <c r="E245" s="93"/>
      <c r="F245" s="93"/>
      <c r="G245" s="93"/>
      <c r="H245" s="93"/>
      <c r="I245" s="93"/>
      <c r="J245" s="93"/>
      <c r="K245" s="93"/>
      <c r="L245" s="93"/>
      <c r="M245" s="93"/>
      <c r="N245" s="93"/>
      <c r="O245" s="93"/>
      <c r="P245" s="93"/>
      <c r="Q245" s="93"/>
      <c r="R245" s="93"/>
      <c r="S245" s="93"/>
      <c r="T245" s="93"/>
      <c r="U245" s="93"/>
      <c r="V245" s="93"/>
      <c r="W245" s="93"/>
      <c r="X245" s="93"/>
    </row>
    <row r="246" ht="15.75" customHeight="1" spans="1:24">
      <c r="A246" s="93"/>
      <c r="B246" s="93"/>
      <c r="C246" s="93"/>
      <c r="D246" s="93"/>
      <c r="E246" s="93"/>
      <c r="F246" s="93"/>
      <c r="G246" s="93"/>
      <c r="H246" s="93"/>
      <c r="I246" s="93"/>
      <c r="J246" s="93"/>
      <c r="K246" s="93"/>
      <c r="L246" s="93"/>
      <c r="M246" s="93"/>
      <c r="N246" s="93"/>
      <c r="O246" s="93"/>
      <c r="P246" s="93"/>
      <c r="Q246" s="93"/>
      <c r="R246" s="93"/>
      <c r="S246" s="93"/>
      <c r="T246" s="93"/>
      <c r="U246" s="93"/>
      <c r="V246" s="93"/>
      <c r="W246" s="93"/>
      <c r="X246" s="93"/>
    </row>
    <row r="247" ht="15.75" customHeight="1" spans="1:24">
      <c r="A247" s="93"/>
      <c r="B247" s="93"/>
      <c r="C247" s="93"/>
      <c r="D247" s="93"/>
      <c r="E247" s="93"/>
      <c r="F247" s="93"/>
      <c r="G247" s="93"/>
      <c r="H247" s="93"/>
      <c r="I247" s="93"/>
      <c r="J247" s="93"/>
      <c r="K247" s="93"/>
      <c r="L247" s="93"/>
      <c r="M247" s="93"/>
      <c r="N247" s="93"/>
      <c r="O247" s="93"/>
      <c r="P247" s="93"/>
      <c r="Q247" s="93"/>
      <c r="R247" s="93"/>
      <c r="S247" s="93"/>
      <c r="T247" s="93"/>
      <c r="U247" s="93"/>
      <c r="V247" s="93"/>
      <c r="W247" s="93"/>
      <c r="X247" s="93"/>
    </row>
    <row r="248" ht="15.75" customHeight="1" spans="1:24">
      <c r="A248" s="93"/>
      <c r="B248" s="93"/>
      <c r="C248" s="93"/>
      <c r="D248" s="93"/>
      <c r="E248" s="93"/>
      <c r="F248" s="93"/>
      <c r="G248" s="93"/>
      <c r="H248" s="93"/>
      <c r="I248" s="93"/>
      <c r="J248" s="93"/>
      <c r="K248" s="93"/>
      <c r="L248" s="93"/>
      <c r="M248" s="93"/>
      <c r="N248" s="93"/>
      <c r="O248" s="93"/>
      <c r="P248" s="93"/>
      <c r="Q248" s="93"/>
      <c r="R248" s="93"/>
      <c r="S248" s="93"/>
      <c r="T248" s="93"/>
      <c r="U248" s="93"/>
      <c r="V248" s="93"/>
      <c r="W248" s="93"/>
      <c r="X248" s="93"/>
    </row>
    <row r="249" ht="15.75" customHeight="1" spans="1:24">
      <c r="A249" s="93"/>
      <c r="B249" s="93"/>
      <c r="C249" s="93"/>
      <c r="D249" s="93"/>
      <c r="E249" s="93"/>
      <c r="F249" s="93"/>
      <c r="G249" s="93"/>
      <c r="H249" s="93"/>
      <c r="I249" s="93"/>
      <c r="J249" s="93"/>
      <c r="K249" s="93"/>
      <c r="L249" s="93"/>
      <c r="M249" s="93"/>
      <c r="N249" s="93"/>
      <c r="O249" s="93"/>
      <c r="P249" s="93"/>
      <c r="Q249" s="93"/>
      <c r="R249" s="93"/>
      <c r="S249" s="93"/>
      <c r="T249" s="93"/>
      <c r="U249" s="93"/>
      <c r="V249" s="93"/>
      <c r="W249" s="93"/>
      <c r="X249" s="93"/>
    </row>
    <row r="250" ht="15.75" customHeight="1" spans="1:24">
      <c r="A250" s="93"/>
      <c r="B250" s="93"/>
      <c r="C250" s="93"/>
      <c r="D250" s="93"/>
      <c r="E250" s="93"/>
      <c r="F250" s="93"/>
      <c r="G250" s="93"/>
      <c r="H250" s="93"/>
      <c r="I250" s="93"/>
      <c r="J250" s="93"/>
      <c r="K250" s="93"/>
      <c r="L250" s="93"/>
      <c r="M250" s="93"/>
      <c r="N250" s="93"/>
      <c r="O250" s="93"/>
      <c r="P250" s="93"/>
      <c r="Q250" s="93"/>
      <c r="R250" s="93"/>
      <c r="S250" s="93"/>
      <c r="T250" s="93"/>
      <c r="U250" s="93"/>
      <c r="V250" s="93"/>
      <c r="W250" s="93"/>
      <c r="X250" s="93"/>
    </row>
    <row r="251" ht="15.75" customHeight="1" spans="1:24">
      <c r="A251" s="93"/>
      <c r="B251" s="93"/>
      <c r="C251" s="93"/>
      <c r="D251" s="93"/>
      <c r="E251" s="93"/>
      <c r="F251" s="93"/>
      <c r="G251" s="93"/>
      <c r="H251" s="93"/>
      <c r="I251" s="93"/>
      <c r="J251" s="93"/>
      <c r="K251" s="93"/>
      <c r="L251" s="93"/>
      <c r="M251" s="93"/>
      <c r="N251" s="93"/>
      <c r="O251" s="93"/>
      <c r="P251" s="93"/>
      <c r="Q251" s="93"/>
      <c r="R251" s="93"/>
      <c r="S251" s="93"/>
      <c r="T251" s="93"/>
      <c r="U251" s="93"/>
      <c r="V251" s="93"/>
      <c r="W251" s="93"/>
      <c r="X251" s="93"/>
    </row>
    <row r="252" ht="15.75" customHeight="1" spans="1:24">
      <c r="A252" s="93"/>
      <c r="B252" s="93"/>
      <c r="C252" s="93"/>
      <c r="D252" s="93"/>
      <c r="E252" s="93"/>
      <c r="F252" s="93"/>
      <c r="G252" s="93"/>
      <c r="H252" s="93"/>
      <c r="I252" s="93"/>
      <c r="J252" s="93"/>
      <c r="K252" s="93"/>
      <c r="L252" s="93"/>
      <c r="M252" s="93"/>
      <c r="N252" s="93"/>
      <c r="O252" s="93"/>
      <c r="P252" s="93"/>
      <c r="Q252" s="93"/>
      <c r="R252" s="93"/>
      <c r="S252" s="93"/>
      <c r="T252" s="93"/>
      <c r="U252" s="93"/>
      <c r="V252" s="93"/>
      <c r="W252" s="93"/>
      <c r="X252" s="93"/>
    </row>
    <row r="253" ht="15.75" customHeight="1" spans="1:24">
      <c r="A253" s="93"/>
      <c r="B253" s="93"/>
      <c r="C253" s="93"/>
      <c r="D253" s="93"/>
      <c r="E253" s="93"/>
      <c r="F253" s="93"/>
      <c r="G253" s="93"/>
      <c r="H253" s="93"/>
      <c r="I253" s="93"/>
      <c r="J253" s="93"/>
      <c r="K253" s="93"/>
      <c r="L253" s="93"/>
      <c r="M253" s="93"/>
      <c r="N253" s="93"/>
      <c r="O253" s="93"/>
      <c r="P253" s="93"/>
      <c r="Q253" s="93"/>
      <c r="R253" s="93"/>
      <c r="S253" s="93"/>
      <c r="T253" s="93"/>
      <c r="U253" s="93"/>
      <c r="V253" s="93"/>
      <c r="W253" s="93"/>
      <c r="X253" s="93"/>
    </row>
    <row r="254" ht="15.75" customHeight="1" spans="1:24">
      <c r="A254" s="93"/>
      <c r="B254" s="93"/>
      <c r="C254" s="93"/>
      <c r="D254" s="93"/>
      <c r="E254" s="93"/>
      <c r="F254" s="93"/>
      <c r="G254" s="93"/>
      <c r="H254" s="93"/>
      <c r="I254" s="93"/>
      <c r="J254" s="93"/>
      <c r="K254" s="93"/>
      <c r="L254" s="93"/>
      <c r="M254" s="93"/>
      <c r="N254" s="93"/>
      <c r="O254" s="93"/>
      <c r="P254" s="93"/>
      <c r="Q254" s="93"/>
      <c r="R254" s="93"/>
      <c r="S254" s="93"/>
      <c r="T254" s="93"/>
      <c r="U254" s="93"/>
      <c r="V254" s="93"/>
      <c r="W254" s="93"/>
      <c r="X254" s="93"/>
    </row>
    <row r="255" ht="15.75" customHeight="1" spans="1:24">
      <c r="A255" s="93"/>
      <c r="B255" s="93"/>
      <c r="C255" s="93"/>
      <c r="D255" s="93"/>
      <c r="E255" s="93"/>
      <c r="F255" s="93"/>
      <c r="G255" s="93"/>
      <c r="H255" s="93"/>
      <c r="I255" s="93"/>
      <c r="J255" s="93"/>
      <c r="K255" s="93"/>
      <c r="L255" s="93"/>
      <c r="M255" s="93"/>
      <c r="N255" s="93"/>
      <c r="O255" s="93"/>
      <c r="P255" s="93"/>
      <c r="Q255" s="93"/>
      <c r="R255" s="93"/>
      <c r="S255" s="93"/>
      <c r="T255" s="93"/>
      <c r="U255" s="93"/>
      <c r="V255" s="93"/>
      <c r="W255" s="93"/>
      <c r="X255" s="93"/>
    </row>
    <row r="256" ht="15.75" customHeight="1" spans="1:24">
      <c r="A256" s="93"/>
      <c r="B256" s="93"/>
      <c r="C256" s="93"/>
      <c r="D256" s="93"/>
      <c r="E256" s="93"/>
      <c r="F256" s="93"/>
      <c r="G256" s="93"/>
      <c r="H256" s="93"/>
      <c r="I256" s="93"/>
      <c r="J256" s="93"/>
      <c r="K256" s="93"/>
      <c r="L256" s="93"/>
      <c r="M256" s="93"/>
      <c r="N256" s="93"/>
      <c r="O256" s="93"/>
      <c r="P256" s="93"/>
      <c r="Q256" s="93"/>
      <c r="R256" s="93"/>
      <c r="S256" s="93"/>
      <c r="T256" s="93"/>
      <c r="U256" s="93"/>
      <c r="V256" s="93"/>
      <c r="W256" s="93"/>
      <c r="X256" s="93"/>
    </row>
    <row r="257" ht="15.75" customHeight="1" spans="1:24">
      <c r="A257" s="93"/>
      <c r="B257" s="93"/>
      <c r="C257" s="93"/>
      <c r="D257" s="93"/>
      <c r="E257" s="93"/>
      <c r="F257" s="93"/>
      <c r="G257" s="93"/>
      <c r="H257" s="93"/>
      <c r="I257" s="93"/>
      <c r="J257" s="93"/>
      <c r="K257" s="93"/>
      <c r="L257" s="93"/>
      <c r="M257" s="93"/>
      <c r="N257" s="93"/>
      <c r="O257" s="93"/>
      <c r="P257" s="93"/>
      <c r="Q257" s="93"/>
      <c r="R257" s="93"/>
      <c r="S257" s="93"/>
      <c r="T257" s="93"/>
      <c r="U257" s="93"/>
      <c r="V257" s="93"/>
      <c r="W257" s="93"/>
      <c r="X257" s="93"/>
    </row>
    <row r="258" ht="15.75" customHeight="1" spans="1:24">
      <c r="A258" s="93"/>
      <c r="B258" s="93"/>
      <c r="C258" s="93"/>
      <c r="D258" s="93"/>
      <c r="E258" s="93"/>
      <c r="F258" s="93"/>
      <c r="G258" s="93"/>
      <c r="H258" s="93"/>
      <c r="I258" s="93"/>
      <c r="J258" s="93"/>
      <c r="K258" s="93"/>
      <c r="L258" s="93"/>
      <c r="M258" s="93"/>
      <c r="N258" s="93"/>
      <c r="O258" s="93"/>
      <c r="P258" s="93"/>
      <c r="Q258" s="93"/>
      <c r="R258" s="93"/>
      <c r="S258" s="93"/>
      <c r="T258" s="93"/>
      <c r="U258" s="93"/>
      <c r="V258" s="93"/>
      <c r="W258" s="93"/>
      <c r="X258" s="93"/>
    </row>
    <row r="259" ht="15.75" customHeight="1" spans="1:24">
      <c r="A259" s="93"/>
      <c r="B259" s="93"/>
      <c r="C259" s="93"/>
      <c r="D259" s="93"/>
      <c r="E259" s="93"/>
      <c r="F259" s="93"/>
      <c r="G259" s="93"/>
      <c r="H259" s="93"/>
      <c r="I259" s="93"/>
      <c r="J259" s="93"/>
      <c r="K259" s="93"/>
      <c r="L259" s="93"/>
      <c r="M259" s="93"/>
      <c r="N259" s="93"/>
      <c r="O259" s="93"/>
      <c r="P259" s="93"/>
      <c r="Q259" s="93"/>
      <c r="R259" s="93"/>
      <c r="S259" s="93"/>
      <c r="T259" s="93"/>
      <c r="U259" s="93"/>
      <c r="V259" s="93"/>
      <c r="W259" s="93"/>
      <c r="X259" s="93"/>
    </row>
    <row r="260" ht="15.75" customHeight="1" spans="1:24">
      <c r="A260" s="93"/>
      <c r="B260" s="93"/>
      <c r="C260" s="93"/>
      <c r="D260" s="93"/>
      <c r="E260" s="93"/>
      <c r="F260" s="93"/>
      <c r="G260" s="93"/>
      <c r="H260" s="93"/>
      <c r="I260" s="93"/>
      <c r="J260" s="93"/>
      <c r="K260" s="93"/>
      <c r="L260" s="93"/>
      <c r="M260" s="93"/>
      <c r="N260" s="93"/>
      <c r="O260" s="93"/>
      <c r="P260" s="93"/>
      <c r="Q260" s="93"/>
      <c r="R260" s="93"/>
      <c r="S260" s="93"/>
      <c r="T260" s="93"/>
      <c r="U260" s="93"/>
      <c r="V260" s="93"/>
      <c r="W260" s="93"/>
      <c r="X260" s="93"/>
    </row>
    <row r="261" ht="15.75" customHeight="1" spans="1:24">
      <c r="A261" s="93"/>
      <c r="B261" s="93"/>
      <c r="C261" s="93"/>
      <c r="D261" s="93"/>
      <c r="E261" s="93"/>
      <c r="F261" s="93"/>
      <c r="G261" s="93"/>
      <c r="H261" s="93"/>
      <c r="I261" s="93"/>
      <c r="J261" s="93"/>
      <c r="K261" s="93"/>
      <c r="L261" s="93"/>
      <c r="M261" s="93"/>
      <c r="N261" s="93"/>
      <c r="O261" s="93"/>
      <c r="P261" s="93"/>
      <c r="Q261" s="93"/>
      <c r="R261" s="93"/>
      <c r="S261" s="93"/>
      <c r="T261" s="93"/>
      <c r="U261" s="93"/>
      <c r="V261" s="93"/>
      <c r="W261" s="93"/>
      <c r="X261" s="93"/>
    </row>
    <row r="262" ht="15.75" customHeight="1" spans="1:24">
      <c r="A262" s="93"/>
      <c r="B262" s="93"/>
      <c r="C262" s="93"/>
      <c r="D262" s="93"/>
      <c r="E262" s="93"/>
      <c r="F262" s="93"/>
      <c r="G262" s="93"/>
      <c r="H262" s="93"/>
      <c r="I262" s="93"/>
      <c r="J262" s="93"/>
      <c r="K262" s="93"/>
      <c r="L262" s="93"/>
      <c r="M262" s="93"/>
      <c r="N262" s="93"/>
      <c r="O262" s="93"/>
      <c r="P262" s="93"/>
      <c r="Q262" s="93"/>
      <c r="R262" s="93"/>
      <c r="S262" s="93"/>
      <c r="T262" s="93"/>
      <c r="U262" s="93"/>
      <c r="V262" s="93"/>
      <c r="W262" s="93"/>
      <c r="X262" s="93"/>
    </row>
    <row r="263" ht="15.75" customHeight="1" spans="1:24">
      <c r="A263" s="93"/>
      <c r="B263" s="93"/>
      <c r="C263" s="93"/>
      <c r="D263" s="93"/>
      <c r="E263" s="93"/>
      <c r="F263" s="93"/>
      <c r="G263" s="93"/>
      <c r="H263" s="93"/>
      <c r="I263" s="93"/>
      <c r="J263" s="93"/>
      <c r="K263" s="93"/>
      <c r="L263" s="93"/>
      <c r="M263" s="93"/>
      <c r="N263" s="93"/>
      <c r="O263" s="93"/>
      <c r="P263" s="93"/>
      <c r="Q263" s="93"/>
      <c r="R263" s="93"/>
      <c r="S263" s="93"/>
      <c r="T263" s="93"/>
      <c r="U263" s="93"/>
      <c r="V263" s="93"/>
      <c r="W263" s="93"/>
      <c r="X263" s="93"/>
    </row>
    <row r="264" ht="15.75" customHeight="1" spans="1:24">
      <c r="A264" s="93"/>
      <c r="B264" s="93"/>
      <c r="C264" s="93"/>
      <c r="D264" s="93"/>
      <c r="E264" s="93"/>
      <c r="F264" s="93"/>
      <c r="G264" s="93"/>
      <c r="H264" s="93"/>
      <c r="I264" s="93"/>
      <c r="J264" s="93"/>
      <c r="K264" s="93"/>
      <c r="L264" s="93"/>
      <c r="M264" s="93"/>
      <c r="N264" s="93"/>
      <c r="O264" s="93"/>
      <c r="P264" s="93"/>
      <c r="Q264" s="93"/>
      <c r="R264" s="93"/>
      <c r="S264" s="93"/>
      <c r="T264" s="93"/>
      <c r="U264" s="93"/>
      <c r="V264" s="93"/>
      <c r="W264" s="93"/>
      <c r="X264" s="93"/>
    </row>
    <row r="265" ht="15.75" customHeight="1" spans="1:24">
      <c r="A265" s="93"/>
      <c r="B265" s="93"/>
      <c r="C265" s="93"/>
      <c r="D265" s="93"/>
      <c r="E265" s="93"/>
      <c r="F265" s="93"/>
      <c r="G265" s="93"/>
      <c r="H265" s="93"/>
      <c r="I265" s="93"/>
      <c r="J265" s="93"/>
      <c r="K265" s="93"/>
      <c r="L265" s="93"/>
      <c r="M265" s="93"/>
      <c r="N265" s="93"/>
      <c r="O265" s="93"/>
      <c r="P265" s="93"/>
      <c r="Q265" s="93"/>
      <c r="R265" s="93"/>
      <c r="S265" s="93"/>
      <c r="T265" s="93"/>
      <c r="U265" s="93"/>
      <c r="V265" s="93"/>
      <c r="W265" s="93"/>
      <c r="X265" s="93"/>
    </row>
    <row r="266" ht="15.75" customHeight="1" spans="1:24">
      <c r="A266" s="93"/>
      <c r="B266" s="93"/>
      <c r="C266" s="93"/>
      <c r="D266" s="93"/>
      <c r="E266" s="93"/>
      <c r="F266" s="93"/>
      <c r="G266" s="93"/>
      <c r="H266" s="93"/>
      <c r="I266" s="93"/>
      <c r="J266" s="93"/>
      <c r="K266" s="93"/>
      <c r="L266" s="93"/>
      <c r="M266" s="93"/>
      <c r="N266" s="93"/>
      <c r="O266" s="93"/>
      <c r="P266" s="93"/>
      <c r="Q266" s="93"/>
      <c r="R266" s="93"/>
      <c r="S266" s="93"/>
      <c r="T266" s="93"/>
      <c r="U266" s="93"/>
      <c r="V266" s="93"/>
      <c r="W266" s="93"/>
      <c r="X266" s="93"/>
    </row>
    <row r="267" ht="15.75" customHeight="1" spans="1:24">
      <c r="A267" s="93"/>
      <c r="B267" s="93"/>
      <c r="C267" s="93"/>
      <c r="D267" s="93"/>
      <c r="E267" s="93"/>
      <c r="F267" s="93"/>
      <c r="G267" s="93"/>
      <c r="H267" s="93"/>
      <c r="I267" s="93"/>
      <c r="J267" s="93"/>
      <c r="K267" s="93"/>
      <c r="L267" s="93"/>
      <c r="M267" s="93"/>
      <c r="N267" s="93"/>
      <c r="O267" s="93"/>
      <c r="P267" s="93"/>
      <c r="Q267" s="93"/>
      <c r="R267" s="93"/>
      <c r="S267" s="93"/>
      <c r="T267" s="93"/>
      <c r="U267" s="93"/>
      <c r="V267" s="93"/>
      <c r="W267" s="93"/>
      <c r="X267" s="93"/>
    </row>
    <row r="268" ht="15.75" customHeight="1" spans="1:24">
      <c r="A268" s="93"/>
      <c r="B268" s="93"/>
      <c r="C268" s="93"/>
      <c r="D268" s="93"/>
      <c r="E268" s="93"/>
      <c r="F268" s="93"/>
      <c r="G268" s="93"/>
      <c r="H268" s="93"/>
      <c r="I268" s="93"/>
      <c r="J268" s="93"/>
      <c r="K268" s="93"/>
      <c r="L268" s="93"/>
      <c r="M268" s="93"/>
      <c r="N268" s="93"/>
      <c r="O268" s="93"/>
      <c r="P268" s="93"/>
      <c r="Q268" s="93"/>
      <c r="R268" s="93"/>
      <c r="S268" s="93"/>
      <c r="T268" s="93"/>
      <c r="U268" s="93"/>
      <c r="V268" s="93"/>
      <c r="W268" s="93"/>
      <c r="X268" s="93"/>
    </row>
    <row r="269" ht="15.75" customHeight="1" spans="1:24">
      <c r="A269" s="93"/>
      <c r="B269" s="93"/>
      <c r="C269" s="93"/>
      <c r="D269" s="93"/>
      <c r="E269" s="93"/>
      <c r="F269" s="93"/>
      <c r="G269" s="93"/>
      <c r="H269" s="93"/>
      <c r="I269" s="93"/>
      <c r="J269" s="93"/>
      <c r="K269" s="93"/>
      <c r="L269" s="93"/>
      <c r="M269" s="93"/>
      <c r="N269" s="93"/>
      <c r="O269" s="93"/>
      <c r="P269" s="93"/>
      <c r="Q269" s="93"/>
      <c r="R269" s="93"/>
      <c r="S269" s="93"/>
      <c r="T269" s="93"/>
      <c r="U269" s="93"/>
      <c r="V269" s="93"/>
      <c r="W269" s="93"/>
      <c r="X269" s="93"/>
    </row>
    <row r="270" ht="15.75" customHeight="1" spans="1:24">
      <c r="A270" s="93"/>
      <c r="B270" s="93"/>
      <c r="C270" s="93"/>
      <c r="D270" s="93"/>
      <c r="E270" s="93"/>
      <c r="F270" s="93"/>
      <c r="G270" s="93"/>
      <c r="H270" s="93"/>
      <c r="I270" s="93"/>
      <c r="J270" s="93"/>
      <c r="K270" s="93"/>
      <c r="L270" s="93"/>
      <c r="M270" s="93"/>
      <c r="N270" s="93"/>
      <c r="O270" s="93"/>
      <c r="P270" s="93"/>
      <c r="Q270" s="93"/>
      <c r="R270" s="93"/>
      <c r="S270" s="93"/>
      <c r="T270" s="93"/>
      <c r="U270" s="93"/>
      <c r="V270" s="93"/>
      <c r="W270" s="93"/>
      <c r="X270" s="93"/>
    </row>
    <row r="271" ht="15.75" customHeight="1" spans="1:24">
      <c r="A271" s="93"/>
      <c r="B271" s="93"/>
      <c r="C271" s="93"/>
      <c r="D271" s="93"/>
      <c r="E271" s="93"/>
      <c r="F271" s="93"/>
      <c r="G271" s="93"/>
      <c r="H271" s="93"/>
      <c r="I271" s="93"/>
      <c r="J271" s="93"/>
      <c r="K271" s="93"/>
      <c r="L271" s="93"/>
      <c r="M271" s="93"/>
      <c r="N271" s="93"/>
      <c r="O271" s="93"/>
      <c r="P271" s="93"/>
      <c r="Q271" s="93"/>
      <c r="R271" s="93"/>
      <c r="S271" s="93"/>
      <c r="T271" s="93"/>
      <c r="U271" s="93"/>
      <c r="V271" s="93"/>
      <c r="W271" s="93"/>
      <c r="X271" s="93"/>
    </row>
    <row r="272" ht="15.75" customHeight="1" spans="1:24">
      <c r="A272" s="93"/>
      <c r="B272" s="93"/>
      <c r="C272" s="93"/>
      <c r="D272" s="93"/>
      <c r="E272" s="93"/>
      <c r="F272" s="93"/>
      <c r="G272" s="93"/>
      <c r="H272" s="93"/>
      <c r="I272" s="93"/>
      <c r="J272" s="93"/>
      <c r="K272" s="93"/>
      <c r="L272" s="93"/>
      <c r="M272" s="93"/>
      <c r="N272" s="93"/>
      <c r="O272" s="93"/>
      <c r="P272" s="93"/>
      <c r="Q272" s="93"/>
      <c r="R272" s="93"/>
      <c r="S272" s="93"/>
      <c r="T272" s="93"/>
      <c r="U272" s="93"/>
      <c r="V272" s="93"/>
      <c r="W272" s="93"/>
      <c r="X272" s="93"/>
    </row>
    <row r="273" ht="15.75" customHeight="1" spans="1:24">
      <c r="A273" s="93"/>
      <c r="B273" s="93"/>
      <c r="C273" s="93"/>
      <c r="D273" s="93"/>
      <c r="E273" s="93"/>
      <c r="F273" s="93"/>
      <c r="G273" s="93"/>
      <c r="H273" s="93"/>
      <c r="I273" s="93"/>
      <c r="J273" s="93"/>
      <c r="K273" s="93"/>
      <c r="L273" s="93"/>
      <c r="M273" s="93"/>
      <c r="N273" s="93"/>
      <c r="O273" s="93"/>
      <c r="P273" s="93"/>
      <c r="Q273" s="93"/>
      <c r="R273" s="93"/>
      <c r="S273" s="93"/>
      <c r="T273" s="93"/>
      <c r="U273" s="93"/>
      <c r="V273" s="93"/>
      <c r="W273" s="93"/>
      <c r="X273" s="93"/>
    </row>
    <row r="274" ht="15.75" customHeight="1" spans="1:24">
      <c r="A274" s="93"/>
      <c r="B274" s="93"/>
      <c r="C274" s="93"/>
      <c r="D274" s="93"/>
      <c r="E274" s="93"/>
      <c r="F274" s="93"/>
      <c r="G274" s="93"/>
      <c r="H274" s="93"/>
      <c r="I274" s="93"/>
      <c r="J274" s="93"/>
      <c r="K274" s="93"/>
      <c r="L274" s="93"/>
      <c r="M274" s="93"/>
      <c r="N274" s="93"/>
      <c r="O274" s="93"/>
      <c r="P274" s="93"/>
      <c r="Q274" s="93"/>
      <c r="R274" s="93"/>
      <c r="S274" s="93"/>
      <c r="T274" s="93"/>
      <c r="U274" s="93"/>
      <c r="V274" s="93"/>
      <c r="W274" s="93"/>
      <c r="X274" s="93"/>
    </row>
    <row r="275" ht="15.75" customHeight="1" spans="1:24">
      <c r="A275" s="93"/>
      <c r="B275" s="93"/>
      <c r="C275" s="93"/>
      <c r="D275" s="93"/>
      <c r="E275" s="93"/>
      <c r="F275" s="93"/>
      <c r="G275" s="93"/>
      <c r="H275" s="93"/>
      <c r="I275" s="93"/>
      <c r="J275" s="93"/>
      <c r="K275" s="93"/>
      <c r="L275" s="93"/>
      <c r="M275" s="93"/>
      <c r="N275" s="93"/>
      <c r="O275" s="93"/>
      <c r="P275" s="93"/>
      <c r="Q275" s="93"/>
      <c r="R275" s="93"/>
      <c r="S275" s="93"/>
      <c r="T275" s="93"/>
      <c r="U275" s="93"/>
      <c r="V275" s="93"/>
      <c r="W275" s="93"/>
      <c r="X275" s="93"/>
    </row>
    <row r="276" ht="15.75" customHeight="1" spans="1:24">
      <c r="A276" s="93"/>
      <c r="B276" s="93"/>
      <c r="C276" s="93"/>
      <c r="D276" s="93"/>
      <c r="E276" s="93"/>
      <c r="F276" s="93"/>
      <c r="G276" s="93"/>
      <c r="H276" s="93"/>
      <c r="I276" s="93"/>
      <c r="J276" s="93"/>
      <c r="K276" s="93"/>
      <c r="L276" s="93"/>
      <c r="M276" s="93"/>
      <c r="N276" s="93"/>
      <c r="O276" s="93"/>
      <c r="P276" s="93"/>
      <c r="Q276" s="93"/>
      <c r="R276" s="93"/>
      <c r="S276" s="93"/>
      <c r="T276" s="93"/>
      <c r="U276" s="93"/>
      <c r="V276" s="93"/>
      <c r="W276" s="93"/>
      <c r="X276" s="93"/>
    </row>
    <row r="277" ht="15.75" customHeight="1" spans="1:24">
      <c r="A277" s="93"/>
      <c r="B277" s="93"/>
      <c r="C277" s="93"/>
      <c r="D277" s="93"/>
      <c r="E277" s="93"/>
      <c r="F277" s="93"/>
      <c r="G277" s="93"/>
      <c r="H277" s="93"/>
      <c r="I277" s="93"/>
      <c r="J277" s="93"/>
      <c r="K277" s="93"/>
      <c r="L277" s="93"/>
      <c r="M277" s="93"/>
      <c r="N277" s="93"/>
      <c r="O277" s="93"/>
      <c r="P277" s="93"/>
      <c r="Q277" s="93"/>
      <c r="R277" s="93"/>
      <c r="S277" s="93"/>
      <c r="T277" s="93"/>
      <c r="U277" s="93"/>
      <c r="V277" s="93"/>
      <c r="W277" s="93"/>
      <c r="X277" s="93"/>
    </row>
    <row r="278" ht="15.75" customHeight="1" spans="1:24">
      <c r="A278" s="93"/>
      <c r="B278" s="93"/>
      <c r="C278" s="93"/>
      <c r="D278" s="93"/>
      <c r="E278" s="93"/>
      <c r="F278" s="93"/>
      <c r="G278" s="93"/>
      <c r="H278" s="93"/>
      <c r="I278" s="93"/>
      <c r="J278" s="93"/>
      <c r="K278" s="93"/>
      <c r="L278" s="93"/>
      <c r="M278" s="93"/>
      <c r="N278" s="93"/>
      <c r="O278" s="93"/>
      <c r="P278" s="93"/>
      <c r="Q278" s="93"/>
      <c r="R278" s="93"/>
      <c r="S278" s="93"/>
      <c r="T278" s="93"/>
      <c r="U278" s="93"/>
      <c r="V278" s="93"/>
      <c r="W278" s="93"/>
      <c r="X278" s="93"/>
    </row>
    <row r="279" ht="15.75" customHeight="1" spans="1:24">
      <c r="A279" s="93"/>
      <c r="B279" s="93"/>
      <c r="C279" s="93"/>
      <c r="D279" s="93"/>
      <c r="E279" s="93"/>
      <c r="F279" s="93"/>
      <c r="G279" s="93"/>
      <c r="H279" s="93"/>
      <c r="I279" s="93"/>
      <c r="J279" s="93"/>
      <c r="K279" s="93"/>
      <c r="L279" s="93"/>
      <c r="M279" s="93"/>
      <c r="N279" s="93"/>
      <c r="O279" s="93"/>
      <c r="P279" s="93"/>
      <c r="Q279" s="93"/>
      <c r="R279" s="93"/>
      <c r="S279" s="93"/>
      <c r="T279" s="93"/>
      <c r="U279" s="93"/>
      <c r="V279" s="93"/>
      <c r="W279" s="93"/>
      <c r="X279" s="93"/>
    </row>
    <row r="280" ht="15.75" customHeight="1" spans="1:24">
      <c r="A280" s="93"/>
      <c r="B280" s="93"/>
      <c r="C280" s="93"/>
      <c r="D280" s="93"/>
      <c r="E280" s="93"/>
      <c r="F280" s="93"/>
      <c r="G280" s="93"/>
      <c r="H280" s="93"/>
      <c r="I280" s="93"/>
      <c r="J280" s="93"/>
      <c r="K280" s="93"/>
      <c r="L280" s="93"/>
      <c r="M280" s="93"/>
      <c r="N280" s="93"/>
      <c r="O280" s="93"/>
      <c r="P280" s="93"/>
      <c r="Q280" s="93"/>
      <c r="R280" s="93"/>
      <c r="S280" s="93"/>
      <c r="T280" s="93"/>
      <c r="U280" s="93"/>
      <c r="V280" s="93"/>
      <c r="W280" s="93"/>
      <c r="X280" s="93"/>
    </row>
    <row r="281" ht="15.75" customHeight="1" spans="1:24">
      <c r="A281" s="93"/>
      <c r="B281" s="93"/>
      <c r="C281" s="93"/>
      <c r="D281" s="93"/>
      <c r="E281" s="93"/>
      <c r="F281" s="93"/>
      <c r="G281" s="93"/>
      <c r="H281" s="93"/>
      <c r="I281" s="93"/>
      <c r="J281" s="93"/>
      <c r="K281" s="93"/>
      <c r="L281" s="93"/>
      <c r="M281" s="93"/>
      <c r="N281" s="93"/>
      <c r="O281" s="93"/>
      <c r="P281" s="93"/>
      <c r="Q281" s="93"/>
      <c r="R281" s="93"/>
      <c r="S281" s="93"/>
      <c r="T281" s="93"/>
      <c r="U281" s="93"/>
      <c r="V281" s="93"/>
      <c r="W281" s="93"/>
      <c r="X281" s="93"/>
    </row>
    <row r="282" ht="15.75" customHeight="1" spans="1:24">
      <c r="A282" s="93"/>
      <c r="B282" s="93"/>
      <c r="C282" s="93"/>
      <c r="D282" s="93"/>
      <c r="E282" s="93"/>
      <c r="F282" s="93"/>
      <c r="G282" s="93"/>
      <c r="H282" s="93"/>
      <c r="I282" s="93"/>
      <c r="J282" s="93"/>
      <c r="K282" s="93"/>
      <c r="L282" s="93"/>
      <c r="M282" s="93"/>
      <c r="N282" s="93"/>
      <c r="O282" s="93"/>
      <c r="P282" s="93"/>
      <c r="Q282" s="93"/>
      <c r="R282" s="93"/>
      <c r="S282" s="93"/>
      <c r="T282" s="93"/>
      <c r="U282" s="93"/>
      <c r="V282" s="93"/>
      <c r="W282" s="93"/>
      <c r="X282" s="93"/>
    </row>
    <row r="283" ht="15.75" customHeight="1" spans="1:24">
      <c r="A283" s="93"/>
      <c r="B283" s="93"/>
      <c r="C283" s="93"/>
      <c r="D283" s="93"/>
      <c r="E283" s="93"/>
      <c r="F283" s="93"/>
      <c r="G283" s="93"/>
      <c r="H283" s="93"/>
      <c r="I283" s="93"/>
      <c r="J283" s="93"/>
      <c r="K283" s="93"/>
      <c r="L283" s="93"/>
      <c r="M283" s="93"/>
      <c r="N283" s="93"/>
      <c r="O283" s="93"/>
      <c r="P283" s="93"/>
      <c r="Q283" s="93"/>
      <c r="R283" s="93"/>
      <c r="S283" s="93"/>
      <c r="T283" s="93"/>
      <c r="U283" s="93"/>
      <c r="V283" s="93"/>
      <c r="W283" s="93"/>
      <c r="X283" s="93"/>
    </row>
    <row r="284" ht="15.75" customHeight="1" spans="1:24">
      <c r="A284" s="93"/>
      <c r="B284" s="93"/>
      <c r="C284" s="93"/>
      <c r="D284" s="93"/>
      <c r="E284" s="93"/>
      <c r="F284" s="93"/>
      <c r="G284" s="93"/>
      <c r="H284" s="93"/>
      <c r="I284" s="93"/>
      <c r="J284" s="93"/>
      <c r="K284" s="93"/>
      <c r="L284" s="93"/>
      <c r="M284" s="93"/>
      <c r="N284" s="93"/>
      <c r="O284" s="93"/>
      <c r="P284" s="93"/>
      <c r="Q284" s="93"/>
      <c r="R284" s="93"/>
      <c r="S284" s="93"/>
      <c r="T284" s="93"/>
      <c r="U284" s="93"/>
      <c r="V284" s="93"/>
      <c r="W284" s="93"/>
      <c r="X284" s="93"/>
    </row>
    <row r="285" ht="15.75" customHeight="1" spans="1:24">
      <c r="A285" s="93"/>
      <c r="B285" s="93"/>
      <c r="C285" s="93"/>
      <c r="D285" s="93"/>
      <c r="E285" s="93"/>
      <c r="F285" s="93"/>
      <c r="G285" s="93"/>
      <c r="H285" s="93"/>
      <c r="I285" s="93"/>
      <c r="J285" s="93"/>
      <c r="K285" s="93"/>
      <c r="L285" s="93"/>
      <c r="M285" s="93"/>
      <c r="N285" s="93"/>
      <c r="O285" s="93"/>
      <c r="P285" s="93"/>
      <c r="Q285" s="93"/>
      <c r="R285" s="93"/>
      <c r="S285" s="93"/>
      <c r="T285" s="93"/>
      <c r="U285" s="93"/>
      <c r="V285" s="93"/>
      <c r="W285" s="93"/>
      <c r="X285" s="93"/>
    </row>
    <row r="286" ht="15.75" customHeight="1" spans="1:24">
      <c r="A286" s="93"/>
      <c r="B286" s="93"/>
      <c r="C286" s="93"/>
      <c r="D286" s="93"/>
      <c r="E286" s="93"/>
      <c r="F286" s="93"/>
      <c r="G286" s="93"/>
      <c r="H286" s="93"/>
      <c r="I286" s="93"/>
      <c r="J286" s="93"/>
      <c r="K286" s="93"/>
      <c r="L286" s="93"/>
      <c r="M286" s="93"/>
      <c r="N286" s="93"/>
      <c r="O286" s="93"/>
      <c r="P286" s="93"/>
      <c r="Q286" s="93"/>
      <c r="R286" s="93"/>
      <c r="S286" s="93"/>
      <c r="T286" s="93"/>
      <c r="U286" s="93"/>
      <c r="V286" s="93"/>
      <c r="W286" s="93"/>
      <c r="X286" s="93"/>
    </row>
    <row r="287" ht="15.75" customHeight="1" spans="1:24">
      <c r="A287" s="93"/>
      <c r="B287" s="93"/>
      <c r="C287" s="93"/>
      <c r="D287" s="93"/>
      <c r="E287" s="93"/>
      <c r="F287" s="93"/>
      <c r="G287" s="93"/>
      <c r="H287" s="93"/>
      <c r="I287" s="93"/>
      <c r="J287" s="93"/>
      <c r="K287" s="93"/>
      <c r="L287" s="93"/>
      <c r="M287" s="93"/>
      <c r="N287" s="93"/>
      <c r="O287" s="93"/>
      <c r="P287" s="93"/>
      <c r="Q287" s="93"/>
      <c r="R287" s="93"/>
      <c r="S287" s="93"/>
      <c r="T287" s="93"/>
      <c r="U287" s="93"/>
      <c r="V287" s="93"/>
      <c r="W287" s="93"/>
      <c r="X287" s="93"/>
    </row>
    <row r="288" ht="15.75" customHeight="1" spans="1:24">
      <c r="A288" s="93"/>
      <c r="B288" s="93"/>
      <c r="C288" s="93"/>
      <c r="D288" s="93"/>
      <c r="E288" s="93"/>
      <c r="F288" s="93"/>
      <c r="G288" s="93"/>
      <c r="H288" s="93"/>
      <c r="I288" s="93"/>
      <c r="J288" s="93"/>
      <c r="K288" s="93"/>
      <c r="L288" s="93"/>
      <c r="M288" s="93"/>
      <c r="N288" s="93"/>
      <c r="O288" s="93"/>
      <c r="P288" s="93"/>
      <c r="Q288" s="93"/>
      <c r="R288" s="93"/>
      <c r="S288" s="93"/>
      <c r="T288" s="93"/>
      <c r="U288" s="93"/>
      <c r="V288" s="93"/>
      <c r="W288" s="93"/>
      <c r="X288" s="93"/>
    </row>
    <row r="289" ht="15.75" customHeight="1" spans="1:24">
      <c r="A289" s="93"/>
      <c r="B289" s="93"/>
      <c r="C289" s="93"/>
      <c r="D289" s="93"/>
      <c r="E289" s="93"/>
      <c r="F289" s="93"/>
      <c r="G289" s="93"/>
      <c r="H289" s="93"/>
      <c r="I289" s="93"/>
      <c r="J289" s="93"/>
      <c r="K289" s="93"/>
      <c r="L289" s="93"/>
      <c r="M289" s="93"/>
      <c r="N289" s="93"/>
      <c r="O289" s="93"/>
      <c r="P289" s="93"/>
      <c r="Q289" s="93"/>
      <c r="R289" s="93"/>
      <c r="S289" s="93"/>
      <c r="T289" s="93"/>
      <c r="U289" s="93"/>
      <c r="V289" s="93"/>
      <c r="W289" s="93"/>
      <c r="X289" s="93"/>
    </row>
    <row r="290" ht="15.75" customHeight="1" spans="1:24">
      <c r="A290" s="93"/>
      <c r="B290" s="93"/>
      <c r="C290" s="93"/>
      <c r="D290" s="93"/>
      <c r="E290" s="93"/>
      <c r="F290" s="93"/>
      <c r="G290" s="93"/>
      <c r="H290" s="93"/>
      <c r="I290" s="93"/>
      <c r="J290" s="93"/>
      <c r="K290" s="93"/>
      <c r="L290" s="93"/>
      <c r="M290" s="93"/>
      <c r="N290" s="93"/>
      <c r="O290" s="93"/>
      <c r="P290" s="93"/>
      <c r="Q290" s="93"/>
      <c r="R290" s="93"/>
      <c r="S290" s="93"/>
      <c r="T290" s="93"/>
      <c r="U290" s="93"/>
      <c r="V290" s="93"/>
      <c r="W290" s="93"/>
      <c r="X290" s="93"/>
    </row>
    <row r="291" ht="15.75" customHeight="1" spans="1:24">
      <c r="A291" s="93"/>
      <c r="B291" s="93"/>
      <c r="C291" s="93"/>
      <c r="D291" s="93"/>
      <c r="E291" s="93"/>
      <c r="F291" s="93"/>
      <c r="G291" s="93"/>
      <c r="H291" s="93"/>
      <c r="I291" s="93"/>
      <c r="J291" s="93"/>
      <c r="K291" s="93"/>
      <c r="L291" s="93"/>
      <c r="M291" s="93"/>
      <c r="N291" s="93"/>
      <c r="O291" s="93"/>
      <c r="P291" s="93"/>
      <c r="Q291" s="93"/>
      <c r="R291" s="93"/>
      <c r="S291" s="93"/>
      <c r="T291" s="93"/>
      <c r="U291" s="93"/>
      <c r="V291" s="93"/>
      <c r="W291" s="93"/>
      <c r="X291" s="93"/>
    </row>
    <row r="292" ht="15.75" customHeight="1" spans="1:24">
      <c r="A292" s="93"/>
      <c r="B292" s="93"/>
      <c r="C292" s="93"/>
      <c r="D292" s="93"/>
      <c r="E292" s="93"/>
      <c r="F292" s="93"/>
      <c r="G292" s="93"/>
      <c r="H292" s="93"/>
      <c r="I292" s="93"/>
      <c r="J292" s="93"/>
      <c r="K292" s="93"/>
      <c r="L292" s="93"/>
      <c r="M292" s="93"/>
      <c r="N292" s="93"/>
      <c r="O292" s="93"/>
      <c r="P292" s="93"/>
      <c r="Q292" s="93"/>
      <c r="R292" s="93"/>
      <c r="S292" s="93"/>
      <c r="T292" s="93"/>
      <c r="U292" s="93"/>
      <c r="V292" s="93"/>
      <c r="W292" s="93"/>
      <c r="X292" s="93"/>
    </row>
    <row r="293" ht="15.75" customHeight="1" spans="1:24">
      <c r="A293" s="93"/>
      <c r="B293" s="93"/>
      <c r="C293" s="93"/>
      <c r="D293" s="93"/>
      <c r="E293" s="93"/>
      <c r="F293" s="93"/>
      <c r="G293" s="93"/>
      <c r="H293" s="93"/>
      <c r="I293" s="93"/>
      <c r="J293" s="93"/>
      <c r="K293" s="93"/>
      <c r="L293" s="93"/>
      <c r="M293" s="93"/>
      <c r="N293" s="93"/>
      <c r="O293" s="93"/>
      <c r="P293" s="93"/>
      <c r="Q293" s="93"/>
      <c r="R293" s="93"/>
      <c r="S293" s="93"/>
      <c r="T293" s="93"/>
      <c r="U293" s="93"/>
      <c r="V293" s="93"/>
      <c r="W293" s="93"/>
      <c r="X293" s="93"/>
    </row>
    <row r="294" ht="15.75" customHeight="1" spans="1:24">
      <c r="A294" s="93"/>
      <c r="B294" s="93"/>
      <c r="C294" s="93"/>
      <c r="D294" s="93"/>
      <c r="E294" s="93"/>
      <c r="F294" s="93"/>
      <c r="G294" s="93"/>
      <c r="H294" s="93"/>
      <c r="I294" s="93"/>
      <c r="J294" s="93"/>
      <c r="K294" s="93"/>
      <c r="L294" s="93"/>
      <c r="M294" s="93"/>
      <c r="N294" s="93"/>
      <c r="O294" s="93"/>
      <c r="P294" s="93"/>
      <c r="Q294" s="93"/>
      <c r="R294" s="93"/>
      <c r="S294" s="93"/>
      <c r="T294" s="93"/>
      <c r="U294" s="93"/>
      <c r="V294" s="93"/>
      <c r="W294" s="93"/>
      <c r="X294" s="93"/>
    </row>
    <row r="295" ht="15.75" customHeight="1" spans="1:24">
      <c r="A295" s="93"/>
      <c r="B295" s="93"/>
      <c r="C295" s="93"/>
      <c r="D295" s="93"/>
      <c r="E295" s="93"/>
      <c r="F295" s="93"/>
      <c r="G295" s="93"/>
      <c r="H295" s="93"/>
      <c r="I295" s="93"/>
      <c r="J295" s="93"/>
      <c r="K295" s="93"/>
      <c r="L295" s="93"/>
      <c r="M295" s="93"/>
      <c r="N295" s="93"/>
      <c r="O295" s="93"/>
      <c r="P295" s="93"/>
      <c r="Q295" s="93"/>
      <c r="R295" s="93"/>
      <c r="S295" s="93"/>
      <c r="T295" s="93"/>
      <c r="U295" s="93"/>
      <c r="V295" s="93"/>
      <c r="W295" s="93"/>
      <c r="X295" s="93"/>
    </row>
    <row r="296" ht="15.75" customHeight="1" spans="1:24">
      <c r="A296" s="93"/>
      <c r="B296" s="93"/>
      <c r="C296" s="93"/>
      <c r="D296" s="93"/>
      <c r="E296" s="93"/>
      <c r="F296" s="93"/>
      <c r="G296" s="93"/>
      <c r="H296" s="93"/>
      <c r="I296" s="93"/>
      <c r="J296" s="93"/>
      <c r="K296" s="93"/>
      <c r="L296" s="93"/>
      <c r="M296" s="93"/>
      <c r="N296" s="93"/>
      <c r="O296" s="93"/>
      <c r="P296" s="93"/>
      <c r="Q296" s="93"/>
      <c r="R296" s="93"/>
      <c r="S296" s="93"/>
      <c r="T296" s="93"/>
      <c r="U296" s="93"/>
      <c r="V296" s="93"/>
      <c r="W296" s="93"/>
      <c r="X296" s="93"/>
    </row>
    <row r="297" ht="15.75" customHeight="1" spans="1:24">
      <c r="A297" s="93"/>
      <c r="B297" s="93"/>
      <c r="C297" s="93"/>
      <c r="D297" s="93"/>
      <c r="E297" s="93"/>
      <c r="F297" s="93"/>
      <c r="G297" s="93"/>
      <c r="H297" s="93"/>
      <c r="I297" s="93"/>
      <c r="J297" s="93"/>
      <c r="K297" s="93"/>
      <c r="L297" s="93"/>
      <c r="M297" s="93"/>
      <c r="N297" s="93"/>
      <c r="O297" s="93"/>
      <c r="P297" s="93"/>
      <c r="Q297" s="93"/>
      <c r="R297" s="93"/>
      <c r="S297" s="93"/>
      <c r="T297" s="93"/>
      <c r="U297" s="93"/>
      <c r="V297" s="93"/>
      <c r="W297" s="93"/>
      <c r="X297" s="93"/>
    </row>
    <row r="298" ht="15.75" customHeight="1" spans="1:24">
      <c r="A298" s="93"/>
      <c r="B298" s="93"/>
      <c r="C298" s="93"/>
      <c r="D298" s="93"/>
      <c r="E298" s="93"/>
      <c r="F298" s="93"/>
      <c r="G298" s="93"/>
      <c r="H298" s="93"/>
      <c r="I298" s="93"/>
      <c r="J298" s="93"/>
      <c r="K298" s="93"/>
      <c r="L298" s="93"/>
      <c r="M298" s="93"/>
      <c r="N298" s="93"/>
      <c r="O298" s="93"/>
      <c r="P298" s="93"/>
      <c r="Q298" s="93"/>
      <c r="R298" s="93"/>
      <c r="S298" s="93"/>
      <c r="T298" s="93"/>
      <c r="U298" s="93"/>
      <c r="V298" s="93"/>
      <c r="W298" s="93"/>
      <c r="X298" s="93"/>
    </row>
    <row r="299" ht="15.75" customHeight="1" spans="1:24">
      <c r="A299" s="93"/>
      <c r="B299" s="93"/>
      <c r="C299" s="93"/>
      <c r="D299" s="93"/>
      <c r="E299" s="93"/>
      <c r="F299" s="93"/>
      <c r="G299" s="93"/>
      <c r="H299" s="93"/>
      <c r="I299" s="93"/>
      <c r="J299" s="93"/>
      <c r="K299" s="93"/>
      <c r="L299" s="93"/>
      <c r="M299" s="93"/>
      <c r="N299" s="93"/>
      <c r="O299" s="93"/>
      <c r="P299" s="93"/>
      <c r="Q299" s="93"/>
      <c r="R299" s="93"/>
      <c r="S299" s="93"/>
      <c r="T299" s="93"/>
      <c r="U299" s="93"/>
      <c r="V299" s="93"/>
      <c r="W299" s="93"/>
      <c r="X299" s="93"/>
    </row>
    <row r="300" ht="15.75" customHeight="1" spans="1:24">
      <c r="A300" s="93"/>
      <c r="B300" s="93"/>
      <c r="C300" s="93"/>
      <c r="D300" s="93"/>
      <c r="E300" s="93"/>
      <c r="F300" s="93"/>
      <c r="G300" s="93"/>
      <c r="H300" s="93"/>
      <c r="I300" s="93"/>
      <c r="J300" s="93"/>
      <c r="K300" s="93"/>
      <c r="L300" s="93"/>
      <c r="M300" s="93"/>
      <c r="N300" s="93"/>
      <c r="O300" s="93"/>
      <c r="P300" s="93"/>
      <c r="Q300" s="93"/>
      <c r="R300" s="93"/>
      <c r="S300" s="93"/>
      <c r="T300" s="93"/>
      <c r="U300" s="93"/>
      <c r="V300" s="93"/>
      <c r="W300" s="93"/>
      <c r="X300" s="93"/>
    </row>
    <row r="301" ht="15.75" customHeight="1" spans="1:24">
      <c r="A301" s="93"/>
      <c r="B301" s="93"/>
      <c r="C301" s="93"/>
      <c r="D301" s="93"/>
      <c r="E301" s="93"/>
      <c r="F301" s="93"/>
      <c r="G301" s="93"/>
      <c r="H301" s="93"/>
      <c r="I301" s="93"/>
      <c r="J301" s="93"/>
      <c r="K301" s="93"/>
      <c r="L301" s="93"/>
      <c r="M301" s="93"/>
      <c r="N301" s="93"/>
      <c r="O301" s="93"/>
      <c r="P301" s="93"/>
      <c r="Q301" s="93"/>
      <c r="R301" s="93"/>
      <c r="S301" s="93"/>
      <c r="T301" s="93"/>
      <c r="U301" s="93"/>
      <c r="V301" s="93"/>
      <c r="W301" s="93"/>
      <c r="X301" s="93"/>
    </row>
    <row r="302" ht="15.75" customHeight="1" spans="1:24">
      <c r="A302" s="93"/>
      <c r="B302" s="93"/>
      <c r="C302" s="93"/>
      <c r="D302" s="93"/>
      <c r="E302" s="93"/>
      <c r="F302" s="93"/>
      <c r="G302" s="93"/>
      <c r="H302" s="93"/>
      <c r="I302" s="93"/>
      <c r="J302" s="93"/>
      <c r="K302" s="93"/>
      <c r="L302" s="93"/>
      <c r="M302" s="93"/>
      <c r="N302" s="93"/>
      <c r="O302" s="93"/>
      <c r="P302" s="93"/>
      <c r="Q302" s="93"/>
      <c r="R302" s="93"/>
      <c r="S302" s="93"/>
      <c r="T302" s="93"/>
      <c r="U302" s="93"/>
      <c r="V302" s="93"/>
      <c r="W302" s="93"/>
      <c r="X302" s="93"/>
    </row>
    <row r="303" ht="15.75" customHeight="1" spans="1:24">
      <c r="A303" s="93"/>
      <c r="B303" s="93"/>
      <c r="C303" s="93"/>
      <c r="D303" s="93"/>
      <c r="E303" s="93"/>
      <c r="F303" s="93"/>
      <c r="G303" s="93"/>
      <c r="H303" s="93"/>
      <c r="I303" s="93"/>
      <c r="J303" s="93"/>
      <c r="K303" s="93"/>
      <c r="L303" s="93"/>
      <c r="M303" s="93"/>
      <c r="N303" s="93"/>
      <c r="O303" s="93"/>
      <c r="P303" s="93"/>
      <c r="Q303" s="93"/>
      <c r="R303" s="93"/>
      <c r="S303" s="93"/>
      <c r="T303" s="93"/>
      <c r="U303" s="93"/>
      <c r="V303" s="93"/>
      <c r="W303" s="93"/>
      <c r="X303" s="93"/>
    </row>
    <row r="304" ht="15.75" customHeight="1" spans="1:24">
      <c r="A304" s="93"/>
      <c r="B304" s="93"/>
      <c r="C304" s="93"/>
      <c r="D304" s="93"/>
      <c r="E304" s="93"/>
      <c r="F304" s="93"/>
      <c r="G304" s="93"/>
      <c r="H304" s="93"/>
      <c r="I304" s="93"/>
      <c r="J304" s="93"/>
      <c r="K304" s="93"/>
      <c r="L304" s="93"/>
      <c r="M304" s="93"/>
      <c r="N304" s="93"/>
      <c r="O304" s="93"/>
      <c r="P304" s="93"/>
      <c r="Q304" s="93"/>
      <c r="R304" s="93"/>
      <c r="S304" s="93"/>
      <c r="T304" s="93"/>
      <c r="U304" s="93"/>
      <c r="V304" s="93"/>
      <c r="W304" s="93"/>
      <c r="X304" s="93"/>
    </row>
    <row r="305" ht="15.75" customHeight="1" spans="1:24">
      <c r="A305" s="93"/>
      <c r="B305" s="93"/>
      <c r="C305" s="93"/>
      <c r="D305" s="93"/>
      <c r="E305" s="93"/>
      <c r="F305" s="93"/>
      <c r="G305" s="93"/>
      <c r="H305" s="93"/>
      <c r="I305" s="93"/>
      <c r="J305" s="93"/>
      <c r="K305" s="93"/>
      <c r="L305" s="93"/>
      <c r="M305" s="93"/>
      <c r="N305" s="93"/>
      <c r="O305" s="93"/>
      <c r="P305" s="93"/>
      <c r="Q305" s="93"/>
      <c r="R305" s="93"/>
      <c r="S305" s="93"/>
      <c r="T305" s="93"/>
      <c r="U305" s="93"/>
      <c r="V305" s="93"/>
      <c r="W305" s="93"/>
      <c r="X305" s="93"/>
    </row>
    <row r="306" ht="15.75" customHeight="1" spans="1:24">
      <c r="A306" s="93"/>
      <c r="B306" s="93"/>
      <c r="C306" s="93"/>
      <c r="D306" s="93"/>
      <c r="E306" s="93"/>
      <c r="F306" s="93"/>
      <c r="G306" s="93"/>
      <c r="H306" s="93"/>
      <c r="I306" s="93"/>
      <c r="J306" s="93"/>
      <c r="K306" s="93"/>
      <c r="L306" s="93"/>
      <c r="M306" s="93"/>
      <c r="N306" s="93"/>
      <c r="O306" s="93"/>
      <c r="P306" s="93"/>
      <c r="Q306" s="93"/>
      <c r="R306" s="93"/>
      <c r="S306" s="93"/>
      <c r="T306" s="93"/>
      <c r="U306" s="93"/>
      <c r="V306" s="93"/>
      <c r="W306" s="93"/>
      <c r="X306" s="93"/>
    </row>
    <row r="307" ht="15.75" customHeight="1" spans="1:24">
      <c r="A307" s="93"/>
      <c r="B307" s="93"/>
      <c r="C307" s="93"/>
      <c r="D307" s="93"/>
      <c r="E307" s="93"/>
      <c r="F307" s="93"/>
      <c r="G307" s="93"/>
      <c r="H307" s="93"/>
      <c r="I307" s="93"/>
      <c r="J307" s="93"/>
      <c r="K307" s="93"/>
      <c r="L307" s="93"/>
      <c r="M307" s="93"/>
      <c r="N307" s="93"/>
      <c r="O307" s="93"/>
      <c r="P307" s="93"/>
      <c r="Q307" s="93"/>
      <c r="R307" s="93"/>
      <c r="S307" s="93"/>
      <c r="T307" s="93"/>
      <c r="U307" s="93"/>
      <c r="V307" s="93"/>
      <c r="W307" s="93"/>
      <c r="X307" s="93"/>
    </row>
    <row r="308" ht="15.75" customHeight="1" spans="1:24">
      <c r="A308" s="93"/>
      <c r="B308" s="93"/>
      <c r="C308" s="93"/>
      <c r="D308" s="93"/>
      <c r="E308" s="93"/>
      <c r="F308" s="93"/>
      <c r="G308" s="93"/>
      <c r="H308" s="93"/>
      <c r="I308" s="93"/>
      <c r="J308" s="93"/>
      <c r="K308" s="93"/>
      <c r="L308" s="93"/>
      <c r="M308" s="93"/>
      <c r="N308" s="93"/>
      <c r="O308" s="93"/>
      <c r="P308" s="93"/>
      <c r="Q308" s="93"/>
      <c r="R308" s="93"/>
      <c r="S308" s="93"/>
      <c r="T308" s="93"/>
      <c r="U308" s="93"/>
      <c r="V308" s="93"/>
      <c r="W308" s="93"/>
      <c r="X308" s="93"/>
    </row>
    <row r="309" ht="15.75" customHeight="1" spans="1:24">
      <c r="A309" s="93"/>
      <c r="B309" s="93"/>
      <c r="C309" s="93"/>
      <c r="D309" s="93"/>
      <c r="E309" s="93"/>
      <c r="F309" s="93"/>
      <c r="G309" s="93"/>
      <c r="H309" s="93"/>
      <c r="I309" s="93"/>
      <c r="J309" s="93"/>
      <c r="K309" s="93"/>
      <c r="L309" s="93"/>
      <c r="M309" s="93"/>
      <c r="N309" s="93"/>
      <c r="O309" s="93"/>
      <c r="P309" s="93"/>
      <c r="Q309" s="93"/>
      <c r="R309" s="93"/>
      <c r="S309" s="93"/>
      <c r="T309" s="93"/>
      <c r="U309" s="93"/>
      <c r="V309" s="93"/>
      <c r="W309" s="93"/>
      <c r="X309" s="93"/>
    </row>
    <row r="310" ht="15.75" customHeight="1" spans="1:24">
      <c r="A310" s="93"/>
      <c r="B310" s="93"/>
      <c r="C310" s="93"/>
      <c r="D310" s="93"/>
      <c r="E310" s="93"/>
      <c r="F310" s="93"/>
      <c r="G310" s="93"/>
      <c r="H310" s="93"/>
      <c r="I310" s="93"/>
      <c r="J310" s="93"/>
      <c r="K310" s="93"/>
      <c r="L310" s="93"/>
      <c r="M310" s="93"/>
      <c r="N310" s="93"/>
      <c r="O310" s="93"/>
      <c r="P310" s="93"/>
      <c r="Q310" s="93"/>
      <c r="R310" s="93"/>
      <c r="S310" s="93"/>
      <c r="T310" s="93"/>
      <c r="U310" s="93"/>
      <c r="V310" s="93"/>
      <c r="W310" s="93"/>
      <c r="X310" s="93"/>
    </row>
    <row r="311" ht="15.75" customHeight="1" spans="1:24">
      <c r="A311" s="93"/>
      <c r="B311" s="93"/>
      <c r="C311" s="93"/>
      <c r="D311" s="93"/>
      <c r="E311" s="93"/>
      <c r="F311" s="93"/>
      <c r="G311" s="93"/>
      <c r="H311" s="93"/>
      <c r="I311" s="93"/>
      <c r="J311" s="93"/>
      <c r="K311" s="93"/>
      <c r="L311" s="93"/>
      <c r="M311" s="93"/>
      <c r="N311" s="93"/>
      <c r="O311" s="93"/>
      <c r="P311" s="93"/>
      <c r="Q311" s="93"/>
      <c r="R311" s="93"/>
      <c r="S311" s="93"/>
      <c r="T311" s="93"/>
      <c r="U311" s="93"/>
      <c r="V311" s="93"/>
      <c r="W311" s="93"/>
      <c r="X311" s="93"/>
    </row>
    <row r="312" ht="15.75" customHeight="1" spans="1:24">
      <c r="A312" s="93"/>
      <c r="B312" s="93"/>
      <c r="C312" s="93"/>
      <c r="D312" s="93"/>
      <c r="E312" s="93"/>
      <c r="F312" s="93"/>
      <c r="G312" s="93"/>
      <c r="H312" s="93"/>
      <c r="I312" s="93"/>
      <c r="J312" s="93"/>
      <c r="K312" s="93"/>
      <c r="L312" s="93"/>
      <c r="M312" s="93"/>
      <c r="N312" s="93"/>
      <c r="O312" s="93"/>
      <c r="P312" s="93"/>
      <c r="Q312" s="93"/>
      <c r="R312" s="93"/>
      <c r="S312" s="93"/>
      <c r="T312" s="93"/>
      <c r="U312" s="93"/>
      <c r="V312" s="93"/>
      <c r="W312" s="93"/>
      <c r="X312" s="93"/>
    </row>
    <row r="313" ht="15.75" customHeight="1" spans="1:24">
      <c r="A313" s="93"/>
      <c r="B313" s="93"/>
      <c r="C313" s="93"/>
      <c r="D313" s="93"/>
      <c r="E313" s="93"/>
      <c r="F313" s="93"/>
      <c r="G313" s="93"/>
      <c r="H313" s="93"/>
      <c r="I313" s="93"/>
      <c r="J313" s="93"/>
      <c r="K313" s="93"/>
      <c r="L313" s="93"/>
      <c r="M313" s="93"/>
      <c r="N313" s="93"/>
      <c r="O313" s="93"/>
      <c r="P313" s="93"/>
      <c r="Q313" s="93"/>
      <c r="R313" s="93"/>
      <c r="S313" s="93"/>
      <c r="T313" s="93"/>
      <c r="U313" s="93"/>
      <c r="V313" s="93"/>
      <c r="W313" s="93"/>
      <c r="X313" s="93"/>
    </row>
    <row r="314" ht="15.75" customHeight="1" spans="1:24">
      <c r="A314" s="93"/>
      <c r="B314" s="93"/>
      <c r="C314" s="93"/>
      <c r="D314" s="93"/>
      <c r="E314" s="93"/>
      <c r="F314" s="93"/>
      <c r="G314" s="93"/>
      <c r="H314" s="93"/>
      <c r="I314" s="93"/>
      <c r="J314" s="93"/>
      <c r="K314" s="93"/>
      <c r="L314" s="93"/>
      <c r="M314" s="93"/>
      <c r="N314" s="93"/>
      <c r="O314" s="93"/>
      <c r="P314" s="93"/>
      <c r="Q314" s="93"/>
      <c r="R314" s="93"/>
      <c r="S314" s="93"/>
      <c r="T314" s="93"/>
      <c r="U314" s="93"/>
      <c r="V314" s="93"/>
      <c r="W314" s="93"/>
      <c r="X314" s="93"/>
    </row>
    <row r="315" ht="15.75" customHeight="1" spans="1:24">
      <c r="A315" s="93"/>
      <c r="B315" s="93"/>
      <c r="C315" s="93"/>
      <c r="D315" s="93"/>
      <c r="E315" s="93"/>
      <c r="F315" s="93"/>
      <c r="G315" s="93"/>
      <c r="H315" s="93"/>
      <c r="I315" s="93"/>
      <c r="J315" s="93"/>
      <c r="K315" s="93"/>
      <c r="L315" s="93"/>
      <c r="M315" s="93"/>
      <c r="N315" s="93"/>
      <c r="O315" s="93"/>
      <c r="P315" s="93"/>
      <c r="Q315" s="93"/>
      <c r="R315" s="93"/>
      <c r="S315" s="93"/>
      <c r="T315" s="93"/>
      <c r="U315" s="93"/>
      <c r="V315" s="93"/>
      <c r="W315" s="93"/>
      <c r="X315" s="93"/>
    </row>
    <row r="316" ht="15.75" customHeight="1" spans="1:24">
      <c r="A316" s="93"/>
      <c r="B316" s="93"/>
      <c r="C316" s="93"/>
      <c r="D316" s="93"/>
      <c r="E316" s="93"/>
      <c r="F316" s="93"/>
      <c r="G316" s="93"/>
      <c r="H316" s="93"/>
      <c r="I316" s="93"/>
      <c r="J316" s="93"/>
      <c r="K316" s="93"/>
      <c r="L316" s="93"/>
      <c r="M316" s="93"/>
      <c r="N316" s="93"/>
      <c r="O316" s="93"/>
      <c r="P316" s="93"/>
      <c r="Q316" s="93"/>
      <c r="R316" s="93"/>
      <c r="S316" s="93"/>
      <c r="T316" s="93"/>
      <c r="U316" s="93"/>
      <c r="V316" s="93"/>
      <c r="W316" s="93"/>
      <c r="X316" s="93"/>
    </row>
    <row r="317" ht="15.75" customHeight="1" spans="1:24">
      <c r="A317" s="93"/>
      <c r="B317" s="93"/>
      <c r="C317" s="93"/>
      <c r="D317" s="93"/>
      <c r="E317" s="93"/>
      <c r="F317" s="93"/>
      <c r="G317" s="93"/>
      <c r="H317" s="93"/>
      <c r="I317" s="93"/>
      <c r="J317" s="93"/>
      <c r="K317" s="93"/>
      <c r="L317" s="93"/>
      <c r="M317" s="93"/>
      <c r="N317" s="93"/>
      <c r="O317" s="93"/>
      <c r="P317" s="93"/>
      <c r="Q317" s="93"/>
      <c r="R317" s="93"/>
      <c r="S317" s="93"/>
      <c r="T317" s="93"/>
      <c r="U317" s="93"/>
      <c r="V317" s="93"/>
      <c r="W317" s="93"/>
      <c r="X317" s="93"/>
    </row>
    <row r="318" ht="15.75" customHeight="1" spans="1:24">
      <c r="A318" s="93"/>
      <c r="B318" s="93"/>
      <c r="C318" s="93"/>
      <c r="D318" s="93"/>
      <c r="E318" s="93"/>
      <c r="F318" s="93"/>
      <c r="G318" s="93"/>
      <c r="H318" s="93"/>
      <c r="I318" s="93"/>
      <c r="J318" s="93"/>
      <c r="K318" s="93"/>
      <c r="L318" s="93"/>
      <c r="M318" s="93"/>
      <c r="N318" s="93"/>
      <c r="O318" s="93"/>
      <c r="P318" s="93"/>
      <c r="Q318" s="93"/>
      <c r="R318" s="93"/>
      <c r="S318" s="93"/>
      <c r="T318" s="93"/>
      <c r="U318" s="93"/>
      <c r="V318" s="93"/>
      <c r="W318" s="93"/>
      <c r="X318" s="93"/>
    </row>
    <row r="319" ht="15.75" customHeight="1" spans="1:24">
      <c r="A319" s="93"/>
      <c r="B319" s="93"/>
      <c r="C319" s="93"/>
      <c r="D319" s="93"/>
      <c r="E319" s="93"/>
      <c r="F319" s="93"/>
      <c r="G319" s="93"/>
      <c r="H319" s="93"/>
      <c r="I319" s="93"/>
      <c r="J319" s="93"/>
      <c r="K319" s="93"/>
      <c r="L319" s="93"/>
      <c r="M319" s="93"/>
      <c r="N319" s="93"/>
      <c r="O319" s="93"/>
      <c r="P319" s="93"/>
      <c r="Q319" s="93"/>
      <c r="R319" s="93"/>
      <c r="S319" s="93"/>
      <c r="T319" s="93"/>
      <c r="U319" s="93"/>
      <c r="V319" s="93"/>
      <c r="W319" s="93"/>
      <c r="X319" s="93"/>
    </row>
    <row r="320" ht="15.75" customHeight="1" spans="1:24">
      <c r="A320" s="93"/>
      <c r="B320" s="93"/>
      <c r="C320" s="93"/>
      <c r="D320" s="93"/>
      <c r="E320" s="93"/>
      <c r="F320" s="93"/>
      <c r="G320" s="93"/>
      <c r="H320" s="93"/>
      <c r="I320" s="93"/>
      <c r="J320" s="93"/>
      <c r="K320" s="93"/>
      <c r="L320" s="93"/>
      <c r="M320" s="93"/>
      <c r="N320" s="93"/>
      <c r="O320" s="93"/>
      <c r="P320" s="93"/>
      <c r="Q320" s="93"/>
      <c r="R320" s="93"/>
      <c r="S320" s="93"/>
      <c r="T320" s="93"/>
      <c r="U320" s="93"/>
      <c r="V320" s="93"/>
      <c r="W320" s="93"/>
      <c r="X320" s="93"/>
    </row>
    <row r="321" ht="15.75" customHeight="1" spans="1:24">
      <c r="A321" s="93"/>
      <c r="B321" s="93"/>
      <c r="C321" s="93"/>
      <c r="D321" s="93"/>
      <c r="E321" s="93"/>
      <c r="F321" s="93"/>
      <c r="G321" s="93"/>
      <c r="H321" s="93"/>
      <c r="I321" s="93"/>
      <c r="J321" s="93"/>
      <c r="K321" s="93"/>
      <c r="L321" s="93"/>
      <c r="M321" s="93"/>
      <c r="N321" s="93"/>
      <c r="O321" s="93"/>
      <c r="P321" s="93"/>
      <c r="Q321" s="93"/>
      <c r="R321" s="93"/>
      <c r="S321" s="93"/>
      <c r="T321" s="93"/>
      <c r="U321" s="93"/>
      <c r="V321" s="93"/>
      <c r="W321" s="93"/>
      <c r="X321" s="93"/>
    </row>
    <row r="322" ht="15.75" customHeight="1" spans="1:24">
      <c r="A322" s="93"/>
      <c r="B322" s="93"/>
      <c r="C322" s="93"/>
      <c r="D322" s="93"/>
      <c r="E322" s="93"/>
      <c r="F322" s="93"/>
      <c r="G322" s="93"/>
      <c r="H322" s="93"/>
      <c r="I322" s="93"/>
      <c r="J322" s="93"/>
      <c r="K322" s="93"/>
      <c r="L322" s="93"/>
      <c r="M322" s="93"/>
      <c r="N322" s="93"/>
      <c r="O322" s="93"/>
      <c r="P322" s="93"/>
      <c r="Q322" s="93"/>
      <c r="R322" s="93"/>
      <c r="S322" s="93"/>
      <c r="T322" s="93"/>
      <c r="U322" s="93"/>
      <c r="V322" s="93"/>
      <c r="W322" s="93"/>
      <c r="X322" s="93"/>
    </row>
    <row r="323" ht="15.75" customHeight="1" spans="1:24">
      <c r="A323" s="93"/>
      <c r="B323" s="93"/>
      <c r="C323" s="93"/>
      <c r="D323" s="93"/>
      <c r="E323" s="93"/>
      <c r="F323" s="93"/>
      <c r="G323" s="93"/>
      <c r="H323" s="93"/>
      <c r="I323" s="93"/>
      <c r="J323" s="93"/>
      <c r="K323" s="93"/>
      <c r="L323" s="93"/>
      <c r="M323" s="93"/>
      <c r="N323" s="93"/>
      <c r="O323" s="93"/>
      <c r="P323" s="93"/>
      <c r="Q323" s="93"/>
      <c r="R323" s="93"/>
      <c r="S323" s="93"/>
      <c r="T323" s="93"/>
      <c r="U323" s="93"/>
      <c r="V323" s="93"/>
      <c r="W323" s="93"/>
      <c r="X323" s="93"/>
    </row>
    <row r="324" ht="15.75" customHeight="1" spans="1:24">
      <c r="A324" s="93"/>
      <c r="B324" s="93"/>
      <c r="C324" s="93"/>
      <c r="D324" s="93"/>
      <c r="E324" s="93"/>
      <c r="F324" s="93"/>
      <c r="G324" s="93"/>
      <c r="H324" s="93"/>
      <c r="I324" s="93"/>
      <c r="J324" s="93"/>
      <c r="K324" s="93"/>
      <c r="L324" s="93"/>
      <c r="M324" s="93"/>
      <c r="N324" s="93"/>
      <c r="O324" s="93"/>
      <c r="P324" s="93"/>
      <c r="Q324" s="93"/>
      <c r="R324" s="93"/>
      <c r="S324" s="93"/>
      <c r="T324" s="93"/>
      <c r="U324" s="93"/>
      <c r="V324" s="93"/>
      <c r="W324" s="93"/>
      <c r="X324" s="93"/>
    </row>
    <row r="325" ht="15.75" customHeight="1" spans="1:24">
      <c r="A325" s="93"/>
      <c r="B325" s="93"/>
      <c r="C325" s="93"/>
      <c r="D325" s="93"/>
      <c r="E325" s="93"/>
      <c r="F325" s="93"/>
      <c r="G325" s="93"/>
      <c r="H325" s="93"/>
      <c r="I325" s="93"/>
      <c r="J325" s="93"/>
      <c r="K325" s="93"/>
      <c r="L325" s="93"/>
      <c r="M325" s="93"/>
      <c r="N325" s="93"/>
      <c r="O325" s="93"/>
      <c r="P325" s="93"/>
      <c r="Q325" s="93"/>
      <c r="R325" s="93"/>
      <c r="S325" s="93"/>
      <c r="T325" s="93"/>
      <c r="U325" s="93"/>
      <c r="V325" s="93"/>
      <c r="W325" s="93"/>
      <c r="X325" s="93"/>
    </row>
    <row r="326" ht="15.75" customHeight="1" spans="1:24">
      <c r="A326" s="93"/>
      <c r="B326" s="93"/>
      <c r="C326" s="93"/>
      <c r="D326" s="93"/>
      <c r="E326" s="93"/>
      <c r="F326" s="93"/>
      <c r="G326" s="93"/>
      <c r="H326" s="93"/>
      <c r="I326" s="93"/>
      <c r="J326" s="93"/>
      <c r="K326" s="93"/>
      <c r="L326" s="93"/>
      <c r="M326" s="93"/>
      <c r="N326" s="93"/>
      <c r="O326" s="93"/>
      <c r="P326" s="93"/>
      <c r="Q326" s="93"/>
      <c r="R326" s="93"/>
      <c r="S326" s="93"/>
      <c r="T326" s="93"/>
      <c r="U326" s="93"/>
      <c r="V326" s="93"/>
      <c r="W326" s="93"/>
      <c r="X326" s="93"/>
    </row>
    <row r="327" ht="15.75" customHeight="1" spans="1:24">
      <c r="A327" s="93"/>
      <c r="B327" s="93"/>
      <c r="C327" s="93"/>
      <c r="D327" s="93"/>
      <c r="E327" s="93"/>
      <c r="F327" s="93"/>
      <c r="G327" s="93"/>
      <c r="H327" s="93"/>
      <c r="I327" s="93"/>
      <c r="J327" s="93"/>
      <c r="K327" s="93"/>
      <c r="L327" s="93"/>
      <c r="M327" s="93"/>
      <c r="N327" s="93"/>
      <c r="O327" s="93"/>
      <c r="P327" s="93"/>
      <c r="Q327" s="93"/>
      <c r="R327" s="93"/>
      <c r="S327" s="93"/>
      <c r="T327" s="93"/>
      <c r="U327" s="93"/>
      <c r="V327" s="93"/>
      <c r="W327" s="93"/>
      <c r="X327" s="93"/>
    </row>
    <row r="328" ht="15.75" customHeight="1" spans="1:24">
      <c r="A328" s="93"/>
      <c r="B328" s="93"/>
      <c r="C328" s="93"/>
      <c r="D328" s="93"/>
      <c r="E328" s="93"/>
      <c r="F328" s="93"/>
      <c r="G328" s="93"/>
      <c r="H328" s="93"/>
      <c r="I328" s="93"/>
      <c r="J328" s="93"/>
      <c r="K328" s="93"/>
      <c r="L328" s="93"/>
      <c r="M328" s="93"/>
      <c r="N328" s="93"/>
      <c r="O328" s="93"/>
      <c r="P328" s="93"/>
      <c r="Q328" s="93"/>
      <c r="R328" s="93"/>
      <c r="S328" s="93"/>
      <c r="T328" s="93"/>
      <c r="U328" s="93"/>
      <c r="V328" s="93"/>
      <c r="W328" s="93"/>
      <c r="X328" s="93"/>
    </row>
    <row r="329" ht="15.75" customHeight="1" spans="1:24">
      <c r="A329" s="93"/>
      <c r="B329" s="93"/>
      <c r="C329" s="93"/>
      <c r="D329" s="93"/>
      <c r="E329" s="93"/>
      <c r="F329" s="93"/>
      <c r="G329" s="93"/>
      <c r="H329" s="93"/>
      <c r="I329" s="93"/>
      <c r="J329" s="93"/>
      <c r="K329" s="93"/>
      <c r="L329" s="93"/>
      <c r="M329" s="93"/>
      <c r="N329" s="93"/>
      <c r="O329" s="93"/>
      <c r="P329" s="93"/>
      <c r="Q329" s="93"/>
      <c r="R329" s="93"/>
      <c r="S329" s="93"/>
      <c r="T329" s="93"/>
      <c r="U329" s="93"/>
      <c r="V329" s="93"/>
      <c r="W329" s="93"/>
      <c r="X329" s="93"/>
    </row>
    <row r="330" ht="15.75" customHeight="1" spans="1:24">
      <c r="A330" s="93"/>
      <c r="B330" s="93"/>
      <c r="C330" s="93"/>
      <c r="D330" s="93"/>
      <c r="E330" s="93"/>
      <c r="F330" s="93"/>
      <c r="G330" s="93"/>
      <c r="H330" s="93"/>
      <c r="I330" s="93"/>
      <c r="J330" s="93"/>
      <c r="K330" s="93"/>
      <c r="L330" s="93"/>
      <c r="M330" s="93"/>
      <c r="N330" s="93"/>
      <c r="O330" s="93"/>
      <c r="P330" s="93"/>
      <c r="Q330" s="93"/>
      <c r="R330" s="93"/>
      <c r="S330" s="93"/>
      <c r="T330" s="93"/>
      <c r="U330" s="93"/>
      <c r="V330" s="93"/>
      <c r="W330" s="93"/>
      <c r="X330" s="93"/>
    </row>
    <row r="331" ht="15.75" customHeight="1" spans="1:24">
      <c r="A331" s="93"/>
      <c r="B331" s="93"/>
      <c r="C331" s="93"/>
      <c r="D331" s="93"/>
      <c r="E331" s="93"/>
      <c r="F331" s="93"/>
      <c r="G331" s="93"/>
      <c r="H331" s="93"/>
      <c r="I331" s="93"/>
      <c r="J331" s="93"/>
      <c r="K331" s="93"/>
      <c r="L331" s="93"/>
      <c r="M331" s="93"/>
      <c r="N331" s="93"/>
      <c r="O331" s="93"/>
      <c r="P331" s="93"/>
      <c r="Q331" s="93"/>
      <c r="R331" s="93"/>
      <c r="S331" s="93"/>
      <c r="T331" s="93"/>
      <c r="U331" s="93"/>
      <c r="V331" s="93"/>
      <c r="W331" s="93"/>
      <c r="X331" s="93"/>
    </row>
    <row r="332" ht="15.75" customHeight="1" spans="1:24">
      <c r="A332" s="93"/>
      <c r="B332" s="93"/>
      <c r="C332" s="93"/>
      <c r="D332" s="93"/>
      <c r="E332" s="93"/>
      <c r="F332" s="93"/>
      <c r="G332" s="93"/>
      <c r="H332" s="93"/>
      <c r="I332" s="93"/>
      <c r="J332" s="93"/>
      <c r="K332" s="93"/>
      <c r="L332" s="93"/>
      <c r="M332" s="93"/>
      <c r="N332" s="93"/>
      <c r="O332" s="93"/>
      <c r="P332" s="93"/>
      <c r="Q332" s="93"/>
      <c r="R332" s="93"/>
      <c r="S332" s="93"/>
      <c r="T332" s="93"/>
      <c r="U332" s="93"/>
      <c r="V332" s="93"/>
      <c r="W332" s="93"/>
      <c r="X332" s="93"/>
    </row>
    <row r="333" ht="15.75" customHeight="1" spans="1:24">
      <c r="A333" s="93"/>
      <c r="B333" s="93"/>
      <c r="C333" s="93"/>
      <c r="D333" s="93"/>
      <c r="E333" s="93"/>
      <c r="F333" s="93"/>
      <c r="G333" s="93"/>
      <c r="H333" s="93"/>
      <c r="I333" s="93"/>
      <c r="J333" s="93"/>
      <c r="K333" s="93"/>
      <c r="L333" s="93"/>
      <c r="M333" s="93"/>
      <c r="N333" s="93"/>
      <c r="O333" s="93"/>
      <c r="P333" s="93"/>
      <c r="Q333" s="93"/>
      <c r="R333" s="93"/>
      <c r="S333" s="93"/>
      <c r="T333" s="93"/>
      <c r="U333" s="93"/>
      <c r="V333" s="93"/>
      <c r="W333" s="93"/>
      <c r="X333" s="93"/>
    </row>
    <row r="334" ht="15.75" customHeight="1" spans="1:24">
      <c r="A334" s="93"/>
      <c r="B334" s="93"/>
      <c r="C334" s="93"/>
      <c r="D334" s="93"/>
      <c r="E334" s="93"/>
      <c r="F334" s="93"/>
      <c r="G334" s="93"/>
      <c r="H334" s="93"/>
      <c r="I334" s="93"/>
      <c r="J334" s="93"/>
      <c r="K334" s="93"/>
      <c r="L334" s="93"/>
      <c r="M334" s="93"/>
      <c r="N334" s="93"/>
      <c r="O334" s="93"/>
      <c r="P334" s="93"/>
      <c r="Q334" s="93"/>
      <c r="R334" s="93"/>
      <c r="S334" s="93"/>
      <c r="T334" s="93"/>
      <c r="U334" s="93"/>
      <c r="V334" s="93"/>
      <c r="W334" s="93"/>
      <c r="X334" s="93"/>
    </row>
    <row r="335" ht="15.75" customHeight="1" spans="1:24">
      <c r="A335" s="93"/>
      <c r="B335" s="93"/>
      <c r="C335" s="93"/>
      <c r="D335" s="93"/>
      <c r="E335" s="93"/>
      <c r="F335" s="93"/>
      <c r="G335" s="93"/>
      <c r="H335" s="93"/>
      <c r="I335" s="93"/>
      <c r="J335" s="93"/>
      <c r="K335" s="93"/>
      <c r="L335" s="93"/>
      <c r="M335" s="93"/>
      <c r="N335" s="93"/>
      <c r="O335" s="93"/>
      <c r="P335" s="93"/>
      <c r="Q335" s="93"/>
      <c r="R335" s="93"/>
      <c r="S335" s="93"/>
      <c r="T335" s="93"/>
      <c r="U335" s="93"/>
      <c r="V335" s="93"/>
      <c r="W335" s="93"/>
      <c r="X335" s="93"/>
    </row>
    <row r="336" ht="15.75" customHeight="1" spans="1:24">
      <c r="A336" s="93"/>
      <c r="B336" s="93"/>
      <c r="C336" s="93"/>
      <c r="D336" s="93"/>
      <c r="E336" s="93"/>
      <c r="F336" s="93"/>
      <c r="G336" s="93"/>
      <c r="H336" s="93"/>
      <c r="I336" s="93"/>
      <c r="J336" s="93"/>
      <c r="K336" s="93"/>
      <c r="L336" s="93"/>
      <c r="M336" s="93"/>
      <c r="N336" s="93"/>
      <c r="O336" s="93"/>
      <c r="P336" s="93"/>
      <c r="Q336" s="93"/>
      <c r="R336" s="93"/>
      <c r="S336" s="93"/>
      <c r="T336" s="93"/>
      <c r="U336" s="93"/>
      <c r="V336" s="93"/>
      <c r="W336" s="93"/>
      <c r="X336" s="93"/>
    </row>
    <row r="337" ht="15.75" customHeight="1" spans="1:24">
      <c r="A337" s="93"/>
      <c r="B337" s="93"/>
      <c r="C337" s="93"/>
      <c r="D337" s="93"/>
      <c r="E337" s="93"/>
      <c r="F337" s="93"/>
      <c r="G337" s="93"/>
      <c r="H337" s="93"/>
      <c r="I337" s="93"/>
      <c r="J337" s="93"/>
      <c r="K337" s="93"/>
      <c r="L337" s="93"/>
      <c r="M337" s="93"/>
      <c r="N337" s="93"/>
      <c r="O337" s="93"/>
      <c r="P337" s="93"/>
      <c r="Q337" s="93"/>
      <c r="R337" s="93"/>
      <c r="S337" s="93"/>
      <c r="T337" s="93"/>
      <c r="U337" s="93"/>
      <c r="V337" s="93"/>
      <c r="W337" s="93"/>
      <c r="X337" s="93"/>
    </row>
    <row r="338" ht="15.75" customHeight="1" spans="1:24">
      <c r="A338" s="93"/>
      <c r="B338" s="93"/>
      <c r="C338" s="93"/>
      <c r="D338" s="93"/>
      <c r="E338" s="93"/>
      <c r="F338" s="93"/>
      <c r="G338" s="93"/>
      <c r="H338" s="93"/>
      <c r="I338" s="93"/>
      <c r="J338" s="93"/>
      <c r="K338" s="93"/>
      <c r="L338" s="93"/>
      <c r="M338" s="93"/>
      <c r="N338" s="93"/>
      <c r="O338" s="93"/>
      <c r="P338" s="93"/>
      <c r="Q338" s="93"/>
      <c r="R338" s="93"/>
      <c r="S338" s="93"/>
      <c r="T338" s="93"/>
      <c r="U338" s="93"/>
      <c r="V338" s="93"/>
      <c r="W338" s="93"/>
      <c r="X338" s="93"/>
    </row>
    <row r="339" ht="15.75" customHeight="1" spans="1:24">
      <c r="A339" s="93"/>
      <c r="B339" s="93"/>
      <c r="C339" s="93"/>
      <c r="D339" s="93"/>
      <c r="E339" s="93"/>
      <c r="F339" s="93"/>
      <c r="G339" s="93"/>
      <c r="H339" s="93"/>
      <c r="I339" s="93"/>
      <c r="J339" s="93"/>
      <c r="K339" s="93"/>
      <c r="L339" s="93"/>
      <c r="M339" s="93"/>
      <c r="N339" s="93"/>
      <c r="O339" s="93"/>
      <c r="P339" s="93"/>
      <c r="Q339" s="93"/>
      <c r="R339" s="93"/>
      <c r="S339" s="93"/>
      <c r="T339" s="93"/>
      <c r="U339" s="93"/>
      <c r="V339" s="93"/>
      <c r="W339" s="93"/>
      <c r="X339" s="93"/>
    </row>
    <row r="340" ht="15.75" customHeight="1" spans="1:24">
      <c r="A340" s="93"/>
      <c r="B340" s="93"/>
      <c r="C340" s="93"/>
      <c r="D340" s="93"/>
      <c r="E340" s="93"/>
      <c r="F340" s="93"/>
      <c r="G340" s="93"/>
      <c r="H340" s="93"/>
      <c r="I340" s="93"/>
      <c r="J340" s="93"/>
      <c r="K340" s="93"/>
      <c r="L340" s="93"/>
      <c r="M340" s="93"/>
      <c r="N340" s="93"/>
      <c r="O340" s="93"/>
      <c r="P340" s="93"/>
      <c r="Q340" s="93"/>
      <c r="R340" s="93"/>
      <c r="S340" s="93"/>
      <c r="T340" s="93"/>
      <c r="U340" s="93"/>
      <c r="V340" s="93"/>
      <c r="W340" s="93"/>
      <c r="X340" s="93"/>
    </row>
    <row r="341" ht="15.75" customHeight="1" spans="1:24">
      <c r="A341" s="93"/>
      <c r="B341" s="93"/>
      <c r="C341" s="93"/>
      <c r="D341" s="93"/>
      <c r="E341" s="93"/>
      <c r="F341" s="93"/>
      <c r="G341" s="93"/>
      <c r="H341" s="93"/>
      <c r="I341" s="93"/>
      <c r="J341" s="93"/>
      <c r="K341" s="93"/>
      <c r="L341" s="93"/>
      <c r="M341" s="93"/>
      <c r="N341" s="93"/>
      <c r="O341" s="93"/>
      <c r="P341" s="93"/>
      <c r="Q341" s="93"/>
      <c r="R341" s="93"/>
      <c r="S341" s="93"/>
      <c r="T341" s="93"/>
      <c r="U341" s="93"/>
      <c r="V341" s="93"/>
      <c r="W341" s="93"/>
      <c r="X341" s="93"/>
    </row>
    <row r="342" ht="15.75" customHeight="1" spans="1:24">
      <c r="A342" s="93"/>
      <c r="B342" s="93"/>
      <c r="C342" s="93"/>
      <c r="D342" s="93"/>
      <c r="E342" s="93"/>
      <c r="F342" s="93"/>
      <c r="G342" s="93"/>
      <c r="H342" s="93"/>
      <c r="I342" s="93"/>
      <c r="J342" s="93"/>
      <c r="K342" s="93"/>
      <c r="L342" s="93"/>
      <c r="M342" s="93"/>
      <c r="N342" s="93"/>
      <c r="O342" s="93"/>
      <c r="P342" s="93"/>
      <c r="Q342" s="93"/>
      <c r="R342" s="93"/>
      <c r="S342" s="93"/>
      <c r="T342" s="93"/>
      <c r="U342" s="93"/>
      <c r="V342" s="93"/>
      <c r="W342" s="93"/>
      <c r="X342" s="93"/>
    </row>
    <row r="343" ht="15.75" customHeight="1" spans="1:24">
      <c r="A343" s="93"/>
      <c r="B343" s="93"/>
      <c r="C343" s="93"/>
      <c r="D343" s="93"/>
      <c r="E343" s="93"/>
      <c r="F343" s="93"/>
      <c r="G343" s="93"/>
      <c r="H343" s="93"/>
      <c r="I343" s="93"/>
      <c r="J343" s="93"/>
      <c r="K343" s="93"/>
      <c r="L343" s="93"/>
      <c r="M343" s="93"/>
      <c r="N343" s="93"/>
      <c r="O343" s="93"/>
      <c r="P343" s="93"/>
      <c r="Q343" s="93"/>
      <c r="R343" s="93"/>
      <c r="S343" s="93"/>
      <c r="T343" s="93"/>
      <c r="U343" s="93"/>
      <c r="V343" s="93"/>
      <c r="W343" s="93"/>
      <c r="X343" s="93"/>
    </row>
    <row r="344" ht="15.75" customHeight="1" spans="1:24">
      <c r="A344" s="93"/>
      <c r="B344" s="93"/>
      <c r="C344" s="93"/>
      <c r="D344" s="93"/>
      <c r="E344" s="93"/>
      <c r="F344" s="93"/>
      <c r="G344" s="93"/>
      <c r="H344" s="93"/>
      <c r="I344" s="93"/>
      <c r="J344" s="93"/>
      <c r="K344" s="93"/>
      <c r="L344" s="93"/>
      <c r="M344" s="93"/>
      <c r="N344" s="93"/>
      <c r="O344" s="93"/>
      <c r="P344" s="93"/>
      <c r="Q344" s="93"/>
      <c r="R344" s="93"/>
      <c r="S344" s="93"/>
      <c r="T344" s="93"/>
      <c r="U344" s="93"/>
      <c r="V344" s="93"/>
      <c r="W344" s="93"/>
      <c r="X344" s="93"/>
    </row>
    <row r="345" ht="15.75" customHeight="1" spans="1:24">
      <c r="A345" s="93"/>
      <c r="B345" s="93"/>
      <c r="C345" s="93"/>
      <c r="D345" s="93"/>
      <c r="E345" s="93"/>
      <c r="F345" s="93"/>
      <c r="G345" s="93"/>
      <c r="H345" s="93"/>
      <c r="I345" s="93"/>
      <c r="J345" s="93"/>
      <c r="K345" s="93"/>
      <c r="L345" s="93"/>
      <c r="M345" s="93"/>
      <c r="N345" s="93"/>
      <c r="O345" s="93"/>
      <c r="P345" s="93"/>
      <c r="Q345" s="93"/>
      <c r="R345" s="93"/>
      <c r="S345" s="93"/>
      <c r="T345" s="93"/>
      <c r="U345" s="93"/>
      <c r="V345" s="93"/>
      <c r="W345" s="93"/>
      <c r="X345" s="93"/>
    </row>
    <row r="346" ht="15.75" customHeight="1" spans="1:24">
      <c r="A346" s="93"/>
      <c r="B346" s="93"/>
      <c r="C346" s="93"/>
      <c r="D346" s="93"/>
      <c r="E346" s="93"/>
      <c r="F346" s="93"/>
      <c r="G346" s="93"/>
      <c r="H346" s="93"/>
      <c r="I346" s="93"/>
      <c r="J346" s="93"/>
      <c r="K346" s="93"/>
      <c r="L346" s="93"/>
      <c r="M346" s="93"/>
      <c r="N346" s="93"/>
      <c r="O346" s="93"/>
      <c r="P346" s="93"/>
      <c r="Q346" s="93"/>
      <c r="R346" s="93"/>
      <c r="S346" s="93"/>
      <c r="T346" s="93"/>
      <c r="U346" s="93"/>
      <c r="V346" s="93"/>
      <c r="W346" s="93"/>
      <c r="X346" s="93"/>
    </row>
    <row r="347" ht="15.75" customHeight="1" spans="1:24">
      <c r="A347" s="93"/>
      <c r="B347" s="93"/>
      <c r="C347" s="93"/>
      <c r="D347" s="93"/>
      <c r="E347" s="93"/>
      <c r="F347" s="93"/>
      <c r="G347" s="93"/>
      <c r="H347" s="93"/>
      <c r="I347" s="93"/>
      <c r="J347" s="93"/>
      <c r="K347" s="93"/>
      <c r="L347" s="93"/>
      <c r="M347" s="93"/>
      <c r="N347" s="93"/>
      <c r="O347" s="93"/>
      <c r="P347" s="93"/>
      <c r="Q347" s="93"/>
      <c r="R347" s="93"/>
      <c r="S347" s="93"/>
      <c r="T347" s="93"/>
      <c r="U347" s="93"/>
      <c r="V347" s="93"/>
      <c r="W347" s="93"/>
      <c r="X347" s="93"/>
    </row>
    <row r="348" ht="15.75" customHeight="1" spans="1:24">
      <c r="A348" s="93"/>
      <c r="B348" s="93"/>
      <c r="C348" s="93"/>
      <c r="D348" s="93"/>
      <c r="E348" s="93"/>
      <c r="F348" s="93"/>
      <c r="G348" s="93"/>
      <c r="H348" s="93"/>
      <c r="I348" s="93"/>
      <c r="J348" s="93"/>
      <c r="K348" s="93"/>
      <c r="L348" s="93"/>
      <c r="M348" s="93"/>
      <c r="N348" s="93"/>
      <c r="O348" s="93"/>
      <c r="P348" s="93"/>
      <c r="Q348" s="93"/>
      <c r="R348" s="93"/>
      <c r="S348" s="93"/>
      <c r="T348" s="93"/>
      <c r="U348" s="93"/>
      <c r="V348" s="93"/>
      <c r="W348" s="93"/>
      <c r="X348" s="93"/>
    </row>
    <row r="349" ht="15.75" customHeight="1" spans="1:24">
      <c r="A349" s="93"/>
      <c r="B349" s="93"/>
      <c r="C349" s="93"/>
      <c r="D349" s="93"/>
      <c r="E349" s="93"/>
      <c r="F349" s="93"/>
      <c r="G349" s="93"/>
      <c r="H349" s="93"/>
      <c r="I349" s="93"/>
      <c r="J349" s="93"/>
      <c r="K349" s="93"/>
      <c r="L349" s="93"/>
      <c r="M349" s="93"/>
      <c r="N349" s="93"/>
      <c r="O349" s="93"/>
      <c r="P349" s="93"/>
      <c r="Q349" s="93"/>
      <c r="R349" s="93"/>
      <c r="S349" s="93"/>
      <c r="T349" s="93"/>
      <c r="U349" s="93"/>
      <c r="V349" s="93"/>
      <c r="W349" s="93"/>
      <c r="X349" s="93"/>
    </row>
    <row r="350" ht="15.75" customHeight="1" spans="1:24">
      <c r="A350" s="93"/>
      <c r="B350" s="93"/>
      <c r="C350" s="93"/>
      <c r="D350" s="93"/>
      <c r="E350" s="93"/>
      <c r="F350" s="93"/>
      <c r="G350" s="93"/>
      <c r="H350" s="93"/>
      <c r="I350" s="93"/>
      <c r="J350" s="93"/>
      <c r="K350" s="93"/>
      <c r="L350" s="93"/>
      <c r="M350" s="93"/>
      <c r="N350" s="93"/>
      <c r="O350" s="93"/>
      <c r="P350" s="93"/>
      <c r="Q350" s="93"/>
      <c r="R350" s="93"/>
      <c r="S350" s="93"/>
      <c r="T350" s="93"/>
      <c r="U350" s="93"/>
      <c r="V350" s="93"/>
      <c r="W350" s="93"/>
      <c r="X350" s="93"/>
    </row>
    <row r="351" ht="15.75" customHeight="1" spans="1:24">
      <c r="A351" s="93"/>
      <c r="B351" s="93"/>
      <c r="C351" s="93"/>
      <c r="D351" s="93"/>
      <c r="E351" s="93"/>
      <c r="F351" s="93"/>
      <c r="G351" s="93"/>
      <c r="H351" s="93"/>
      <c r="I351" s="93"/>
      <c r="J351" s="93"/>
      <c r="K351" s="93"/>
      <c r="L351" s="93"/>
      <c r="M351" s="93"/>
      <c r="N351" s="93"/>
      <c r="O351" s="93"/>
      <c r="P351" s="93"/>
      <c r="Q351" s="93"/>
      <c r="R351" s="93"/>
      <c r="S351" s="93"/>
      <c r="T351" s="93"/>
      <c r="U351" s="93"/>
      <c r="V351" s="93"/>
      <c r="W351" s="93"/>
      <c r="X351" s="93"/>
    </row>
    <row r="352" ht="15.75" customHeight="1" spans="1:24">
      <c r="A352" s="93"/>
      <c r="B352" s="93"/>
      <c r="C352" s="93"/>
      <c r="D352" s="93"/>
      <c r="E352" s="93"/>
      <c r="F352" s="93"/>
      <c r="G352" s="93"/>
      <c r="H352" s="93"/>
      <c r="I352" s="93"/>
      <c r="J352" s="93"/>
      <c r="K352" s="93"/>
      <c r="L352" s="93"/>
      <c r="M352" s="93"/>
      <c r="N352" s="93"/>
      <c r="O352" s="93"/>
      <c r="P352" s="93"/>
      <c r="Q352" s="93"/>
      <c r="R352" s="93"/>
      <c r="S352" s="93"/>
      <c r="T352" s="93"/>
      <c r="U352" s="93"/>
      <c r="V352" s="93"/>
      <c r="W352" s="93"/>
      <c r="X352" s="93"/>
    </row>
    <row r="353" ht="15.75" customHeight="1" spans="1:24">
      <c r="A353" s="93"/>
      <c r="B353" s="93"/>
      <c r="C353" s="93"/>
      <c r="D353" s="93"/>
      <c r="E353" s="93"/>
      <c r="F353" s="93"/>
      <c r="G353" s="93"/>
      <c r="H353" s="93"/>
      <c r="I353" s="93"/>
      <c r="J353" s="93"/>
      <c r="K353" s="93"/>
      <c r="L353" s="93"/>
      <c r="M353" s="93"/>
      <c r="N353" s="93"/>
      <c r="O353" s="93"/>
      <c r="P353" s="93"/>
      <c r="Q353" s="93"/>
      <c r="R353" s="93"/>
      <c r="S353" s="93"/>
      <c r="T353" s="93"/>
      <c r="U353" s="93"/>
      <c r="V353" s="93"/>
      <c r="W353" s="93"/>
      <c r="X353" s="93"/>
    </row>
    <row r="354" ht="15.75" customHeight="1" spans="1:24">
      <c r="A354" s="93"/>
      <c r="B354" s="93"/>
      <c r="C354" s="93"/>
      <c r="D354" s="93"/>
      <c r="E354" s="93"/>
      <c r="F354" s="93"/>
      <c r="G354" s="93"/>
      <c r="H354" s="93"/>
      <c r="I354" s="93"/>
      <c r="J354" s="93"/>
      <c r="K354" s="93"/>
      <c r="L354" s="93"/>
      <c r="M354" s="93"/>
      <c r="N354" s="93"/>
      <c r="O354" s="93"/>
      <c r="P354" s="93"/>
      <c r="Q354" s="93"/>
      <c r="R354" s="93"/>
      <c r="S354" s="93"/>
      <c r="T354" s="93"/>
      <c r="U354" s="93"/>
      <c r="V354" s="93"/>
      <c r="W354" s="93"/>
      <c r="X354" s="93"/>
    </row>
    <row r="355" ht="15.75" customHeight="1" spans="1:24">
      <c r="A355" s="93"/>
      <c r="B355" s="93"/>
      <c r="C355" s="93"/>
      <c r="D355" s="93"/>
      <c r="E355" s="93"/>
      <c r="F355" s="93"/>
      <c r="G355" s="93"/>
      <c r="H355" s="93"/>
      <c r="I355" s="93"/>
      <c r="J355" s="93"/>
      <c r="K355" s="93"/>
      <c r="L355" s="93"/>
      <c r="M355" s="93"/>
      <c r="N355" s="93"/>
      <c r="O355" s="93"/>
      <c r="P355" s="93"/>
      <c r="Q355" s="93"/>
      <c r="R355" s="93"/>
      <c r="S355" s="93"/>
      <c r="T355" s="93"/>
      <c r="U355" s="93"/>
      <c r="V355" s="93"/>
      <c r="W355" s="93"/>
      <c r="X355" s="93"/>
    </row>
    <row r="356" ht="15.75" customHeight="1" spans="1:24">
      <c r="A356" s="93"/>
      <c r="B356" s="93"/>
      <c r="C356" s="93"/>
      <c r="D356" s="93"/>
      <c r="E356" s="93"/>
      <c r="F356" s="93"/>
      <c r="G356" s="93"/>
      <c r="H356" s="93"/>
      <c r="I356" s="93"/>
      <c r="J356" s="93"/>
      <c r="K356" s="93"/>
      <c r="L356" s="93"/>
      <c r="M356" s="93"/>
      <c r="N356" s="93"/>
      <c r="O356" s="93"/>
      <c r="P356" s="93"/>
      <c r="Q356" s="93"/>
      <c r="R356" s="93"/>
      <c r="S356" s="93"/>
      <c r="T356" s="93"/>
      <c r="U356" s="93"/>
      <c r="V356" s="93"/>
      <c r="W356" s="93"/>
      <c r="X356" s="93"/>
    </row>
    <row r="357" ht="15.75" customHeight="1" spans="1:24">
      <c r="A357" s="93"/>
      <c r="B357" s="93"/>
      <c r="C357" s="93"/>
      <c r="D357" s="93"/>
      <c r="E357" s="93"/>
      <c r="F357" s="93"/>
      <c r="G357" s="93"/>
      <c r="H357" s="93"/>
      <c r="I357" s="93"/>
      <c r="J357" s="93"/>
      <c r="K357" s="93"/>
      <c r="L357" s="93"/>
      <c r="M357" s="93"/>
      <c r="N357" s="93"/>
      <c r="O357" s="93"/>
      <c r="P357" s="93"/>
      <c r="Q357" s="93"/>
      <c r="R357" s="93"/>
      <c r="S357" s="93"/>
      <c r="T357" s="93"/>
      <c r="U357" s="93"/>
      <c r="V357" s="93"/>
      <c r="W357" s="93"/>
      <c r="X357" s="93"/>
    </row>
    <row r="358" ht="15.75" customHeight="1" spans="1:24">
      <c r="A358" s="93"/>
      <c r="B358" s="93"/>
      <c r="C358" s="93"/>
      <c r="D358" s="93"/>
      <c r="E358" s="93"/>
      <c r="F358" s="93"/>
      <c r="G358" s="93"/>
      <c r="H358" s="93"/>
      <c r="I358" s="93"/>
      <c r="J358" s="93"/>
      <c r="K358" s="93"/>
      <c r="L358" s="93"/>
      <c r="M358" s="93"/>
      <c r="N358" s="93"/>
      <c r="O358" s="93"/>
      <c r="P358" s="93"/>
      <c r="Q358" s="93"/>
      <c r="R358" s="93"/>
      <c r="S358" s="93"/>
      <c r="T358" s="93"/>
      <c r="U358" s="93"/>
      <c r="V358" s="93"/>
      <c r="W358" s="93"/>
      <c r="X358" s="93"/>
    </row>
    <row r="359" ht="15.75" customHeight="1" spans="1:24">
      <c r="A359" s="93"/>
      <c r="B359" s="93"/>
      <c r="C359" s="93"/>
      <c r="D359" s="93"/>
      <c r="E359" s="93"/>
      <c r="F359" s="93"/>
      <c r="G359" s="93"/>
      <c r="H359" s="93"/>
      <c r="I359" s="93"/>
      <c r="J359" s="93"/>
      <c r="K359" s="93"/>
      <c r="L359" s="93"/>
      <c r="M359" s="93"/>
      <c r="N359" s="93"/>
      <c r="O359" s="93"/>
      <c r="P359" s="93"/>
      <c r="Q359" s="93"/>
      <c r="R359" s="93"/>
      <c r="S359" s="93"/>
      <c r="T359" s="93"/>
      <c r="U359" s="93"/>
      <c r="V359" s="93"/>
      <c r="W359" s="93"/>
      <c r="X359" s="93"/>
    </row>
    <row r="360" ht="15.75" customHeight="1" spans="1:24">
      <c r="A360" s="93"/>
      <c r="B360" s="93"/>
      <c r="C360" s="93"/>
      <c r="D360" s="93"/>
      <c r="E360" s="93"/>
      <c r="F360" s="93"/>
      <c r="G360" s="93"/>
      <c r="H360" s="93"/>
      <c r="I360" s="93"/>
      <c r="J360" s="93"/>
      <c r="K360" s="93"/>
      <c r="L360" s="93"/>
      <c r="M360" s="93"/>
      <c r="N360" s="93"/>
      <c r="O360" s="93"/>
      <c r="P360" s="93"/>
      <c r="Q360" s="93"/>
      <c r="R360" s="93"/>
      <c r="S360" s="93"/>
      <c r="T360" s="93"/>
      <c r="U360" s="93"/>
      <c r="V360" s="93"/>
      <c r="W360" s="93"/>
      <c r="X360" s="93"/>
    </row>
    <row r="361" ht="15.75" customHeight="1" spans="1:24">
      <c r="A361" s="93"/>
      <c r="B361" s="93"/>
      <c r="C361" s="93"/>
      <c r="D361" s="93"/>
      <c r="E361" s="93"/>
      <c r="F361" s="93"/>
      <c r="G361" s="93"/>
      <c r="H361" s="93"/>
      <c r="I361" s="93"/>
      <c r="J361" s="93"/>
      <c r="K361" s="93"/>
      <c r="L361" s="93"/>
      <c r="M361" s="93"/>
      <c r="N361" s="93"/>
      <c r="O361" s="93"/>
      <c r="P361" s="93"/>
      <c r="Q361" s="93"/>
      <c r="R361" s="93"/>
      <c r="S361" s="93"/>
      <c r="T361" s="93"/>
      <c r="U361" s="93"/>
      <c r="V361" s="93"/>
      <c r="W361" s="93"/>
      <c r="X361" s="93"/>
    </row>
    <row r="362" ht="15.75" customHeight="1" spans="1:24">
      <c r="A362" s="93"/>
      <c r="B362" s="93"/>
      <c r="C362" s="93"/>
      <c r="D362" s="93"/>
      <c r="E362" s="93"/>
      <c r="F362" s="93"/>
      <c r="G362" s="93"/>
      <c r="H362" s="93"/>
      <c r="I362" s="93"/>
      <c r="J362" s="93"/>
      <c r="K362" s="93"/>
      <c r="L362" s="93"/>
      <c r="M362" s="93"/>
      <c r="N362" s="93"/>
      <c r="O362" s="93"/>
      <c r="P362" s="93"/>
      <c r="Q362" s="93"/>
      <c r="R362" s="93"/>
      <c r="S362" s="93"/>
      <c r="T362" s="93"/>
      <c r="U362" s="93"/>
      <c r="V362" s="93"/>
      <c r="W362" s="93"/>
      <c r="X362" s="93"/>
    </row>
    <row r="363" ht="15.75" customHeight="1" spans="1:24">
      <c r="A363" s="93"/>
      <c r="B363" s="93"/>
      <c r="C363" s="93"/>
      <c r="D363" s="93"/>
      <c r="E363" s="93"/>
      <c r="F363" s="93"/>
      <c r="G363" s="93"/>
      <c r="H363" s="93"/>
      <c r="I363" s="93"/>
      <c r="J363" s="93"/>
      <c r="K363" s="93"/>
      <c r="L363" s="93"/>
      <c r="M363" s="93"/>
      <c r="N363" s="93"/>
      <c r="O363" s="93"/>
      <c r="P363" s="93"/>
      <c r="Q363" s="93"/>
      <c r="R363" s="93"/>
      <c r="S363" s="93"/>
      <c r="T363" s="93"/>
      <c r="U363" s="93"/>
      <c r="V363" s="93"/>
      <c r="W363" s="93"/>
      <c r="X363" s="93"/>
    </row>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sheetData>
  <mergeCells count="109">
    <mergeCell ref="A1:G1"/>
    <mergeCell ref="A2:G2"/>
    <mergeCell ref="A4:G4"/>
    <mergeCell ref="A5:G5"/>
    <mergeCell ref="A6:G6"/>
    <mergeCell ref="A7:G7"/>
    <mergeCell ref="A8:B8"/>
    <mergeCell ref="C8:G8"/>
    <mergeCell ref="A9:B9"/>
    <mergeCell ref="C9:G9"/>
    <mergeCell ref="A11:G11"/>
    <mergeCell ref="A12:B12"/>
    <mergeCell ref="C12:G12"/>
    <mergeCell ref="A13:B13"/>
    <mergeCell ref="C13:G13"/>
    <mergeCell ref="A14:B14"/>
    <mergeCell ref="C14:G14"/>
    <mergeCell ref="A15:B15"/>
    <mergeCell ref="C15:G15"/>
    <mergeCell ref="A16:B16"/>
    <mergeCell ref="C16:G16"/>
    <mergeCell ref="A18:D18"/>
    <mergeCell ref="A31:C31"/>
    <mergeCell ref="B32:C32"/>
    <mergeCell ref="B33:C33"/>
    <mergeCell ref="B34:C34"/>
    <mergeCell ref="B35:C35"/>
    <mergeCell ref="B36:C36"/>
    <mergeCell ref="B37:C37"/>
    <mergeCell ref="B38:C38"/>
    <mergeCell ref="B39:C39"/>
    <mergeCell ref="B40:D40"/>
    <mergeCell ref="A41:C41"/>
    <mergeCell ref="A42:B42"/>
    <mergeCell ref="A48:C48"/>
    <mergeCell ref="A61:C61"/>
    <mergeCell ref="B62:C62"/>
    <mergeCell ref="B63:C63"/>
    <mergeCell ref="B64:C64"/>
    <mergeCell ref="B65:C65"/>
    <mergeCell ref="B66:C66"/>
    <mergeCell ref="B67:C67"/>
    <mergeCell ref="A69:C69"/>
    <mergeCell ref="B70:C70"/>
    <mergeCell ref="B71:C71"/>
    <mergeCell ref="B72:C72"/>
    <mergeCell ref="B73:C73"/>
    <mergeCell ref="B74:C74"/>
    <mergeCell ref="A76:C76"/>
    <mergeCell ref="B77:C77"/>
    <mergeCell ref="B78:C78"/>
    <mergeCell ref="B79:C79"/>
    <mergeCell ref="B80:C80"/>
    <mergeCell ref="B81:C81"/>
    <mergeCell ref="B82:C82"/>
    <mergeCell ref="B83:C83"/>
    <mergeCell ref="B84:C84"/>
    <mergeCell ref="A86:C86"/>
    <mergeCell ref="B87:C87"/>
    <mergeCell ref="B88:C88"/>
    <mergeCell ref="B89:C89"/>
    <mergeCell ref="B90:C90"/>
    <mergeCell ref="B91:C91"/>
    <mergeCell ref="B92:C92"/>
    <mergeCell ref="B93:C93"/>
    <mergeCell ref="B94:C94"/>
    <mergeCell ref="A96:C96"/>
    <mergeCell ref="B97:C97"/>
    <mergeCell ref="B98:C98"/>
    <mergeCell ref="B99:C99"/>
    <mergeCell ref="A101:C101"/>
    <mergeCell ref="B102:C102"/>
    <mergeCell ref="B103:C103"/>
    <mergeCell ref="B104:C104"/>
    <mergeCell ref="B105:C105"/>
    <mergeCell ref="A107:C107"/>
    <mergeCell ref="B108:C108"/>
    <mergeCell ref="B109:C109"/>
    <mergeCell ref="B110:C110"/>
    <mergeCell ref="B111:C111"/>
    <mergeCell ref="B112:C112"/>
    <mergeCell ref="B113:C113"/>
    <mergeCell ref="A115:B115"/>
    <mergeCell ref="A126:J126"/>
    <mergeCell ref="A127:C127"/>
    <mergeCell ref="B128:C128"/>
    <mergeCell ref="B129:C129"/>
    <mergeCell ref="B130:C130"/>
    <mergeCell ref="B131:C131"/>
    <mergeCell ref="B132:C132"/>
    <mergeCell ref="B133:C133"/>
    <mergeCell ref="B134:C134"/>
    <mergeCell ref="B135:C135"/>
    <mergeCell ref="B136:C136"/>
    <mergeCell ref="B137:C137"/>
    <mergeCell ref="A140:B140"/>
    <mergeCell ref="A151:J151"/>
    <mergeCell ref="A152:C152"/>
    <mergeCell ref="B153:C153"/>
    <mergeCell ref="B154:C154"/>
    <mergeCell ref="B155:C155"/>
    <mergeCell ref="B156:C156"/>
    <mergeCell ref="B157:C157"/>
    <mergeCell ref="B158:C158"/>
    <mergeCell ref="B159:C159"/>
    <mergeCell ref="B160:C160"/>
    <mergeCell ref="B161:C161"/>
    <mergeCell ref="B162:C162"/>
    <mergeCell ref="B163:C163"/>
  </mergeCells>
  <pageMargins left="0.511805555555556" right="0.511805555555556" top="0.869444444444444" bottom="0.786805555555556" header="0" footer="0"/>
  <pageSetup paperSize="9" scale="65" fitToHeight="0" orientation="landscape" horizontalDpi="600"/>
  <headerFooter>
    <oddHeader>&amp;CNegrito itálico"Processo 23069.167799/2024-18
PE 90.059/2024</oddHeader>
    <oddFooter>&amp;L&amp;A</oddFooter>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986"/>
  <sheetViews>
    <sheetView topLeftCell="A18" workbookViewId="0">
      <selection activeCell="G36" sqref="G36"/>
    </sheetView>
  </sheetViews>
  <sheetFormatPr defaultColWidth="14.4285714285714" defaultRowHeight="15" customHeight="1"/>
  <cols>
    <col min="1" max="1" width="5.14285714285714" customWidth="1"/>
    <col min="2" max="2" width="41.2857142857143" customWidth="1"/>
    <col min="3" max="3" width="7.71428571428571" style="1" customWidth="1"/>
    <col min="4" max="4" width="16.1428571428571" style="1" customWidth="1"/>
    <col min="5" max="5" width="17.7142857142857" customWidth="1"/>
    <col min="6" max="6" width="14.5714285714286" customWidth="1"/>
    <col min="7" max="7" width="15.4285714285714" customWidth="1"/>
    <col min="8" max="25" width="11.4285714285714" customWidth="1"/>
  </cols>
  <sheetData>
    <row r="1" spans="1:25">
      <c r="A1" s="2" t="s">
        <v>696</v>
      </c>
      <c r="C1"/>
      <c r="D1"/>
      <c r="H1" s="8"/>
      <c r="I1" s="8"/>
      <c r="J1" s="8"/>
      <c r="K1" s="8"/>
      <c r="L1" s="8"/>
      <c r="M1" s="8"/>
      <c r="N1" s="8"/>
      <c r="O1" s="8"/>
      <c r="P1" s="8"/>
      <c r="Q1" s="8"/>
      <c r="R1" s="8"/>
      <c r="S1" s="8"/>
      <c r="T1" s="8"/>
      <c r="U1" s="8"/>
      <c r="V1" s="8"/>
      <c r="W1" s="8"/>
      <c r="X1" s="8"/>
      <c r="Y1" s="8"/>
    </row>
    <row r="2" spans="1:25">
      <c r="A2" s="3" t="s">
        <v>697</v>
      </c>
      <c r="C2"/>
      <c r="D2"/>
      <c r="H2" s="8"/>
      <c r="I2" s="8"/>
      <c r="J2" s="8"/>
      <c r="K2" s="8"/>
      <c r="L2" s="8"/>
      <c r="M2" s="8"/>
      <c r="N2" s="8"/>
      <c r="O2" s="8"/>
      <c r="P2" s="8"/>
      <c r="Q2" s="8"/>
      <c r="R2" s="8"/>
      <c r="S2" s="8"/>
      <c r="T2" s="8"/>
      <c r="U2" s="8"/>
      <c r="V2" s="8"/>
      <c r="W2" s="8"/>
      <c r="X2" s="8"/>
      <c r="Y2" s="8"/>
    </row>
    <row r="3" spans="1:25">
      <c r="A3" s="3" t="s">
        <v>698</v>
      </c>
      <c r="C3"/>
      <c r="D3"/>
      <c r="H3" s="8"/>
      <c r="I3" s="8"/>
      <c r="J3" s="8"/>
      <c r="K3" s="8"/>
      <c r="L3" s="8"/>
      <c r="M3" s="8"/>
      <c r="N3" s="8"/>
      <c r="O3" s="8"/>
      <c r="P3" s="8"/>
      <c r="Q3" s="8"/>
      <c r="R3" s="8"/>
      <c r="S3" s="8"/>
      <c r="T3" s="8"/>
      <c r="U3" s="8"/>
      <c r="V3" s="8"/>
      <c r="W3" s="8"/>
      <c r="X3" s="8"/>
      <c r="Y3" s="8"/>
    </row>
    <row r="4" spans="1:25">
      <c r="A4" s="4" t="s">
        <v>699</v>
      </c>
      <c r="C4"/>
      <c r="D4"/>
      <c r="H4" s="8"/>
      <c r="I4" s="8"/>
      <c r="J4" s="8"/>
      <c r="K4" s="8"/>
      <c r="L4" s="8"/>
      <c r="M4" s="8"/>
      <c r="N4" s="8"/>
      <c r="O4" s="8"/>
      <c r="P4" s="8"/>
      <c r="Q4" s="8"/>
      <c r="R4" s="8"/>
      <c r="S4" s="8"/>
      <c r="T4" s="8"/>
      <c r="U4" s="8"/>
      <c r="V4" s="8"/>
      <c r="W4" s="8"/>
      <c r="X4" s="8"/>
      <c r="Y4" s="8"/>
    </row>
    <row r="5" ht="24" customHeight="1" spans="1:25">
      <c r="A5" s="5" t="s">
        <v>700</v>
      </c>
      <c r="C5"/>
      <c r="D5"/>
      <c r="H5" s="8"/>
      <c r="I5" s="8"/>
      <c r="J5" s="8"/>
      <c r="K5" s="8"/>
      <c r="L5" s="8"/>
      <c r="M5" s="8"/>
      <c r="N5" s="8"/>
      <c r="O5" s="8"/>
      <c r="P5" s="8"/>
      <c r="Q5" s="8"/>
      <c r="R5" s="8"/>
      <c r="S5" s="8"/>
      <c r="T5" s="8"/>
      <c r="U5" s="8"/>
      <c r="V5" s="8"/>
      <c r="W5" s="8"/>
      <c r="X5" s="8"/>
      <c r="Y5" s="8"/>
    </row>
    <row r="6" ht="38.25" customHeight="1" spans="1:25">
      <c r="A6" s="6" t="s">
        <v>2</v>
      </c>
      <c r="C6"/>
      <c r="D6"/>
      <c r="H6" s="8"/>
      <c r="I6" s="8"/>
      <c r="J6" s="8"/>
      <c r="K6" s="8"/>
      <c r="L6" s="8"/>
      <c r="M6" s="8"/>
      <c r="N6" s="8"/>
      <c r="O6" s="8"/>
      <c r="P6" s="8"/>
      <c r="Q6" s="8"/>
      <c r="R6" s="8"/>
      <c r="S6" s="8"/>
      <c r="T6" s="8"/>
      <c r="U6" s="8"/>
      <c r="V6" s="8"/>
      <c r="W6" s="8"/>
      <c r="X6" s="8"/>
      <c r="Y6" s="8"/>
    </row>
    <row r="7" spans="1:25">
      <c r="A7" s="7" t="s">
        <v>701</v>
      </c>
      <c r="C7"/>
      <c r="D7"/>
      <c r="H7" s="8"/>
      <c r="I7" s="8"/>
      <c r="J7" s="8"/>
      <c r="K7" s="8"/>
      <c r="L7" s="8"/>
      <c r="M7" s="8"/>
      <c r="N7" s="8"/>
      <c r="O7" s="8"/>
      <c r="P7" s="8"/>
      <c r="Q7" s="8"/>
      <c r="R7" s="8"/>
      <c r="S7" s="8"/>
      <c r="T7" s="8"/>
      <c r="U7" s="8"/>
      <c r="V7" s="8"/>
      <c r="W7" s="8"/>
      <c r="X7" s="8"/>
      <c r="Y7" s="8"/>
    </row>
    <row r="8" ht="15.75" spans="1:25">
      <c r="A8" s="8"/>
      <c r="B8" s="9"/>
      <c r="C8" s="9"/>
      <c r="D8" s="9"/>
      <c r="E8" s="8"/>
      <c r="F8" s="8"/>
      <c r="G8" s="9"/>
      <c r="H8" s="8"/>
      <c r="I8" s="8"/>
      <c r="J8" s="8"/>
      <c r="K8" s="8"/>
      <c r="L8" s="8"/>
      <c r="M8" s="8"/>
      <c r="N8" s="8"/>
      <c r="O8" s="8"/>
      <c r="P8" s="8"/>
      <c r="Q8" s="8"/>
      <c r="R8" s="8"/>
      <c r="S8" s="8"/>
      <c r="T8" s="8"/>
      <c r="U8" s="8"/>
      <c r="V8" s="8"/>
      <c r="W8" s="8"/>
      <c r="X8" s="8"/>
      <c r="Y8" s="8"/>
    </row>
    <row r="9" spans="1:25">
      <c r="A9" s="83" t="s">
        <v>702</v>
      </c>
      <c r="B9" s="84"/>
      <c r="C9" s="84"/>
      <c r="D9" s="84"/>
      <c r="E9" s="84"/>
      <c r="F9" s="84"/>
      <c r="G9" s="84"/>
      <c r="H9" s="8"/>
      <c r="I9" s="8"/>
      <c r="J9" s="8"/>
      <c r="K9" s="8"/>
      <c r="L9" s="8"/>
      <c r="M9" s="8"/>
      <c r="N9" s="8"/>
      <c r="O9" s="8"/>
      <c r="P9" s="8"/>
      <c r="Q9" s="8"/>
      <c r="R9" s="8"/>
      <c r="S9" s="8"/>
      <c r="T9" s="8"/>
      <c r="U9" s="8"/>
      <c r="V9" s="8"/>
      <c r="W9" s="8"/>
      <c r="X9" s="8"/>
      <c r="Y9" s="8"/>
    </row>
    <row r="10" ht="30" spans="1:25">
      <c r="A10" s="85" t="s">
        <v>203</v>
      </c>
      <c r="B10" s="85" t="s">
        <v>703</v>
      </c>
      <c r="C10" s="85" t="s">
        <v>704</v>
      </c>
      <c r="D10" s="85" t="s">
        <v>705</v>
      </c>
      <c r="E10" s="85" t="s">
        <v>706</v>
      </c>
      <c r="F10" s="85" t="s">
        <v>707</v>
      </c>
      <c r="G10" s="85" t="s">
        <v>708</v>
      </c>
      <c r="H10" s="8"/>
      <c r="I10" s="8"/>
      <c r="J10" s="8"/>
      <c r="K10" s="8"/>
      <c r="L10" s="8"/>
      <c r="M10" s="8"/>
      <c r="N10" s="8"/>
      <c r="O10" s="8"/>
      <c r="P10" s="8"/>
      <c r="Q10" s="8"/>
      <c r="R10" s="8"/>
      <c r="S10" s="8"/>
      <c r="T10" s="8"/>
      <c r="U10" s="8"/>
      <c r="V10" s="8"/>
      <c r="W10" s="8"/>
      <c r="X10" s="8"/>
      <c r="Y10" s="8"/>
    </row>
    <row r="11" ht="15.75" customHeight="1" spans="1:25">
      <c r="A11" s="11">
        <v>1</v>
      </c>
      <c r="B11" s="86" t="s">
        <v>163</v>
      </c>
      <c r="C11" s="11">
        <v>6</v>
      </c>
      <c r="D11" s="11">
        <v>6</v>
      </c>
      <c r="E11" s="87">
        <f>'An IV A Custo G1'!D161</f>
        <v>13183.3545463611</v>
      </c>
      <c r="F11" s="87">
        <f>E11*C11</f>
        <v>79100.1272781663</v>
      </c>
      <c r="G11" s="87">
        <f>12*F11</f>
        <v>949201.527337996</v>
      </c>
      <c r="H11" s="8"/>
      <c r="I11" s="8"/>
      <c r="J11" s="8"/>
      <c r="K11" s="8"/>
      <c r="L11" s="8"/>
      <c r="M11" s="8"/>
      <c r="N11" s="8"/>
      <c r="O11" s="8"/>
      <c r="P11" s="8"/>
      <c r="Q11" s="8"/>
      <c r="R11" s="8"/>
      <c r="S11" s="8"/>
      <c r="T11" s="8"/>
      <c r="U11" s="8"/>
      <c r="V11" s="8"/>
      <c r="W11" s="8"/>
      <c r="X11" s="8"/>
      <c r="Y11" s="8"/>
    </row>
    <row r="12" ht="15.75" customHeight="1" spans="1:25">
      <c r="A12" s="11">
        <v>2</v>
      </c>
      <c r="B12" s="86" t="s">
        <v>164</v>
      </c>
      <c r="C12" s="11">
        <v>4</v>
      </c>
      <c r="D12" s="11">
        <v>4</v>
      </c>
      <c r="E12" s="87">
        <f>'An IV A Custo G1'!E161</f>
        <v>10127.4241410987</v>
      </c>
      <c r="F12" s="87">
        <f t="shared" ref="F12:F30" si="0">E12*C12</f>
        <v>40509.6965643949</v>
      </c>
      <c r="G12" s="87">
        <f t="shared" ref="G12:G31" si="1">12*F12</f>
        <v>486116.358772739</v>
      </c>
      <c r="H12" s="8"/>
      <c r="I12" s="8"/>
      <c r="J12" s="8"/>
      <c r="K12" s="8"/>
      <c r="L12" s="8"/>
      <c r="M12" s="8"/>
      <c r="N12" s="8"/>
      <c r="O12" s="8"/>
      <c r="P12" s="8"/>
      <c r="Q12" s="8"/>
      <c r="R12" s="8"/>
      <c r="S12" s="8"/>
      <c r="T12" s="8"/>
      <c r="U12" s="8"/>
      <c r="V12" s="8"/>
      <c r="W12" s="8"/>
      <c r="X12" s="8"/>
      <c r="Y12" s="8"/>
    </row>
    <row r="13" ht="15.75" customHeight="1" spans="1:25">
      <c r="A13" s="11">
        <v>3</v>
      </c>
      <c r="B13" s="86" t="s">
        <v>165</v>
      </c>
      <c r="C13" s="11">
        <v>19</v>
      </c>
      <c r="D13" s="11">
        <v>19</v>
      </c>
      <c r="E13" s="87">
        <f>'An IV A Custo G1'!F161</f>
        <v>6264.08414731389</v>
      </c>
      <c r="F13" s="87">
        <f t="shared" si="0"/>
        <v>119017.598798964</v>
      </c>
      <c r="G13" s="87">
        <f t="shared" si="1"/>
        <v>1428211.18558757</v>
      </c>
      <c r="H13" s="8"/>
      <c r="I13" s="8"/>
      <c r="J13" s="8"/>
      <c r="K13" s="8"/>
      <c r="L13" s="8"/>
      <c r="M13" s="8"/>
      <c r="N13" s="8"/>
      <c r="O13" s="8"/>
      <c r="P13" s="8"/>
      <c r="Q13" s="8"/>
      <c r="R13" s="8"/>
      <c r="S13" s="8"/>
      <c r="T13" s="8"/>
      <c r="U13" s="8"/>
      <c r="V13" s="8"/>
      <c r="W13" s="8"/>
      <c r="X13" s="8"/>
      <c r="Y13" s="8"/>
    </row>
    <row r="14" ht="15.75" customHeight="1" spans="1:25">
      <c r="A14" s="11">
        <v>4</v>
      </c>
      <c r="B14" s="86" t="s">
        <v>166</v>
      </c>
      <c r="C14" s="11">
        <v>9</v>
      </c>
      <c r="D14" s="11">
        <v>9</v>
      </c>
      <c r="E14" s="87">
        <f>'An IV A Custo G1'!G161</f>
        <v>4875.31936126389</v>
      </c>
      <c r="F14" s="87">
        <f t="shared" si="0"/>
        <v>43877.874251375</v>
      </c>
      <c r="G14" s="87">
        <f t="shared" si="1"/>
        <v>526534.491016501</v>
      </c>
      <c r="H14" s="8"/>
      <c r="I14" s="8"/>
      <c r="J14" s="8"/>
      <c r="K14" s="8"/>
      <c r="L14" s="8"/>
      <c r="M14" s="8"/>
      <c r="N14" s="8"/>
      <c r="O14" s="8"/>
      <c r="P14" s="8"/>
      <c r="Q14" s="8"/>
      <c r="R14" s="8"/>
      <c r="S14" s="8"/>
      <c r="T14" s="8"/>
      <c r="U14" s="8"/>
      <c r="V14" s="8"/>
      <c r="W14" s="8"/>
      <c r="X14" s="8"/>
      <c r="Y14" s="8"/>
    </row>
    <row r="15" ht="15.75" customHeight="1" spans="1:25">
      <c r="A15" s="11">
        <v>5</v>
      </c>
      <c r="B15" s="86" t="s">
        <v>709</v>
      </c>
      <c r="C15" s="11">
        <v>1</v>
      </c>
      <c r="D15" s="11">
        <v>2</v>
      </c>
      <c r="E15" s="87">
        <f>'An IV A Custo G1'!H162</f>
        <v>12281.8847151731</v>
      </c>
      <c r="F15" s="87">
        <f t="shared" si="0"/>
        <v>12281.8847151731</v>
      </c>
      <c r="G15" s="87">
        <f t="shared" si="1"/>
        <v>147382.616582077</v>
      </c>
      <c r="H15" s="8"/>
      <c r="I15" s="8"/>
      <c r="J15" s="8"/>
      <c r="K15" s="8"/>
      <c r="L15" s="8"/>
      <c r="M15" s="8"/>
      <c r="N15" s="8"/>
      <c r="O15" s="8"/>
      <c r="P15" s="8"/>
      <c r="Q15" s="8"/>
      <c r="R15" s="8"/>
      <c r="S15" s="8"/>
      <c r="T15" s="8"/>
      <c r="U15" s="8"/>
      <c r="V15" s="8"/>
      <c r="W15" s="8"/>
      <c r="X15" s="8"/>
      <c r="Y15" s="8"/>
    </row>
    <row r="16" ht="15.75" customHeight="1" spans="1:25">
      <c r="A16" s="11">
        <v>6</v>
      </c>
      <c r="B16" s="86" t="s">
        <v>168</v>
      </c>
      <c r="C16" s="11">
        <v>19</v>
      </c>
      <c r="D16" s="11">
        <v>19</v>
      </c>
      <c r="E16" s="87">
        <f>'An IV A Custo G1'!I161</f>
        <v>6284.92797814525</v>
      </c>
      <c r="F16" s="87">
        <f t="shared" si="0"/>
        <v>119413.63158476</v>
      </c>
      <c r="G16" s="87">
        <f t="shared" si="1"/>
        <v>1432963.57901712</v>
      </c>
      <c r="H16" s="8"/>
      <c r="I16" s="8"/>
      <c r="J16" s="8"/>
      <c r="K16" s="8"/>
      <c r="L16" s="8"/>
      <c r="M16" s="8"/>
      <c r="N16" s="8"/>
      <c r="O16" s="8"/>
      <c r="P16" s="8"/>
      <c r="Q16" s="8"/>
      <c r="R16" s="8"/>
      <c r="S16" s="8"/>
      <c r="T16" s="8"/>
      <c r="U16" s="8"/>
      <c r="V16" s="8"/>
      <c r="W16" s="8"/>
      <c r="X16" s="8"/>
      <c r="Y16" s="8"/>
    </row>
    <row r="17" ht="15.75" customHeight="1" spans="1:25">
      <c r="A17" s="11">
        <v>7</v>
      </c>
      <c r="B17" s="86" t="s">
        <v>710</v>
      </c>
      <c r="C17" s="11">
        <v>1</v>
      </c>
      <c r="D17" s="11">
        <v>2</v>
      </c>
      <c r="E17" s="87">
        <f>'An IV A Custo G1'!J162</f>
        <v>12323.5723768358</v>
      </c>
      <c r="F17" s="87">
        <f t="shared" si="0"/>
        <v>12323.5723768358</v>
      </c>
      <c r="G17" s="87">
        <f t="shared" si="1"/>
        <v>147882.86852203</v>
      </c>
      <c r="H17" s="8"/>
      <c r="I17" s="8"/>
      <c r="J17" s="8"/>
      <c r="K17" s="8"/>
      <c r="L17" s="8"/>
      <c r="M17" s="8"/>
      <c r="N17" s="8"/>
      <c r="O17" s="8"/>
      <c r="P17" s="8"/>
      <c r="Q17" s="8"/>
      <c r="R17" s="8"/>
      <c r="S17" s="8"/>
      <c r="T17" s="8"/>
      <c r="U17" s="8"/>
      <c r="V17" s="8"/>
      <c r="W17" s="8"/>
      <c r="X17" s="8"/>
      <c r="Y17" s="8"/>
    </row>
    <row r="18" ht="15.75" customHeight="1" spans="1:25">
      <c r="A18" s="11">
        <v>8</v>
      </c>
      <c r="B18" s="86" t="s">
        <v>170</v>
      </c>
      <c r="C18" s="11">
        <v>3</v>
      </c>
      <c r="D18" s="11">
        <v>3</v>
      </c>
      <c r="E18" s="87">
        <f>'An IV A Custo G1'!K161</f>
        <v>6178.16236104394</v>
      </c>
      <c r="F18" s="87">
        <f t="shared" si="0"/>
        <v>18534.4870831318</v>
      </c>
      <c r="G18" s="87">
        <f t="shared" si="1"/>
        <v>222413.844997582</v>
      </c>
      <c r="H18" s="8"/>
      <c r="I18" s="8"/>
      <c r="J18" s="8"/>
      <c r="K18" s="8"/>
      <c r="L18" s="8"/>
      <c r="M18" s="8"/>
      <c r="N18" s="8"/>
      <c r="O18" s="8"/>
      <c r="P18" s="8"/>
      <c r="Q18" s="8"/>
      <c r="R18" s="8"/>
      <c r="S18" s="8"/>
      <c r="T18" s="8"/>
      <c r="U18" s="8"/>
      <c r="V18" s="8"/>
      <c r="W18" s="8"/>
      <c r="X18" s="8"/>
      <c r="Y18" s="8"/>
    </row>
    <row r="19" ht="15.75" customHeight="1" spans="1:25">
      <c r="A19" s="11">
        <v>9</v>
      </c>
      <c r="B19" s="86" t="s">
        <v>171</v>
      </c>
      <c r="C19" s="11">
        <v>16</v>
      </c>
      <c r="D19" s="11">
        <v>16</v>
      </c>
      <c r="E19" s="87">
        <f>'An IV A Custo G1'!L161</f>
        <v>6198.72860154512</v>
      </c>
      <c r="F19" s="87">
        <f t="shared" si="0"/>
        <v>99179.6576247219</v>
      </c>
      <c r="G19" s="87">
        <f t="shared" si="1"/>
        <v>1190155.89149666</v>
      </c>
      <c r="H19" s="8"/>
      <c r="I19" s="8"/>
      <c r="J19" s="8"/>
      <c r="K19" s="8"/>
      <c r="L19" s="8"/>
      <c r="M19" s="8"/>
      <c r="N19" s="8"/>
      <c r="O19" s="8"/>
      <c r="P19" s="8"/>
      <c r="Q19" s="8"/>
      <c r="R19" s="8"/>
      <c r="S19" s="8"/>
      <c r="T19" s="8"/>
      <c r="U19" s="8"/>
      <c r="V19" s="8"/>
      <c r="W19" s="8"/>
      <c r="X19" s="8"/>
      <c r="Y19" s="8"/>
    </row>
    <row r="20" ht="15.75" customHeight="1" spans="1:25">
      <c r="A20" s="11">
        <v>10</v>
      </c>
      <c r="B20" s="86" t="s">
        <v>172</v>
      </c>
      <c r="C20" s="11">
        <v>1</v>
      </c>
      <c r="D20" s="11">
        <v>1</v>
      </c>
      <c r="E20" s="87">
        <f>'An IV A Custo G1'!M161</f>
        <v>6200.65038075408</v>
      </c>
      <c r="F20" s="87">
        <f t="shared" si="0"/>
        <v>6200.65038075408</v>
      </c>
      <c r="G20" s="87">
        <f t="shared" si="1"/>
        <v>74407.8045690489</v>
      </c>
      <c r="H20" s="8"/>
      <c r="I20" s="8"/>
      <c r="J20" s="8"/>
      <c r="K20" s="8"/>
      <c r="L20" s="8"/>
      <c r="M20" s="8"/>
      <c r="N20" s="8"/>
      <c r="O20" s="8"/>
      <c r="P20" s="8"/>
      <c r="Q20" s="8"/>
      <c r="R20" s="8"/>
      <c r="S20" s="8"/>
      <c r="T20" s="8"/>
      <c r="U20" s="8"/>
      <c r="V20" s="8"/>
      <c r="W20" s="8"/>
      <c r="X20" s="8"/>
      <c r="Y20" s="8"/>
    </row>
    <row r="21" ht="15.75" customHeight="1" spans="1:25">
      <c r="A21" s="11">
        <v>11</v>
      </c>
      <c r="B21" s="86" t="s">
        <v>173</v>
      </c>
      <c r="C21" s="11">
        <v>3</v>
      </c>
      <c r="D21" s="11">
        <v>3</v>
      </c>
      <c r="E21" s="87">
        <f>'An IV A Custo G2'!D161</f>
        <v>6195.91746562446</v>
      </c>
      <c r="F21" s="87">
        <f t="shared" si="0"/>
        <v>18587.7523968734</v>
      </c>
      <c r="G21" s="87">
        <f t="shared" si="1"/>
        <v>223053.028762481</v>
      </c>
      <c r="H21" s="8"/>
      <c r="I21" s="8"/>
      <c r="J21" s="8"/>
      <c r="K21" s="8"/>
      <c r="L21" s="8"/>
      <c r="M21" s="8"/>
      <c r="N21" s="8"/>
      <c r="O21" s="8"/>
      <c r="P21" s="8"/>
      <c r="Q21" s="8"/>
      <c r="R21" s="8"/>
      <c r="S21" s="8"/>
      <c r="T21" s="8"/>
      <c r="U21" s="8"/>
      <c r="V21" s="8"/>
      <c r="W21" s="8"/>
      <c r="X21" s="8"/>
      <c r="Y21" s="8"/>
    </row>
    <row r="22" ht="15.75" customHeight="1" spans="1:25">
      <c r="A22" s="11">
        <v>12</v>
      </c>
      <c r="B22" s="86" t="s">
        <v>174</v>
      </c>
      <c r="C22" s="11">
        <v>1</v>
      </c>
      <c r="D22" s="11">
        <v>1</v>
      </c>
      <c r="E22" s="87">
        <f>'An IV A Custo G2'!E161</f>
        <v>6195.91746562446</v>
      </c>
      <c r="F22" s="87">
        <f t="shared" si="0"/>
        <v>6195.91746562446</v>
      </c>
      <c r="G22" s="87">
        <f t="shared" si="1"/>
        <v>74351.0095874936</v>
      </c>
      <c r="H22" s="8"/>
      <c r="I22" s="8"/>
      <c r="J22" s="8"/>
      <c r="K22" s="8"/>
      <c r="L22" s="8"/>
      <c r="M22" s="8"/>
      <c r="N22" s="8"/>
      <c r="O22" s="8"/>
      <c r="P22" s="8"/>
      <c r="Q22" s="8"/>
      <c r="R22" s="8"/>
      <c r="S22" s="8"/>
      <c r="T22" s="8"/>
      <c r="U22" s="8"/>
      <c r="V22" s="8"/>
      <c r="W22" s="8"/>
      <c r="X22" s="8"/>
      <c r="Y22" s="8"/>
    </row>
    <row r="23" ht="15.75" customHeight="1" spans="1:25">
      <c r="A23" s="11">
        <v>13</v>
      </c>
      <c r="B23" s="86" t="s">
        <v>175</v>
      </c>
      <c r="C23" s="11">
        <v>1</v>
      </c>
      <c r="D23" s="11">
        <v>1</v>
      </c>
      <c r="E23" s="87">
        <f>'An IV A Custo G2'!F161</f>
        <v>6553.00549196043</v>
      </c>
      <c r="F23" s="87">
        <f t="shared" si="0"/>
        <v>6553.00549196043</v>
      </c>
      <c r="G23" s="87">
        <f t="shared" si="1"/>
        <v>78636.0659035252</v>
      </c>
      <c r="H23" s="8"/>
      <c r="I23" s="8"/>
      <c r="J23" s="8"/>
      <c r="K23" s="8"/>
      <c r="L23" s="8"/>
      <c r="M23" s="8"/>
      <c r="N23" s="8"/>
      <c r="O23" s="8"/>
      <c r="P23" s="8"/>
      <c r="Q23" s="8"/>
      <c r="R23" s="8"/>
      <c r="S23" s="8"/>
      <c r="T23" s="8"/>
      <c r="U23" s="8"/>
      <c r="V23" s="8"/>
      <c r="W23" s="8"/>
      <c r="X23" s="8"/>
      <c r="Y23" s="8"/>
    </row>
    <row r="24" ht="15.75" customHeight="1" spans="1:25">
      <c r="A24" s="11">
        <v>14</v>
      </c>
      <c r="B24" s="86" t="s">
        <v>176</v>
      </c>
      <c r="C24" s="11">
        <v>8</v>
      </c>
      <c r="D24" s="11">
        <v>8</v>
      </c>
      <c r="E24" s="87">
        <f>'An IV A Custo G2'!G161</f>
        <v>6247.82162458566</v>
      </c>
      <c r="F24" s="87">
        <f t="shared" si="0"/>
        <v>49982.5729966852</v>
      </c>
      <c r="G24" s="87">
        <f t="shared" si="1"/>
        <v>599790.875960223</v>
      </c>
      <c r="H24" s="8"/>
      <c r="I24" s="8"/>
      <c r="J24" s="8"/>
      <c r="K24" s="8"/>
      <c r="L24" s="8"/>
      <c r="M24" s="8"/>
      <c r="N24" s="8"/>
      <c r="O24" s="8"/>
      <c r="P24" s="8"/>
      <c r="Q24" s="8"/>
      <c r="R24" s="8"/>
      <c r="S24" s="8"/>
      <c r="T24" s="8"/>
      <c r="U24" s="8"/>
      <c r="V24" s="8"/>
      <c r="W24" s="8"/>
      <c r="X24" s="8"/>
      <c r="Y24" s="8"/>
    </row>
    <row r="25" ht="15.75" customHeight="1" spans="1:25">
      <c r="A25" s="11">
        <v>15</v>
      </c>
      <c r="B25" s="86" t="s">
        <v>177</v>
      </c>
      <c r="C25" s="11">
        <v>6</v>
      </c>
      <c r="D25" s="11">
        <v>6</v>
      </c>
      <c r="E25" s="87">
        <f>'An IV A Custo G2'!H161</f>
        <v>6190.73400003586</v>
      </c>
      <c r="F25" s="87">
        <f t="shared" si="0"/>
        <v>37144.4040002152</v>
      </c>
      <c r="G25" s="87">
        <f t="shared" si="1"/>
        <v>445732.848002582</v>
      </c>
      <c r="H25" s="8"/>
      <c r="I25" s="8"/>
      <c r="J25" s="8"/>
      <c r="K25" s="8"/>
      <c r="L25" s="8"/>
      <c r="M25" s="8"/>
      <c r="N25" s="8"/>
      <c r="O25" s="8"/>
      <c r="P25" s="8"/>
      <c r="Q25" s="8"/>
      <c r="R25" s="8"/>
      <c r="S25" s="8"/>
      <c r="T25" s="8"/>
      <c r="U25" s="8"/>
      <c r="V25" s="8"/>
      <c r="W25" s="8"/>
      <c r="X25" s="8"/>
      <c r="Y25" s="8"/>
    </row>
    <row r="26" ht="15.75" customHeight="1" spans="1:25">
      <c r="A26" s="11">
        <v>16</v>
      </c>
      <c r="B26" s="86" t="s">
        <v>178</v>
      </c>
      <c r="C26" s="11">
        <v>34</v>
      </c>
      <c r="D26" s="11">
        <v>34</v>
      </c>
      <c r="E26" s="87">
        <f>'An IV A Custo G2'!I161</f>
        <v>4579.59162490689</v>
      </c>
      <c r="F26" s="87">
        <f t="shared" si="0"/>
        <v>155706.115246834</v>
      </c>
      <c r="G26" s="87">
        <f t="shared" si="1"/>
        <v>1868473.38296201</v>
      </c>
      <c r="H26" s="8"/>
      <c r="I26" s="8"/>
      <c r="J26" s="8"/>
      <c r="K26" s="8"/>
      <c r="L26" s="8"/>
      <c r="M26" s="8"/>
      <c r="N26" s="8"/>
      <c r="O26" s="8"/>
      <c r="P26" s="8"/>
      <c r="Q26" s="8"/>
      <c r="R26" s="8"/>
      <c r="S26" s="8"/>
      <c r="T26" s="8"/>
      <c r="U26" s="8"/>
      <c r="V26" s="8"/>
      <c r="W26" s="8"/>
      <c r="X26" s="8"/>
      <c r="Y26" s="8"/>
    </row>
    <row r="27" ht="15.75" customHeight="1" spans="1:25">
      <c r="A27" s="11">
        <v>17</v>
      </c>
      <c r="B27" s="86" t="s">
        <v>179</v>
      </c>
      <c r="C27" s="11">
        <v>3</v>
      </c>
      <c r="D27" s="11">
        <v>3</v>
      </c>
      <c r="E27" s="87">
        <f>'An IV A Custo G2'!J161</f>
        <v>6623.75462204489</v>
      </c>
      <c r="F27" s="87">
        <f t="shared" si="0"/>
        <v>19871.2638661347</v>
      </c>
      <c r="G27" s="87">
        <f t="shared" si="1"/>
        <v>238455.166393616</v>
      </c>
      <c r="H27" s="8"/>
      <c r="I27" s="8"/>
      <c r="J27" s="8"/>
      <c r="K27" s="8"/>
      <c r="L27" s="8"/>
      <c r="M27" s="8"/>
      <c r="N27" s="8"/>
      <c r="O27" s="8"/>
      <c r="P27" s="8"/>
      <c r="Q27" s="8"/>
      <c r="R27" s="8"/>
      <c r="S27" s="8"/>
      <c r="T27" s="8"/>
      <c r="U27" s="8"/>
      <c r="V27" s="8"/>
      <c r="W27" s="8"/>
      <c r="X27" s="8"/>
      <c r="Y27" s="8"/>
    </row>
    <row r="28" ht="15.75" customHeight="1" spans="1:25">
      <c r="A28" s="11">
        <v>18</v>
      </c>
      <c r="B28" s="86" t="s">
        <v>180</v>
      </c>
      <c r="C28" s="11">
        <v>1</v>
      </c>
      <c r="D28" s="11">
        <v>1</v>
      </c>
      <c r="E28" s="87">
        <f>'An IV A Custo G2'!K161</f>
        <v>6562.09726384566</v>
      </c>
      <c r="F28" s="87">
        <f t="shared" si="0"/>
        <v>6562.09726384566</v>
      </c>
      <c r="G28" s="87">
        <f t="shared" si="1"/>
        <v>78745.1671661479</v>
      </c>
      <c r="H28" s="8"/>
      <c r="I28" s="8"/>
      <c r="J28" s="8"/>
      <c r="K28" s="8"/>
      <c r="L28" s="8"/>
      <c r="M28" s="8"/>
      <c r="N28" s="8"/>
      <c r="O28" s="8"/>
      <c r="P28" s="8"/>
      <c r="Q28" s="8"/>
      <c r="R28" s="8"/>
      <c r="S28" s="8"/>
      <c r="T28" s="8"/>
      <c r="U28" s="8"/>
      <c r="V28" s="8"/>
      <c r="W28" s="8"/>
      <c r="X28" s="8"/>
      <c r="Y28" s="8"/>
    </row>
    <row r="29" ht="15.75" customHeight="1" spans="1:25">
      <c r="A29" s="11">
        <v>19</v>
      </c>
      <c r="B29" s="88" t="s">
        <v>181</v>
      </c>
      <c r="C29" s="89">
        <v>3</v>
      </c>
      <c r="D29" s="89">
        <v>3</v>
      </c>
      <c r="E29" s="87">
        <f>'An IV A Custo G2'!L161</f>
        <v>6244.76161953032</v>
      </c>
      <c r="F29" s="87">
        <f t="shared" si="0"/>
        <v>18734.284858591</v>
      </c>
      <c r="G29" s="87">
        <f t="shared" si="1"/>
        <v>224811.418303092</v>
      </c>
      <c r="H29" s="8"/>
      <c r="I29" s="8"/>
      <c r="J29" s="8"/>
      <c r="K29" s="8"/>
      <c r="L29" s="8"/>
      <c r="M29" s="8"/>
      <c r="N29" s="8"/>
      <c r="O29" s="8"/>
      <c r="P29" s="8"/>
      <c r="Q29" s="8"/>
      <c r="R29" s="8"/>
      <c r="S29" s="8"/>
      <c r="T29" s="8"/>
      <c r="U29" s="8"/>
      <c r="V29" s="8"/>
      <c r="W29" s="8"/>
      <c r="X29" s="8"/>
      <c r="Y29" s="8"/>
    </row>
    <row r="30" ht="15.75" customHeight="1" spans="1:25">
      <c r="A30" s="11">
        <v>20</v>
      </c>
      <c r="B30" s="86" t="s">
        <v>711</v>
      </c>
      <c r="C30" s="11">
        <v>1</v>
      </c>
      <c r="D30" s="11">
        <v>1</v>
      </c>
      <c r="E30" s="87">
        <f>'An IV A Custo G2'!M161</f>
        <v>4172.35369483422</v>
      </c>
      <c r="F30" s="87">
        <f t="shared" si="0"/>
        <v>4172.35369483422</v>
      </c>
      <c r="G30" s="87">
        <f t="shared" si="1"/>
        <v>50068.2443380107</v>
      </c>
      <c r="H30" s="8"/>
      <c r="I30" s="8"/>
      <c r="J30" s="8"/>
      <c r="K30" s="8"/>
      <c r="L30" s="8"/>
      <c r="M30" s="8"/>
      <c r="N30" s="8"/>
      <c r="O30" s="8"/>
      <c r="P30" s="8"/>
      <c r="Q30" s="8"/>
      <c r="R30" s="8"/>
      <c r="S30" s="8"/>
      <c r="T30" s="8"/>
      <c r="U30" s="8"/>
      <c r="V30" s="8"/>
      <c r="W30" s="8"/>
      <c r="X30" s="8"/>
      <c r="Y30" s="8"/>
    </row>
    <row r="31" ht="15.75" customHeight="1" spans="1:25">
      <c r="A31" s="90" t="s">
        <v>183</v>
      </c>
      <c r="B31" s="90"/>
      <c r="C31" s="90">
        <f>SUM(C11:C30)</f>
        <v>140</v>
      </c>
      <c r="D31" s="90">
        <f>SUM(D11:D30)</f>
        <v>142</v>
      </c>
      <c r="E31" s="91"/>
      <c r="F31" s="91">
        <f>SUM(F11:F30)</f>
        <v>873948.947939875</v>
      </c>
      <c r="G31" s="91">
        <f t="shared" si="1"/>
        <v>10487387.3752785</v>
      </c>
      <c r="H31" s="8"/>
      <c r="I31" s="8"/>
      <c r="J31" s="8"/>
      <c r="K31" s="8"/>
      <c r="L31" s="8"/>
      <c r="M31" s="8"/>
      <c r="N31" s="8"/>
      <c r="O31" s="8"/>
      <c r="P31" s="8"/>
      <c r="Q31" s="8"/>
      <c r="R31" s="8"/>
      <c r="S31" s="8"/>
      <c r="T31" s="8"/>
      <c r="U31" s="8"/>
      <c r="V31" s="8"/>
      <c r="W31" s="8"/>
      <c r="X31" s="8"/>
      <c r="Y31" s="8"/>
    </row>
    <row r="32" ht="15.75" customHeight="1" spans="1:25">
      <c r="A32" s="8"/>
      <c r="B32" s="9"/>
      <c r="C32" s="9"/>
      <c r="D32" s="9"/>
      <c r="E32" s="8"/>
      <c r="F32" s="8"/>
      <c r="G32" s="9"/>
      <c r="H32" s="8"/>
      <c r="I32" s="8"/>
      <c r="J32" s="8"/>
      <c r="K32" s="8"/>
      <c r="L32" s="8"/>
      <c r="M32" s="8"/>
      <c r="N32" s="8"/>
      <c r="O32" s="8"/>
      <c r="P32" s="8"/>
      <c r="Q32" s="8"/>
      <c r="R32" s="8"/>
      <c r="S32" s="8"/>
      <c r="T32" s="8"/>
      <c r="U32" s="8"/>
      <c r="V32" s="8"/>
      <c r="W32" s="8"/>
      <c r="X32" s="8"/>
      <c r="Y32" s="8"/>
    </row>
    <row r="33" ht="15.75" customHeight="1" spans="1:25">
      <c r="A33" s="8"/>
      <c r="B33" s="9"/>
      <c r="C33" s="9"/>
      <c r="D33" s="9"/>
      <c r="E33" s="8"/>
      <c r="F33" s="8"/>
      <c r="G33" s="9"/>
      <c r="H33" s="8"/>
      <c r="I33" s="8"/>
      <c r="J33" s="8"/>
      <c r="K33" s="8"/>
      <c r="L33" s="8"/>
      <c r="M33" s="8"/>
      <c r="N33" s="8"/>
      <c r="O33" s="8"/>
      <c r="P33" s="8"/>
      <c r="Q33" s="8"/>
      <c r="R33" s="8"/>
      <c r="S33" s="8"/>
      <c r="T33" s="8"/>
      <c r="U33" s="8"/>
      <c r="V33" s="8"/>
      <c r="W33" s="8"/>
      <c r="X33" s="8"/>
      <c r="Y33" s="8"/>
    </row>
    <row r="34" ht="15.75" customHeight="1" spans="1:25">
      <c r="A34" s="8"/>
      <c r="B34" s="9"/>
      <c r="C34" s="9"/>
      <c r="D34" s="9"/>
      <c r="E34" s="8"/>
      <c r="F34" s="8"/>
      <c r="G34" s="9"/>
      <c r="H34" s="8"/>
      <c r="I34" s="8"/>
      <c r="J34" s="8"/>
      <c r="K34" s="8"/>
      <c r="L34" s="8"/>
      <c r="M34" s="8"/>
      <c r="N34" s="8"/>
      <c r="O34" s="8"/>
      <c r="P34" s="8"/>
      <c r="Q34" s="8"/>
      <c r="R34" s="8"/>
      <c r="S34" s="8"/>
      <c r="T34" s="8"/>
      <c r="U34" s="8"/>
      <c r="V34" s="8"/>
      <c r="W34" s="8"/>
      <c r="X34" s="8"/>
      <c r="Y34" s="8"/>
    </row>
    <row r="35" ht="15.75" customHeight="1" spans="1:25">
      <c r="A35" s="8"/>
      <c r="B35" s="9"/>
      <c r="C35" s="9"/>
      <c r="D35" s="9"/>
      <c r="E35" s="8"/>
      <c r="F35" s="8"/>
      <c r="G35" s="9"/>
      <c r="H35" s="8"/>
      <c r="I35" s="8"/>
      <c r="J35" s="8"/>
      <c r="K35" s="8"/>
      <c r="L35" s="8"/>
      <c r="M35" s="8"/>
      <c r="N35" s="8"/>
      <c r="O35" s="8"/>
      <c r="P35" s="8"/>
      <c r="Q35" s="8"/>
      <c r="R35" s="8"/>
      <c r="S35" s="8"/>
      <c r="T35" s="8"/>
      <c r="U35" s="8"/>
      <c r="V35" s="8"/>
      <c r="W35" s="8"/>
      <c r="X35" s="8"/>
      <c r="Y35" s="8"/>
    </row>
    <row r="36" ht="15.75" customHeight="1" spans="1:25">
      <c r="A36" s="8"/>
      <c r="B36" s="9"/>
      <c r="C36" s="9"/>
      <c r="D36" s="9"/>
      <c r="E36" s="8"/>
      <c r="F36" s="8"/>
      <c r="G36" s="9"/>
      <c r="H36" s="8"/>
      <c r="I36" s="8"/>
      <c r="J36" s="8"/>
      <c r="K36" s="8"/>
      <c r="L36" s="8"/>
      <c r="M36" s="8"/>
      <c r="N36" s="8"/>
      <c r="O36" s="8"/>
      <c r="P36" s="8"/>
      <c r="Q36" s="8"/>
      <c r="R36" s="8"/>
      <c r="S36" s="8"/>
      <c r="T36" s="8"/>
      <c r="U36" s="8"/>
      <c r="V36" s="8"/>
      <c r="W36" s="8"/>
      <c r="X36" s="8"/>
      <c r="Y36" s="8"/>
    </row>
    <row r="37" ht="15.75" customHeight="1" spans="1:25">
      <c r="A37" s="8"/>
      <c r="B37" s="9"/>
      <c r="C37" s="9"/>
      <c r="D37" s="9"/>
      <c r="E37" s="8"/>
      <c r="F37" s="8"/>
      <c r="G37" s="9"/>
      <c r="H37" s="8"/>
      <c r="I37" s="8"/>
      <c r="J37" s="8"/>
      <c r="K37" s="8"/>
      <c r="L37" s="8"/>
      <c r="M37" s="8"/>
      <c r="N37" s="8"/>
      <c r="O37" s="8"/>
      <c r="P37" s="8"/>
      <c r="Q37" s="8"/>
      <c r="R37" s="8"/>
      <c r="S37" s="8"/>
      <c r="T37" s="8"/>
      <c r="U37" s="8"/>
      <c r="V37" s="8"/>
      <c r="W37" s="8"/>
      <c r="X37" s="8"/>
      <c r="Y37" s="8"/>
    </row>
    <row r="38" ht="15.75" customHeight="1" spans="1:25">
      <c r="A38" s="8"/>
      <c r="B38" s="9"/>
      <c r="C38" s="9"/>
      <c r="D38" s="9"/>
      <c r="E38" s="8"/>
      <c r="F38" s="8"/>
      <c r="G38" s="9"/>
      <c r="H38" s="8"/>
      <c r="I38" s="8"/>
      <c r="J38" s="8"/>
      <c r="K38" s="8"/>
      <c r="L38" s="8"/>
      <c r="M38" s="8"/>
      <c r="N38" s="8"/>
      <c r="O38" s="8"/>
      <c r="P38" s="8"/>
      <c r="Q38" s="8"/>
      <c r="R38" s="8"/>
      <c r="S38" s="8"/>
      <c r="T38" s="8"/>
      <c r="U38" s="8"/>
      <c r="V38" s="8"/>
      <c r="W38" s="8"/>
      <c r="X38" s="8"/>
      <c r="Y38" s="8"/>
    </row>
    <row r="39" ht="15.75" customHeight="1" spans="1:25">
      <c r="A39" s="8"/>
      <c r="B39" s="9"/>
      <c r="C39" s="9"/>
      <c r="D39" s="9"/>
      <c r="E39" s="8"/>
      <c r="F39" s="8"/>
      <c r="G39" s="9"/>
      <c r="H39" s="8"/>
      <c r="I39" s="8"/>
      <c r="J39" s="8"/>
      <c r="K39" s="8"/>
      <c r="L39" s="8"/>
      <c r="M39" s="8"/>
      <c r="N39" s="8"/>
      <c r="O39" s="8"/>
      <c r="P39" s="8"/>
      <c r="Q39" s="8"/>
      <c r="R39" s="8"/>
      <c r="S39" s="8"/>
      <c r="T39" s="8"/>
      <c r="U39" s="8"/>
      <c r="V39" s="8"/>
      <c r="W39" s="8"/>
      <c r="X39" s="8"/>
      <c r="Y39" s="8"/>
    </row>
    <row r="40" ht="15.75" customHeight="1" spans="1:25">
      <c r="A40" s="8"/>
      <c r="B40" s="9"/>
      <c r="C40" s="9"/>
      <c r="D40" s="9"/>
      <c r="E40" s="8"/>
      <c r="F40" s="8"/>
      <c r="G40" s="9"/>
      <c r="H40" s="8"/>
      <c r="I40" s="8"/>
      <c r="J40" s="8"/>
      <c r="K40" s="8"/>
      <c r="L40" s="8"/>
      <c r="M40" s="8"/>
      <c r="N40" s="8"/>
      <c r="O40" s="8"/>
      <c r="P40" s="8"/>
      <c r="Q40" s="8"/>
      <c r="R40" s="8"/>
      <c r="S40" s="8"/>
      <c r="T40" s="8"/>
      <c r="U40" s="8"/>
      <c r="V40" s="8"/>
      <c r="W40" s="8"/>
      <c r="X40" s="8"/>
      <c r="Y40" s="8"/>
    </row>
    <row r="41" ht="15.75" customHeight="1" spans="1:25">
      <c r="A41" s="8"/>
      <c r="B41" s="9"/>
      <c r="C41" s="9"/>
      <c r="D41" s="9"/>
      <c r="E41" s="8"/>
      <c r="F41" s="8"/>
      <c r="G41" s="9"/>
      <c r="H41" s="8"/>
      <c r="I41" s="8"/>
      <c r="J41" s="8"/>
      <c r="K41" s="8"/>
      <c r="L41" s="8"/>
      <c r="M41" s="8"/>
      <c r="N41" s="8"/>
      <c r="O41" s="8"/>
      <c r="P41" s="8"/>
      <c r="Q41" s="8"/>
      <c r="R41" s="8"/>
      <c r="S41" s="8"/>
      <c r="T41" s="8"/>
      <c r="U41" s="8"/>
      <c r="V41" s="8"/>
      <c r="W41" s="8"/>
      <c r="X41" s="8"/>
      <c r="Y41" s="8"/>
    </row>
    <row r="42" ht="15.75" customHeight="1" spans="1:25">
      <c r="A42" s="8"/>
      <c r="B42" s="9"/>
      <c r="C42" s="9"/>
      <c r="D42" s="9"/>
      <c r="E42" s="8"/>
      <c r="F42" s="8"/>
      <c r="G42" s="9"/>
      <c r="H42" s="8"/>
      <c r="I42" s="8"/>
      <c r="J42" s="8"/>
      <c r="K42" s="8"/>
      <c r="L42" s="8"/>
      <c r="M42" s="8"/>
      <c r="N42" s="8"/>
      <c r="O42" s="8"/>
      <c r="P42" s="8"/>
      <c r="Q42" s="8"/>
      <c r="R42" s="8"/>
      <c r="S42" s="8"/>
      <c r="T42" s="8"/>
      <c r="U42" s="8"/>
      <c r="V42" s="8"/>
      <c r="W42" s="8"/>
      <c r="X42" s="8"/>
      <c r="Y42" s="8"/>
    </row>
    <row r="43" ht="15.75" customHeight="1" spans="1:25">
      <c r="A43" s="8"/>
      <c r="B43" s="9"/>
      <c r="C43" s="9"/>
      <c r="D43" s="9"/>
      <c r="E43" s="8"/>
      <c r="F43" s="8"/>
      <c r="G43" s="9"/>
      <c r="H43" s="8"/>
      <c r="I43" s="8"/>
      <c r="J43" s="8"/>
      <c r="K43" s="8"/>
      <c r="L43" s="8"/>
      <c r="M43" s="8"/>
      <c r="N43" s="8"/>
      <c r="O43" s="8"/>
      <c r="P43" s="8"/>
      <c r="Q43" s="8"/>
      <c r="R43" s="8"/>
      <c r="S43" s="8"/>
      <c r="T43" s="8"/>
      <c r="U43" s="8"/>
      <c r="V43" s="8"/>
      <c r="W43" s="8"/>
      <c r="X43" s="8"/>
      <c r="Y43" s="8"/>
    </row>
    <row r="44" ht="15.75" customHeight="1" spans="1:25">
      <c r="A44" s="8"/>
      <c r="B44" s="9"/>
      <c r="C44" s="9"/>
      <c r="D44" s="9"/>
      <c r="E44" s="8"/>
      <c r="F44" s="8"/>
      <c r="G44" s="9"/>
      <c r="H44" s="8"/>
      <c r="I44" s="8"/>
      <c r="J44" s="8"/>
      <c r="K44" s="8"/>
      <c r="L44" s="8"/>
      <c r="M44" s="8"/>
      <c r="N44" s="8"/>
      <c r="O44" s="8"/>
      <c r="P44" s="8"/>
      <c r="Q44" s="8"/>
      <c r="R44" s="8"/>
      <c r="S44" s="8"/>
      <c r="T44" s="8"/>
      <c r="U44" s="8"/>
      <c r="V44" s="8"/>
      <c r="W44" s="8"/>
      <c r="X44" s="8"/>
      <c r="Y44" s="8"/>
    </row>
    <row r="45" ht="15.75" customHeight="1" spans="1:25">
      <c r="A45" s="8"/>
      <c r="B45" s="9"/>
      <c r="C45" s="9"/>
      <c r="D45" s="9"/>
      <c r="E45" s="8"/>
      <c r="F45" s="8"/>
      <c r="G45" s="9"/>
      <c r="H45" s="8"/>
      <c r="I45" s="8"/>
      <c r="J45" s="8"/>
      <c r="K45" s="8"/>
      <c r="L45" s="8"/>
      <c r="M45" s="8"/>
      <c r="N45" s="8"/>
      <c r="O45" s="8"/>
      <c r="P45" s="8"/>
      <c r="Q45" s="8"/>
      <c r="R45" s="8"/>
      <c r="S45" s="8"/>
      <c r="T45" s="8"/>
      <c r="U45" s="8"/>
      <c r="V45" s="8"/>
      <c r="W45" s="8"/>
      <c r="X45" s="8"/>
      <c r="Y45" s="8"/>
    </row>
    <row r="46" ht="15.75" customHeight="1" spans="1:25">
      <c r="A46" s="8"/>
      <c r="B46" s="9"/>
      <c r="C46" s="9"/>
      <c r="D46" s="9"/>
      <c r="E46" s="8"/>
      <c r="F46" s="8"/>
      <c r="G46" s="9"/>
      <c r="H46" s="8"/>
      <c r="I46" s="8"/>
      <c r="J46" s="8"/>
      <c r="K46" s="8"/>
      <c r="L46" s="8"/>
      <c r="M46" s="8"/>
      <c r="N46" s="8"/>
      <c r="O46" s="8"/>
      <c r="P46" s="8"/>
      <c r="Q46" s="8"/>
      <c r="R46" s="8"/>
      <c r="S46" s="8"/>
      <c r="T46" s="8"/>
      <c r="U46" s="8"/>
      <c r="V46" s="8"/>
      <c r="W46" s="8"/>
      <c r="X46" s="8"/>
      <c r="Y46" s="8"/>
    </row>
    <row r="47" ht="15.75" customHeight="1" spans="1:25">
      <c r="A47" s="8"/>
      <c r="B47" s="9"/>
      <c r="C47" s="9"/>
      <c r="D47" s="9"/>
      <c r="E47" s="8"/>
      <c r="F47" s="8"/>
      <c r="G47" s="9"/>
      <c r="H47" s="8"/>
      <c r="I47" s="8"/>
      <c r="J47" s="8"/>
      <c r="K47" s="8"/>
      <c r="L47" s="8"/>
      <c r="M47" s="8"/>
      <c r="N47" s="8"/>
      <c r="O47" s="8"/>
      <c r="P47" s="8"/>
      <c r="Q47" s="8"/>
      <c r="R47" s="8"/>
      <c r="S47" s="8"/>
      <c r="T47" s="8"/>
      <c r="U47" s="8"/>
      <c r="V47" s="8"/>
      <c r="W47" s="8"/>
      <c r="X47" s="8"/>
      <c r="Y47" s="8"/>
    </row>
    <row r="48" ht="15.75" customHeight="1" spans="1:25">
      <c r="A48" s="8"/>
      <c r="B48" s="9"/>
      <c r="C48" s="9"/>
      <c r="D48" s="9"/>
      <c r="E48" s="8"/>
      <c r="F48" s="8"/>
      <c r="G48" s="9"/>
      <c r="H48" s="8"/>
      <c r="I48" s="8"/>
      <c r="J48" s="8"/>
      <c r="K48" s="8"/>
      <c r="L48" s="8"/>
      <c r="M48" s="8"/>
      <c r="N48" s="8"/>
      <c r="O48" s="8"/>
      <c r="P48" s="8"/>
      <c r="Q48" s="8"/>
      <c r="R48" s="8"/>
      <c r="S48" s="8"/>
      <c r="T48" s="8"/>
      <c r="U48" s="8"/>
      <c r="V48" s="8"/>
      <c r="W48" s="8"/>
      <c r="X48" s="8"/>
      <c r="Y48" s="8"/>
    </row>
    <row r="49" ht="15.75" customHeight="1" spans="1:25">
      <c r="A49" s="8"/>
      <c r="B49" s="9"/>
      <c r="C49" s="9"/>
      <c r="D49" s="9"/>
      <c r="E49" s="8"/>
      <c r="F49" s="8"/>
      <c r="G49" s="9"/>
      <c r="H49" s="8"/>
      <c r="I49" s="8"/>
      <c r="J49" s="8"/>
      <c r="K49" s="8"/>
      <c r="L49" s="8"/>
      <c r="M49" s="8"/>
      <c r="N49" s="8"/>
      <c r="O49" s="8"/>
      <c r="P49" s="8"/>
      <c r="Q49" s="8"/>
      <c r="R49" s="8"/>
      <c r="S49" s="8"/>
      <c r="T49" s="8"/>
      <c r="U49" s="8"/>
      <c r="V49" s="8"/>
      <c r="W49" s="8"/>
      <c r="X49" s="8"/>
      <c r="Y49" s="8"/>
    </row>
    <row r="50" ht="15.75" customHeight="1" spans="1:25">
      <c r="A50" s="8"/>
      <c r="B50" s="9"/>
      <c r="C50" s="9"/>
      <c r="D50" s="9"/>
      <c r="E50" s="8"/>
      <c r="F50" s="8"/>
      <c r="G50" s="9"/>
      <c r="H50" s="8"/>
      <c r="I50" s="8"/>
      <c r="J50" s="8"/>
      <c r="K50" s="8"/>
      <c r="L50" s="8"/>
      <c r="M50" s="8"/>
      <c r="N50" s="8"/>
      <c r="O50" s="8"/>
      <c r="P50" s="8"/>
      <c r="Q50" s="8"/>
      <c r="R50" s="8"/>
      <c r="S50" s="8"/>
      <c r="T50" s="8"/>
      <c r="U50" s="8"/>
      <c r="V50" s="8"/>
      <c r="W50" s="8"/>
      <c r="X50" s="8"/>
      <c r="Y50" s="8"/>
    </row>
    <row r="51" ht="15.75" customHeight="1" spans="1:25">
      <c r="A51" s="8"/>
      <c r="B51" s="9"/>
      <c r="C51" s="9"/>
      <c r="D51" s="9"/>
      <c r="E51" s="8"/>
      <c r="F51" s="8"/>
      <c r="G51" s="9"/>
      <c r="H51" s="8"/>
      <c r="I51" s="8"/>
      <c r="J51" s="8"/>
      <c r="K51" s="8"/>
      <c r="L51" s="8"/>
      <c r="M51" s="8"/>
      <c r="N51" s="8"/>
      <c r="O51" s="8"/>
      <c r="P51" s="8"/>
      <c r="Q51" s="8"/>
      <c r="R51" s="8"/>
      <c r="S51" s="8"/>
      <c r="T51" s="8"/>
      <c r="U51" s="8"/>
      <c r="V51" s="8"/>
      <c r="W51" s="8"/>
      <c r="X51" s="8"/>
      <c r="Y51" s="8"/>
    </row>
    <row r="52" ht="15.75" customHeight="1" spans="1:25">
      <c r="A52" s="8"/>
      <c r="B52" s="9"/>
      <c r="C52" s="9"/>
      <c r="D52" s="9"/>
      <c r="E52" s="8"/>
      <c r="F52" s="8"/>
      <c r="G52" s="9"/>
      <c r="H52" s="8"/>
      <c r="I52" s="8"/>
      <c r="J52" s="8"/>
      <c r="K52" s="8"/>
      <c r="L52" s="8"/>
      <c r="M52" s="8"/>
      <c r="N52" s="8"/>
      <c r="O52" s="8"/>
      <c r="P52" s="8"/>
      <c r="Q52" s="8"/>
      <c r="R52" s="8"/>
      <c r="S52" s="8"/>
      <c r="T52" s="8"/>
      <c r="U52" s="8"/>
      <c r="V52" s="8"/>
      <c r="W52" s="8"/>
      <c r="X52" s="8"/>
      <c r="Y52" s="8"/>
    </row>
    <row r="53" ht="15.75" customHeight="1" spans="1:25">
      <c r="A53" s="8"/>
      <c r="B53" s="9"/>
      <c r="C53" s="9"/>
      <c r="D53" s="9"/>
      <c r="E53" s="8"/>
      <c r="F53" s="8"/>
      <c r="G53" s="9"/>
      <c r="H53" s="8"/>
      <c r="I53" s="8"/>
      <c r="J53" s="8"/>
      <c r="K53" s="8"/>
      <c r="L53" s="8"/>
      <c r="M53" s="8"/>
      <c r="N53" s="8"/>
      <c r="O53" s="8"/>
      <c r="P53" s="8"/>
      <c r="Q53" s="8"/>
      <c r="R53" s="8"/>
      <c r="S53" s="8"/>
      <c r="T53" s="8"/>
      <c r="U53" s="8"/>
      <c r="V53" s="8"/>
      <c r="W53" s="8"/>
      <c r="X53" s="8"/>
      <c r="Y53" s="8"/>
    </row>
    <row r="54" ht="15.75" customHeight="1" spans="1:25">
      <c r="A54" s="8"/>
      <c r="B54" s="9"/>
      <c r="C54" s="9"/>
      <c r="D54" s="9"/>
      <c r="E54" s="8"/>
      <c r="F54" s="8"/>
      <c r="G54" s="9"/>
      <c r="H54" s="8"/>
      <c r="I54" s="8"/>
      <c r="J54" s="8"/>
      <c r="K54" s="8"/>
      <c r="L54" s="8"/>
      <c r="M54" s="8"/>
      <c r="N54" s="8"/>
      <c r="O54" s="8"/>
      <c r="P54" s="8"/>
      <c r="Q54" s="8"/>
      <c r="R54" s="8"/>
      <c r="S54" s="8"/>
      <c r="T54" s="8"/>
      <c r="U54" s="8"/>
      <c r="V54" s="8"/>
      <c r="W54" s="8"/>
      <c r="X54" s="8"/>
      <c r="Y54" s="8"/>
    </row>
    <row r="55" ht="15.75" customHeight="1" spans="1:25">
      <c r="A55" s="8"/>
      <c r="B55" s="9"/>
      <c r="C55" s="9"/>
      <c r="D55" s="9"/>
      <c r="E55" s="8"/>
      <c r="F55" s="8"/>
      <c r="G55" s="9"/>
      <c r="H55" s="8"/>
      <c r="I55" s="8"/>
      <c r="J55" s="8"/>
      <c r="K55" s="8"/>
      <c r="L55" s="8"/>
      <c r="M55" s="8"/>
      <c r="N55" s="8"/>
      <c r="O55" s="8"/>
      <c r="P55" s="8"/>
      <c r="Q55" s="8"/>
      <c r="R55" s="8"/>
      <c r="S55" s="8"/>
      <c r="T55" s="8"/>
      <c r="U55" s="8"/>
      <c r="V55" s="8"/>
      <c r="W55" s="8"/>
      <c r="X55" s="8"/>
      <c r="Y55" s="8"/>
    </row>
    <row r="56" ht="15.75" customHeight="1" spans="1:25">
      <c r="A56" s="8"/>
      <c r="B56" s="9"/>
      <c r="C56" s="9"/>
      <c r="D56" s="9"/>
      <c r="E56" s="8"/>
      <c r="F56" s="8"/>
      <c r="G56" s="9"/>
      <c r="H56" s="8"/>
      <c r="I56" s="8"/>
      <c r="J56" s="8"/>
      <c r="K56" s="8"/>
      <c r="L56" s="8"/>
      <c r="M56" s="8"/>
      <c r="N56" s="8"/>
      <c r="O56" s="8"/>
      <c r="P56" s="8"/>
      <c r="Q56" s="8"/>
      <c r="R56" s="8"/>
      <c r="S56" s="8"/>
      <c r="T56" s="8"/>
      <c r="U56" s="8"/>
      <c r="V56" s="8"/>
      <c r="W56" s="8"/>
      <c r="X56" s="8"/>
      <c r="Y56" s="8"/>
    </row>
    <row r="57" ht="15.75" customHeight="1" spans="1:25">
      <c r="A57" s="8"/>
      <c r="B57" s="9"/>
      <c r="C57" s="9"/>
      <c r="D57" s="9"/>
      <c r="E57" s="8"/>
      <c r="F57" s="8"/>
      <c r="G57" s="9"/>
      <c r="H57" s="8"/>
      <c r="I57" s="8"/>
      <c r="J57" s="8"/>
      <c r="K57" s="8"/>
      <c r="L57" s="8"/>
      <c r="M57" s="8"/>
      <c r="N57" s="8"/>
      <c r="O57" s="8"/>
      <c r="P57" s="8"/>
      <c r="Q57" s="8"/>
      <c r="R57" s="8"/>
      <c r="S57" s="8"/>
      <c r="T57" s="8"/>
      <c r="U57" s="8"/>
      <c r="V57" s="8"/>
      <c r="W57" s="8"/>
      <c r="X57" s="8"/>
      <c r="Y57" s="8"/>
    </row>
    <row r="58" ht="15.75" customHeight="1" spans="1:25">
      <c r="A58" s="8"/>
      <c r="B58" s="9"/>
      <c r="C58" s="9"/>
      <c r="D58" s="9"/>
      <c r="E58" s="8"/>
      <c r="F58" s="8"/>
      <c r="G58" s="9"/>
      <c r="H58" s="8"/>
      <c r="I58" s="8"/>
      <c r="J58" s="8"/>
      <c r="K58" s="8"/>
      <c r="L58" s="8"/>
      <c r="M58" s="8"/>
      <c r="N58" s="8"/>
      <c r="O58" s="8"/>
      <c r="P58" s="8"/>
      <c r="Q58" s="8"/>
      <c r="R58" s="8"/>
      <c r="S58" s="8"/>
      <c r="T58" s="8"/>
      <c r="U58" s="8"/>
      <c r="V58" s="8"/>
      <c r="W58" s="8"/>
      <c r="X58" s="8"/>
      <c r="Y58" s="8"/>
    </row>
    <row r="59" ht="15.75" customHeight="1" spans="1:25">
      <c r="A59" s="8"/>
      <c r="B59" s="9"/>
      <c r="C59" s="9"/>
      <c r="D59" s="9"/>
      <c r="E59" s="8"/>
      <c r="F59" s="8"/>
      <c r="G59" s="9"/>
      <c r="H59" s="8"/>
      <c r="I59" s="8"/>
      <c r="J59" s="8"/>
      <c r="K59" s="8"/>
      <c r="L59" s="8"/>
      <c r="M59" s="8"/>
      <c r="N59" s="8"/>
      <c r="O59" s="8"/>
      <c r="P59" s="8"/>
      <c r="Q59" s="8"/>
      <c r="R59" s="8"/>
      <c r="S59" s="8"/>
      <c r="T59" s="8"/>
      <c r="U59" s="8"/>
      <c r="V59" s="8"/>
      <c r="W59" s="8"/>
      <c r="X59" s="8"/>
      <c r="Y59" s="8"/>
    </row>
    <row r="60" ht="15.75" customHeight="1" spans="1:25">
      <c r="A60" s="8"/>
      <c r="B60" s="9"/>
      <c r="C60" s="9"/>
      <c r="D60" s="9"/>
      <c r="E60" s="8"/>
      <c r="F60" s="8"/>
      <c r="G60" s="9"/>
      <c r="H60" s="8"/>
      <c r="I60" s="8"/>
      <c r="J60" s="8"/>
      <c r="K60" s="8"/>
      <c r="L60" s="8"/>
      <c r="M60" s="8"/>
      <c r="N60" s="8"/>
      <c r="O60" s="8"/>
      <c r="P60" s="8"/>
      <c r="Q60" s="8"/>
      <c r="R60" s="8"/>
      <c r="S60" s="8"/>
      <c r="T60" s="8"/>
      <c r="U60" s="8"/>
      <c r="V60" s="8"/>
      <c r="W60" s="8"/>
      <c r="X60" s="8"/>
      <c r="Y60" s="8"/>
    </row>
    <row r="61" ht="15.75" customHeight="1" spans="1:25">
      <c r="A61" s="8"/>
      <c r="B61" s="9"/>
      <c r="C61" s="9"/>
      <c r="D61" s="9"/>
      <c r="E61" s="8"/>
      <c r="F61" s="8"/>
      <c r="G61" s="9"/>
      <c r="H61" s="8"/>
      <c r="I61" s="8"/>
      <c r="J61" s="8"/>
      <c r="K61" s="8"/>
      <c r="L61" s="8"/>
      <c r="M61" s="8"/>
      <c r="N61" s="8"/>
      <c r="O61" s="8"/>
      <c r="P61" s="8"/>
      <c r="Q61" s="8"/>
      <c r="R61" s="8"/>
      <c r="S61" s="8"/>
      <c r="T61" s="8"/>
      <c r="U61" s="8"/>
      <c r="V61" s="8"/>
      <c r="W61" s="8"/>
      <c r="X61" s="8"/>
      <c r="Y61" s="8"/>
    </row>
    <row r="62" ht="15.75" customHeight="1" spans="1:25">
      <c r="A62" s="8"/>
      <c r="B62" s="9"/>
      <c r="C62" s="9"/>
      <c r="D62" s="9"/>
      <c r="E62" s="8"/>
      <c r="F62" s="8"/>
      <c r="G62" s="9"/>
      <c r="H62" s="8"/>
      <c r="I62" s="8"/>
      <c r="J62" s="8"/>
      <c r="K62" s="8"/>
      <c r="L62" s="8"/>
      <c r="M62" s="8"/>
      <c r="N62" s="8"/>
      <c r="O62" s="8"/>
      <c r="P62" s="8"/>
      <c r="Q62" s="8"/>
      <c r="R62" s="8"/>
      <c r="S62" s="8"/>
      <c r="T62" s="8"/>
      <c r="U62" s="8"/>
      <c r="V62" s="8"/>
      <c r="W62" s="8"/>
      <c r="X62" s="8"/>
      <c r="Y62" s="8"/>
    </row>
    <row r="63" ht="15.75" customHeight="1" spans="1:25">
      <c r="A63" s="8"/>
      <c r="B63" s="9"/>
      <c r="C63" s="9"/>
      <c r="D63" s="9"/>
      <c r="E63" s="8"/>
      <c r="F63" s="8"/>
      <c r="G63" s="9"/>
      <c r="H63" s="8"/>
      <c r="I63" s="8"/>
      <c r="J63" s="8"/>
      <c r="K63" s="8"/>
      <c r="L63" s="8"/>
      <c r="M63" s="8"/>
      <c r="N63" s="8"/>
      <c r="O63" s="8"/>
      <c r="P63" s="8"/>
      <c r="Q63" s="8"/>
      <c r="R63" s="8"/>
      <c r="S63" s="8"/>
      <c r="T63" s="8"/>
      <c r="U63" s="8"/>
      <c r="V63" s="8"/>
      <c r="W63" s="8"/>
      <c r="X63" s="8"/>
      <c r="Y63" s="8"/>
    </row>
    <row r="64" ht="15.75" customHeight="1" spans="1:25">
      <c r="A64" s="8"/>
      <c r="B64" s="9"/>
      <c r="C64" s="9"/>
      <c r="D64" s="9"/>
      <c r="E64" s="8"/>
      <c r="F64" s="8"/>
      <c r="G64" s="9"/>
      <c r="H64" s="8"/>
      <c r="I64" s="8"/>
      <c r="J64" s="8"/>
      <c r="K64" s="8"/>
      <c r="L64" s="8"/>
      <c r="M64" s="8"/>
      <c r="N64" s="8"/>
      <c r="O64" s="8"/>
      <c r="P64" s="8"/>
      <c r="Q64" s="8"/>
      <c r="R64" s="8"/>
      <c r="S64" s="8"/>
      <c r="T64" s="8"/>
      <c r="U64" s="8"/>
      <c r="V64" s="8"/>
      <c r="W64" s="8"/>
      <c r="X64" s="8"/>
      <c r="Y64" s="8"/>
    </row>
    <row r="65" ht="15.75" customHeight="1" spans="1:25">
      <c r="A65" s="8"/>
      <c r="B65" s="9"/>
      <c r="C65" s="9"/>
      <c r="D65" s="9"/>
      <c r="E65" s="8"/>
      <c r="F65" s="8"/>
      <c r="G65" s="9"/>
      <c r="H65" s="8"/>
      <c r="I65" s="8"/>
      <c r="J65" s="8"/>
      <c r="K65" s="8"/>
      <c r="L65" s="8"/>
      <c r="M65" s="8"/>
      <c r="N65" s="8"/>
      <c r="O65" s="8"/>
      <c r="P65" s="8"/>
      <c r="Q65" s="8"/>
      <c r="R65" s="8"/>
      <c r="S65" s="8"/>
      <c r="T65" s="8"/>
      <c r="U65" s="8"/>
      <c r="V65" s="8"/>
      <c r="W65" s="8"/>
      <c r="X65" s="8"/>
      <c r="Y65" s="8"/>
    </row>
    <row r="66" ht="15.75" customHeight="1" spans="1:25">
      <c r="A66" s="8"/>
      <c r="B66" s="9"/>
      <c r="C66" s="9"/>
      <c r="D66" s="9"/>
      <c r="E66" s="8"/>
      <c r="F66" s="8"/>
      <c r="G66" s="9"/>
      <c r="H66" s="8"/>
      <c r="I66" s="8"/>
      <c r="J66" s="8"/>
      <c r="K66" s="8"/>
      <c r="L66" s="8"/>
      <c r="M66" s="8"/>
      <c r="N66" s="8"/>
      <c r="O66" s="8"/>
      <c r="P66" s="8"/>
      <c r="Q66" s="8"/>
      <c r="R66" s="8"/>
      <c r="S66" s="8"/>
      <c r="T66" s="8"/>
      <c r="U66" s="8"/>
      <c r="V66" s="8"/>
      <c r="W66" s="8"/>
      <c r="X66" s="8"/>
      <c r="Y66" s="8"/>
    </row>
    <row r="67" ht="15.75" customHeight="1" spans="1:25">
      <c r="A67" s="8"/>
      <c r="B67" s="9"/>
      <c r="C67" s="9"/>
      <c r="D67" s="9"/>
      <c r="E67" s="8"/>
      <c r="F67" s="8"/>
      <c r="G67" s="9"/>
      <c r="H67" s="8"/>
      <c r="I67" s="8"/>
      <c r="J67" s="8"/>
      <c r="K67" s="8"/>
      <c r="L67" s="8"/>
      <c r="M67" s="8"/>
      <c r="N67" s="8"/>
      <c r="O67" s="8"/>
      <c r="P67" s="8"/>
      <c r="Q67" s="8"/>
      <c r="R67" s="8"/>
      <c r="S67" s="8"/>
      <c r="T67" s="8"/>
      <c r="U67" s="8"/>
      <c r="V67" s="8"/>
      <c r="W67" s="8"/>
      <c r="X67" s="8"/>
      <c r="Y67" s="8"/>
    </row>
    <row r="68" ht="15.75" customHeight="1" spans="1:25">
      <c r="A68" s="8"/>
      <c r="B68" s="9"/>
      <c r="C68" s="9"/>
      <c r="D68" s="9"/>
      <c r="E68" s="8"/>
      <c r="F68" s="8"/>
      <c r="G68" s="9"/>
      <c r="H68" s="8"/>
      <c r="I68" s="8"/>
      <c r="J68" s="8"/>
      <c r="K68" s="8"/>
      <c r="L68" s="8"/>
      <c r="M68" s="8"/>
      <c r="N68" s="8"/>
      <c r="O68" s="8"/>
      <c r="P68" s="8"/>
      <c r="Q68" s="8"/>
      <c r="R68" s="8"/>
      <c r="S68" s="8"/>
      <c r="T68" s="8"/>
      <c r="U68" s="8"/>
      <c r="V68" s="8"/>
      <c r="W68" s="8"/>
      <c r="X68" s="8"/>
      <c r="Y68" s="8"/>
    </row>
    <row r="69" ht="15.75" customHeight="1" spans="1:25">
      <c r="A69" s="8"/>
      <c r="B69" s="9"/>
      <c r="C69" s="9"/>
      <c r="D69" s="9"/>
      <c r="E69" s="8"/>
      <c r="F69" s="8"/>
      <c r="G69" s="9"/>
      <c r="H69" s="8"/>
      <c r="I69" s="8"/>
      <c r="J69" s="8"/>
      <c r="K69" s="8"/>
      <c r="L69" s="8"/>
      <c r="M69" s="8"/>
      <c r="N69" s="8"/>
      <c r="O69" s="8"/>
      <c r="P69" s="8"/>
      <c r="Q69" s="8"/>
      <c r="R69" s="8"/>
      <c r="S69" s="8"/>
      <c r="T69" s="8"/>
      <c r="U69" s="8"/>
      <c r="V69" s="8"/>
      <c r="W69" s="8"/>
      <c r="X69" s="8"/>
      <c r="Y69" s="8"/>
    </row>
    <row r="70" ht="15.75" customHeight="1" spans="1:25">
      <c r="A70" s="8"/>
      <c r="B70" s="9"/>
      <c r="C70" s="9"/>
      <c r="D70" s="9"/>
      <c r="E70" s="8"/>
      <c r="F70" s="8"/>
      <c r="G70" s="9"/>
      <c r="H70" s="8"/>
      <c r="I70" s="8"/>
      <c r="J70" s="8"/>
      <c r="K70" s="8"/>
      <c r="L70" s="8"/>
      <c r="M70" s="8"/>
      <c r="N70" s="8"/>
      <c r="O70" s="8"/>
      <c r="P70" s="8"/>
      <c r="Q70" s="8"/>
      <c r="R70" s="8"/>
      <c r="S70" s="8"/>
      <c r="T70" s="8"/>
      <c r="U70" s="8"/>
      <c r="V70" s="8"/>
      <c r="W70" s="8"/>
      <c r="X70" s="8"/>
      <c r="Y70" s="8"/>
    </row>
    <row r="71" ht="15.75" customHeight="1" spans="1:25">
      <c r="A71" s="8"/>
      <c r="B71" s="9"/>
      <c r="C71" s="9"/>
      <c r="D71" s="9"/>
      <c r="E71" s="8"/>
      <c r="F71" s="8"/>
      <c r="G71" s="9"/>
      <c r="H71" s="8"/>
      <c r="I71" s="8"/>
      <c r="J71" s="8"/>
      <c r="K71" s="8"/>
      <c r="L71" s="8"/>
      <c r="M71" s="8"/>
      <c r="N71" s="8"/>
      <c r="O71" s="8"/>
      <c r="P71" s="8"/>
      <c r="Q71" s="8"/>
      <c r="R71" s="8"/>
      <c r="S71" s="8"/>
      <c r="T71" s="8"/>
      <c r="U71" s="8"/>
      <c r="V71" s="8"/>
      <c r="W71" s="8"/>
      <c r="X71" s="8"/>
      <c r="Y71" s="8"/>
    </row>
    <row r="72" ht="15.75" customHeight="1" spans="1:25">
      <c r="A72" s="8"/>
      <c r="B72" s="9"/>
      <c r="C72" s="9"/>
      <c r="D72" s="9"/>
      <c r="E72" s="8"/>
      <c r="F72" s="8"/>
      <c r="G72" s="9"/>
      <c r="H72" s="8"/>
      <c r="I72" s="8"/>
      <c r="J72" s="8"/>
      <c r="K72" s="8"/>
      <c r="L72" s="8"/>
      <c r="M72" s="8"/>
      <c r="N72" s="8"/>
      <c r="O72" s="8"/>
      <c r="P72" s="8"/>
      <c r="Q72" s="8"/>
      <c r="R72" s="8"/>
      <c r="S72" s="8"/>
      <c r="T72" s="8"/>
      <c r="U72" s="8"/>
      <c r="V72" s="8"/>
      <c r="W72" s="8"/>
      <c r="X72" s="8"/>
      <c r="Y72" s="8"/>
    </row>
    <row r="73" ht="15.75" customHeight="1" spans="1:25">
      <c r="A73" s="8"/>
      <c r="B73" s="9"/>
      <c r="C73" s="9"/>
      <c r="D73" s="9"/>
      <c r="E73" s="8"/>
      <c r="F73" s="8"/>
      <c r="G73" s="9"/>
      <c r="H73" s="8"/>
      <c r="I73" s="8"/>
      <c r="J73" s="8"/>
      <c r="K73" s="8"/>
      <c r="L73" s="8"/>
      <c r="M73" s="8"/>
      <c r="N73" s="8"/>
      <c r="O73" s="8"/>
      <c r="P73" s="8"/>
      <c r="Q73" s="8"/>
      <c r="R73" s="8"/>
      <c r="S73" s="8"/>
      <c r="T73" s="8"/>
      <c r="U73" s="8"/>
      <c r="V73" s="8"/>
      <c r="W73" s="8"/>
      <c r="X73" s="8"/>
      <c r="Y73" s="8"/>
    </row>
    <row r="74" ht="15.75" customHeight="1" spans="1:25">
      <c r="A74" s="8"/>
      <c r="B74" s="9"/>
      <c r="C74" s="9"/>
      <c r="D74" s="9"/>
      <c r="E74" s="8"/>
      <c r="F74" s="8"/>
      <c r="G74" s="9"/>
      <c r="H74" s="8"/>
      <c r="I74" s="8"/>
      <c r="J74" s="8"/>
      <c r="K74" s="8"/>
      <c r="L74" s="8"/>
      <c r="M74" s="8"/>
      <c r="N74" s="8"/>
      <c r="O74" s="8"/>
      <c r="P74" s="8"/>
      <c r="Q74" s="8"/>
      <c r="R74" s="8"/>
      <c r="S74" s="8"/>
      <c r="T74" s="8"/>
      <c r="U74" s="8"/>
      <c r="V74" s="8"/>
      <c r="W74" s="8"/>
      <c r="X74" s="8"/>
      <c r="Y74" s="8"/>
    </row>
    <row r="75" ht="15.75" customHeight="1" spans="1:25">
      <c r="A75" s="8"/>
      <c r="B75" s="9"/>
      <c r="C75" s="9"/>
      <c r="D75" s="9"/>
      <c r="E75" s="8"/>
      <c r="F75" s="8"/>
      <c r="G75" s="9"/>
      <c r="H75" s="8"/>
      <c r="I75" s="8"/>
      <c r="J75" s="8"/>
      <c r="K75" s="8"/>
      <c r="L75" s="8"/>
      <c r="M75" s="8"/>
      <c r="N75" s="8"/>
      <c r="O75" s="8"/>
      <c r="P75" s="8"/>
      <c r="Q75" s="8"/>
      <c r="R75" s="8"/>
      <c r="S75" s="8"/>
      <c r="T75" s="8"/>
      <c r="U75" s="8"/>
      <c r="V75" s="8"/>
      <c r="W75" s="8"/>
      <c r="X75" s="8"/>
      <c r="Y75" s="8"/>
    </row>
    <row r="76" ht="15.75" customHeight="1" spans="1:25">
      <c r="A76" s="8"/>
      <c r="B76" s="9"/>
      <c r="C76" s="9"/>
      <c r="D76" s="9"/>
      <c r="E76" s="8"/>
      <c r="F76" s="8"/>
      <c r="G76" s="9"/>
      <c r="H76" s="8"/>
      <c r="I76" s="8"/>
      <c r="J76" s="8"/>
      <c r="K76" s="8"/>
      <c r="L76" s="8"/>
      <c r="M76" s="8"/>
      <c r="N76" s="8"/>
      <c r="O76" s="8"/>
      <c r="P76" s="8"/>
      <c r="Q76" s="8"/>
      <c r="R76" s="8"/>
      <c r="S76" s="8"/>
      <c r="T76" s="8"/>
      <c r="U76" s="8"/>
      <c r="V76" s="8"/>
      <c r="W76" s="8"/>
      <c r="X76" s="8"/>
      <c r="Y76" s="8"/>
    </row>
    <row r="77" ht="15.75" customHeight="1" spans="1:25">
      <c r="A77" s="8"/>
      <c r="B77" s="9"/>
      <c r="C77" s="9"/>
      <c r="D77" s="9"/>
      <c r="E77" s="8"/>
      <c r="F77" s="8"/>
      <c r="G77" s="9"/>
      <c r="H77" s="8"/>
      <c r="I77" s="8"/>
      <c r="J77" s="8"/>
      <c r="K77" s="8"/>
      <c r="L77" s="8"/>
      <c r="M77" s="8"/>
      <c r="N77" s="8"/>
      <c r="O77" s="8"/>
      <c r="P77" s="8"/>
      <c r="Q77" s="8"/>
      <c r="R77" s="8"/>
      <c r="S77" s="8"/>
      <c r="T77" s="8"/>
      <c r="U77" s="8"/>
      <c r="V77" s="8"/>
      <c r="W77" s="8"/>
      <c r="X77" s="8"/>
      <c r="Y77" s="8"/>
    </row>
    <row r="78" ht="15.75" customHeight="1" spans="1:25">
      <c r="A78" s="8"/>
      <c r="B78" s="9"/>
      <c r="C78" s="9"/>
      <c r="D78" s="9"/>
      <c r="E78" s="8"/>
      <c r="F78" s="8"/>
      <c r="G78" s="9"/>
      <c r="H78" s="8"/>
      <c r="I78" s="8"/>
      <c r="J78" s="8"/>
      <c r="K78" s="8"/>
      <c r="L78" s="8"/>
      <c r="M78" s="8"/>
      <c r="N78" s="8"/>
      <c r="O78" s="8"/>
      <c r="P78" s="8"/>
      <c r="Q78" s="8"/>
      <c r="R78" s="8"/>
      <c r="S78" s="8"/>
      <c r="T78" s="8"/>
      <c r="U78" s="8"/>
      <c r="V78" s="8"/>
      <c r="W78" s="8"/>
      <c r="X78" s="8"/>
      <c r="Y78" s="8"/>
    </row>
    <row r="79" ht="15.75" customHeight="1" spans="1:25">
      <c r="A79" s="8"/>
      <c r="B79" s="9"/>
      <c r="C79" s="9"/>
      <c r="D79" s="9"/>
      <c r="E79" s="8"/>
      <c r="F79" s="8"/>
      <c r="G79" s="9"/>
      <c r="H79" s="8"/>
      <c r="I79" s="8"/>
      <c r="J79" s="8"/>
      <c r="K79" s="8"/>
      <c r="L79" s="8"/>
      <c r="M79" s="8"/>
      <c r="N79" s="8"/>
      <c r="O79" s="8"/>
      <c r="P79" s="8"/>
      <c r="Q79" s="8"/>
      <c r="R79" s="8"/>
      <c r="S79" s="8"/>
      <c r="T79" s="8"/>
      <c r="U79" s="8"/>
      <c r="V79" s="8"/>
      <c r="W79" s="8"/>
      <c r="X79" s="8"/>
      <c r="Y79" s="8"/>
    </row>
    <row r="80" ht="15.75" customHeight="1" spans="1:25">
      <c r="A80" s="8"/>
      <c r="B80" s="9"/>
      <c r="C80" s="9"/>
      <c r="D80" s="9"/>
      <c r="E80" s="8"/>
      <c r="F80" s="8"/>
      <c r="G80" s="9"/>
      <c r="H80" s="8"/>
      <c r="I80" s="8"/>
      <c r="J80" s="8"/>
      <c r="K80" s="8"/>
      <c r="L80" s="8"/>
      <c r="M80" s="8"/>
      <c r="N80" s="8"/>
      <c r="O80" s="8"/>
      <c r="P80" s="8"/>
      <c r="Q80" s="8"/>
      <c r="R80" s="8"/>
      <c r="S80" s="8"/>
      <c r="T80" s="8"/>
      <c r="U80" s="8"/>
      <c r="V80" s="8"/>
      <c r="W80" s="8"/>
      <c r="X80" s="8"/>
      <c r="Y80" s="8"/>
    </row>
    <row r="81" ht="15.75" customHeight="1" spans="1:25">
      <c r="A81" s="8"/>
      <c r="B81" s="9"/>
      <c r="C81" s="9"/>
      <c r="D81" s="9"/>
      <c r="E81" s="8"/>
      <c r="F81" s="8"/>
      <c r="G81" s="9"/>
      <c r="H81" s="8"/>
      <c r="I81" s="8"/>
      <c r="J81" s="8"/>
      <c r="K81" s="8"/>
      <c r="L81" s="8"/>
      <c r="M81" s="8"/>
      <c r="N81" s="8"/>
      <c r="O81" s="8"/>
      <c r="P81" s="8"/>
      <c r="Q81" s="8"/>
      <c r="R81" s="8"/>
      <c r="S81" s="8"/>
      <c r="T81" s="8"/>
      <c r="U81" s="8"/>
      <c r="V81" s="8"/>
      <c r="W81" s="8"/>
      <c r="X81" s="8"/>
      <c r="Y81" s="8"/>
    </row>
    <row r="82" ht="15.75" customHeight="1" spans="1:25">
      <c r="A82" s="8"/>
      <c r="B82" s="9"/>
      <c r="C82" s="9"/>
      <c r="D82" s="9"/>
      <c r="E82" s="8"/>
      <c r="F82" s="8"/>
      <c r="G82" s="9"/>
      <c r="H82" s="8"/>
      <c r="I82" s="8"/>
      <c r="J82" s="8"/>
      <c r="K82" s="8"/>
      <c r="L82" s="8"/>
      <c r="M82" s="8"/>
      <c r="N82" s="8"/>
      <c r="O82" s="8"/>
      <c r="P82" s="8"/>
      <c r="Q82" s="8"/>
      <c r="R82" s="8"/>
      <c r="S82" s="8"/>
      <c r="T82" s="8"/>
      <c r="U82" s="8"/>
      <c r="V82" s="8"/>
      <c r="W82" s="8"/>
      <c r="X82" s="8"/>
      <c r="Y82" s="8"/>
    </row>
    <row r="83" ht="15.75" customHeight="1" spans="1:25">
      <c r="A83" s="8"/>
      <c r="B83" s="9"/>
      <c r="C83" s="9"/>
      <c r="D83" s="9"/>
      <c r="E83" s="8"/>
      <c r="F83" s="8"/>
      <c r="G83" s="9"/>
      <c r="H83" s="8"/>
      <c r="I83" s="8"/>
      <c r="J83" s="8"/>
      <c r="K83" s="8"/>
      <c r="L83" s="8"/>
      <c r="M83" s="8"/>
      <c r="N83" s="8"/>
      <c r="O83" s="8"/>
      <c r="P83" s="8"/>
      <c r="Q83" s="8"/>
      <c r="R83" s="8"/>
      <c r="S83" s="8"/>
      <c r="T83" s="8"/>
      <c r="U83" s="8"/>
      <c r="V83" s="8"/>
      <c r="W83" s="8"/>
      <c r="X83" s="8"/>
      <c r="Y83" s="8"/>
    </row>
    <row r="84" ht="15.75" customHeight="1" spans="1:25">
      <c r="A84" s="8"/>
      <c r="B84" s="9"/>
      <c r="C84" s="9"/>
      <c r="D84" s="9"/>
      <c r="E84" s="8"/>
      <c r="F84" s="8"/>
      <c r="G84" s="9"/>
      <c r="H84" s="8"/>
      <c r="I84" s="8"/>
      <c r="J84" s="8"/>
      <c r="K84" s="8"/>
      <c r="L84" s="8"/>
      <c r="M84" s="8"/>
      <c r="N84" s="8"/>
      <c r="O84" s="8"/>
      <c r="P84" s="8"/>
      <c r="Q84" s="8"/>
      <c r="R84" s="8"/>
      <c r="S84" s="8"/>
      <c r="T84" s="8"/>
      <c r="U84" s="8"/>
      <c r="V84" s="8"/>
      <c r="W84" s="8"/>
      <c r="X84" s="8"/>
      <c r="Y84" s="8"/>
    </row>
    <row r="85" ht="15.75" customHeight="1" spans="1:25">
      <c r="A85" s="8"/>
      <c r="B85" s="9"/>
      <c r="C85" s="9"/>
      <c r="D85" s="9"/>
      <c r="E85" s="8"/>
      <c r="F85" s="8"/>
      <c r="G85" s="9"/>
      <c r="H85" s="8"/>
      <c r="I85" s="8"/>
      <c r="J85" s="8"/>
      <c r="K85" s="8"/>
      <c r="L85" s="8"/>
      <c r="M85" s="8"/>
      <c r="N85" s="8"/>
      <c r="O85" s="8"/>
      <c r="P85" s="8"/>
      <c r="Q85" s="8"/>
      <c r="R85" s="8"/>
      <c r="S85" s="8"/>
      <c r="T85" s="8"/>
      <c r="U85" s="8"/>
      <c r="V85" s="8"/>
      <c r="W85" s="8"/>
      <c r="X85" s="8"/>
      <c r="Y85" s="8"/>
    </row>
    <row r="86" ht="15.75" customHeight="1" spans="1:25">
      <c r="A86" s="8"/>
      <c r="B86" s="9"/>
      <c r="C86" s="9"/>
      <c r="D86" s="9"/>
      <c r="E86" s="8"/>
      <c r="F86" s="8"/>
      <c r="G86" s="9"/>
      <c r="H86" s="8"/>
      <c r="I86" s="8"/>
      <c r="J86" s="8"/>
      <c r="K86" s="8"/>
      <c r="L86" s="8"/>
      <c r="M86" s="8"/>
      <c r="N86" s="8"/>
      <c r="O86" s="8"/>
      <c r="P86" s="8"/>
      <c r="Q86" s="8"/>
      <c r="R86" s="8"/>
      <c r="S86" s="8"/>
      <c r="T86" s="8"/>
      <c r="U86" s="8"/>
      <c r="V86" s="8"/>
      <c r="W86" s="8"/>
      <c r="X86" s="8"/>
      <c r="Y86" s="8"/>
    </row>
    <row r="87" ht="15.75" customHeight="1" spans="1:25">
      <c r="A87" s="8"/>
      <c r="B87" s="9"/>
      <c r="C87" s="9"/>
      <c r="D87" s="9"/>
      <c r="E87" s="8"/>
      <c r="F87" s="8"/>
      <c r="G87" s="9"/>
      <c r="H87" s="8"/>
      <c r="I87" s="8"/>
      <c r="J87" s="8"/>
      <c r="K87" s="8"/>
      <c r="L87" s="8"/>
      <c r="M87" s="8"/>
      <c r="N87" s="8"/>
      <c r="O87" s="8"/>
      <c r="P87" s="8"/>
      <c r="Q87" s="8"/>
      <c r="R87" s="8"/>
      <c r="S87" s="8"/>
      <c r="T87" s="8"/>
      <c r="U87" s="8"/>
      <c r="V87" s="8"/>
      <c r="W87" s="8"/>
      <c r="X87" s="8"/>
      <c r="Y87" s="8"/>
    </row>
    <row r="88" ht="15.75" customHeight="1" spans="1:25">
      <c r="A88" s="8"/>
      <c r="B88" s="9"/>
      <c r="C88" s="9"/>
      <c r="D88" s="9"/>
      <c r="E88" s="8"/>
      <c r="F88" s="8"/>
      <c r="G88" s="9"/>
      <c r="H88" s="8"/>
      <c r="I88" s="8"/>
      <c r="J88" s="8"/>
      <c r="K88" s="8"/>
      <c r="L88" s="8"/>
      <c r="M88" s="8"/>
      <c r="N88" s="8"/>
      <c r="O88" s="8"/>
      <c r="P88" s="8"/>
      <c r="Q88" s="8"/>
      <c r="R88" s="8"/>
      <c r="S88" s="8"/>
      <c r="T88" s="8"/>
      <c r="U88" s="8"/>
      <c r="V88" s="8"/>
      <c r="W88" s="8"/>
      <c r="X88" s="8"/>
      <c r="Y88" s="8"/>
    </row>
    <row r="89" ht="15.75" customHeight="1" spans="1:25">
      <c r="A89" s="8"/>
      <c r="B89" s="9"/>
      <c r="C89" s="9"/>
      <c r="D89" s="9"/>
      <c r="E89" s="8"/>
      <c r="F89" s="8"/>
      <c r="G89" s="9"/>
      <c r="H89" s="8"/>
      <c r="I89" s="8"/>
      <c r="J89" s="8"/>
      <c r="K89" s="8"/>
      <c r="L89" s="8"/>
      <c r="M89" s="8"/>
      <c r="N89" s="8"/>
      <c r="O89" s="8"/>
      <c r="P89" s="8"/>
      <c r="Q89" s="8"/>
      <c r="R89" s="8"/>
      <c r="S89" s="8"/>
      <c r="T89" s="8"/>
      <c r="U89" s="8"/>
      <c r="V89" s="8"/>
      <c r="W89" s="8"/>
      <c r="X89" s="8"/>
      <c r="Y89" s="8"/>
    </row>
    <row r="90" ht="15.75" customHeight="1" spans="1:25">
      <c r="A90" s="8"/>
      <c r="B90" s="9"/>
      <c r="C90" s="9"/>
      <c r="D90" s="9"/>
      <c r="E90" s="8"/>
      <c r="F90" s="8"/>
      <c r="G90" s="9"/>
      <c r="H90" s="8"/>
      <c r="I90" s="8"/>
      <c r="J90" s="8"/>
      <c r="K90" s="8"/>
      <c r="L90" s="8"/>
      <c r="M90" s="8"/>
      <c r="N90" s="8"/>
      <c r="O90" s="8"/>
      <c r="P90" s="8"/>
      <c r="Q90" s="8"/>
      <c r="R90" s="8"/>
      <c r="S90" s="8"/>
      <c r="T90" s="8"/>
      <c r="U90" s="8"/>
      <c r="V90" s="8"/>
      <c r="W90" s="8"/>
      <c r="X90" s="8"/>
      <c r="Y90" s="8"/>
    </row>
    <row r="91" ht="15.75" customHeight="1" spans="1:25">
      <c r="A91" s="8"/>
      <c r="B91" s="9"/>
      <c r="C91" s="9"/>
      <c r="D91" s="9"/>
      <c r="E91" s="8"/>
      <c r="F91" s="8"/>
      <c r="G91" s="9"/>
      <c r="H91" s="8"/>
      <c r="I91" s="8"/>
      <c r="J91" s="8"/>
      <c r="K91" s="8"/>
      <c r="L91" s="8"/>
      <c r="M91" s="8"/>
      <c r="N91" s="8"/>
      <c r="O91" s="8"/>
      <c r="P91" s="8"/>
      <c r="Q91" s="8"/>
      <c r="R91" s="8"/>
      <c r="S91" s="8"/>
      <c r="T91" s="8"/>
      <c r="U91" s="8"/>
      <c r="V91" s="8"/>
      <c r="W91" s="8"/>
      <c r="X91" s="8"/>
      <c r="Y91" s="8"/>
    </row>
    <row r="92" ht="15.75" customHeight="1" spans="1:25">
      <c r="A92" s="8"/>
      <c r="B92" s="9"/>
      <c r="C92" s="9"/>
      <c r="D92" s="9"/>
      <c r="E92" s="8"/>
      <c r="F92" s="8"/>
      <c r="G92" s="9"/>
      <c r="H92" s="8"/>
      <c r="I92" s="8"/>
      <c r="J92" s="8"/>
      <c r="K92" s="8"/>
      <c r="L92" s="8"/>
      <c r="M92" s="8"/>
      <c r="N92" s="8"/>
      <c r="O92" s="8"/>
      <c r="P92" s="8"/>
      <c r="Q92" s="8"/>
      <c r="R92" s="8"/>
      <c r="S92" s="8"/>
      <c r="T92" s="8"/>
      <c r="U92" s="8"/>
      <c r="V92" s="8"/>
      <c r="W92" s="8"/>
      <c r="X92" s="8"/>
      <c r="Y92" s="8"/>
    </row>
    <row r="93" ht="15.75" customHeight="1" spans="1:25">
      <c r="A93" s="8"/>
      <c r="B93" s="9"/>
      <c r="C93" s="9"/>
      <c r="D93" s="9"/>
      <c r="E93" s="8"/>
      <c r="F93" s="8"/>
      <c r="G93" s="9"/>
      <c r="H93" s="8"/>
      <c r="I93" s="8"/>
      <c r="J93" s="8"/>
      <c r="K93" s="8"/>
      <c r="L93" s="8"/>
      <c r="M93" s="8"/>
      <c r="N93" s="8"/>
      <c r="O93" s="8"/>
      <c r="P93" s="8"/>
      <c r="Q93" s="8"/>
      <c r="R93" s="8"/>
      <c r="S93" s="8"/>
      <c r="T93" s="8"/>
      <c r="U93" s="8"/>
      <c r="V93" s="8"/>
      <c r="W93" s="8"/>
      <c r="X93" s="8"/>
      <c r="Y93" s="8"/>
    </row>
    <row r="94" ht="15.75" customHeight="1" spans="1:25">
      <c r="A94" s="8"/>
      <c r="B94" s="9"/>
      <c r="C94" s="9"/>
      <c r="D94" s="9"/>
      <c r="E94" s="8"/>
      <c r="F94" s="8"/>
      <c r="G94" s="9"/>
      <c r="H94" s="8"/>
      <c r="I94" s="8"/>
      <c r="J94" s="8"/>
      <c r="K94" s="8"/>
      <c r="L94" s="8"/>
      <c r="M94" s="8"/>
      <c r="N94" s="8"/>
      <c r="O94" s="8"/>
      <c r="P94" s="8"/>
      <c r="Q94" s="8"/>
      <c r="R94" s="8"/>
      <c r="S94" s="8"/>
      <c r="T94" s="8"/>
      <c r="U94" s="8"/>
      <c r="V94" s="8"/>
      <c r="W94" s="8"/>
      <c r="X94" s="8"/>
      <c r="Y94" s="8"/>
    </row>
    <row r="95" ht="15.75" customHeight="1" spans="1:25">
      <c r="A95" s="8"/>
      <c r="B95" s="9"/>
      <c r="C95" s="9"/>
      <c r="D95" s="9"/>
      <c r="E95" s="8"/>
      <c r="F95" s="8"/>
      <c r="G95" s="9"/>
      <c r="H95" s="8"/>
      <c r="I95" s="8"/>
      <c r="J95" s="8"/>
      <c r="K95" s="8"/>
      <c r="L95" s="8"/>
      <c r="M95" s="8"/>
      <c r="N95" s="8"/>
      <c r="O95" s="8"/>
      <c r="P95" s="8"/>
      <c r="Q95" s="8"/>
      <c r="R95" s="8"/>
      <c r="S95" s="8"/>
      <c r="T95" s="8"/>
      <c r="U95" s="8"/>
      <c r="V95" s="8"/>
      <c r="W95" s="8"/>
      <c r="X95" s="8"/>
      <c r="Y95" s="8"/>
    </row>
    <row r="96" ht="15.75" customHeight="1" spans="1:25">
      <c r="A96" s="8"/>
      <c r="B96" s="9"/>
      <c r="C96" s="9"/>
      <c r="D96" s="9"/>
      <c r="E96" s="8"/>
      <c r="F96" s="8"/>
      <c r="G96" s="9"/>
      <c r="H96" s="8"/>
      <c r="I96" s="8"/>
      <c r="J96" s="8"/>
      <c r="K96" s="8"/>
      <c r="L96" s="8"/>
      <c r="M96" s="8"/>
      <c r="N96" s="8"/>
      <c r="O96" s="8"/>
      <c r="P96" s="8"/>
      <c r="Q96" s="8"/>
      <c r="R96" s="8"/>
      <c r="S96" s="8"/>
      <c r="T96" s="8"/>
      <c r="U96" s="8"/>
      <c r="V96" s="8"/>
      <c r="W96" s="8"/>
      <c r="X96" s="8"/>
      <c r="Y96" s="8"/>
    </row>
    <row r="97" ht="15.75" customHeight="1" spans="1:25">
      <c r="A97" s="8"/>
      <c r="B97" s="9"/>
      <c r="C97" s="9"/>
      <c r="D97" s="9"/>
      <c r="E97" s="8"/>
      <c r="F97" s="8"/>
      <c r="G97" s="9"/>
      <c r="H97" s="8"/>
      <c r="I97" s="8"/>
      <c r="J97" s="8"/>
      <c r="K97" s="8"/>
      <c r="L97" s="8"/>
      <c r="M97" s="8"/>
      <c r="N97" s="8"/>
      <c r="O97" s="8"/>
      <c r="P97" s="8"/>
      <c r="Q97" s="8"/>
      <c r="R97" s="8"/>
      <c r="S97" s="8"/>
      <c r="T97" s="8"/>
      <c r="U97" s="8"/>
      <c r="V97" s="8"/>
      <c r="W97" s="8"/>
      <c r="X97" s="8"/>
      <c r="Y97" s="8"/>
    </row>
    <row r="98" ht="15.75" customHeight="1" spans="1:25">
      <c r="A98" s="8"/>
      <c r="B98" s="9"/>
      <c r="C98" s="9"/>
      <c r="D98" s="9"/>
      <c r="E98" s="8"/>
      <c r="F98" s="8"/>
      <c r="G98" s="9"/>
      <c r="H98" s="8"/>
      <c r="I98" s="8"/>
      <c r="J98" s="8"/>
      <c r="K98" s="8"/>
      <c r="L98" s="8"/>
      <c r="M98" s="8"/>
      <c r="N98" s="8"/>
      <c r="O98" s="8"/>
      <c r="P98" s="8"/>
      <c r="Q98" s="8"/>
      <c r="R98" s="8"/>
      <c r="S98" s="8"/>
      <c r="T98" s="8"/>
      <c r="U98" s="8"/>
      <c r="V98" s="8"/>
      <c r="W98" s="8"/>
      <c r="X98" s="8"/>
      <c r="Y98" s="8"/>
    </row>
    <row r="99" ht="15.75" customHeight="1" spans="1:25">
      <c r="A99" s="8"/>
      <c r="B99" s="9"/>
      <c r="C99" s="9"/>
      <c r="D99" s="9"/>
      <c r="E99" s="8"/>
      <c r="F99" s="8"/>
      <c r="G99" s="9"/>
      <c r="H99" s="8"/>
      <c r="I99" s="8"/>
      <c r="J99" s="8"/>
      <c r="K99" s="8"/>
      <c r="L99" s="8"/>
      <c r="M99" s="8"/>
      <c r="N99" s="8"/>
      <c r="O99" s="8"/>
      <c r="P99" s="8"/>
      <c r="Q99" s="8"/>
      <c r="R99" s="8"/>
      <c r="S99" s="8"/>
      <c r="T99" s="8"/>
      <c r="U99" s="8"/>
      <c r="V99" s="8"/>
      <c r="W99" s="8"/>
      <c r="X99" s="8"/>
      <c r="Y99" s="8"/>
    </row>
    <row r="100" ht="15.75" customHeight="1" spans="1:25">
      <c r="A100" s="8"/>
      <c r="B100" s="9"/>
      <c r="C100" s="9"/>
      <c r="D100" s="9"/>
      <c r="E100" s="8"/>
      <c r="F100" s="8"/>
      <c r="G100" s="9"/>
      <c r="H100" s="8"/>
      <c r="I100" s="8"/>
      <c r="J100" s="8"/>
      <c r="K100" s="8"/>
      <c r="L100" s="8"/>
      <c r="M100" s="8"/>
      <c r="N100" s="8"/>
      <c r="O100" s="8"/>
      <c r="P100" s="8"/>
      <c r="Q100" s="8"/>
      <c r="R100" s="8"/>
      <c r="S100" s="8"/>
      <c r="T100" s="8"/>
      <c r="U100" s="8"/>
      <c r="V100" s="8"/>
      <c r="W100" s="8"/>
      <c r="X100" s="8"/>
      <c r="Y100" s="8"/>
    </row>
    <row r="101" ht="15.75" customHeight="1" spans="1:25">
      <c r="A101" s="8"/>
      <c r="B101" s="9"/>
      <c r="C101" s="9"/>
      <c r="D101" s="9"/>
      <c r="E101" s="8"/>
      <c r="F101" s="8"/>
      <c r="G101" s="9"/>
      <c r="H101" s="8"/>
      <c r="I101" s="8"/>
      <c r="J101" s="8"/>
      <c r="K101" s="8"/>
      <c r="L101" s="8"/>
      <c r="M101" s="8"/>
      <c r="N101" s="8"/>
      <c r="O101" s="8"/>
      <c r="P101" s="8"/>
      <c r="Q101" s="8"/>
      <c r="R101" s="8"/>
      <c r="S101" s="8"/>
      <c r="T101" s="8"/>
      <c r="U101" s="8"/>
      <c r="V101" s="8"/>
      <c r="W101" s="8"/>
      <c r="X101" s="8"/>
      <c r="Y101" s="8"/>
    </row>
    <row r="102" ht="15.75" customHeight="1" spans="1:25">
      <c r="A102" s="8"/>
      <c r="B102" s="9"/>
      <c r="C102" s="9"/>
      <c r="D102" s="9"/>
      <c r="E102" s="8"/>
      <c r="F102" s="8"/>
      <c r="G102" s="9"/>
      <c r="H102" s="8"/>
      <c r="I102" s="8"/>
      <c r="J102" s="8"/>
      <c r="K102" s="8"/>
      <c r="L102" s="8"/>
      <c r="M102" s="8"/>
      <c r="N102" s="8"/>
      <c r="O102" s="8"/>
      <c r="P102" s="8"/>
      <c r="Q102" s="8"/>
      <c r="R102" s="8"/>
      <c r="S102" s="8"/>
      <c r="T102" s="8"/>
      <c r="U102" s="8"/>
      <c r="V102" s="8"/>
      <c r="W102" s="8"/>
      <c r="X102" s="8"/>
      <c r="Y102" s="8"/>
    </row>
    <row r="103" ht="15.75" customHeight="1" spans="1:25">
      <c r="A103" s="8"/>
      <c r="B103" s="9"/>
      <c r="C103" s="9"/>
      <c r="D103" s="9"/>
      <c r="E103" s="8"/>
      <c r="F103" s="8"/>
      <c r="G103" s="9"/>
      <c r="H103" s="8"/>
      <c r="I103" s="8"/>
      <c r="J103" s="8"/>
      <c r="K103" s="8"/>
      <c r="L103" s="8"/>
      <c r="M103" s="8"/>
      <c r="N103" s="8"/>
      <c r="O103" s="8"/>
      <c r="P103" s="8"/>
      <c r="Q103" s="8"/>
      <c r="R103" s="8"/>
      <c r="S103" s="8"/>
      <c r="T103" s="8"/>
      <c r="U103" s="8"/>
      <c r="V103" s="8"/>
      <c r="W103" s="8"/>
      <c r="X103" s="8"/>
      <c r="Y103" s="8"/>
    </row>
    <row r="104" ht="15.75" customHeight="1" spans="1:25">
      <c r="A104" s="8"/>
      <c r="B104" s="9"/>
      <c r="C104" s="9"/>
      <c r="D104" s="9"/>
      <c r="E104" s="8"/>
      <c r="F104" s="8"/>
      <c r="G104" s="9"/>
      <c r="H104" s="8"/>
      <c r="I104" s="8"/>
      <c r="J104" s="8"/>
      <c r="K104" s="8"/>
      <c r="L104" s="8"/>
      <c r="M104" s="8"/>
      <c r="N104" s="8"/>
      <c r="O104" s="8"/>
      <c r="P104" s="8"/>
      <c r="Q104" s="8"/>
      <c r="R104" s="8"/>
      <c r="S104" s="8"/>
      <c r="T104" s="8"/>
      <c r="U104" s="8"/>
      <c r="V104" s="8"/>
      <c r="W104" s="8"/>
      <c r="X104" s="8"/>
      <c r="Y104" s="8"/>
    </row>
    <row r="105" ht="15.75" customHeight="1" spans="1:25">
      <c r="A105" s="8"/>
      <c r="B105" s="9"/>
      <c r="C105" s="9"/>
      <c r="D105" s="9"/>
      <c r="E105" s="8"/>
      <c r="F105" s="8"/>
      <c r="G105" s="9"/>
      <c r="H105" s="8"/>
      <c r="I105" s="8"/>
      <c r="J105" s="8"/>
      <c r="K105" s="8"/>
      <c r="L105" s="8"/>
      <c r="M105" s="8"/>
      <c r="N105" s="8"/>
      <c r="O105" s="8"/>
      <c r="P105" s="8"/>
      <c r="Q105" s="8"/>
      <c r="R105" s="8"/>
      <c r="S105" s="8"/>
      <c r="T105" s="8"/>
      <c r="U105" s="8"/>
      <c r="V105" s="8"/>
      <c r="W105" s="8"/>
      <c r="X105" s="8"/>
      <c r="Y105" s="8"/>
    </row>
    <row r="106" ht="15.75" customHeight="1" spans="1:25">
      <c r="A106" s="8"/>
      <c r="B106" s="9"/>
      <c r="C106" s="9"/>
      <c r="D106" s="9"/>
      <c r="E106" s="8"/>
      <c r="F106" s="8"/>
      <c r="G106" s="9"/>
      <c r="H106" s="8"/>
      <c r="I106" s="8"/>
      <c r="J106" s="8"/>
      <c r="K106" s="8"/>
      <c r="L106" s="8"/>
      <c r="M106" s="8"/>
      <c r="N106" s="8"/>
      <c r="O106" s="8"/>
      <c r="P106" s="8"/>
      <c r="Q106" s="8"/>
      <c r="R106" s="8"/>
      <c r="S106" s="8"/>
      <c r="T106" s="8"/>
      <c r="U106" s="8"/>
      <c r="V106" s="8"/>
      <c r="W106" s="8"/>
      <c r="X106" s="8"/>
      <c r="Y106" s="8"/>
    </row>
    <row r="107" ht="15.75" customHeight="1" spans="1:25">
      <c r="A107" s="8"/>
      <c r="B107" s="9"/>
      <c r="C107" s="9"/>
      <c r="D107" s="9"/>
      <c r="E107" s="8"/>
      <c r="F107" s="8"/>
      <c r="G107" s="9"/>
      <c r="H107" s="8"/>
      <c r="I107" s="8"/>
      <c r="J107" s="8"/>
      <c r="K107" s="8"/>
      <c r="L107" s="8"/>
      <c r="M107" s="8"/>
      <c r="N107" s="8"/>
      <c r="O107" s="8"/>
      <c r="P107" s="8"/>
      <c r="Q107" s="8"/>
      <c r="R107" s="8"/>
      <c r="S107" s="8"/>
      <c r="T107" s="8"/>
      <c r="U107" s="8"/>
      <c r="V107" s="8"/>
      <c r="W107" s="8"/>
      <c r="X107" s="8"/>
      <c r="Y107" s="8"/>
    </row>
    <row r="108" ht="15.75" customHeight="1" spans="1:25">
      <c r="A108" s="8"/>
      <c r="B108" s="9"/>
      <c r="C108" s="9"/>
      <c r="D108" s="9"/>
      <c r="E108" s="8"/>
      <c r="F108" s="8"/>
      <c r="G108" s="9"/>
      <c r="H108" s="8"/>
      <c r="I108" s="8"/>
      <c r="J108" s="8"/>
      <c r="K108" s="8"/>
      <c r="L108" s="8"/>
      <c r="M108" s="8"/>
      <c r="N108" s="8"/>
      <c r="O108" s="8"/>
      <c r="P108" s="8"/>
      <c r="Q108" s="8"/>
      <c r="R108" s="8"/>
      <c r="S108" s="8"/>
      <c r="T108" s="8"/>
      <c r="U108" s="8"/>
      <c r="V108" s="8"/>
      <c r="W108" s="8"/>
      <c r="X108" s="8"/>
      <c r="Y108" s="8"/>
    </row>
    <row r="109" ht="15.75" customHeight="1" spans="1:25">
      <c r="A109" s="8"/>
      <c r="B109" s="9"/>
      <c r="C109" s="9"/>
      <c r="D109" s="9"/>
      <c r="E109" s="8"/>
      <c r="F109" s="8"/>
      <c r="G109" s="9"/>
      <c r="H109" s="8"/>
      <c r="I109" s="8"/>
      <c r="J109" s="8"/>
      <c r="K109" s="8"/>
      <c r="L109" s="8"/>
      <c r="M109" s="8"/>
      <c r="N109" s="8"/>
      <c r="O109" s="8"/>
      <c r="P109" s="8"/>
      <c r="Q109" s="8"/>
      <c r="R109" s="8"/>
      <c r="S109" s="8"/>
      <c r="T109" s="8"/>
      <c r="U109" s="8"/>
      <c r="V109" s="8"/>
      <c r="W109" s="8"/>
      <c r="X109" s="8"/>
      <c r="Y109" s="8"/>
    </row>
    <row r="110" ht="15.75" customHeight="1" spans="1:25">
      <c r="A110" s="8"/>
      <c r="B110" s="9"/>
      <c r="C110" s="9"/>
      <c r="D110" s="9"/>
      <c r="E110" s="8"/>
      <c r="F110" s="8"/>
      <c r="G110" s="9"/>
      <c r="H110" s="8"/>
      <c r="I110" s="8"/>
      <c r="J110" s="8"/>
      <c r="K110" s="8"/>
      <c r="L110" s="8"/>
      <c r="M110" s="8"/>
      <c r="N110" s="8"/>
      <c r="O110" s="8"/>
      <c r="P110" s="8"/>
      <c r="Q110" s="8"/>
      <c r="R110" s="8"/>
      <c r="S110" s="8"/>
      <c r="T110" s="8"/>
      <c r="U110" s="8"/>
      <c r="V110" s="8"/>
      <c r="W110" s="8"/>
      <c r="X110" s="8"/>
      <c r="Y110" s="8"/>
    </row>
    <row r="111" ht="15.75" customHeight="1" spans="1:25">
      <c r="A111" s="8"/>
      <c r="B111" s="9"/>
      <c r="C111" s="9"/>
      <c r="D111" s="9"/>
      <c r="E111" s="8"/>
      <c r="F111" s="8"/>
      <c r="G111" s="9"/>
      <c r="H111" s="8"/>
      <c r="I111" s="8"/>
      <c r="J111" s="8"/>
      <c r="K111" s="8"/>
      <c r="L111" s="8"/>
      <c r="M111" s="8"/>
      <c r="N111" s="8"/>
      <c r="O111" s="8"/>
      <c r="P111" s="8"/>
      <c r="Q111" s="8"/>
      <c r="R111" s="8"/>
      <c r="S111" s="8"/>
      <c r="T111" s="8"/>
      <c r="U111" s="8"/>
      <c r="V111" s="8"/>
      <c r="W111" s="8"/>
      <c r="X111" s="8"/>
      <c r="Y111" s="8"/>
    </row>
    <row r="112" ht="15.75" customHeight="1" spans="1:25">
      <c r="A112" s="8"/>
      <c r="B112" s="9"/>
      <c r="C112" s="9"/>
      <c r="D112" s="9"/>
      <c r="E112" s="8"/>
      <c r="F112" s="8"/>
      <c r="G112" s="9"/>
      <c r="H112" s="8"/>
      <c r="I112" s="8"/>
      <c r="J112" s="8"/>
      <c r="K112" s="8"/>
      <c r="L112" s="8"/>
      <c r="M112" s="8"/>
      <c r="N112" s="8"/>
      <c r="O112" s="8"/>
      <c r="P112" s="8"/>
      <c r="Q112" s="8"/>
      <c r="R112" s="8"/>
      <c r="S112" s="8"/>
      <c r="T112" s="8"/>
      <c r="U112" s="8"/>
      <c r="V112" s="8"/>
      <c r="W112" s="8"/>
      <c r="X112" s="8"/>
      <c r="Y112" s="8"/>
    </row>
    <row r="113" ht="15.75" customHeight="1" spans="1:25">
      <c r="A113" s="8"/>
      <c r="B113" s="9"/>
      <c r="C113" s="9"/>
      <c r="D113" s="9"/>
      <c r="E113" s="8"/>
      <c r="F113" s="8"/>
      <c r="G113" s="9"/>
      <c r="H113" s="8"/>
      <c r="I113" s="8"/>
      <c r="J113" s="8"/>
      <c r="K113" s="8"/>
      <c r="L113" s="8"/>
      <c r="M113" s="8"/>
      <c r="N113" s="8"/>
      <c r="O113" s="8"/>
      <c r="P113" s="8"/>
      <c r="Q113" s="8"/>
      <c r="R113" s="8"/>
      <c r="S113" s="8"/>
      <c r="T113" s="8"/>
      <c r="U113" s="8"/>
      <c r="V113" s="8"/>
      <c r="W113" s="8"/>
      <c r="X113" s="8"/>
      <c r="Y113" s="8"/>
    </row>
    <row r="114" ht="15.75" customHeight="1" spans="1:25">
      <c r="A114" s="8"/>
      <c r="B114" s="9"/>
      <c r="C114" s="9"/>
      <c r="D114" s="9"/>
      <c r="E114" s="8"/>
      <c r="F114" s="8"/>
      <c r="G114" s="9"/>
      <c r="H114" s="8"/>
      <c r="I114" s="8"/>
      <c r="J114" s="8"/>
      <c r="K114" s="8"/>
      <c r="L114" s="8"/>
      <c r="M114" s="8"/>
      <c r="N114" s="8"/>
      <c r="O114" s="8"/>
      <c r="P114" s="8"/>
      <c r="Q114" s="8"/>
      <c r="R114" s="8"/>
      <c r="S114" s="8"/>
      <c r="T114" s="8"/>
      <c r="U114" s="8"/>
      <c r="V114" s="8"/>
      <c r="W114" s="8"/>
      <c r="X114" s="8"/>
      <c r="Y114" s="8"/>
    </row>
    <row r="115" ht="15.75" customHeight="1" spans="1:25">
      <c r="A115" s="8"/>
      <c r="B115" s="9"/>
      <c r="C115" s="9"/>
      <c r="D115" s="9"/>
      <c r="E115" s="8"/>
      <c r="F115" s="8"/>
      <c r="G115" s="9"/>
      <c r="H115" s="8"/>
      <c r="I115" s="8"/>
      <c r="J115" s="8"/>
      <c r="K115" s="8"/>
      <c r="L115" s="8"/>
      <c r="M115" s="8"/>
      <c r="N115" s="8"/>
      <c r="O115" s="8"/>
      <c r="P115" s="8"/>
      <c r="Q115" s="8"/>
      <c r="R115" s="8"/>
      <c r="S115" s="8"/>
      <c r="T115" s="8"/>
      <c r="U115" s="8"/>
      <c r="V115" s="8"/>
      <c r="W115" s="8"/>
      <c r="X115" s="8"/>
      <c r="Y115" s="8"/>
    </row>
    <row r="116" ht="15.75" customHeight="1" spans="1:25">
      <c r="A116" s="8"/>
      <c r="B116" s="9"/>
      <c r="C116" s="9"/>
      <c r="D116" s="9"/>
      <c r="E116" s="8"/>
      <c r="F116" s="8"/>
      <c r="G116" s="9"/>
      <c r="H116" s="8"/>
      <c r="I116" s="8"/>
      <c r="J116" s="8"/>
      <c r="K116" s="8"/>
      <c r="L116" s="8"/>
      <c r="M116" s="8"/>
      <c r="N116" s="8"/>
      <c r="O116" s="8"/>
      <c r="P116" s="8"/>
      <c r="Q116" s="8"/>
      <c r="R116" s="8"/>
      <c r="S116" s="8"/>
      <c r="T116" s="8"/>
      <c r="U116" s="8"/>
      <c r="V116" s="8"/>
      <c r="W116" s="8"/>
      <c r="X116" s="8"/>
      <c r="Y116" s="8"/>
    </row>
    <row r="117" ht="15.75" customHeight="1" spans="1:25">
      <c r="A117" s="8"/>
      <c r="B117" s="9"/>
      <c r="C117" s="9"/>
      <c r="D117" s="9"/>
      <c r="E117" s="8"/>
      <c r="F117" s="8"/>
      <c r="G117" s="9"/>
      <c r="H117" s="8"/>
      <c r="I117" s="8"/>
      <c r="J117" s="8"/>
      <c r="K117" s="8"/>
      <c r="L117" s="8"/>
      <c r="M117" s="8"/>
      <c r="N117" s="8"/>
      <c r="O117" s="8"/>
      <c r="P117" s="8"/>
      <c r="Q117" s="8"/>
      <c r="R117" s="8"/>
      <c r="S117" s="8"/>
      <c r="T117" s="8"/>
      <c r="U117" s="8"/>
      <c r="V117" s="8"/>
      <c r="W117" s="8"/>
      <c r="X117" s="8"/>
      <c r="Y117" s="8"/>
    </row>
    <row r="118" ht="15.75" customHeight="1" spans="1:25">
      <c r="A118" s="8"/>
      <c r="B118" s="9"/>
      <c r="C118" s="9"/>
      <c r="D118" s="9"/>
      <c r="E118" s="8"/>
      <c r="F118" s="8"/>
      <c r="G118" s="9"/>
      <c r="H118" s="8"/>
      <c r="I118" s="8"/>
      <c r="J118" s="8"/>
      <c r="K118" s="8"/>
      <c r="L118" s="8"/>
      <c r="M118" s="8"/>
      <c r="N118" s="8"/>
      <c r="O118" s="8"/>
      <c r="P118" s="8"/>
      <c r="Q118" s="8"/>
      <c r="R118" s="8"/>
      <c r="S118" s="8"/>
      <c r="T118" s="8"/>
      <c r="U118" s="8"/>
      <c r="V118" s="8"/>
      <c r="W118" s="8"/>
      <c r="X118" s="8"/>
      <c r="Y118" s="8"/>
    </row>
    <row r="119" ht="15.75" customHeight="1" spans="1:25">
      <c r="A119" s="8"/>
      <c r="B119" s="9"/>
      <c r="C119" s="9"/>
      <c r="D119" s="9"/>
      <c r="E119" s="8"/>
      <c r="F119" s="8"/>
      <c r="G119" s="9"/>
      <c r="H119" s="8"/>
      <c r="I119" s="8"/>
      <c r="J119" s="8"/>
      <c r="K119" s="8"/>
      <c r="L119" s="8"/>
      <c r="M119" s="8"/>
      <c r="N119" s="8"/>
      <c r="O119" s="8"/>
      <c r="P119" s="8"/>
      <c r="Q119" s="8"/>
      <c r="R119" s="8"/>
      <c r="S119" s="8"/>
      <c r="T119" s="8"/>
      <c r="U119" s="8"/>
      <c r="V119" s="8"/>
      <c r="W119" s="8"/>
      <c r="X119" s="8"/>
      <c r="Y119" s="8"/>
    </row>
    <row r="120" ht="15.75" customHeight="1" spans="1:25">
      <c r="A120" s="8"/>
      <c r="B120" s="9"/>
      <c r="C120" s="9"/>
      <c r="D120" s="9"/>
      <c r="E120" s="8"/>
      <c r="F120" s="8"/>
      <c r="G120" s="9"/>
      <c r="H120" s="8"/>
      <c r="I120" s="8"/>
      <c r="J120" s="8"/>
      <c r="K120" s="8"/>
      <c r="L120" s="8"/>
      <c r="M120" s="8"/>
      <c r="N120" s="8"/>
      <c r="O120" s="8"/>
      <c r="P120" s="8"/>
      <c r="Q120" s="8"/>
      <c r="R120" s="8"/>
      <c r="S120" s="8"/>
      <c r="T120" s="8"/>
      <c r="U120" s="8"/>
      <c r="V120" s="8"/>
      <c r="W120" s="8"/>
      <c r="X120" s="8"/>
      <c r="Y120" s="8"/>
    </row>
    <row r="121" ht="15.75" customHeight="1" spans="1:25">
      <c r="A121" s="8"/>
      <c r="B121" s="9"/>
      <c r="C121" s="9"/>
      <c r="D121" s="9"/>
      <c r="E121" s="8"/>
      <c r="F121" s="8"/>
      <c r="G121" s="9"/>
      <c r="H121" s="8"/>
      <c r="I121" s="8"/>
      <c r="J121" s="8"/>
      <c r="K121" s="8"/>
      <c r="L121" s="8"/>
      <c r="M121" s="8"/>
      <c r="N121" s="8"/>
      <c r="O121" s="8"/>
      <c r="P121" s="8"/>
      <c r="Q121" s="8"/>
      <c r="R121" s="8"/>
      <c r="S121" s="8"/>
      <c r="T121" s="8"/>
      <c r="U121" s="8"/>
      <c r="V121" s="8"/>
      <c r="W121" s="8"/>
      <c r="X121" s="8"/>
      <c r="Y121" s="8"/>
    </row>
    <row r="122" ht="15.75" customHeight="1" spans="1:25">
      <c r="A122" s="8"/>
      <c r="B122" s="9"/>
      <c r="C122" s="9"/>
      <c r="D122" s="9"/>
      <c r="E122" s="8"/>
      <c r="F122" s="8"/>
      <c r="G122" s="9"/>
      <c r="H122" s="8"/>
      <c r="I122" s="8"/>
      <c r="J122" s="8"/>
      <c r="K122" s="8"/>
      <c r="L122" s="8"/>
      <c r="M122" s="8"/>
      <c r="N122" s="8"/>
      <c r="O122" s="8"/>
      <c r="P122" s="8"/>
      <c r="Q122" s="8"/>
      <c r="R122" s="8"/>
      <c r="S122" s="8"/>
      <c r="T122" s="8"/>
      <c r="U122" s="8"/>
      <c r="V122" s="8"/>
      <c r="W122" s="8"/>
      <c r="X122" s="8"/>
      <c r="Y122" s="8"/>
    </row>
    <row r="123" ht="15.75" customHeight="1" spans="1:25">
      <c r="A123" s="8"/>
      <c r="B123" s="9"/>
      <c r="C123" s="9"/>
      <c r="D123" s="9"/>
      <c r="E123" s="8"/>
      <c r="F123" s="8"/>
      <c r="G123" s="9"/>
      <c r="H123" s="8"/>
      <c r="I123" s="8"/>
      <c r="J123" s="8"/>
      <c r="K123" s="8"/>
      <c r="L123" s="8"/>
      <c r="M123" s="8"/>
      <c r="N123" s="8"/>
      <c r="O123" s="8"/>
      <c r="P123" s="8"/>
      <c r="Q123" s="8"/>
      <c r="R123" s="8"/>
      <c r="S123" s="8"/>
      <c r="T123" s="8"/>
      <c r="U123" s="8"/>
      <c r="V123" s="8"/>
      <c r="W123" s="8"/>
      <c r="X123" s="8"/>
      <c r="Y123" s="8"/>
    </row>
    <row r="124" ht="15.75" customHeight="1" spans="1:25">
      <c r="A124" s="8"/>
      <c r="B124" s="9"/>
      <c r="C124" s="9"/>
      <c r="D124" s="9"/>
      <c r="E124" s="8"/>
      <c r="F124" s="8"/>
      <c r="G124" s="9"/>
      <c r="H124" s="8"/>
      <c r="I124" s="8"/>
      <c r="J124" s="8"/>
      <c r="K124" s="8"/>
      <c r="L124" s="8"/>
      <c r="M124" s="8"/>
      <c r="N124" s="8"/>
      <c r="O124" s="8"/>
      <c r="P124" s="8"/>
      <c r="Q124" s="8"/>
      <c r="R124" s="8"/>
      <c r="S124" s="8"/>
      <c r="T124" s="8"/>
      <c r="U124" s="8"/>
      <c r="V124" s="8"/>
      <c r="W124" s="8"/>
      <c r="X124" s="8"/>
      <c r="Y124" s="8"/>
    </row>
    <row r="125" ht="15.75" customHeight="1" spans="1:25">
      <c r="A125" s="8"/>
      <c r="B125" s="9"/>
      <c r="C125" s="9"/>
      <c r="D125" s="9"/>
      <c r="E125" s="8"/>
      <c r="F125" s="8"/>
      <c r="G125" s="9"/>
      <c r="H125" s="8"/>
      <c r="I125" s="8"/>
      <c r="J125" s="8"/>
      <c r="K125" s="8"/>
      <c r="L125" s="8"/>
      <c r="M125" s="8"/>
      <c r="N125" s="8"/>
      <c r="O125" s="8"/>
      <c r="P125" s="8"/>
      <c r="Q125" s="8"/>
      <c r="R125" s="8"/>
      <c r="S125" s="8"/>
      <c r="T125" s="8"/>
      <c r="U125" s="8"/>
      <c r="V125" s="8"/>
      <c r="W125" s="8"/>
      <c r="X125" s="8"/>
      <c r="Y125" s="8"/>
    </row>
    <row r="126" ht="15.75" customHeight="1" spans="1:25">
      <c r="A126" s="8"/>
      <c r="B126" s="9"/>
      <c r="C126" s="9"/>
      <c r="D126" s="9"/>
      <c r="E126" s="8"/>
      <c r="F126" s="8"/>
      <c r="G126" s="9"/>
      <c r="H126" s="8"/>
      <c r="I126" s="8"/>
      <c r="J126" s="8"/>
      <c r="K126" s="8"/>
      <c r="L126" s="8"/>
      <c r="M126" s="8"/>
      <c r="N126" s="8"/>
      <c r="O126" s="8"/>
      <c r="P126" s="8"/>
      <c r="Q126" s="8"/>
      <c r="R126" s="8"/>
      <c r="S126" s="8"/>
      <c r="T126" s="8"/>
      <c r="U126" s="8"/>
      <c r="V126" s="8"/>
      <c r="W126" s="8"/>
      <c r="X126" s="8"/>
      <c r="Y126" s="8"/>
    </row>
    <row r="127" ht="15.75" customHeight="1" spans="1:25">
      <c r="A127" s="8"/>
      <c r="B127" s="9"/>
      <c r="C127" s="9"/>
      <c r="D127" s="9"/>
      <c r="E127" s="8"/>
      <c r="F127" s="8"/>
      <c r="G127" s="9"/>
      <c r="H127" s="8"/>
      <c r="I127" s="8"/>
      <c r="J127" s="8"/>
      <c r="K127" s="8"/>
      <c r="L127" s="8"/>
      <c r="M127" s="8"/>
      <c r="N127" s="8"/>
      <c r="O127" s="8"/>
      <c r="P127" s="8"/>
      <c r="Q127" s="8"/>
      <c r="R127" s="8"/>
      <c r="S127" s="8"/>
      <c r="T127" s="8"/>
      <c r="U127" s="8"/>
      <c r="V127" s="8"/>
      <c r="W127" s="8"/>
      <c r="X127" s="8"/>
      <c r="Y127" s="8"/>
    </row>
    <row r="128" ht="15.75" customHeight="1" spans="1:25">
      <c r="A128" s="8"/>
      <c r="B128" s="9"/>
      <c r="C128" s="9"/>
      <c r="D128" s="9"/>
      <c r="E128" s="8"/>
      <c r="F128" s="8"/>
      <c r="G128" s="9"/>
      <c r="H128" s="8"/>
      <c r="I128" s="8"/>
      <c r="J128" s="8"/>
      <c r="K128" s="8"/>
      <c r="L128" s="8"/>
      <c r="M128" s="8"/>
      <c r="N128" s="8"/>
      <c r="O128" s="8"/>
      <c r="P128" s="8"/>
      <c r="Q128" s="8"/>
      <c r="R128" s="8"/>
      <c r="S128" s="8"/>
      <c r="T128" s="8"/>
      <c r="U128" s="8"/>
      <c r="V128" s="8"/>
      <c r="W128" s="8"/>
      <c r="X128" s="8"/>
      <c r="Y128" s="8"/>
    </row>
    <row r="129" ht="15.75" customHeight="1" spans="1:25">
      <c r="A129" s="8"/>
      <c r="B129" s="9"/>
      <c r="C129" s="9"/>
      <c r="D129" s="9"/>
      <c r="E129" s="8"/>
      <c r="F129" s="8"/>
      <c r="G129" s="9"/>
      <c r="H129" s="8"/>
      <c r="I129" s="8"/>
      <c r="J129" s="8"/>
      <c r="K129" s="8"/>
      <c r="L129" s="8"/>
      <c r="M129" s="8"/>
      <c r="N129" s="8"/>
      <c r="O129" s="8"/>
      <c r="P129" s="8"/>
      <c r="Q129" s="8"/>
      <c r="R129" s="8"/>
      <c r="S129" s="8"/>
      <c r="T129" s="8"/>
      <c r="U129" s="8"/>
      <c r="V129" s="8"/>
      <c r="W129" s="8"/>
      <c r="X129" s="8"/>
      <c r="Y129" s="8"/>
    </row>
    <row r="130" ht="15.75" customHeight="1" spans="1:25">
      <c r="A130" s="8"/>
      <c r="B130" s="9"/>
      <c r="C130" s="9"/>
      <c r="D130" s="9"/>
      <c r="E130" s="8"/>
      <c r="F130" s="8"/>
      <c r="G130" s="9"/>
      <c r="H130" s="8"/>
      <c r="I130" s="8"/>
      <c r="J130" s="8"/>
      <c r="K130" s="8"/>
      <c r="L130" s="8"/>
      <c r="M130" s="8"/>
      <c r="N130" s="8"/>
      <c r="O130" s="8"/>
      <c r="P130" s="8"/>
      <c r="Q130" s="8"/>
      <c r="R130" s="8"/>
      <c r="S130" s="8"/>
      <c r="T130" s="8"/>
      <c r="U130" s="8"/>
      <c r="V130" s="8"/>
      <c r="W130" s="8"/>
      <c r="X130" s="8"/>
      <c r="Y130" s="8"/>
    </row>
    <row r="131" ht="15.75" customHeight="1" spans="1:25">
      <c r="A131" s="8"/>
      <c r="B131" s="9"/>
      <c r="C131" s="9"/>
      <c r="D131" s="9"/>
      <c r="E131" s="8"/>
      <c r="F131" s="8"/>
      <c r="G131" s="9"/>
      <c r="H131" s="8"/>
      <c r="I131" s="8"/>
      <c r="J131" s="8"/>
      <c r="K131" s="8"/>
      <c r="L131" s="8"/>
      <c r="M131" s="8"/>
      <c r="N131" s="8"/>
      <c r="O131" s="8"/>
      <c r="P131" s="8"/>
      <c r="Q131" s="8"/>
      <c r="R131" s="8"/>
      <c r="S131" s="8"/>
      <c r="T131" s="8"/>
      <c r="U131" s="8"/>
      <c r="V131" s="8"/>
      <c r="W131" s="8"/>
      <c r="X131" s="8"/>
      <c r="Y131" s="8"/>
    </row>
    <row r="132" ht="15.75" customHeight="1" spans="1:25">
      <c r="A132" s="8"/>
      <c r="B132" s="9"/>
      <c r="C132" s="9"/>
      <c r="D132" s="9"/>
      <c r="E132" s="8"/>
      <c r="F132" s="8"/>
      <c r="G132" s="9"/>
      <c r="H132" s="8"/>
      <c r="I132" s="8"/>
      <c r="J132" s="8"/>
      <c r="K132" s="8"/>
      <c r="L132" s="8"/>
      <c r="M132" s="8"/>
      <c r="N132" s="8"/>
      <c r="O132" s="8"/>
      <c r="P132" s="8"/>
      <c r="Q132" s="8"/>
      <c r="R132" s="8"/>
      <c r="S132" s="8"/>
      <c r="T132" s="8"/>
      <c r="U132" s="8"/>
      <c r="V132" s="8"/>
      <c r="W132" s="8"/>
      <c r="X132" s="8"/>
      <c r="Y132" s="8"/>
    </row>
    <row r="133" ht="15.75" customHeight="1" spans="1:25">
      <c r="A133" s="8"/>
      <c r="B133" s="9"/>
      <c r="C133" s="9"/>
      <c r="D133" s="9"/>
      <c r="E133" s="8"/>
      <c r="F133" s="8"/>
      <c r="G133" s="9"/>
      <c r="H133" s="8"/>
      <c r="I133" s="8"/>
      <c r="J133" s="8"/>
      <c r="K133" s="8"/>
      <c r="L133" s="8"/>
      <c r="M133" s="8"/>
      <c r="N133" s="8"/>
      <c r="O133" s="8"/>
      <c r="P133" s="8"/>
      <c r="Q133" s="8"/>
      <c r="R133" s="8"/>
      <c r="S133" s="8"/>
      <c r="T133" s="8"/>
      <c r="U133" s="8"/>
      <c r="V133" s="8"/>
      <c r="W133" s="8"/>
      <c r="X133" s="8"/>
      <c r="Y133" s="8"/>
    </row>
    <row r="134" ht="15.75" customHeight="1" spans="1:25">
      <c r="A134" s="8"/>
      <c r="B134" s="9"/>
      <c r="C134" s="9"/>
      <c r="D134" s="9"/>
      <c r="E134" s="8"/>
      <c r="F134" s="8"/>
      <c r="G134" s="9"/>
      <c r="H134" s="8"/>
      <c r="I134" s="8"/>
      <c r="J134" s="8"/>
      <c r="K134" s="8"/>
      <c r="L134" s="8"/>
      <c r="M134" s="8"/>
      <c r="N134" s="8"/>
      <c r="O134" s="8"/>
      <c r="P134" s="8"/>
      <c r="Q134" s="8"/>
      <c r="R134" s="8"/>
      <c r="S134" s="8"/>
      <c r="T134" s="8"/>
      <c r="U134" s="8"/>
      <c r="V134" s="8"/>
      <c r="W134" s="8"/>
      <c r="X134" s="8"/>
      <c r="Y134" s="8"/>
    </row>
    <row r="135" ht="15.75" customHeight="1" spans="1:25">
      <c r="A135" s="8"/>
      <c r="B135" s="9"/>
      <c r="C135" s="9"/>
      <c r="D135" s="9"/>
      <c r="E135" s="8"/>
      <c r="F135" s="8"/>
      <c r="G135" s="9"/>
      <c r="H135" s="8"/>
      <c r="I135" s="8"/>
      <c r="J135" s="8"/>
      <c r="K135" s="8"/>
      <c r="L135" s="8"/>
      <c r="M135" s="8"/>
      <c r="N135" s="8"/>
      <c r="O135" s="8"/>
      <c r="P135" s="8"/>
      <c r="Q135" s="8"/>
      <c r="R135" s="8"/>
      <c r="S135" s="8"/>
      <c r="T135" s="8"/>
      <c r="U135" s="8"/>
      <c r="V135" s="8"/>
      <c r="W135" s="8"/>
      <c r="X135" s="8"/>
      <c r="Y135" s="8"/>
    </row>
    <row r="136" ht="15.75" customHeight="1" spans="1:25">
      <c r="A136" s="8"/>
      <c r="B136" s="9"/>
      <c r="C136" s="9"/>
      <c r="D136" s="9"/>
      <c r="E136" s="8"/>
      <c r="F136" s="8"/>
      <c r="G136" s="9"/>
      <c r="H136" s="8"/>
      <c r="I136" s="8"/>
      <c r="J136" s="8"/>
      <c r="K136" s="8"/>
      <c r="L136" s="8"/>
      <c r="M136" s="8"/>
      <c r="N136" s="8"/>
      <c r="O136" s="8"/>
      <c r="P136" s="8"/>
      <c r="Q136" s="8"/>
      <c r="R136" s="8"/>
      <c r="S136" s="8"/>
      <c r="T136" s="8"/>
      <c r="U136" s="8"/>
      <c r="V136" s="8"/>
      <c r="W136" s="8"/>
      <c r="X136" s="8"/>
      <c r="Y136" s="8"/>
    </row>
    <row r="137" ht="15.75" customHeight="1" spans="1:25">
      <c r="A137" s="8"/>
      <c r="B137" s="9"/>
      <c r="C137" s="9"/>
      <c r="D137" s="9"/>
      <c r="E137" s="8"/>
      <c r="F137" s="8"/>
      <c r="G137" s="9"/>
      <c r="H137" s="8"/>
      <c r="I137" s="8"/>
      <c r="J137" s="8"/>
      <c r="K137" s="8"/>
      <c r="L137" s="8"/>
      <c r="M137" s="8"/>
      <c r="N137" s="8"/>
      <c r="O137" s="8"/>
      <c r="P137" s="8"/>
      <c r="Q137" s="8"/>
      <c r="R137" s="8"/>
      <c r="S137" s="8"/>
      <c r="T137" s="8"/>
      <c r="U137" s="8"/>
      <c r="V137" s="8"/>
      <c r="W137" s="8"/>
      <c r="X137" s="8"/>
      <c r="Y137" s="8"/>
    </row>
    <row r="138" ht="15.75" customHeight="1" spans="1:25">
      <c r="A138" s="8"/>
      <c r="B138" s="9"/>
      <c r="C138" s="9"/>
      <c r="D138" s="9"/>
      <c r="E138" s="8"/>
      <c r="F138" s="8"/>
      <c r="G138" s="9"/>
      <c r="H138" s="8"/>
      <c r="I138" s="8"/>
      <c r="J138" s="8"/>
      <c r="K138" s="8"/>
      <c r="L138" s="8"/>
      <c r="M138" s="8"/>
      <c r="N138" s="8"/>
      <c r="O138" s="8"/>
      <c r="P138" s="8"/>
      <c r="Q138" s="8"/>
      <c r="R138" s="8"/>
      <c r="S138" s="8"/>
      <c r="T138" s="8"/>
      <c r="U138" s="8"/>
      <c r="V138" s="8"/>
      <c r="W138" s="8"/>
      <c r="X138" s="8"/>
      <c r="Y138" s="8"/>
    </row>
    <row r="139" ht="15.75" customHeight="1" spans="1:25">
      <c r="A139" s="8"/>
      <c r="B139" s="9"/>
      <c r="C139" s="9"/>
      <c r="D139" s="9"/>
      <c r="E139" s="8"/>
      <c r="F139" s="8"/>
      <c r="G139" s="9"/>
      <c r="H139" s="8"/>
      <c r="I139" s="8"/>
      <c r="J139" s="8"/>
      <c r="K139" s="8"/>
      <c r="L139" s="8"/>
      <c r="M139" s="8"/>
      <c r="N139" s="8"/>
      <c r="O139" s="8"/>
      <c r="P139" s="8"/>
      <c r="Q139" s="8"/>
      <c r="R139" s="8"/>
      <c r="S139" s="8"/>
      <c r="T139" s="8"/>
      <c r="U139" s="8"/>
      <c r="V139" s="8"/>
      <c r="W139" s="8"/>
      <c r="X139" s="8"/>
      <c r="Y139" s="8"/>
    </row>
    <row r="140" ht="15.75" customHeight="1" spans="1:25">
      <c r="A140" s="8"/>
      <c r="B140" s="9"/>
      <c r="C140" s="9"/>
      <c r="D140" s="9"/>
      <c r="E140" s="8"/>
      <c r="F140" s="8"/>
      <c r="G140" s="9"/>
      <c r="H140" s="8"/>
      <c r="I140" s="8"/>
      <c r="J140" s="8"/>
      <c r="K140" s="8"/>
      <c r="L140" s="8"/>
      <c r="M140" s="8"/>
      <c r="N140" s="8"/>
      <c r="O140" s="8"/>
      <c r="P140" s="8"/>
      <c r="Q140" s="8"/>
      <c r="R140" s="8"/>
      <c r="S140" s="8"/>
      <c r="T140" s="8"/>
      <c r="U140" s="8"/>
      <c r="V140" s="8"/>
      <c r="W140" s="8"/>
      <c r="X140" s="8"/>
      <c r="Y140" s="8"/>
    </row>
    <row r="141" ht="15.75" customHeight="1" spans="1:25">
      <c r="A141" s="8"/>
      <c r="B141" s="9"/>
      <c r="C141" s="9"/>
      <c r="D141" s="9"/>
      <c r="E141" s="8"/>
      <c r="F141" s="8"/>
      <c r="G141" s="9"/>
      <c r="H141" s="8"/>
      <c r="I141" s="8"/>
      <c r="J141" s="8"/>
      <c r="K141" s="8"/>
      <c r="L141" s="8"/>
      <c r="M141" s="8"/>
      <c r="N141" s="8"/>
      <c r="O141" s="8"/>
      <c r="P141" s="8"/>
      <c r="Q141" s="8"/>
      <c r="R141" s="8"/>
      <c r="S141" s="8"/>
      <c r="T141" s="8"/>
      <c r="U141" s="8"/>
      <c r="V141" s="8"/>
      <c r="W141" s="8"/>
      <c r="X141" s="8"/>
      <c r="Y141" s="8"/>
    </row>
    <row r="142" ht="15.75" customHeight="1" spans="1:25">
      <c r="A142" s="8"/>
      <c r="B142" s="9"/>
      <c r="C142" s="9"/>
      <c r="D142" s="9"/>
      <c r="E142" s="8"/>
      <c r="F142" s="8"/>
      <c r="G142" s="9"/>
      <c r="H142" s="8"/>
      <c r="I142" s="8"/>
      <c r="J142" s="8"/>
      <c r="K142" s="8"/>
      <c r="L142" s="8"/>
      <c r="M142" s="8"/>
      <c r="N142" s="8"/>
      <c r="O142" s="8"/>
      <c r="P142" s="8"/>
      <c r="Q142" s="8"/>
      <c r="R142" s="8"/>
      <c r="S142" s="8"/>
      <c r="T142" s="8"/>
      <c r="U142" s="8"/>
      <c r="V142" s="8"/>
      <c r="W142" s="8"/>
      <c r="X142" s="8"/>
      <c r="Y142" s="8"/>
    </row>
    <row r="143" ht="15.75" customHeight="1" spans="1:25">
      <c r="A143" s="8"/>
      <c r="B143" s="9"/>
      <c r="C143" s="9"/>
      <c r="D143" s="9"/>
      <c r="E143" s="8"/>
      <c r="F143" s="8"/>
      <c r="G143" s="9"/>
      <c r="H143" s="8"/>
      <c r="I143" s="8"/>
      <c r="J143" s="8"/>
      <c r="K143" s="8"/>
      <c r="L143" s="8"/>
      <c r="M143" s="8"/>
      <c r="N143" s="8"/>
      <c r="O143" s="8"/>
      <c r="P143" s="8"/>
      <c r="Q143" s="8"/>
      <c r="R143" s="8"/>
      <c r="S143" s="8"/>
      <c r="T143" s="8"/>
      <c r="U143" s="8"/>
      <c r="V143" s="8"/>
      <c r="W143" s="8"/>
      <c r="X143" s="8"/>
      <c r="Y143" s="8"/>
    </row>
    <row r="144" ht="15.75" customHeight="1" spans="1:25">
      <c r="A144" s="8"/>
      <c r="B144" s="9"/>
      <c r="C144" s="9"/>
      <c r="D144" s="9"/>
      <c r="E144" s="8"/>
      <c r="F144" s="8"/>
      <c r="G144" s="9"/>
      <c r="H144" s="8"/>
      <c r="I144" s="8"/>
      <c r="J144" s="8"/>
      <c r="K144" s="8"/>
      <c r="L144" s="8"/>
      <c r="M144" s="8"/>
      <c r="N144" s="8"/>
      <c r="O144" s="8"/>
      <c r="P144" s="8"/>
      <c r="Q144" s="8"/>
      <c r="R144" s="8"/>
      <c r="S144" s="8"/>
      <c r="T144" s="8"/>
      <c r="U144" s="8"/>
      <c r="V144" s="8"/>
      <c r="W144" s="8"/>
      <c r="X144" s="8"/>
      <c r="Y144" s="8"/>
    </row>
    <row r="145" ht="15.75" customHeight="1" spans="1:25">
      <c r="A145" s="8"/>
      <c r="B145" s="9"/>
      <c r="C145" s="9"/>
      <c r="D145" s="9"/>
      <c r="E145" s="8"/>
      <c r="F145" s="8"/>
      <c r="G145" s="9"/>
      <c r="H145" s="8"/>
      <c r="I145" s="8"/>
      <c r="J145" s="8"/>
      <c r="K145" s="8"/>
      <c r="L145" s="8"/>
      <c r="M145" s="8"/>
      <c r="N145" s="8"/>
      <c r="O145" s="8"/>
      <c r="P145" s="8"/>
      <c r="Q145" s="8"/>
      <c r="R145" s="8"/>
      <c r="S145" s="8"/>
      <c r="T145" s="8"/>
      <c r="U145" s="8"/>
      <c r="V145" s="8"/>
      <c r="W145" s="8"/>
      <c r="X145" s="8"/>
      <c r="Y145" s="8"/>
    </row>
    <row r="146" ht="15.75" customHeight="1" spans="1:25">
      <c r="A146" s="8"/>
      <c r="B146" s="9"/>
      <c r="C146" s="9"/>
      <c r="D146" s="9"/>
      <c r="E146" s="8"/>
      <c r="F146" s="8"/>
      <c r="G146" s="9"/>
      <c r="H146" s="8"/>
      <c r="I146" s="8"/>
      <c r="J146" s="8"/>
      <c r="K146" s="8"/>
      <c r="L146" s="8"/>
      <c r="M146" s="8"/>
      <c r="N146" s="8"/>
      <c r="O146" s="8"/>
      <c r="P146" s="8"/>
      <c r="Q146" s="8"/>
      <c r="R146" s="8"/>
      <c r="S146" s="8"/>
      <c r="T146" s="8"/>
      <c r="U146" s="8"/>
      <c r="V146" s="8"/>
      <c r="W146" s="8"/>
      <c r="X146" s="8"/>
      <c r="Y146" s="8"/>
    </row>
    <row r="147" ht="15.75" customHeight="1" spans="1:25">
      <c r="A147" s="8"/>
      <c r="B147" s="9"/>
      <c r="C147" s="9"/>
      <c r="D147" s="9"/>
      <c r="E147" s="8"/>
      <c r="F147" s="8"/>
      <c r="G147" s="9"/>
      <c r="H147" s="8"/>
      <c r="I147" s="8"/>
      <c r="J147" s="8"/>
      <c r="K147" s="8"/>
      <c r="L147" s="8"/>
      <c r="M147" s="8"/>
      <c r="N147" s="8"/>
      <c r="O147" s="8"/>
      <c r="P147" s="8"/>
      <c r="Q147" s="8"/>
      <c r="R147" s="8"/>
      <c r="S147" s="8"/>
      <c r="T147" s="8"/>
      <c r="U147" s="8"/>
      <c r="V147" s="8"/>
      <c r="W147" s="8"/>
      <c r="X147" s="8"/>
      <c r="Y147" s="8"/>
    </row>
    <row r="148" ht="15.75" customHeight="1" spans="1:25">
      <c r="A148" s="8"/>
      <c r="B148" s="9"/>
      <c r="C148" s="9"/>
      <c r="D148" s="9"/>
      <c r="E148" s="8"/>
      <c r="F148" s="8"/>
      <c r="G148" s="9"/>
      <c r="H148" s="8"/>
      <c r="I148" s="8"/>
      <c r="J148" s="8"/>
      <c r="K148" s="8"/>
      <c r="L148" s="8"/>
      <c r="M148" s="8"/>
      <c r="N148" s="8"/>
      <c r="O148" s="8"/>
      <c r="P148" s="8"/>
      <c r="Q148" s="8"/>
      <c r="R148" s="8"/>
      <c r="S148" s="8"/>
      <c r="T148" s="8"/>
      <c r="U148" s="8"/>
      <c r="V148" s="8"/>
      <c r="W148" s="8"/>
      <c r="X148" s="8"/>
      <c r="Y148" s="8"/>
    </row>
    <row r="149" ht="15.75" customHeight="1" spans="1:25">
      <c r="A149" s="8"/>
      <c r="B149" s="9"/>
      <c r="C149" s="9"/>
      <c r="D149" s="9"/>
      <c r="E149" s="8"/>
      <c r="F149" s="8"/>
      <c r="G149" s="9"/>
      <c r="H149" s="8"/>
      <c r="I149" s="8"/>
      <c r="J149" s="8"/>
      <c r="K149" s="8"/>
      <c r="L149" s="8"/>
      <c r="M149" s="8"/>
      <c r="N149" s="8"/>
      <c r="O149" s="8"/>
      <c r="P149" s="8"/>
      <c r="Q149" s="8"/>
      <c r="R149" s="8"/>
      <c r="S149" s="8"/>
      <c r="T149" s="8"/>
      <c r="U149" s="8"/>
      <c r="V149" s="8"/>
      <c r="W149" s="8"/>
      <c r="X149" s="8"/>
      <c r="Y149" s="8"/>
    </row>
    <row r="150" ht="15.75" customHeight="1" spans="1:25">
      <c r="A150" s="8"/>
      <c r="B150" s="9"/>
      <c r="C150" s="9"/>
      <c r="D150" s="9"/>
      <c r="E150" s="8"/>
      <c r="F150" s="8"/>
      <c r="G150" s="9"/>
      <c r="H150" s="8"/>
      <c r="I150" s="8"/>
      <c r="J150" s="8"/>
      <c r="K150" s="8"/>
      <c r="L150" s="8"/>
      <c r="M150" s="8"/>
      <c r="N150" s="8"/>
      <c r="O150" s="8"/>
      <c r="P150" s="8"/>
      <c r="Q150" s="8"/>
      <c r="R150" s="8"/>
      <c r="S150" s="8"/>
      <c r="T150" s="8"/>
      <c r="U150" s="8"/>
      <c r="V150" s="8"/>
      <c r="W150" s="8"/>
      <c r="X150" s="8"/>
      <c r="Y150" s="8"/>
    </row>
    <row r="151" ht="15.75" customHeight="1" spans="1:25">
      <c r="A151" s="8"/>
      <c r="B151" s="9"/>
      <c r="C151" s="9"/>
      <c r="D151" s="9"/>
      <c r="E151" s="8"/>
      <c r="F151" s="8"/>
      <c r="G151" s="9"/>
      <c r="H151" s="8"/>
      <c r="I151" s="8"/>
      <c r="J151" s="8"/>
      <c r="K151" s="8"/>
      <c r="L151" s="8"/>
      <c r="M151" s="8"/>
      <c r="N151" s="8"/>
      <c r="O151" s="8"/>
      <c r="P151" s="8"/>
      <c r="Q151" s="8"/>
      <c r="R151" s="8"/>
      <c r="S151" s="8"/>
      <c r="T151" s="8"/>
      <c r="U151" s="8"/>
      <c r="V151" s="8"/>
      <c r="W151" s="8"/>
      <c r="X151" s="8"/>
      <c r="Y151" s="8"/>
    </row>
    <row r="152" ht="15.75" customHeight="1" spans="1:25">
      <c r="A152" s="8"/>
      <c r="B152" s="9"/>
      <c r="C152" s="9"/>
      <c r="D152" s="9"/>
      <c r="E152" s="8"/>
      <c r="F152" s="8"/>
      <c r="G152" s="9"/>
      <c r="H152" s="8"/>
      <c r="I152" s="8"/>
      <c r="J152" s="8"/>
      <c r="K152" s="8"/>
      <c r="L152" s="8"/>
      <c r="M152" s="8"/>
      <c r="N152" s="8"/>
      <c r="O152" s="8"/>
      <c r="P152" s="8"/>
      <c r="Q152" s="8"/>
      <c r="R152" s="8"/>
      <c r="S152" s="8"/>
      <c r="T152" s="8"/>
      <c r="U152" s="8"/>
      <c r="V152" s="8"/>
      <c r="W152" s="8"/>
      <c r="X152" s="8"/>
      <c r="Y152" s="8"/>
    </row>
    <row r="153" ht="15.75" customHeight="1" spans="1:25">
      <c r="A153" s="8"/>
      <c r="B153" s="9"/>
      <c r="C153" s="9"/>
      <c r="D153" s="9"/>
      <c r="E153" s="8"/>
      <c r="F153" s="8"/>
      <c r="G153" s="9"/>
      <c r="H153" s="8"/>
      <c r="I153" s="8"/>
      <c r="J153" s="8"/>
      <c r="K153" s="8"/>
      <c r="L153" s="8"/>
      <c r="M153" s="8"/>
      <c r="N153" s="8"/>
      <c r="O153" s="8"/>
      <c r="P153" s="8"/>
      <c r="Q153" s="8"/>
      <c r="R153" s="8"/>
      <c r="S153" s="8"/>
      <c r="T153" s="8"/>
      <c r="U153" s="8"/>
      <c r="V153" s="8"/>
      <c r="W153" s="8"/>
      <c r="X153" s="8"/>
      <c r="Y153" s="8"/>
    </row>
    <row r="154" ht="15.75" customHeight="1" spans="1:25">
      <c r="A154" s="8"/>
      <c r="B154" s="9"/>
      <c r="C154" s="9"/>
      <c r="D154" s="9"/>
      <c r="E154" s="8"/>
      <c r="F154" s="8"/>
      <c r="G154" s="9"/>
      <c r="H154" s="8"/>
      <c r="I154" s="8"/>
      <c r="J154" s="8"/>
      <c r="K154" s="8"/>
      <c r="L154" s="8"/>
      <c r="M154" s="8"/>
      <c r="N154" s="8"/>
      <c r="O154" s="8"/>
      <c r="P154" s="8"/>
      <c r="Q154" s="8"/>
      <c r="R154" s="8"/>
      <c r="S154" s="8"/>
      <c r="T154" s="8"/>
      <c r="U154" s="8"/>
      <c r="V154" s="8"/>
      <c r="W154" s="8"/>
      <c r="X154" s="8"/>
      <c r="Y154" s="8"/>
    </row>
    <row r="155" ht="15.75" customHeight="1" spans="1:25">
      <c r="A155" s="8"/>
      <c r="B155" s="9"/>
      <c r="C155" s="9"/>
      <c r="D155" s="9"/>
      <c r="E155" s="8"/>
      <c r="F155" s="8"/>
      <c r="G155" s="9"/>
      <c r="H155" s="8"/>
      <c r="I155" s="8"/>
      <c r="J155" s="8"/>
      <c r="K155" s="8"/>
      <c r="L155" s="8"/>
      <c r="M155" s="8"/>
      <c r="N155" s="8"/>
      <c r="O155" s="8"/>
      <c r="P155" s="8"/>
      <c r="Q155" s="8"/>
      <c r="R155" s="8"/>
      <c r="S155" s="8"/>
      <c r="T155" s="8"/>
      <c r="U155" s="8"/>
      <c r="V155" s="8"/>
      <c r="W155" s="8"/>
      <c r="X155" s="8"/>
      <c r="Y155" s="8"/>
    </row>
    <row r="156" ht="15.75" customHeight="1" spans="1:25">
      <c r="A156" s="8"/>
      <c r="B156" s="9"/>
      <c r="C156" s="9"/>
      <c r="D156" s="9"/>
      <c r="E156" s="8"/>
      <c r="F156" s="8"/>
      <c r="G156" s="9"/>
      <c r="H156" s="8"/>
      <c r="I156" s="8"/>
      <c r="J156" s="8"/>
      <c r="K156" s="8"/>
      <c r="L156" s="8"/>
      <c r="M156" s="8"/>
      <c r="N156" s="8"/>
      <c r="O156" s="8"/>
      <c r="P156" s="8"/>
      <c r="Q156" s="8"/>
      <c r="R156" s="8"/>
      <c r="S156" s="8"/>
      <c r="T156" s="8"/>
      <c r="U156" s="8"/>
      <c r="V156" s="8"/>
      <c r="W156" s="8"/>
      <c r="X156" s="8"/>
      <c r="Y156" s="8"/>
    </row>
    <row r="157" ht="15.75" customHeight="1" spans="1:25">
      <c r="A157" s="8"/>
      <c r="B157" s="9"/>
      <c r="C157" s="9"/>
      <c r="D157" s="9"/>
      <c r="E157" s="8"/>
      <c r="F157" s="8"/>
      <c r="G157" s="9"/>
      <c r="H157" s="8"/>
      <c r="I157" s="8"/>
      <c r="J157" s="8"/>
      <c r="K157" s="8"/>
      <c r="L157" s="8"/>
      <c r="M157" s="8"/>
      <c r="N157" s="8"/>
      <c r="O157" s="8"/>
      <c r="P157" s="8"/>
      <c r="Q157" s="8"/>
      <c r="R157" s="8"/>
      <c r="S157" s="8"/>
      <c r="T157" s="8"/>
      <c r="U157" s="8"/>
      <c r="V157" s="8"/>
      <c r="W157" s="8"/>
      <c r="X157" s="8"/>
      <c r="Y157" s="8"/>
    </row>
    <row r="158" ht="15.75" customHeight="1" spans="1:25">
      <c r="A158" s="8"/>
      <c r="B158" s="9"/>
      <c r="C158" s="9"/>
      <c r="D158" s="9"/>
      <c r="E158" s="8"/>
      <c r="F158" s="8"/>
      <c r="G158" s="9"/>
      <c r="H158" s="8"/>
      <c r="I158" s="8"/>
      <c r="J158" s="8"/>
      <c r="K158" s="8"/>
      <c r="L158" s="8"/>
      <c r="M158" s="8"/>
      <c r="N158" s="8"/>
      <c r="O158" s="8"/>
      <c r="P158" s="8"/>
      <c r="Q158" s="8"/>
      <c r="R158" s="8"/>
      <c r="S158" s="8"/>
      <c r="T158" s="8"/>
      <c r="U158" s="8"/>
      <c r="V158" s="8"/>
      <c r="W158" s="8"/>
      <c r="X158" s="8"/>
      <c r="Y158" s="8"/>
    </row>
    <row r="159" ht="15.75" customHeight="1" spans="1:25">
      <c r="A159" s="8"/>
      <c r="B159" s="9"/>
      <c r="C159" s="9"/>
      <c r="D159" s="9"/>
      <c r="E159" s="8"/>
      <c r="F159" s="8"/>
      <c r="G159" s="9"/>
      <c r="H159" s="8"/>
      <c r="I159" s="8"/>
      <c r="J159" s="8"/>
      <c r="K159" s="8"/>
      <c r="L159" s="8"/>
      <c r="M159" s="8"/>
      <c r="N159" s="8"/>
      <c r="O159" s="8"/>
      <c r="P159" s="8"/>
      <c r="Q159" s="8"/>
      <c r="R159" s="8"/>
      <c r="S159" s="8"/>
      <c r="T159" s="8"/>
      <c r="U159" s="8"/>
      <c r="V159" s="8"/>
      <c r="W159" s="8"/>
      <c r="X159" s="8"/>
      <c r="Y159" s="8"/>
    </row>
    <row r="160" ht="15.75" customHeight="1" spans="1:25">
      <c r="A160" s="8"/>
      <c r="B160" s="9"/>
      <c r="C160" s="9"/>
      <c r="D160" s="9"/>
      <c r="E160" s="8"/>
      <c r="F160" s="8"/>
      <c r="G160" s="9"/>
      <c r="H160" s="8"/>
      <c r="I160" s="8"/>
      <c r="J160" s="8"/>
      <c r="K160" s="8"/>
      <c r="L160" s="8"/>
      <c r="M160" s="8"/>
      <c r="N160" s="8"/>
      <c r="O160" s="8"/>
      <c r="P160" s="8"/>
      <c r="Q160" s="8"/>
      <c r="R160" s="8"/>
      <c r="S160" s="8"/>
      <c r="T160" s="8"/>
      <c r="U160" s="8"/>
      <c r="V160" s="8"/>
      <c r="W160" s="8"/>
      <c r="X160" s="8"/>
      <c r="Y160" s="8"/>
    </row>
    <row r="161" ht="15.75" customHeight="1" spans="1:25">
      <c r="A161" s="8"/>
      <c r="B161" s="9"/>
      <c r="C161" s="9"/>
      <c r="D161" s="9"/>
      <c r="E161" s="8"/>
      <c r="F161" s="8"/>
      <c r="G161" s="9"/>
      <c r="H161" s="8"/>
      <c r="I161" s="8"/>
      <c r="J161" s="8"/>
      <c r="K161" s="8"/>
      <c r="L161" s="8"/>
      <c r="M161" s="8"/>
      <c r="N161" s="8"/>
      <c r="O161" s="8"/>
      <c r="P161" s="8"/>
      <c r="Q161" s="8"/>
      <c r="R161" s="8"/>
      <c r="S161" s="8"/>
      <c r="T161" s="8"/>
      <c r="U161" s="8"/>
      <c r="V161" s="8"/>
      <c r="W161" s="8"/>
      <c r="X161" s="8"/>
      <c r="Y161" s="8"/>
    </row>
    <row r="162" ht="15.75" customHeight="1" spans="1:25">
      <c r="A162" s="8"/>
      <c r="B162" s="9"/>
      <c r="C162" s="9"/>
      <c r="D162" s="9"/>
      <c r="E162" s="8"/>
      <c r="F162" s="8"/>
      <c r="G162" s="9"/>
      <c r="H162" s="8"/>
      <c r="I162" s="8"/>
      <c r="J162" s="8"/>
      <c r="K162" s="8"/>
      <c r="L162" s="8"/>
      <c r="M162" s="8"/>
      <c r="N162" s="8"/>
      <c r="O162" s="8"/>
      <c r="P162" s="8"/>
      <c r="Q162" s="8"/>
      <c r="R162" s="8"/>
      <c r="S162" s="8"/>
      <c r="T162" s="8"/>
      <c r="U162" s="8"/>
      <c r="V162" s="8"/>
      <c r="W162" s="8"/>
      <c r="X162" s="8"/>
      <c r="Y162" s="8"/>
    </row>
    <row r="163" ht="15.75" customHeight="1" spans="1:25">
      <c r="A163" s="8"/>
      <c r="B163" s="9"/>
      <c r="C163" s="9"/>
      <c r="D163" s="9"/>
      <c r="E163" s="8"/>
      <c r="F163" s="8"/>
      <c r="G163" s="9"/>
      <c r="H163" s="8"/>
      <c r="I163" s="8"/>
      <c r="J163" s="8"/>
      <c r="K163" s="8"/>
      <c r="L163" s="8"/>
      <c r="M163" s="8"/>
      <c r="N163" s="8"/>
      <c r="O163" s="8"/>
      <c r="P163" s="8"/>
      <c r="Q163" s="8"/>
      <c r="R163" s="8"/>
      <c r="S163" s="8"/>
      <c r="T163" s="8"/>
      <c r="U163" s="8"/>
      <c r="V163" s="8"/>
      <c r="W163" s="8"/>
      <c r="X163" s="8"/>
      <c r="Y163" s="8"/>
    </row>
    <row r="164" ht="15.75" customHeight="1" spans="1:25">
      <c r="A164" s="8"/>
      <c r="B164" s="9"/>
      <c r="C164" s="9"/>
      <c r="D164" s="9"/>
      <c r="E164" s="8"/>
      <c r="F164" s="8"/>
      <c r="G164" s="9"/>
      <c r="H164" s="8"/>
      <c r="I164" s="8"/>
      <c r="J164" s="8"/>
      <c r="K164" s="8"/>
      <c r="L164" s="8"/>
      <c r="M164" s="8"/>
      <c r="N164" s="8"/>
      <c r="O164" s="8"/>
      <c r="P164" s="8"/>
      <c r="Q164" s="8"/>
      <c r="R164" s="8"/>
      <c r="S164" s="8"/>
      <c r="T164" s="8"/>
      <c r="U164" s="8"/>
      <c r="V164" s="8"/>
      <c r="W164" s="8"/>
      <c r="X164" s="8"/>
      <c r="Y164" s="8"/>
    </row>
    <row r="165" ht="15.75" customHeight="1" spans="1:25">
      <c r="A165" s="8"/>
      <c r="B165" s="9"/>
      <c r="C165" s="9"/>
      <c r="D165" s="9"/>
      <c r="E165" s="8"/>
      <c r="F165" s="8"/>
      <c r="G165" s="9"/>
      <c r="H165" s="8"/>
      <c r="I165" s="8"/>
      <c r="J165" s="8"/>
      <c r="K165" s="8"/>
      <c r="L165" s="8"/>
      <c r="M165" s="8"/>
      <c r="N165" s="8"/>
      <c r="O165" s="8"/>
      <c r="P165" s="8"/>
      <c r="Q165" s="8"/>
      <c r="R165" s="8"/>
      <c r="S165" s="8"/>
      <c r="T165" s="8"/>
      <c r="U165" s="8"/>
      <c r="V165" s="8"/>
      <c r="W165" s="8"/>
      <c r="X165" s="8"/>
      <c r="Y165" s="8"/>
    </row>
    <row r="166" ht="15.75" customHeight="1" spans="1:25">
      <c r="A166" s="8"/>
      <c r="B166" s="9"/>
      <c r="C166" s="9"/>
      <c r="D166" s="9"/>
      <c r="E166" s="8"/>
      <c r="F166" s="8"/>
      <c r="G166" s="9"/>
      <c r="H166" s="8"/>
      <c r="I166" s="8"/>
      <c r="J166" s="8"/>
      <c r="K166" s="8"/>
      <c r="L166" s="8"/>
      <c r="M166" s="8"/>
      <c r="N166" s="8"/>
      <c r="O166" s="8"/>
      <c r="P166" s="8"/>
      <c r="Q166" s="8"/>
      <c r="R166" s="8"/>
      <c r="S166" s="8"/>
      <c r="T166" s="8"/>
      <c r="U166" s="8"/>
      <c r="V166" s="8"/>
      <c r="W166" s="8"/>
      <c r="X166" s="8"/>
      <c r="Y166" s="8"/>
    </row>
    <row r="167" ht="15.75" customHeight="1" spans="1:25">
      <c r="A167" s="8"/>
      <c r="B167" s="9"/>
      <c r="C167" s="9"/>
      <c r="D167" s="9"/>
      <c r="E167" s="8"/>
      <c r="F167" s="8"/>
      <c r="G167" s="9"/>
      <c r="H167" s="8"/>
      <c r="I167" s="8"/>
      <c r="J167" s="8"/>
      <c r="K167" s="8"/>
      <c r="L167" s="8"/>
      <c r="M167" s="8"/>
      <c r="N167" s="8"/>
      <c r="O167" s="8"/>
      <c r="P167" s="8"/>
      <c r="Q167" s="8"/>
      <c r="R167" s="8"/>
      <c r="S167" s="8"/>
      <c r="T167" s="8"/>
      <c r="U167" s="8"/>
      <c r="V167" s="8"/>
      <c r="W167" s="8"/>
      <c r="X167" s="8"/>
      <c r="Y167" s="8"/>
    </row>
    <row r="168" ht="15.75" customHeight="1" spans="1:25">
      <c r="A168" s="8"/>
      <c r="B168" s="9"/>
      <c r="C168" s="9"/>
      <c r="D168" s="9"/>
      <c r="E168" s="8"/>
      <c r="F168" s="8"/>
      <c r="G168" s="9"/>
      <c r="H168" s="8"/>
      <c r="I168" s="8"/>
      <c r="J168" s="8"/>
      <c r="K168" s="8"/>
      <c r="L168" s="8"/>
      <c r="M168" s="8"/>
      <c r="N168" s="8"/>
      <c r="O168" s="8"/>
      <c r="P168" s="8"/>
      <c r="Q168" s="8"/>
      <c r="R168" s="8"/>
      <c r="S168" s="8"/>
      <c r="T168" s="8"/>
      <c r="U168" s="8"/>
      <c r="V168" s="8"/>
      <c r="W168" s="8"/>
      <c r="X168" s="8"/>
      <c r="Y168" s="8"/>
    </row>
    <row r="169" ht="15.75" customHeight="1" spans="1:25">
      <c r="A169" s="8"/>
      <c r="B169" s="9"/>
      <c r="C169" s="9"/>
      <c r="D169" s="9"/>
      <c r="E169" s="8"/>
      <c r="F169" s="8"/>
      <c r="G169" s="9"/>
      <c r="H169" s="8"/>
      <c r="I169" s="8"/>
      <c r="J169" s="8"/>
      <c r="K169" s="8"/>
      <c r="L169" s="8"/>
      <c r="M169" s="8"/>
      <c r="N169" s="8"/>
      <c r="O169" s="8"/>
      <c r="P169" s="8"/>
      <c r="Q169" s="8"/>
      <c r="R169" s="8"/>
      <c r="S169" s="8"/>
      <c r="T169" s="8"/>
      <c r="U169" s="8"/>
      <c r="V169" s="8"/>
      <c r="W169" s="8"/>
      <c r="X169" s="8"/>
      <c r="Y169" s="8"/>
    </row>
    <row r="170" ht="15.75" customHeight="1" spans="1:25">
      <c r="A170" s="8"/>
      <c r="B170" s="9"/>
      <c r="C170" s="9"/>
      <c r="D170" s="9"/>
      <c r="E170" s="8"/>
      <c r="F170" s="8"/>
      <c r="G170" s="9"/>
      <c r="H170" s="8"/>
      <c r="I170" s="8"/>
      <c r="J170" s="8"/>
      <c r="K170" s="8"/>
      <c r="L170" s="8"/>
      <c r="M170" s="8"/>
      <c r="N170" s="8"/>
      <c r="O170" s="8"/>
      <c r="P170" s="8"/>
      <c r="Q170" s="8"/>
      <c r="R170" s="8"/>
      <c r="S170" s="8"/>
      <c r="T170" s="8"/>
      <c r="U170" s="8"/>
      <c r="V170" s="8"/>
      <c r="W170" s="8"/>
      <c r="X170" s="8"/>
      <c r="Y170" s="8"/>
    </row>
    <row r="171" ht="15.75" customHeight="1" spans="1:25">
      <c r="A171" s="8"/>
      <c r="B171" s="9"/>
      <c r="C171" s="9"/>
      <c r="D171" s="9"/>
      <c r="E171" s="8"/>
      <c r="F171" s="8"/>
      <c r="G171" s="9"/>
      <c r="H171" s="8"/>
      <c r="I171" s="8"/>
      <c r="J171" s="8"/>
      <c r="K171" s="8"/>
      <c r="L171" s="8"/>
      <c r="M171" s="8"/>
      <c r="N171" s="8"/>
      <c r="O171" s="8"/>
      <c r="P171" s="8"/>
      <c r="Q171" s="8"/>
      <c r="R171" s="8"/>
      <c r="S171" s="8"/>
      <c r="T171" s="8"/>
      <c r="U171" s="8"/>
      <c r="V171" s="8"/>
      <c r="W171" s="8"/>
      <c r="X171" s="8"/>
      <c r="Y171" s="8"/>
    </row>
    <row r="172" ht="15.75" customHeight="1" spans="1:25">
      <c r="A172" s="8"/>
      <c r="B172" s="9"/>
      <c r="C172" s="9"/>
      <c r="D172" s="9"/>
      <c r="E172" s="8"/>
      <c r="F172" s="8"/>
      <c r="G172" s="9"/>
      <c r="H172" s="8"/>
      <c r="I172" s="8"/>
      <c r="J172" s="8"/>
      <c r="K172" s="8"/>
      <c r="L172" s="8"/>
      <c r="M172" s="8"/>
      <c r="N172" s="8"/>
      <c r="O172" s="8"/>
      <c r="P172" s="8"/>
      <c r="Q172" s="8"/>
      <c r="R172" s="8"/>
      <c r="S172" s="8"/>
      <c r="T172" s="8"/>
      <c r="U172" s="8"/>
      <c r="V172" s="8"/>
      <c r="W172" s="8"/>
      <c r="X172" s="8"/>
      <c r="Y172" s="8"/>
    </row>
    <row r="173" ht="15.75" customHeight="1" spans="1:25">
      <c r="A173" s="8"/>
      <c r="B173" s="9"/>
      <c r="C173" s="9"/>
      <c r="D173" s="9"/>
      <c r="E173" s="8"/>
      <c r="F173" s="8"/>
      <c r="G173" s="9"/>
      <c r="H173" s="8"/>
      <c r="I173" s="8"/>
      <c r="J173" s="8"/>
      <c r="K173" s="8"/>
      <c r="L173" s="8"/>
      <c r="M173" s="8"/>
      <c r="N173" s="8"/>
      <c r="O173" s="8"/>
      <c r="P173" s="8"/>
      <c r="Q173" s="8"/>
      <c r="R173" s="8"/>
      <c r="S173" s="8"/>
      <c r="T173" s="8"/>
      <c r="U173" s="8"/>
      <c r="V173" s="8"/>
      <c r="W173" s="8"/>
      <c r="X173" s="8"/>
      <c r="Y173" s="8"/>
    </row>
    <row r="174" ht="15.75" customHeight="1" spans="1:25">
      <c r="A174" s="8"/>
      <c r="B174" s="9"/>
      <c r="C174" s="9"/>
      <c r="D174" s="9"/>
      <c r="E174" s="8"/>
      <c r="F174" s="8"/>
      <c r="G174" s="9"/>
      <c r="H174" s="8"/>
      <c r="I174" s="8"/>
      <c r="J174" s="8"/>
      <c r="K174" s="8"/>
      <c r="L174" s="8"/>
      <c r="M174" s="8"/>
      <c r="N174" s="8"/>
      <c r="O174" s="8"/>
      <c r="P174" s="8"/>
      <c r="Q174" s="8"/>
      <c r="R174" s="8"/>
      <c r="S174" s="8"/>
      <c r="T174" s="8"/>
      <c r="U174" s="8"/>
      <c r="V174" s="8"/>
      <c r="W174" s="8"/>
      <c r="X174" s="8"/>
      <c r="Y174" s="8"/>
    </row>
    <row r="175" ht="15.75" customHeight="1" spans="1:25">
      <c r="A175" s="8"/>
      <c r="B175" s="9"/>
      <c r="C175" s="9"/>
      <c r="D175" s="9"/>
      <c r="E175" s="8"/>
      <c r="F175" s="8"/>
      <c r="G175" s="9"/>
      <c r="H175" s="8"/>
      <c r="I175" s="8"/>
      <c r="J175" s="8"/>
      <c r="K175" s="8"/>
      <c r="L175" s="8"/>
      <c r="M175" s="8"/>
      <c r="N175" s="8"/>
      <c r="O175" s="8"/>
      <c r="P175" s="8"/>
      <c r="Q175" s="8"/>
      <c r="R175" s="8"/>
      <c r="S175" s="8"/>
      <c r="T175" s="8"/>
      <c r="U175" s="8"/>
      <c r="V175" s="8"/>
      <c r="W175" s="8"/>
      <c r="X175" s="8"/>
      <c r="Y175" s="8"/>
    </row>
    <row r="176" ht="15.75" customHeight="1" spans="1:25">
      <c r="A176" s="8"/>
      <c r="B176" s="9"/>
      <c r="C176" s="9"/>
      <c r="D176" s="9"/>
      <c r="E176" s="8"/>
      <c r="F176" s="8"/>
      <c r="G176" s="9"/>
      <c r="H176" s="8"/>
      <c r="I176" s="8"/>
      <c r="J176" s="8"/>
      <c r="K176" s="8"/>
      <c r="L176" s="8"/>
      <c r="M176" s="8"/>
      <c r="N176" s="8"/>
      <c r="O176" s="8"/>
      <c r="P176" s="8"/>
      <c r="Q176" s="8"/>
      <c r="R176" s="8"/>
      <c r="S176" s="8"/>
      <c r="T176" s="8"/>
      <c r="U176" s="8"/>
      <c r="V176" s="8"/>
      <c r="W176" s="8"/>
      <c r="X176" s="8"/>
      <c r="Y176" s="8"/>
    </row>
    <row r="177" ht="15.75" customHeight="1" spans="1:25">
      <c r="A177" s="8"/>
      <c r="B177" s="9"/>
      <c r="C177" s="9"/>
      <c r="D177" s="9"/>
      <c r="E177" s="8"/>
      <c r="F177" s="8"/>
      <c r="G177" s="9"/>
      <c r="H177" s="8"/>
      <c r="I177" s="8"/>
      <c r="J177" s="8"/>
      <c r="K177" s="8"/>
      <c r="L177" s="8"/>
      <c r="M177" s="8"/>
      <c r="N177" s="8"/>
      <c r="O177" s="8"/>
      <c r="P177" s="8"/>
      <c r="Q177" s="8"/>
      <c r="R177" s="8"/>
      <c r="S177" s="8"/>
      <c r="T177" s="8"/>
      <c r="U177" s="8"/>
      <c r="V177" s="8"/>
      <c r="W177" s="8"/>
      <c r="X177" s="8"/>
      <c r="Y177" s="8"/>
    </row>
    <row r="178" ht="15.75" customHeight="1" spans="1:25">
      <c r="A178" s="8"/>
      <c r="B178" s="9"/>
      <c r="C178" s="9"/>
      <c r="D178" s="9"/>
      <c r="E178" s="8"/>
      <c r="F178" s="8"/>
      <c r="G178" s="9"/>
      <c r="H178" s="8"/>
      <c r="I178" s="8"/>
      <c r="J178" s="8"/>
      <c r="K178" s="8"/>
      <c r="L178" s="8"/>
      <c r="M178" s="8"/>
      <c r="N178" s="8"/>
      <c r="O178" s="8"/>
      <c r="P178" s="8"/>
      <c r="Q178" s="8"/>
      <c r="R178" s="8"/>
      <c r="S178" s="8"/>
      <c r="T178" s="8"/>
      <c r="U178" s="8"/>
      <c r="V178" s="8"/>
      <c r="W178" s="8"/>
      <c r="X178" s="8"/>
      <c r="Y178" s="8"/>
    </row>
    <row r="179" ht="15.75" customHeight="1" spans="1:25">
      <c r="A179" s="8"/>
      <c r="B179" s="9"/>
      <c r="C179" s="9"/>
      <c r="D179" s="9"/>
      <c r="E179" s="8"/>
      <c r="F179" s="8"/>
      <c r="G179" s="9"/>
      <c r="H179" s="8"/>
      <c r="I179" s="8"/>
      <c r="J179" s="8"/>
      <c r="K179" s="8"/>
      <c r="L179" s="8"/>
      <c r="M179" s="8"/>
      <c r="N179" s="8"/>
      <c r="O179" s="8"/>
      <c r="P179" s="8"/>
      <c r="Q179" s="8"/>
      <c r="R179" s="8"/>
      <c r="S179" s="8"/>
      <c r="T179" s="8"/>
      <c r="U179" s="8"/>
      <c r="V179" s="8"/>
      <c r="W179" s="8"/>
      <c r="X179" s="8"/>
      <c r="Y179" s="8"/>
    </row>
    <row r="180" ht="15.75" customHeight="1" spans="1:25">
      <c r="A180" s="8"/>
      <c r="B180" s="9"/>
      <c r="C180" s="9"/>
      <c r="D180" s="9"/>
      <c r="E180" s="8"/>
      <c r="F180" s="8"/>
      <c r="G180" s="9"/>
      <c r="H180" s="8"/>
      <c r="I180" s="8"/>
      <c r="J180" s="8"/>
      <c r="K180" s="8"/>
      <c r="L180" s="8"/>
      <c r="M180" s="8"/>
      <c r="N180" s="8"/>
      <c r="O180" s="8"/>
      <c r="P180" s="8"/>
      <c r="Q180" s="8"/>
      <c r="R180" s="8"/>
      <c r="S180" s="8"/>
      <c r="T180" s="8"/>
      <c r="U180" s="8"/>
      <c r="V180" s="8"/>
      <c r="W180" s="8"/>
      <c r="X180" s="8"/>
      <c r="Y180" s="8"/>
    </row>
    <row r="181" ht="15.75" customHeight="1" spans="1:25">
      <c r="A181" s="8"/>
      <c r="B181" s="9"/>
      <c r="C181" s="9"/>
      <c r="D181" s="9"/>
      <c r="E181" s="8"/>
      <c r="F181" s="8"/>
      <c r="G181" s="9"/>
      <c r="H181" s="8"/>
      <c r="I181" s="8"/>
      <c r="J181" s="8"/>
      <c r="K181" s="8"/>
      <c r="L181" s="8"/>
      <c r="M181" s="8"/>
      <c r="N181" s="8"/>
      <c r="O181" s="8"/>
      <c r="P181" s="8"/>
      <c r="Q181" s="8"/>
      <c r="R181" s="8"/>
      <c r="S181" s="8"/>
      <c r="T181" s="8"/>
      <c r="U181" s="8"/>
      <c r="V181" s="8"/>
      <c r="W181" s="8"/>
      <c r="X181" s="8"/>
      <c r="Y181" s="8"/>
    </row>
    <row r="182" ht="15.75" customHeight="1" spans="1:25">
      <c r="A182" s="8"/>
      <c r="B182" s="9"/>
      <c r="C182" s="9"/>
      <c r="D182" s="9"/>
      <c r="E182" s="8"/>
      <c r="F182" s="8"/>
      <c r="G182" s="9"/>
      <c r="H182" s="8"/>
      <c r="I182" s="8"/>
      <c r="J182" s="8"/>
      <c r="K182" s="8"/>
      <c r="L182" s="8"/>
      <c r="M182" s="8"/>
      <c r="N182" s="8"/>
      <c r="O182" s="8"/>
      <c r="P182" s="8"/>
      <c r="Q182" s="8"/>
      <c r="R182" s="8"/>
      <c r="S182" s="8"/>
      <c r="T182" s="8"/>
      <c r="U182" s="8"/>
      <c r="V182" s="8"/>
      <c r="W182" s="8"/>
      <c r="X182" s="8"/>
      <c r="Y182" s="8"/>
    </row>
    <row r="183" ht="15.75" customHeight="1" spans="1:25">
      <c r="A183" s="8"/>
      <c r="B183" s="9"/>
      <c r="C183" s="9"/>
      <c r="D183" s="9"/>
      <c r="E183" s="8"/>
      <c r="F183" s="8"/>
      <c r="G183" s="9"/>
      <c r="H183" s="8"/>
      <c r="I183" s="8"/>
      <c r="J183" s="8"/>
      <c r="K183" s="8"/>
      <c r="L183" s="8"/>
      <c r="M183" s="8"/>
      <c r="N183" s="8"/>
      <c r="O183" s="8"/>
      <c r="P183" s="8"/>
      <c r="Q183" s="8"/>
      <c r="R183" s="8"/>
      <c r="S183" s="8"/>
      <c r="T183" s="8"/>
      <c r="U183" s="8"/>
      <c r="V183" s="8"/>
      <c r="W183" s="8"/>
      <c r="X183" s="8"/>
      <c r="Y183" s="8"/>
    </row>
    <row r="184" ht="15.75" customHeight="1" spans="1:25">
      <c r="A184" s="8"/>
      <c r="B184" s="9"/>
      <c r="C184" s="9"/>
      <c r="D184" s="9"/>
      <c r="E184" s="8"/>
      <c r="F184" s="8"/>
      <c r="G184" s="9"/>
      <c r="H184" s="8"/>
      <c r="I184" s="8"/>
      <c r="J184" s="8"/>
      <c r="K184" s="8"/>
      <c r="L184" s="8"/>
      <c r="M184" s="8"/>
      <c r="N184" s="8"/>
      <c r="O184" s="8"/>
      <c r="P184" s="8"/>
      <c r="Q184" s="8"/>
      <c r="R184" s="8"/>
      <c r="S184" s="8"/>
      <c r="T184" s="8"/>
      <c r="U184" s="8"/>
      <c r="V184" s="8"/>
      <c r="W184" s="8"/>
      <c r="X184" s="8"/>
      <c r="Y184" s="8"/>
    </row>
    <row r="185" ht="15.75" customHeight="1" spans="1:25">
      <c r="A185" s="8"/>
      <c r="B185" s="9"/>
      <c r="C185" s="9"/>
      <c r="D185" s="9"/>
      <c r="E185" s="8"/>
      <c r="F185" s="8"/>
      <c r="G185" s="9"/>
      <c r="H185" s="8"/>
      <c r="I185" s="8"/>
      <c r="J185" s="8"/>
      <c r="K185" s="8"/>
      <c r="L185" s="8"/>
      <c r="M185" s="8"/>
      <c r="N185" s="8"/>
      <c r="O185" s="8"/>
      <c r="P185" s="8"/>
      <c r="Q185" s="8"/>
      <c r="R185" s="8"/>
      <c r="S185" s="8"/>
      <c r="T185" s="8"/>
      <c r="U185" s="8"/>
      <c r="V185" s="8"/>
      <c r="W185" s="8"/>
      <c r="X185" s="8"/>
      <c r="Y185" s="8"/>
    </row>
    <row r="186" ht="15.75" customHeight="1" spans="1:25">
      <c r="A186" s="8"/>
      <c r="B186" s="9"/>
      <c r="C186" s="9"/>
      <c r="D186" s="9"/>
      <c r="E186" s="8"/>
      <c r="F186" s="8"/>
      <c r="G186" s="9"/>
      <c r="H186" s="8"/>
      <c r="I186" s="8"/>
      <c r="J186" s="8"/>
      <c r="K186" s="8"/>
      <c r="L186" s="8"/>
      <c r="M186" s="8"/>
      <c r="N186" s="8"/>
      <c r="O186" s="8"/>
      <c r="P186" s="8"/>
      <c r="Q186" s="8"/>
      <c r="R186" s="8"/>
      <c r="S186" s="8"/>
      <c r="T186" s="8"/>
      <c r="U186" s="8"/>
      <c r="V186" s="8"/>
      <c r="W186" s="8"/>
      <c r="X186" s="8"/>
      <c r="Y186" s="8"/>
    </row>
    <row r="187" ht="15.75" customHeight="1" spans="1:25">
      <c r="A187" s="8"/>
      <c r="B187" s="9"/>
      <c r="C187" s="9"/>
      <c r="D187" s="9"/>
      <c r="E187" s="8"/>
      <c r="F187" s="8"/>
      <c r="G187" s="9"/>
      <c r="H187" s="8"/>
      <c r="I187" s="8"/>
      <c r="J187" s="8"/>
      <c r="K187" s="8"/>
      <c r="L187" s="8"/>
      <c r="M187" s="8"/>
      <c r="N187" s="8"/>
      <c r="O187" s="8"/>
      <c r="P187" s="8"/>
      <c r="Q187" s="8"/>
      <c r="R187" s="8"/>
      <c r="S187" s="8"/>
      <c r="T187" s="8"/>
      <c r="U187" s="8"/>
      <c r="V187" s="8"/>
      <c r="W187" s="8"/>
      <c r="X187" s="8"/>
      <c r="Y187" s="8"/>
    </row>
    <row r="188" ht="15.75" customHeight="1" spans="1:25">
      <c r="A188" s="8"/>
      <c r="B188" s="9"/>
      <c r="C188" s="9"/>
      <c r="D188" s="9"/>
      <c r="E188" s="8"/>
      <c r="F188" s="8"/>
      <c r="G188" s="9"/>
      <c r="H188" s="8"/>
      <c r="I188" s="8"/>
      <c r="J188" s="8"/>
      <c r="K188" s="8"/>
      <c r="L188" s="8"/>
      <c r="M188" s="8"/>
      <c r="N188" s="8"/>
      <c r="O188" s="8"/>
      <c r="P188" s="8"/>
      <c r="Q188" s="8"/>
      <c r="R188" s="8"/>
      <c r="S188" s="8"/>
      <c r="T188" s="8"/>
      <c r="U188" s="8"/>
      <c r="V188" s="8"/>
      <c r="W188" s="8"/>
      <c r="X188" s="8"/>
      <c r="Y188" s="8"/>
    </row>
    <row r="189" ht="15.75" customHeight="1" spans="1:25">
      <c r="A189" s="8"/>
      <c r="B189" s="9"/>
      <c r="C189" s="9"/>
      <c r="D189" s="9"/>
      <c r="E189" s="8"/>
      <c r="F189" s="8"/>
      <c r="G189" s="9"/>
      <c r="H189" s="8"/>
      <c r="I189" s="8"/>
      <c r="J189" s="8"/>
      <c r="K189" s="8"/>
      <c r="L189" s="8"/>
      <c r="M189" s="8"/>
      <c r="N189" s="8"/>
      <c r="O189" s="8"/>
      <c r="P189" s="8"/>
      <c r="Q189" s="8"/>
      <c r="R189" s="8"/>
      <c r="S189" s="8"/>
      <c r="T189" s="8"/>
      <c r="U189" s="8"/>
      <c r="V189" s="8"/>
      <c r="W189" s="8"/>
      <c r="X189" s="8"/>
      <c r="Y189" s="8"/>
    </row>
    <row r="190" ht="15.75" customHeight="1" spans="1:25">
      <c r="A190" s="8"/>
      <c r="B190" s="9"/>
      <c r="C190" s="9"/>
      <c r="D190" s="9"/>
      <c r="E190" s="8"/>
      <c r="F190" s="8"/>
      <c r="G190" s="9"/>
      <c r="H190" s="8"/>
      <c r="I190" s="8"/>
      <c r="J190" s="8"/>
      <c r="K190" s="8"/>
      <c r="L190" s="8"/>
      <c r="M190" s="8"/>
      <c r="N190" s="8"/>
      <c r="O190" s="8"/>
      <c r="P190" s="8"/>
      <c r="Q190" s="8"/>
      <c r="R190" s="8"/>
      <c r="S190" s="8"/>
      <c r="T190" s="8"/>
      <c r="U190" s="8"/>
      <c r="V190" s="8"/>
      <c r="W190" s="8"/>
      <c r="X190" s="8"/>
      <c r="Y190" s="8"/>
    </row>
    <row r="191" ht="15.75" customHeight="1" spans="1:25">
      <c r="A191" s="8"/>
      <c r="B191" s="9"/>
      <c r="C191" s="9"/>
      <c r="D191" s="9"/>
      <c r="E191" s="8"/>
      <c r="F191" s="8"/>
      <c r="G191" s="9"/>
      <c r="H191" s="8"/>
      <c r="I191" s="8"/>
      <c r="J191" s="8"/>
      <c r="K191" s="8"/>
      <c r="L191" s="8"/>
      <c r="M191" s="8"/>
      <c r="N191" s="8"/>
      <c r="O191" s="8"/>
      <c r="P191" s="8"/>
      <c r="Q191" s="8"/>
      <c r="R191" s="8"/>
      <c r="S191" s="8"/>
      <c r="T191" s="8"/>
      <c r="U191" s="8"/>
      <c r="V191" s="8"/>
      <c r="W191" s="8"/>
      <c r="X191" s="8"/>
      <c r="Y191" s="8"/>
    </row>
    <row r="192" ht="15.75" customHeight="1" spans="1:25">
      <c r="A192" s="8"/>
      <c r="B192" s="9"/>
      <c r="C192" s="9"/>
      <c r="D192" s="9"/>
      <c r="E192" s="8"/>
      <c r="F192" s="8"/>
      <c r="G192" s="9"/>
      <c r="H192" s="8"/>
      <c r="I192" s="8"/>
      <c r="J192" s="8"/>
      <c r="K192" s="8"/>
      <c r="L192" s="8"/>
      <c r="M192" s="8"/>
      <c r="N192" s="8"/>
      <c r="O192" s="8"/>
      <c r="P192" s="8"/>
      <c r="Q192" s="8"/>
      <c r="R192" s="8"/>
      <c r="S192" s="8"/>
      <c r="T192" s="8"/>
      <c r="U192" s="8"/>
      <c r="V192" s="8"/>
      <c r="W192" s="8"/>
      <c r="X192" s="8"/>
      <c r="Y192" s="8"/>
    </row>
    <row r="193" ht="15.75" customHeight="1" spans="1:25">
      <c r="A193" s="8"/>
      <c r="B193" s="9"/>
      <c r="C193" s="9"/>
      <c r="D193" s="9"/>
      <c r="E193" s="8"/>
      <c r="F193" s="8"/>
      <c r="G193" s="9"/>
      <c r="H193" s="8"/>
      <c r="I193" s="8"/>
      <c r="J193" s="8"/>
      <c r="K193" s="8"/>
      <c r="L193" s="8"/>
      <c r="M193" s="8"/>
      <c r="N193" s="8"/>
      <c r="O193" s="8"/>
      <c r="P193" s="8"/>
      <c r="Q193" s="8"/>
      <c r="R193" s="8"/>
      <c r="S193" s="8"/>
      <c r="T193" s="8"/>
      <c r="U193" s="8"/>
      <c r="V193" s="8"/>
      <c r="W193" s="8"/>
      <c r="X193" s="8"/>
      <c r="Y193" s="8"/>
    </row>
    <row r="194" ht="15.75" customHeight="1" spans="1:25">
      <c r="A194" s="8"/>
      <c r="B194" s="9"/>
      <c r="C194" s="9"/>
      <c r="D194" s="9"/>
      <c r="E194" s="8"/>
      <c r="F194" s="8"/>
      <c r="G194" s="9"/>
      <c r="H194" s="8"/>
      <c r="I194" s="8"/>
      <c r="J194" s="8"/>
      <c r="K194" s="8"/>
      <c r="L194" s="8"/>
      <c r="M194" s="8"/>
      <c r="N194" s="8"/>
      <c r="O194" s="8"/>
      <c r="P194" s="8"/>
      <c r="Q194" s="8"/>
      <c r="R194" s="8"/>
      <c r="S194" s="8"/>
      <c r="T194" s="8"/>
      <c r="U194" s="8"/>
      <c r="V194" s="8"/>
      <c r="W194" s="8"/>
      <c r="X194" s="8"/>
      <c r="Y194" s="8"/>
    </row>
    <row r="195" ht="15.75" customHeight="1" spans="1:25">
      <c r="A195" s="8"/>
      <c r="B195" s="9"/>
      <c r="C195" s="9"/>
      <c r="D195" s="9"/>
      <c r="E195" s="8"/>
      <c r="F195" s="8"/>
      <c r="G195" s="9"/>
      <c r="H195" s="8"/>
      <c r="I195" s="8"/>
      <c r="J195" s="8"/>
      <c r="K195" s="8"/>
      <c r="L195" s="8"/>
      <c r="M195" s="8"/>
      <c r="N195" s="8"/>
      <c r="O195" s="8"/>
      <c r="P195" s="8"/>
      <c r="Q195" s="8"/>
      <c r="R195" s="8"/>
      <c r="S195" s="8"/>
      <c r="T195" s="8"/>
      <c r="U195" s="8"/>
      <c r="V195" s="8"/>
      <c r="W195" s="8"/>
      <c r="X195" s="8"/>
      <c r="Y195" s="8"/>
    </row>
    <row r="196" ht="15.75" customHeight="1" spans="1:25">
      <c r="A196" s="8"/>
      <c r="B196" s="9"/>
      <c r="C196" s="9"/>
      <c r="D196" s="9"/>
      <c r="E196" s="8"/>
      <c r="F196" s="8"/>
      <c r="G196" s="9"/>
      <c r="H196" s="8"/>
      <c r="I196" s="8"/>
      <c r="J196" s="8"/>
      <c r="K196" s="8"/>
      <c r="L196" s="8"/>
      <c r="M196" s="8"/>
      <c r="N196" s="8"/>
      <c r="O196" s="8"/>
      <c r="P196" s="8"/>
      <c r="Q196" s="8"/>
      <c r="R196" s="8"/>
      <c r="S196" s="8"/>
      <c r="T196" s="8"/>
      <c r="U196" s="8"/>
      <c r="V196" s="8"/>
      <c r="W196" s="8"/>
      <c r="X196" s="8"/>
      <c r="Y196" s="8"/>
    </row>
    <row r="197" ht="15.75" customHeight="1" spans="1:25">
      <c r="A197" s="8"/>
      <c r="B197" s="9"/>
      <c r="C197" s="9"/>
      <c r="D197" s="9"/>
      <c r="E197" s="8"/>
      <c r="F197" s="8"/>
      <c r="G197" s="9"/>
      <c r="H197" s="8"/>
      <c r="I197" s="8"/>
      <c r="J197" s="8"/>
      <c r="K197" s="8"/>
      <c r="L197" s="8"/>
      <c r="M197" s="8"/>
      <c r="N197" s="8"/>
      <c r="O197" s="8"/>
      <c r="P197" s="8"/>
      <c r="Q197" s="8"/>
      <c r="R197" s="8"/>
      <c r="S197" s="8"/>
      <c r="T197" s="8"/>
      <c r="U197" s="8"/>
      <c r="V197" s="8"/>
      <c r="W197" s="8"/>
      <c r="X197" s="8"/>
      <c r="Y197" s="8"/>
    </row>
    <row r="198" ht="15.75" customHeight="1" spans="1:25">
      <c r="A198" s="8"/>
      <c r="B198" s="9"/>
      <c r="C198" s="9"/>
      <c r="D198" s="9"/>
      <c r="E198" s="8"/>
      <c r="F198" s="8"/>
      <c r="G198" s="9"/>
      <c r="H198" s="8"/>
      <c r="I198" s="8"/>
      <c r="J198" s="8"/>
      <c r="K198" s="8"/>
      <c r="L198" s="8"/>
      <c r="M198" s="8"/>
      <c r="N198" s="8"/>
      <c r="O198" s="8"/>
      <c r="P198" s="8"/>
      <c r="Q198" s="8"/>
      <c r="R198" s="8"/>
      <c r="S198" s="8"/>
      <c r="T198" s="8"/>
      <c r="U198" s="8"/>
      <c r="V198" s="8"/>
      <c r="W198" s="8"/>
      <c r="X198" s="8"/>
      <c r="Y198" s="8"/>
    </row>
    <row r="199" ht="15.75" customHeight="1" spans="1:25">
      <c r="A199" s="8"/>
      <c r="B199" s="9"/>
      <c r="C199" s="9"/>
      <c r="D199" s="9"/>
      <c r="E199" s="8"/>
      <c r="F199" s="8"/>
      <c r="G199" s="9"/>
      <c r="H199" s="8"/>
      <c r="I199" s="8"/>
      <c r="J199" s="8"/>
      <c r="K199" s="8"/>
      <c r="L199" s="8"/>
      <c r="M199" s="8"/>
      <c r="N199" s="8"/>
      <c r="O199" s="8"/>
      <c r="P199" s="8"/>
      <c r="Q199" s="8"/>
      <c r="R199" s="8"/>
      <c r="S199" s="8"/>
      <c r="T199" s="8"/>
      <c r="U199" s="8"/>
      <c r="V199" s="8"/>
      <c r="W199" s="8"/>
      <c r="X199" s="8"/>
      <c r="Y199" s="8"/>
    </row>
    <row r="200" ht="15.75" customHeight="1" spans="1:25">
      <c r="A200" s="8"/>
      <c r="B200" s="9"/>
      <c r="C200" s="9"/>
      <c r="D200" s="9"/>
      <c r="E200" s="8"/>
      <c r="F200" s="8"/>
      <c r="G200" s="9"/>
      <c r="H200" s="8"/>
      <c r="I200" s="8"/>
      <c r="J200" s="8"/>
      <c r="K200" s="8"/>
      <c r="L200" s="8"/>
      <c r="M200" s="8"/>
      <c r="N200" s="8"/>
      <c r="O200" s="8"/>
      <c r="P200" s="8"/>
      <c r="Q200" s="8"/>
      <c r="R200" s="8"/>
      <c r="S200" s="8"/>
      <c r="T200" s="8"/>
      <c r="U200" s="8"/>
      <c r="V200" s="8"/>
      <c r="W200" s="8"/>
      <c r="X200" s="8"/>
      <c r="Y200" s="8"/>
    </row>
    <row r="201" ht="15.75" customHeight="1" spans="1:25">
      <c r="A201" s="8"/>
      <c r="B201" s="9"/>
      <c r="C201" s="9"/>
      <c r="D201" s="9"/>
      <c r="E201" s="8"/>
      <c r="F201" s="8"/>
      <c r="G201" s="9"/>
      <c r="H201" s="8"/>
      <c r="I201" s="8"/>
      <c r="J201" s="8"/>
      <c r="K201" s="8"/>
      <c r="L201" s="8"/>
      <c r="M201" s="8"/>
      <c r="N201" s="8"/>
      <c r="O201" s="8"/>
      <c r="P201" s="8"/>
      <c r="Q201" s="8"/>
      <c r="R201" s="8"/>
      <c r="S201" s="8"/>
      <c r="T201" s="8"/>
      <c r="U201" s="8"/>
      <c r="V201" s="8"/>
      <c r="W201" s="8"/>
      <c r="X201" s="8"/>
      <c r="Y201" s="8"/>
    </row>
    <row r="202" ht="15.75" customHeight="1" spans="1:25">
      <c r="A202" s="8"/>
      <c r="B202" s="9"/>
      <c r="C202" s="9"/>
      <c r="D202" s="9"/>
      <c r="E202" s="8"/>
      <c r="F202" s="8"/>
      <c r="G202" s="9"/>
      <c r="H202" s="8"/>
      <c r="I202" s="8"/>
      <c r="J202" s="8"/>
      <c r="K202" s="8"/>
      <c r="L202" s="8"/>
      <c r="M202" s="8"/>
      <c r="N202" s="8"/>
      <c r="O202" s="8"/>
      <c r="P202" s="8"/>
      <c r="Q202" s="8"/>
      <c r="R202" s="8"/>
      <c r="S202" s="8"/>
      <c r="T202" s="8"/>
      <c r="U202" s="8"/>
      <c r="V202" s="8"/>
      <c r="W202" s="8"/>
      <c r="X202" s="8"/>
      <c r="Y202" s="8"/>
    </row>
    <row r="203" ht="15.75" customHeight="1" spans="1:25">
      <c r="A203" s="8"/>
      <c r="B203" s="9"/>
      <c r="C203" s="9"/>
      <c r="D203" s="9"/>
      <c r="E203" s="8"/>
      <c r="F203" s="8"/>
      <c r="G203" s="9"/>
      <c r="H203" s="8"/>
      <c r="I203" s="8"/>
      <c r="J203" s="8"/>
      <c r="K203" s="8"/>
      <c r="L203" s="8"/>
      <c r="M203" s="8"/>
      <c r="N203" s="8"/>
      <c r="O203" s="8"/>
      <c r="P203" s="8"/>
      <c r="Q203" s="8"/>
      <c r="R203" s="8"/>
      <c r="S203" s="8"/>
      <c r="T203" s="8"/>
      <c r="U203" s="8"/>
      <c r="V203" s="8"/>
      <c r="W203" s="8"/>
      <c r="X203" s="8"/>
      <c r="Y203" s="8"/>
    </row>
    <row r="204" ht="15.75" customHeight="1" spans="1:25">
      <c r="A204" s="8"/>
      <c r="B204" s="9"/>
      <c r="C204" s="9"/>
      <c r="D204" s="9"/>
      <c r="E204" s="8"/>
      <c r="F204" s="8"/>
      <c r="G204" s="9"/>
      <c r="H204" s="8"/>
      <c r="I204" s="8"/>
      <c r="J204" s="8"/>
      <c r="K204" s="8"/>
      <c r="L204" s="8"/>
      <c r="M204" s="8"/>
      <c r="N204" s="8"/>
      <c r="O204" s="8"/>
      <c r="P204" s="8"/>
      <c r="Q204" s="8"/>
      <c r="R204" s="8"/>
      <c r="S204" s="8"/>
      <c r="T204" s="8"/>
      <c r="U204" s="8"/>
      <c r="V204" s="8"/>
      <c r="W204" s="8"/>
      <c r="X204" s="8"/>
      <c r="Y204" s="8"/>
    </row>
    <row r="205" ht="15.75" customHeight="1" spans="1:25">
      <c r="A205" s="8"/>
      <c r="B205" s="9"/>
      <c r="C205" s="9"/>
      <c r="D205" s="9"/>
      <c r="E205" s="8"/>
      <c r="F205" s="8"/>
      <c r="G205" s="9"/>
      <c r="H205" s="8"/>
      <c r="I205" s="8"/>
      <c r="J205" s="8"/>
      <c r="K205" s="8"/>
      <c r="L205" s="8"/>
      <c r="M205" s="8"/>
      <c r="N205" s="8"/>
      <c r="O205" s="8"/>
      <c r="P205" s="8"/>
      <c r="Q205" s="8"/>
      <c r="R205" s="8"/>
      <c r="S205" s="8"/>
      <c r="T205" s="8"/>
      <c r="U205" s="8"/>
      <c r="V205" s="8"/>
      <c r="W205" s="8"/>
      <c r="X205" s="8"/>
      <c r="Y205" s="8"/>
    </row>
    <row r="206" ht="15.75" customHeight="1" spans="1:25">
      <c r="A206" s="8"/>
      <c r="B206" s="9"/>
      <c r="C206" s="9"/>
      <c r="D206" s="9"/>
      <c r="E206" s="8"/>
      <c r="F206" s="8"/>
      <c r="G206" s="9"/>
      <c r="H206" s="8"/>
      <c r="I206" s="8"/>
      <c r="J206" s="8"/>
      <c r="K206" s="8"/>
      <c r="L206" s="8"/>
      <c r="M206" s="8"/>
      <c r="N206" s="8"/>
      <c r="O206" s="8"/>
      <c r="P206" s="8"/>
      <c r="Q206" s="8"/>
      <c r="R206" s="8"/>
      <c r="S206" s="8"/>
      <c r="T206" s="8"/>
      <c r="U206" s="8"/>
      <c r="V206" s="8"/>
      <c r="W206" s="8"/>
      <c r="X206" s="8"/>
      <c r="Y206" s="8"/>
    </row>
    <row r="207" ht="15.75" customHeight="1" spans="1:25">
      <c r="A207" s="8"/>
      <c r="B207" s="9"/>
      <c r="C207" s="9"/>
      <c r="D207" s="9"/>
      <c r="E207" s="8"/>
      <c r="F207" s="8"/>
      <c r="G207" s="9"/>
      <c r="H207" s="8"/>
      <c r="I207" s="8"/>
      <c r="J207" s="8"/>
      <c r="K207" s="8"/>
      <c r="L207" s="8"/>
      <c r="M207" s="8"/>
      <c r="N207" s="8"/>
      <c r="O207" s="8"/>
      <c r="P207" s="8"/>
      <c r="Q207" s="8"/>
      <c r="R207" s="8"/>
      <c r="S207" s="8"/>
      <c r="T207" s="8"/>
      <c r="U207" s="8"/>
      <c r="V207" s="8"/>
      <c r="W207" s="8"/>
      <c r="X207" s="8"/>
      <c r="Y207" s="8"/>
    </row>
    <row r="208" ht="15.75" customHeight="1" spans="1:25">
      <c r="A208" s="8"/>
      <c r="B208" s="9"/>
      <c r="C208" s="9"/>
      <c r="D208" s="9"/>
      <c r="E208" s="8"/>
      <c r="F208" s="8"/>
      <c r="G208" s="9"/>
      <c r="H208" s="8"/>
      <c r="I208" s="8"/>
      <c r="J208" s="8"/>
      <c r="K208" s="8"/>
      <c r="L208" s="8"/>
      <c r="M208" s="8"/>
      <c r="N208" s="8"/>
      <c r="O208" s="8"/>
      <c r="P208" s="8"/>
      <c r="Q208" s="8"/>
      <c r="R208" s="8"/>
      <c r="S208" s="8"/>
      <c r="T208" s="8"/>
      <c r="U208" s="8"/>
      <c r="V208" s="8"/>
      <c r="W208" s="8"/>
      <c r="X208" s="8"/>
      <c r="Y208" s="8"/>
    </row>
    <row r="209" ht="15.75" customHeight="1" spans="1:25">
      <c r="A209" s="8"/>
      <c r="B209" s="9"/>
      <c r="C209" s="9"/>
      <c r="D209" s="9"/>
      <c r="E209" s="8"/>
      <c r="F209" s="8"/>
      <c r="G209" s="9"/>
      <c r="H209" s="8"/>
      <c r="I209" s="8"/>
      <c r="J209" s="8"/>
      <c r="K209" s="8"/>
      <c r="L209" s="8"/>
      <c r="M209" s="8"/>
      <c r="N209" s="8"/>
      <c r="O209" s="8"/>
      <c r="P209" s="8"/>
      <c r="Q209" s="8"/>
      <c r="R209" s="8"/>
      <c r="S209" s="8"/>
      <c r="T209" s="8"/>
      <c r="U209" s="8"/>
      <c r="V209" s="8"/>
      <c r="W209" s="8"/>
      <c r="X209" s="8"/>
      <c r="Y209" s="8"/>
    </row>
    <row r="210" ht="15.75" customHeight="1" spans="1:25">
      <c r="A210" s="8"/>
      <c r="B210" s="9"/>
      <c r="C210" s="9"/>
      <c r="D210" s="9"/>
      <c r="E210" s="8"/>
      <c r="F210" s="8"/>
      <c r="G210" s="9"/>
      <c r="H210" s="8"/>
      <c r="I210" s="8"/>
      <c r="J210" s="8"/>
      <c r="K210" s="8"/>
      <c r="L210" s="8"/>
      <c r="M210" s="8"/>
      <c r="N210" s="8"/>
      <c r="O210" s="8"/>
      <c r="P210" s="8"/>
      <c r="Q210" s="8"/>
      <c r="R210" s="8"/>
      <c r="S210" s="8"/>
      <c r="T210" s="8"/>
      <c r="U210" s="8"/>
      <c r="V210" s="8"/>
      <c r="W210" s="8"/>
      <c r="X210" s="8"/>
      <c r="Y210" s="8"/>
    </row>
    <row r="211" ht="15.75" customHeight="1" spans="2:2">
      <c r="B211" s="26"/>
    </row>
    <row r="212" ht="15.75" customHeight="1" spans="2:2">
      <c r="B212" s="26"/>
    </row>
    <row r="213" ht="15.75" customHeight="1" spans="2:2">
      <c r="B213" s="26"/>
    </row>
    <row r="214" ht="15.75" customHeight="1" spans="2:2">
      <c r="B214" s="26"/>
    </row>
    <row r="215" ht="15.75" customHeight="1" spans="2:2">
      <c r="B215" s="26"/>
    </row>
    <row r="216" ht="15.75" customHeight="1" spans="2:2">
      <c r="B216" s="26"/>
    </row>
    <row r="217" ht="15.75" customHeight="1" spans="2:2">
      <c r="B217" s="26"/>
    </row>
    <row r="218" ht="15.75" customHeight="1" spans="2:2">
      <c r="B218" s="26"/>
    </row>
    <row r="219" ht="15.75" customHeight="1" spans="2:2">
      <c r="B219" s="26"/>
    </row>
    <row r="220" ht="15.75" customHeight="1" spans="2:2">
      <c r="B220" s="26"/>
    </row>
    <row r="221" ht="15.75" customHeight="1" spans="2:2">
      <c r="B221" s="26"/>
    </row>
    <row r="222" ht="15.75" customHeight="1" spans="2:2">
      <c r="B222" s="26"/>
    </row>
    <row r="223" ht="15.75" customHeight="1" spans="2:2">
      <c r="B223" s="26"/>
    </row>
    <row r="224" ht="15.75" customHeight="1" spans="2:2">
      <c r="B224" s="26"/>
    </row>
    <row r="225" ht="15.75" customHeight="1" spans="2:2">
      <c r="B225" s="26"/>
    </row>
    <row r="226" ht="15.75" customHeight="1" spans="2:2">
      <c r="B226" s="26"/>
    </row>
    <row r="227" ht="15.75" customHeight="1" spans="2:2">
      <c r="B227" s="26"/>
    </row>
    <row r="228" ht="15.75" customHeight="1" spans="2:2">
      <c r="B228" s="26"/>
    </row>
    <row r="229" ht="15.75" customHeight="1" spans="2:2">
      <c r="B229" s="26"/>
    </row>
    <row r="230" ht="15.75" customHeight="1" spans="2:2">
      <c r="B230" s="26"/>
    </row>
    <row r="231" ht="15.75" customHeight="1" spans="2:2">
      <c r="B231" s="26"/>
    </row>
    <row r="232" ht="15.75" customHeight="1" spans="2:2">
      <c r="B232" s="26"/>
    </row>
    <row r="233" ht="15.75" customHeight="1" spans="2:2">
      <c r="B233" s="26"/>
    </row>
    <row r="234" ht="15.75" customHeight="1" spans="2:2">
      <c r="B234" s="26"/>
    </row>
    <row r="235" ht="15.75" customHeight="1" spans="2:2">
      <c r="B235" s="26"/>
    </row>
    <row r="236" ht="15.75" customHeight="1" spans="2:2">
      <c r="B236" s="26"/>
    </row>
    <row r="237" ht="15.75" customHeight="1" spans="2:2">
      <c r="B237" s="26"/>
    </row>
    <row r="238" ht="15.75" customHeight="1" spans="2:2">
      <c r="B238" s="26"/>
    </row>
    <row r="239" ht="15.75" customHeight="1" spans="2:2">
      <c r="B239" s="26"/>
    </row>
    <row r="240" ht="15.75" customHeight="1" spans="2:2">
      <c r="B240" s="26"/>
    </row>
    <row r="241" ht="15.75" customHeight="1" spans="2:2">
      <c r="B241" s="26"/>
    </row>
    <row r="242" ht="15.75" customHeight="1" spans="2:2">
      <c r="B242" s="26"/>
    </row>
    <row r="243" ht="15.75" customHeight="1" spans="2:2">
      <c r="B243" s="26"/>
    </row>
    <row r="244" ht="15.75" customHeight="1" spans="2:2">
      <c r="B244" s="26"/>
    </row>
    <row r="245" ht="15.75" customHeight="1" spans="2:2">
      <c r="B245" s="26"/>
    </row>
    <row r="246" ht="15.75" customHeight="1" spans="2:2">
      <c r="B246" s="26"/>
    </row>
    <row r="247" ht="15.75" customHeight="1" spans="2:2">
      <c r="B247" s="26"/>
    </row>
    <row r="248" ht="15.75" customHeight="1" spans="2:2">
      <c r="B248" s="26"/>
    </row>
    <row r="249" ht="15.75" customHeight="1" spans="2:2">
      <c r="B249" s="26"/>
    </row>
    <row r="250" ht="15.75" customHeight="1" spans="2:2">
      <c r="B250" s="26"/>
    </row>
    <row r="251" ht="15.75" customHeight="1" spans="2:2">
      <c r="B251" s="26"/>
    </row>
    <row r="252" ht="15.75" customHeight="1" spans="2:2">
      <c r="B252" s="26"/>
    </row>
    <row r="253" ht="15.75" customHeight="1" spans="2:2">
      <c r="B253" s="26"/>
    </row>
    <row r="254" ht="15.75" customHeight="1" spans="2:2">
      <c r="B254" s="26"/>
    </row>
    <row r="255" ht="15.75" customHeight="1" spans="2:2">
      <c r="B255" s="26"/>
    </row>
    <row r="256" ht="15.75" customHeight="1" spans="2:2">
      <c r="B256" s="26"/>
    </row>
    <row r="257" ht="15.75" customHeight="1" spans="2:2">
      <c r="B257" s="26"/>
    </row>
    <row r="258" ht="15.75" customHeight="1" spans="2:2">
      <c r="B258" s="26"/>
    </row>
    <row r="259" ht="15.75" customHeight="1" spans="2:2">
      <c r="B259" s="26"/>
    </row>
    <row r="260" ht="15.75" customHeight="1" spans="2:2">
      <c r="B260" s="26"/>
    </row>
    <row r="261" ht="15.75" customHeight="1" spans="2:2">
      <c r="B261" s="26"/>
    </row>
    <row r="262" ht="15.75" customHeight="1" spans="2:2">
      <c r="B262" s="26"/>
    </row>
    <row r="263" ht="15.75" customHeight="1" spans="2:2">
      <c r="B263" s="26"/>
    </row>
    <row r="264" ht="15.75" customHeight="1" spans="2:2">
      <c r="B264" s="26"/>
    </row>
    <row r="265" ht="15.75" customHeight="1" spans="2:2">
      <c r="B265" s="26"/>
    </row>
    <row r="266" ht="15.75" customHeight="1" spans="2:2">
      <c r="B266" s="26"/>
    </row>
    <row r="267" ht="15.75" customHeight="1" spans="2:2">
      <c r="B267" s="26"/>
    </row>
    <row r="268" ht="15.75" customHeight="1" spans="2:2">
      <c r="B268" s="26"/>
    </row>
    <row r="269" ht="15.75" customHeight="1" spans="2:2">
      <c r="B269" s="26"/>
    </row>
    <row r="270" ht="15.75" customHeight="1" spans="2:2">
      <c r="B270" s="26"/>
    </row>
    <row r="271" ht="15.75" customHeight="1" spans="2:2">
      <c r="B271" s="26"/>
    </row>
    <row r="272" ht="15.75" customHeight="1" spans="2:2">
      <c r="B272" s="26"/>
    </row>
    <row r="273" ht="15.75" customHeight="1" spans="2:2">
      <c r="B273" s="26"/>
    </row>
    <row r="274" ht="15.75" customHeight="1" spans="2:2">
      <c r="B274" s="26"/>
    </row>
    <row r="275" ht="15.75" customHeight="1" spans="2:2">
      <c r="B275" s="26"/>
    </row>
    <row r="276" ht="15.75" customHeight="1" spans="2:2">
      <c r="B276" s="26"/>
    </row>
    <row r="277" ht="15.75" customHeight="1" spans="2:2">
      <c r="B277" s="26"/>
    </row>
    <row r="278" ht="15.75" customHeight="1" spans="2:2">
      <c r="B278" s="26"/>
    </row>
    <row r="279" ht="15.75" customHeight="1" spans="2:2">
      <c r="B279" s="26"/>
    </row>
    <row r="280" ht="15.75" customHeight="1" spans="2:2">
      <c r="B280" s="26"/>
    </row>
    <row r="281" ht="15.75" customHeight="1" spans="2:2">
      <c r="B281" s="26"/>
    </row>
    <row r="282" ht="15.75" customHeight="1" spans="2:2">
      <c r="B282" s="26"/>
    </row>
    <row r="283" ht="15.75" customHeight="1" spans="2:2">
      <c r="B283" s="26"/>
    </row>
    <row r="284" ht="15.75" customHeight="1" spans="2:2">
      <c r="B284" s="26"/>
    </row>
    <row r="285" ht="15.75" customHeight="1" spans="2:2">
      <c r="B285" s="26"/>
    </row>
    <row r="286" ht="15.75" customHeight="1" spans="2:2">
      <c r="B286" s="26"/>
    </row>
    <row r="287" ht="15.75" customHeight="1" spans="2:2">
      <c r="B287" s="26"/>
    </row>
    <row r="288" ht="15.75" customHeight="1" spans="2:2">
      <c r="B288" s="26"/>
    </row>
    <row r="289" ht="15.75" customHeight="1" spans="2:2">
      <c r="B289" s="26"/>
    </row>
    <row r="290" ht="15.75" customHeight="1" spans="2:2">
      <c r="B290" s="26"/>
    </row>
    <row r="291" ht="15.75" customHeight="1" spans="2:2">
      <c r="B291" s="26"/>
    </row>
    <row r="292" ht="15.75" customHeight="1" spans="2:2">
      <c r="B292" s="26"/>
    </row>
    <row r="293" ht="15.75" customHeight="1" spans="2:2">
      <c r="B293" s="26"/>
    </row>
    <row r="294" ht="15.75" customHeight="1" spans="2:2">
      <c r="B294" s="26"/>
    </row>
    <row r="295" ht="15.75" customHeight="1" spans="2:2">
      <c r="B295" s="26"/>
    </row>
    <row r="296" ht="15.75" customHeight="1" spans="2:2">
      <c r="B296" s="26"/>
    </row>
    <row r="297" ht="15.75" customHeight="1" spans="2:2">
      <c r="B297" s="26"/>
    </row>
    <row r="298" ht="15.75" customHeight="1" spans="2:2">
      <c r="B298" s="26"/>
    </row>
    <row r="299" ht="15.75" customHeight="1" spans="2:2">
      <c r="B299" s="26"/>
    </row>
    <row r="300" ht="15.75" customHeight="1" spans="2:2">
      <c r="B300" s="26"/>
    </row>
    <row r="301" ht="15.75" customHeight="1" spans="2:2">
      <c r="B301" s="26"/>
    </row>
    <row r="302" ht="15.75" customHeight="1" spans="2:2">
      <c r="B302" s="26"/>
    </row>
    <row r="303" ht="15.75" customHeight="1" spans="2:2">
      <c r="B303" s="26"/>
    </row>
    <row r="304" ht="15.75" customHeight="1" spans="2:2">
      <c r="B304" s="26"/>
    </row>
    <row r="305" ht="15.75" customHeight="1" spans="2:2">
      <c r="B305" s="26"/>
    </row>
    <row r="306" ht="15.75" customHeight="1" spans="2:2">
      <c r="B306" s="26"/>
    </row>
    <row r="307" ht="15.75" customHeight="1" spans="2:2">
      <c r="B307" s="26"/>
    </row>
    <row r="308" ht="15.75" customHeight="1" spans="2:2">
      <c r="B308" s="26"/>
    </row>
    <row r="309" ht="15.75" customHeight="1" spans="2:2">
      <c r="B309" s="26"/>
    </row>
    <row r="310" ht="15.75" customHeight="1" spans="2:2">
      <c r="B310" s="26"/>
    </row>
    <row r="311" ht="15.75" customHeight="1" spans="2:2">
      <c r="B311" s="26"/>
    </row>
    <row r="312" ht="15.75" customHeight="1" spans="2:2">
      <c r="B312" s="26"/>
    </row>
    <row r="313" ht="15.75" customHeight="1" spans="2:2">
      <c r="B313" s="26"/>
    </row>
    <row r="314" ht="15.75" customHeight="1" spans="2:2">
      <c r="B314" s="26"/>
    </row>
    <row r="315" ht="15.75" customHeight="1" spans="2:2">
      <c r="B315" s="26"/>
    </row>
    <row r="316" ht="15.75" customHeight="1" spans="2:2">
      <c r="B316" s="26"/>
    </row>
    <row r="317" ht="15.75" customHeight="1" spans="2:2">
      <c r="B317" s="26"/>
    </row>
    <row r="318" ht="15.75" customHeight="1" spans="2:2">
      <c r="B318" s="26"/>
    </row>
    <row r="319" ht="15.75" customHeight="1" spans="2:2">
      <c r="B319" s="26"/>
    </row>
    <row r="320" ht="15.75" customHeight="1" spans="2:2">
      <c r="B320" s="26"/>
    </row>
    <row r="321" ht="15.75" customHeight="1" spans="2:2">
      <c r="B321" s="26"/>
    </row>
    <row r="322" ht="15.75" customHeight="1" spans="2:2">
      <c r="B322" s="26"/>
    </row>
    <row r="323" ht="15.75" customHeight="1" spans="2:2">
      <c r="B323" s="26"/>
    </row>
    <row r="324" ht="15.75" customHeight="1" spans="2:2">
      <c r="B324" s="26"/>
    </row>
    <row r="325" ht="15.75" customHeight="1" spans="2:2">
      <c r="B325" s="26"/>
    </row>
    <row r="326" ht="15.75" customHeight="1" spans="2:2">
      <c r="B326" s="26"/>
    </row>
    <row r="327" ht="15.75" customHeight="1" spans="2:2">
      <c r="B327" s="26"/>
    </row>
    <row r="328" ht="15.75" customHeight="1" spans="2:2">
      <c r="B328" s="26"/>
    </row>
    <row r="329" ht="15.75" customHeight="1" spans="2:2">
      <c r="B329" s="26"/>
    </row>
    <row r="330" ht="15.75" customHeight="1" spans="2:2">
      <c r="B330" s="26"/>
    </row>
    <row r="331" ht="15.75" customHeight="1" spans="2:2">
      <c r="B331" s="26"/>
    </row>
    <row r="332" ht="15.75" customHeight="1" spans="2:2">
      <c r="B332" s="26"/>
    </row>
    <row r="333" ht="15.75" customHeight="1" spans="2:2">
      <c r="B333" s="26"/>
    </row>
    <row r="334" ht="15.75" customHeight="1" spans="2:2">
      <c r="B334" s="26"/>
    </row>
    <row r="335" ht="15.75" customHeight="1" spans="2:2">
      <c r="B335" s="26"/>
    </row>
    <row r="336" ht="15.75" customHeight="1" spans="2:2">
      <c r="B336" s="26"/>
    </row>
    <row r="337" ht="15.75" customHeight="1" spans="2:2">
      <c r="B337" s="26"/>
    </row>
    <row r="338" ht="15.75" customHeight="1" spans="2:2">
      <c r="B338" s="26"/>
    </row>
    <row r="339" ht="15.75" customHeight="1" spans="2:2">
      <c r="B339" s="26"/>
    </row>
    <row r="340" ht="15.75" customHeight="1" spans="2:2">
      <c r="B340" s="26"/>
    </row>
    <row r="341" ht="15.75" customHeight="1" spans="2:2">
      <c r="B341" s="26"/>
    </row>
    <row r="342" ht="15.75" customHeight="1" spans="2:2">
      <c r="B342" s="26"/>
    </row>
    <row r="343" ht="15.75" customHeight="1" spans="2:2">
      <c r="B343" s="26"/>
    </row>
    <row r="344" ht="15.75" customHeight="1" spans="2:2">
      <c r="B344" s="26"/>
    </row>
    <row r="345" ht="15.75" customHeight="1" spans="2:2">
      <c r="B345" s="26"/>
    </row>
    <row r="346" ht="15.75" customHeight="1" spans="2:2">
      <c r="B346" s="26"/>
    </row>
    <row r="347" ht="15.75" customHeight="1" spans="2:2">
      <c r="B347" s="26"/>
    </row>
    <row r="348" ht="15.75" customHeight="1" spans="2:2">
      <c r="B348" s="26"/>
    </row>
    <row r="349" ht="15.75" customHeight="1" spans="2:2">
      <c r="B349" s="26"/>
    </row>
    <row r="350" ht="15.75" customHeight="1" spans="2:2">
      <c r="B350" s="26"/>
    </row>
    <row r="351" ht="15.75" customHeight="1" spans="2:2">
      <c r="B351" s="26"/>
    </row>
    <row r="352" ht="15.75" customHeight="1" spans="2:2">
      <c r="B352" s="26"/>
    </row>
    <row r="353" ht="15.75" customHeight="1" spans="2:2">
      <c r="B353" s="26"/>
    </row>
    <row r="354" ht="15.75" customHeight="1" spans="2:2">
      <c r="B354" s="26"/>
    </row>
    <row r="355" ht="15.75" customHeight="1" spans="2:2">
      <c r="B355" s="26"/>
    </row>
    <row r="356" ht="15.75" customHeight="1" spans="2:2">
      <c r="B356" s="26"/>
    </row>
    <row r="357" ht="15.75" customHeight="1" spans="2:2">
      <c r="B357" s="26"/>
    </row>
    <row r="358" ht="15.75" customHeight="1" spans="2:2">
      <c r="B358" s="26"/>
    </row>
    <row r="359" ht="15.75" customHeight="1" spans="2:2">
      <c r="B359" s="26"/>
    </row>
    <row r="360" ht="15.75" customHeight="1" spans="2:2">
      <c r="B360" s="26"/>
    </row>
    <row r="361" ht="15.75" customHeight="1" spans="2:2">
      <c r="B361" s="26"/>
    </row>
    <row r="362" ht="15.75" customHeight="1" spans="2:2">
      <c r="B362" s="26"/>
    </row>
    <row r="363" ht="15.75" customHeight="1" spans="2:2">
      <c r="B363" s="26"/>
    </row>
    <row r="364" ht="15.75" customHeight="1" spans="2:2">
      <c r="B364" s="26"/>
    </row>
    <row r="365" ht="15.75" customHeight="1" spans="2:2">
      <c r="B365" s="26"/>
    </row>
    <row r="366" ht="15.75" customHeight="1" spans="2:2">
      <c r="B366" s="26"/>
    </row>
    <row r="367" ht="15.75" customHeight="1" spans="2:2">
      <c r="B367" s="26"/>
    </row>
    <row r="368" ht="15.75" customHeight="1" spans="2:2">
      <c r="B368" s="26"/>
    </row>
    <row r="369" ht="15.75" customHeight="1" spans="2:2">
      <c r="B369" s="26"/>
    </row>
    <row r="370" ht="15.75" customHeight="1" spans="2:2">
      <c r="B370" s="26"/>
    </row>
    <row r="371" ht="15.75" customHeight="1" spans="2:2">
      <c r="B371" s="26"/>
    </row>
    <row r="372" ht="15.75" customHeight="1" spans="2:2">
      <c r="B372" s="26"/>
    </row>
    <row r="373" ht="15.75" customHeight="1" spans="2:2">
      <c r="B373" s="26"/>
    </row>
    <row r="374" ht="15.75" customHeight="1" spans="2:2">
      <c r="B374" s="26"/>
    </row>
    <row r="375" ht="15.75" customHeight="1" spans="2:2">
      <c r="B375" s="26"/>
    </row>
    <row r="376" ht="15.75" customHeight="1" spans="2:2">
      <c r="B376" s="26"/>
    </row>
    <row r="377" ht="15.75" customHeight="1" spans="2:2">
      <c r="B377" s="26"/>
    </row>
    <row r="378" ht="15.75" customHeight="1" spans="2:2">
      <c r="B378" s="26"/>
    </row>
    <row r="379" ht="15.75" customHeight="1" spans="2:2">
      <c r="B379" s="26"/>
    </row>
    <row r="380" ht="15.75" customHeight="1" spans="2:2">
      <c r="B380" s="26"/>
    </row>
    <row r="381" ht="15.75" customHeight="1" spans="2:2">
      <c r="B381" s="26"/>
    </row>
    <row r="382" ht="15.75" customHeight="1" spans="2:2">
      <c r="B382" s="26"/>
    </row>
    <row r="383" ht="15.75" customHeight="1" spans="2:2">
      <c r="B383" s="26"/>
    </row>
    <row r="384" ht="15.75" customHeight="1" spans="2:2">
      <c r="B384" s="26"/>
    </row>
    <row r="385" ht="15.75" customHeight="1" spans="2:2">
      <c r="B385" s="26"/>
    </row>
    <row r="386" ht="15.75" customHeight="1" spans="2:2">
      <c r="B386" s="26"/>
    </row>
    <row r="387" ht="15.75" customHeight="1" spans="2:2">
      <c r="B387" s="26"/>
    </row>
    <row r="388" ht="15.75" customHeight="1" spans="2:2">
      <c r="B388" s="26"/>
    </row>
    <row r="389" ht="15.75" customHeight="1" spans="2:2">
      <c r="B389" s="26"/>
    </row>
    <row r="390" ht="15.75" customHeight="1" spans="2:2">
      <c r="B390" s="26"/>
    </row>
    <row r="391" ht="15.75" customHeight="1" spans="2:2">
      <c r="B391" s="26"/>
    </row>
    <row r="392" ht="15.75" customHeight="1" spans="2:2">
      <c r="B392" s="26"/>
    </row>
    <row r="393" ht="15.75" customHeight="1" spans="2:2">
      <c r="B393" s="26"/>
    </row>
    <row r="394" ht="15.75" customHeight="1" spans="2:2">
      <c r="B394" s="26"/>
    </row>
    <row r="395" ht="15.75" customHeight="1" spans="2:2">
      <c r="B395" s="26"/>
    </row>
    <row r="396" ht="15.75" customHeight="1" spans="2:2">
      <c r="B396" s="26"/>
    </row>
    <row r="397" ht="15.75" customHeight="1" spans="2:2">
      <c r="B397" s="26"/>
    </row>
    <row r="398" ht="15.75" customHeight="1" spans="2:2">
      <c r="B398" s="26"/>
    </row>
    <row r="399" ht="15.75" customHeight="1" spans="2:2">
      <c r="B399" s="26"/>
    </row>
    <row r="400" ht="15.75" customHeight="1" spans="2:2">
      <c r="B400" s="26"/>
    </row>
    <row r="401" ht="15.75" customHeight="1" spans="2:2">
      <c r="B401" s="26"/>
    </row>
    <row r="402" ht="15.75" customHeight="1" spans="2:2">
      <c r="B402" s="26"/>
    </row>
    <row r="403" ht="15.75" customHeight="1" spans="2:2">
      <c r="B403" s="26"/>
    </row>
    <row r="404" ht="15.75" customHeight="1" spans="2:2">
      <c r="B404" s="26"/>
    </row>
    <row r="405" ht="15.75" customHeight="1" spans="2:2">
      <c r="B405" s="26"/>
    </row>
    <row r="406" ht="15.75" customHeight="1" spans="2:2">
      <c r="B406" s="26"/>
    </row>
    <row r="407" ht="15.75" customHeight="1" spans="2:2">
      <c r="B407" s="26"/>
    </row>
    <row r="408" ht="15.75" customHeight="1" spans="2:2">
      <c r="B408" s="26"/>
    </row>
    <row r="409" ht="15.75" customHeight="1" spans="2:2">
      <c r="B409" s="26"/>
    </row>
    <row r="410" ht="15.75" customHeight="1" spans="2:2">
      <c r="B410" s="26"/>
    </row>
    <row r="411" ht="15.75" customHeight="1" spans="2:2">
      <c r="B411" s="26"/>
    </row>
    <row r="412" ht="15.75" customHeight="1" spans="2:2">
      <c r="B412" s="26"/>
    </row>
    <row r="413" ht="15.75" customHeight="1" spans="2:2">
      <c r="B413" s="26"/>
    </row>
    <row r="414" ht="15.75" customHeight="1" spans="2:2">
      <c r="B414" s="26"/>
    </row>
    <row r="415" ht="15.75" customHeight="1" spans="2:2">
      <c r="B415" s="26"/>
    </row>
    <row r="416" ht="15.75" customHeight="1" spans="2:2">
      <c r="B416" s="26"/>
    </row>
    <row r="417" ht="15.75" customHeight="1" spans="2:2">
      <c r="B417" s="26"/>
    </row>
    <row r="418" ht="15.75" customHeight="1" spans="2:2">
      <c r="B418" s="26"/>
    </row>
    <row r="419" ht="15.75" customHeight="1" spans="2:2">
      <c r="B419" s="26"/>
    </row>
    <row r="420" ht="15.75" customHeight="1" spans="2:2">
      <c r="B420" s="26"/>
    </row>
    <row r="421" ht="15.75" customHeight="1" spans="2:2">
      <c r="B421" s="26"/>
    </row>
    <row r="422" ht="15.75" customHeight="1" spans="2:2">
      <c r="B422" s="26"/>
    </row>
    <row r="423" ht="15.75" customHeight="1" spans="2:2">
      <c r="B423" s="26"/>
    </row>
    <row r="424" ht="15.75" customHeight="1" spans="2:2">
      <c r="B424" s="26"/>
    </row>
    <row r="425" ht="15.75" customHeight="1" spans="2:2">
      <c r="B425" s="26"/>
    </row>
    <row r="426" ht="15.75" customHeight="1" spans="2:2">
      <c r="B426" s="26"/>
    </row>
    <row r="427" ht="15.75" customHeight="1" spans="2:2">
      <c r="B427" s="26"/>
    </row>
    <row r="428" ht="15.75" customHeight="1" spans="2:2">
      <c r="B428" s="26"/>
    </row>
    <row r="429" ht="15.75" customHeight="1" spans="2:2">
      <c r="B429" s="26"/>
    </row>
    <row r="430" ht="15.75" customHeight="1" spans="2:2">
      <c r="B430" s="26"/>
    </row>
    <row r="431" ht="15.75" customHeight="1" spans="2:2">
      <c r="B431" s="26"/>
    </row>
    <row r="432" ht="15.75" customHeight="1" spans="2:2">
      <c r="B432" s="26"/>
    </row>
    <row r="433" ht="15.75" customHeight="1" spans="2:2">
      <c r="B433" s="26"/>
    </row>
    <row r="434" ht="15.75" customHeight="1" spans="2:2">
      <c r="B434" s="26"/>
    </row>
    <row r="435" ht="15.75" customHeight="1" spans="2:2">
      <c r="B435" s="26"/>
    </row>
    <row r="436" ht="15.75" customHeight="1" spans="2:2">
      <c r="B436" s="26"/>
    </row>
    <row r="437" ht="15.75" customHeight="1" spans="2:2">
      <c r="B437" s="26"/>
    </row>
    <row r="438" ht="15.75" customHeight="1" spans="2:2">
      <c r="B438" s="26"/>
    </row>
    <row r="439" ht="15.75" customHeight="1" spans="2:2">
      <c r="B439" s="26"/>
    </row>
    <row r="440" ht="15.75" customHeight="1" spans="2:2">
      <c r="B440" s="26"/>
    </row>
    <row r="441" ht="15.75" customHeight="1" spans="2:2">
      <c r="B441" s="26"/>
    </row>
    <row r="442" ht="15.75" customHeight="1" spans="2:2">
      <c r="B442" s="26"/>
    </row>
    <row r="443" ht="15.75" customHeight="1" spans="2:2">
      <c r="B443" s="26"/>
    </row>
    <row r="444" ht="15.75" customHeight="1" spans="2:2">
      <c r="B444" s="26"/>
    </row>
    <row r="445" ht="15.75" customHeight="1" spans="2:2">
      <c r="B445" s="26"/>
    </row>
    <row r="446" ht="15.75" customHeight="1" spans="2:2">
      <c r="B446" s="26"/>
    </row>
    <row r="447" ht="15.75" customHeight="1" spans="2:2">
      <c r="B447" s="26"/>
    </row>
    <row r="448" ht="15.75" customHeight="1" spans="2:2">
      <c r="B448" s="26"/>
    </row>
    <row r="449" ht="15.75" customHeight="1" spans="2:2">
      <c r="B449" s="26"/>
    </row>
    <row r="450" ht="15.75" customHeight="1" spans="2:2">
      <c r="B450" s="26"/>
    </row>
    <row r="451" ht="15.75" customHeight="1" spans="2:2">
      <c r="B451" s="26"/>
    </row>
    <row r="452" ht="15.75" customHeight="1" spans="2:2">
      <c r="B452" s="26"/>
    </row>
    <row r="453" ht="15.75" customHeight="1" spans="2:2">
      <c r="B453" s="26"/>
    </row>
    <row r="454" ht="15.75" customHeight="1" spans="2:2">
      <c r="B454" s="26"/>
    </row>
    <row r="455" ht="15.75" customHeight="1" spans="2:2">
      <c r="B455" s="26"/>
    </row>
    <row r="456" ht="15.75" customHeight="1" spans="2:2">
      <c r="B456" s="26"/>
    </row>
    <row r="457" ht="15.75" customHeight="1" spans="2:2">
      <c r="B457" s="26"/>
    </row>
    <row r="458" ht="15.75" customHeight="1" spans="2:2">
      <c r="B458" s="26"/>
    </row>
    <row r="459" ht="15.75" customHeight="1" spans="2:2">
      <c r="B459" s="26"/>
    </row>
    <row r="460" ht="15.75" customHeight="1" spans="2:2">
      <c r="B460" s="26"/>
    </row>
    <row r="461" ht="15.75" customHeight="1" spans="2:2">
      <c r="B461" s="26"/>
    </row>
    <row r="462" ht="15.75" customHeight="1" spans="2:2">
      <c r="B462" s="26"/>
    </row>
    <row r="463" ht="15.75" customHeight="1" spans="2:2">
      <c r="B463" s="26"/>
    </row>
    <row r="464" ht="15.75" customHeight="1" spans="2:2">
      <c r="B464" s="26"/>
    </row>
    <row r="465" ht="15.75" customHeight="1" spans="2:2">
      <c r="B465" s="26"/>
    </row>
    <row r="466" ht="15.75" customHeight="1" spans="2:2">
      <c r="B466" s="26"/>
    </row>
    <row r="467" ht="15.75" customHeight="1" spans="2:2">
      <c r="B467" s="26"/>
    </row>
    <row r="468" ht="15.75" customHeight="1" spans="2:2">
      <c r="B468" s="26"/>
    </row>
    <row r="469" ht="15.75" customHeight="1" spans="2:2">
      <c r="B469" s="26"/>
    </row>
    <row r="470" ht="15.75" customHeight="1" spans="2:2">
      <c r="B470" s="26"/>
    </row>
    <row r="471" ht="15.75" customHeight="1" spans="2:2">
      <c r="B471" s="26"/>
    </row>
    <row r="472" ht="15.75" customHeight="1" spans="2:2">
      <c r="B472" s="26"/>
    </row>
    <row r="473" ht="15.75" customHeight="1" spans="2:2">
      <c r="B473" s="26"/>
    </row>
    <row r="474" ht="15.75" customHeight="1" spans="2:2">
      <c r="B474" s="26"/>
    </row>
    <row r="475" ht="15.75" customHeight="1" spans="2:2">
      <c r="B475" s="26"/>
    </row>
    <row r="476" ht="15.75" customHeight="1" spans="2:2">
      <c r="B476" s="26"/>
    </row>
    <row r="477" ht="15.75" customHeight="1" spans="2:2">
      <c r="B477" s="26"/>
    </row>
    <row r="478" ht="15.75" customHeight="1" spans="2:2">
      <c r="B478" s="26"/>
    </row>
    <row r="479" ht="15.75" customHeight="1" spans="2:2">
      <c r="B479" s="26"/>
    </row>
    <row r="480" ht="15.75" customHeight="1" spans="2:2">
      <c r="B480" s="26"/>
    </row>
    <row r="481" ht="15.75" customHeight="1" spans="2:2">
      <c r="B481" s="26"/>
    </row>
    <row r="482" ht="15.75" customHeight="1" spans="2:2">
      <c r="B482" s="26"/>
    </row>
    <row r="483" ht="15.75" customHeight="1" spans="2:2">
      <c r="B483" s="26"/>
    </row>
    <row r="484" ht="15.75" customHeight="1" spans="2:2">
      <c r="B484" s="26"/>
    </row>
    <row r="485" ht="15.75" customHeight="1" spans="2:2">
      <c r="B485" s="26"/>
    </row>
    <row r="486" ht="15.75" customHeight="1" spans="2:2">
      <c r="B486" s="26"/>
    </row>
    <row r="487" ht="15.75" customHeight="1" spans="2:2">
      <c r="B487" s="26"/>
    </row>
    <row r="488" ht="15.75" customHeight="1" spans="2:2">
      <c r="B488" s="26"/>
    </row>
    <row r="489" ht="15.75" customHeight="1" spans="2:2">
      <c r="B489" s="26"/>
    </row>
    <row r="490" ht="15.75" customHeight="1" spans="2:2">
      <c r="B490" s="26"/>
    </row>
    <row r="491" ht="15.75" customHeight="1" spans="2:2">
      <c r="B491" s="26"/>
    </row>
    <row r="492" ht="15.75" customHeight="1" spans="2:2">
      <c r="B492" s="26"/>
    </row>
    <row r="493" ht="15.75" customHeight="1" spans="2:2">
      <c r="B493" s="26"/>
    </row>
    <row r="494" ht="15.75" customHeight="1" spans="2:2">
      <c r="B494" s="26"/>
    </row>
    <row r="495" ht="15.75" customHeight="1" spans="2:2">
      <c r="B495" s="26"/>
    </row>
    <row r="496" ht="15.75" customHeight="1" spans="2:2">
      <c r="B496" s="26"/>
    </row>
    <row r="497" ht="15.75" customHeight="1" spans="2:2">
      <c r="B497" s="26"/>
    </row>
    <row r="498" ht="15.75" customHeight="1" spans="2:2">
      <c r="B498" s="26"/>
    </row>
    <row r="499" ht="15.75" customHeight="1" spans="2:2">
      <c r="B499" s="26"/>
    </row>
    <row r="500" ht="15.75" customHeight="1" spans="2:2">
      <c r="B500" s="26"/>
    </row>
    <row r="501" ht="15.75" customHeight="1" spans="2:2">
      <c r="B501" s="26"/>
    </row>
    <row r="502" ht="15.75" customHeight="1" spans="2:2">
      <c r="B502" s="26"/>
    </row>
    <row r="503" ht="15.75" customHeight="1" spans="2:2">
      <c r="B503" s="26"/>
    </row>
    <row r="504" ht="15.75" customHeight="1" spans="2:2">
      <c r="B504" s="26"/>
    </row>
    <row r="505" ht="15.75" customHeight="1" spans="2:2">
      <c r="B505" s="26"/>
    </row>
    <row r="506" ht="15.75" customHeight="1" spans="2:2">
      <c r="B506" s="26"/>
    </row>
    <row r="507" ht="15.75" customHeight="1" spans="2:2">
      <c r="B507" s="26"/>
    </row>
    <row r="508" ht="15.75" customHeight="1" spans="2:2">
      <c r="B508" s="26"/>
    </row>
    <row r="509" ht="15.75" customHeight="1" spans="2:2">
      <c r="B509" s="26"/>
    </row>
    <row r="510" ht="15.75" customHeight="1" spans="2:2">
      <c r="B510" s="26"/>
    </row>
    <row r="511" ht="15.75" customHeight="1" spans="2:2">
      <c r="B511" s="26"/>
    </row>
    <row r="512" ht="15.75" customHeight="1" spans="2:2">
      <c r="B512" s="26"/>
    </row>
    <row r="513" ht="15.75" customHeight="1" spans="2:2">
      <c r="B513" s="26"/>
    </row>
    <row r="514" ht="15.75" customHeight="1" spans="2:2">
      <c r="B514" s="26"/>
    </row>
    <row r="515" ht="15.75" customHeight="1" spans="2:2">
      <c r="B515" s="26"/>
    </row>
    <row r="516" ht="15.75" customHeight="1" spans="2:2">
      <c r="B516" s="26"/>
    </row>
    <row r="517" ht="15.75" customHeight="1" spans="2:2">
      <c r="B517" s="26"/>
    </row>
    <row r="518" ht="15.75" customHeight="1" spans="2:2">
      <c r="B518" s="26"/>
    </row>
    <row r="519" ht="15.75" customHeight="1" spans="2:2">
      <c r="B519" s="26"/>
    </row>
    <row r="520" ht="15.75" customHeight="1" spans="2:2">
      <c r="B520" s="26"/>
    </row>
    <row r="521" ht="15.75" customHeight="1" spans="2:2">
      <c r="B521" s="26"/>
    </row>
    <row r="522" ht="15.75" customHeight="1" spans="2:2">
      <c r="B522" s="26"/>
    </row>
    <row r="523" ht="15.75" customHeight="1" spans="2:2">
      <c r="B523" s="26"/>
    </row>
    <row r="524" ht="15.75" customHeight="1" spans="2:2">
      <c r="B524" s="26"/>
    </row>
    <row r="525" ht="15.75" customHeight="1" spans="2:2">
      <c r="B525" s="26"/>
    </row>
    <row r="526" ht="15.75" customHeight="1" spans="2:2">
      <c r="B526" s="26"/>
    </row>
    <row r="527" ht="15.75" customHeight="1" spans="2:2">
      <c r="B527" s="26"/>
    </row>
    <row r="528" ht="15.75" customHeight="1" spans="2:2">
      <c r="B528" s="26"/>
    </row>
    <row r="529" ht="15.75" customHeight="1" spans="2:2">
      <c r="B529" s="26"/>
    </row>
    <row r="530" ht="15.75" customHeight="1" spans="2:2">
      <c r="B530" s="26"/>
    </row>
    <row r="531" ht="15.75" customHeight="1" spans="2:2">
      <c r="B531" s="26"/>
    </row>
    <row r="532" ht="15.75" customHeight="1" spans="2:2">
      <c r="B532" s="26"/>
    </row>
    <row r="533" ht="15.75" customHeight="1" spans="2:2">
      <c r="B533" s="26"/>
    </row>
    <row r="534" ht="15.75" customHeight="1" spans="2:2">
      <c r="B534" s="26"/>
    </row>
    <row r="535" ht="15.75" customHeight="1" spans="2:2">
      <c r="B535" s="26"/>
    </row>
    <row r="536" ht="15.75" customHeight="1" spans="2:2">
      <c r="B536" s="26"/>
    </row>
    <row r="537" ht="15.75" customHeight="1" spans="2:2">
      <c r="B537" s="26"/>
    </row>
    <row r="538" ht="15.75" customHeight="1" spans="2:2">
      <c r="B538" s="26"/>
    </row>
    <row r="539" ht="15.75" customHeight="1" spans="2:2">
      <c r="B539" s="26"/>
    </row>
    <row r="540" ht="15.75" customHeight="1" spans="2:2">
      <c r="B540" s="26"/>
    </row>
    <row r="541" ht="15.75" customHeight="1" spans="2:2">
      <c r="B541" s="26"/>
    </row>
    <row r="542" ht="15.75" customHeight="1" spans="2:2">
      <c r="B542" s="26"/>
    </row>
    <row r="543" ht="15.75" customHeight="1" spans="2:2">
      <c r="B543" s="26"/>
    </row>
    <row r="544" ht="15.75" customHeight="1" spans="2:2">
      <c r="B544" s="26"/>
    </row>
    <row r="545" ht="15.75" customHeight="1" spans="2:2">
      <c r="B545" s="26"/>
    </row>
    <row r="546" ht="15.75" customHeight="1" spans="2:2">
      <c r="B546" s="26"/>
    </row>
    <row r="547" ht="15.75" customHeight="1" spans="2:2">
      <c r="B547" s="26"/>
    </row>
    <row r="548" ht="15.75" customHeight="1" spans="2:2">
      <c r="B548" s="26"/>
    </row>
    <row r="549" ht="15.75" customHeight="1" spans="2:2">
      <c r="B549" s="26"/>
    </row>
    <row r="550" ht="15.75" customHeight="1" spans="2:2">
      <c r="B550" s="26"/>
    </row>
    <row r="551" ht="15.75" customHeight="1" spans="2:2">
      <c r="B551" s="26"/>
    </row>
    <row r="552" ht="15.75" customHeight="1" spans="2:2">
      <c r="B552" s="26"/>
    </row>
    <row r="553" ht="15.75" customHeight="1" spans="2:2">
      <c r="B553" s="26"/>
    </row>
    <row r="554" ht="15.75" customHeight="1" spans="2:2">
      <c r="B554" s="26"/>
    </row>
    <row r="555" ht="15.75" customHeight="1" spans="2:2">
      <c r="B555" s="26"/>
    </row>
    <row r="556" ht="15.75" customHeight="1" spans="2:2">
      <c r="B556" s="26"/>
    </row>
    <row r="557" ht="15.75" customHeight="1" spans="2:2">
      <c r="B557" s="26"/>
    </row>
    <row r="558" ht="15.75" customHeight="1" spans="2:2">
      <c r="B558" s="26"/>
    </row>
    <row r="559" ht="15.75" customHeight="1" spans="2:2">
      <c r="B559" s="26"/>
    </row>
    <row r="560" ht="15.75" customHeight="1" spans="2:2">
      <c r="B560" s="26"/>
    </row>
    <row r="561" ht="15.75" customHeight="1" spans="2:2">
      <c r="B561" s="26"/>
    </row>
    <row r="562" ht="15.75" customHeight="1" spans="2:2">
      <c r="B562" s="26"/>
    </row>
    <row r="563" ht="15.75" customHeight="1" spans="2:2">
      <c r="B563" s="26"/>
    </row>
    <row r="564" ht="15.75" customHeight="1" spans="2:2">
      <c r="B564" s="26"/>
    </row>
    <row r="565" ht="15.75" customHeight="1" spans="2:2">
      <c r="B565" s="26"/>
    </row>
    <row r="566" ht="15.75" customHeight="1" spans="2:2">
      <c r="B566" s="26"/>
    </row>
    <row r="567" ht="15.75" customHeight="1" spans="2:2">
      <c r="B567" s="26"/>
    </row>
    <row r="568" ht="15.75" customHeight="1" spans="2:2">
      <c r="B568" s="26"/>
    </row>
    <row r="569" ht="15.75" customHeight="1" spans="2:2">
      <c r="B569" s="26"/>
    </row>
    <row r="570" ht="15.75" customHeight="1" spans="2:2">
      <c r="B570" s="26"/>
    </row>
    <row r="571" ht="15.75" customHeight="1" spans="2:2">
      <c r="B571" s="26"/>
    </row>
    <row r="572" ht="15.75" customHeight="1" spans="2:2">
      <c r="B572" s="26"/>
    </row>
    <row r="573" ht="15.75" customHeight="1" spans="2:2">
      <c r="B573" s="26"/>
    </row>
    <row r="574" ht="15.75" customHeight="1" spans="2:2">
      <c r="B574" s="26"/>
    </row>
    <row r="575" ht="15.75" customHeight="1" spans="2:2">
      <c r="B575" s="26"/>
    </row>
    <row r="576" ht="15.75" customHeight="1" spans="2:2">
      <c r="B576" s="26"/>
    </row>
    <row r="577" ht="15.75" customHeight="1" spans="2:2">
      <c r="B577" s="26"/>
    </row>
    <row r="578" ht="15.75" customHeight="1" spans="2:2">
      <c r="B578" s="26"/>
    </row>
    <row r="579" ht="15.75" customHeight="1" spans="2:2">
      <c r="B579" s="26"/>
    </row>
    <row r="580" ht="15.75" customHeight="1" spans="2:2">
      <c r="B580" s="26"/>
    </row>
    <row r="581" ht="15.75" customHeight="1" spans="2:2">
      <c r="B581" s="26"/>
    </row>
    <row r="582" ht="15.75" customHeight="1" spans="2:2">
      <c r="B582" s="26"/>
    </row>
    <row r="583" ht="15.75" customHeight="1" spans="2:2">
      <c r="B583" s="26"/>
    </row>
    <row r="584" ht="15.75" customHeight="1" spans="2:2">
      <c r="B584" s="26"/>
    </row>
    <row r="585" ht="15.75" customHeight="1" spans="2:2">
      <c r="B585" s="26"/>
    </row>
    <row r="586" ht="15.75" customHeight="1" spans="2:2">
      <c r="B586" s="26"/>
    </row>
    <row r="587" ht="15.75" customHeight="1" spans="2:2">
      <c r="B587" s="26"/>
    </row>
    <row r="588" ht="15.75" customHeight="1" spans="2:2">
      <c r="B588" s="26"/>
    </row>
    <row r="589" ht="15.75" customHeight="1" spans="2:2">
      <c r="B589" s="26"/>
    </row>
    <row r="590" ht="15.75" customHeight="1" spans="2:2">
      <c r="B590" s="26"/>
    </row>
    <row r="591" ht="15.75" customHeight="1" spans="2:2">
      <c r="B591" s="26"/>
    </row>
    <row r="592" ht="15.75" customHeight="1" spans="2:2">
      <c r="B592" s="26"/>
    </row>
    <row r="593" ht="15.75" customHeight="1" spans="2:2">
      <c r="B593" s="26"/>
    </row>
    <row r="594" ht="15.75" customHeight="1" spans="2:2">
      <c r="B594" s="26"/>
    </row>
    <row r="595" ht="15.75" customHeight="1" spans="2:2">
      <c r="B595" s="26"/>
    </row>
    <row r="596" ht="15.75" customHeight="1" spans="2:2">
      <c r="B596" s="26"/>
    </row>
    <row r="597" ht="15.75" customHeight="1" spans="2:2">
      <c r="B597" s="26"/>
    </row>
    <row r="598" ht="15.75" customHeight="1" spans="2:2">
      <c r="B598" s="26"/>
    </row>
    <row r="599" ht="15.75" customHeight="1" spans="2:2">
      <c r="B599" s="26"/>
    </row>
    <row r="600" ht="15.75" customHeight="1" spans="2:2">
      <c r="B600" s="26"/>
    </row>
    <row r="601" ht="15.75" customHeight="1" spans="2:2">
      <c r="B601" s="26"/>
    </row>
    <row r="602" ht="15.75" customHeight="1" spans="2:2">
      <c r="B602" s="26"/>
    </row>
    <row r="603" ht="15.75" customHeight="1" spans="2:2">
      <c r="B603" s="26"/>
    </row>
    <row r="604" ht="15.75" customHeight="1" spans="2:2">
      <c r="B604" s="26"/>
    </row>
    <row r="605" ht="15.75" customHeight="1" spans="2:2">
      <c r="B605" s="26"/>
    </row>
    <row r="606" ht="15.75" customHeight="1" spans="2:2">
      <c r="B606" s="26"/>
    </row>
    <row r="607" ht="15.75" customHeight="1" spans="2:2">
      <c r="B607" s="26"/>
    </row>
    <row r="608" ht="15.75" customHeight="1" spans="2:2">
      <c r="B608" s="26"/>
    </row>
    <row r="609" ht="15.75" customHeight="1" spans="2:2">
      <c r="B609" s="26"/>
    </row>
    <row r="610" ht="15.75" customHeight="1" spans="2:2">
      <c r="B610" s="26"/>
    </row>
    <row r="611" ht="15.75" customHeight="1" spans="2:2">
      <c r="B611" s="26"/>
    </row>
    <row r="612" ht="15.75" customHeight="1" spans="2:2">
      <c r="B612" s="26"/>
    </row>
    <row r="613" ht="15.75" customHeight="1" spans="2:2">
      <c r="B613" s="26"/>
    </row>
    <row r="614" ht="15.75" customHeight="1" spans="2:2">
      <c r="B614" s="26"/>
    </row>
    <row r="615" ht="15.75" customHeight="1" spans="2:2">
      <c r="B615" s="26"/>
    </row>
    <row r="616" ht="15.75" customHeight="1" spans="2:2">
      <c r="B616" s="26"/>
    </row>
    <row r="617" ht="15.75" customHeight="1" spans="2:2">
      <c r="B617" s="26"/>
    </row>
    <row r="618" ht="15.75" customHeight="1" spans="2:2">
      <c r="B618" s="26"/>
    </row>
    <row r="619" ht="15.75" customHeight="1" spans="2:2">
      <c r="B619" s="26"/>
    </row>
    <row r="620" ht="15.75" customHeight="1" spans="2:2">
      <c r="B620" s="26"/>
    </row>
    <row r="621" ht="15.75" customHeight="1" spans="2:2">
      <c r="B621" s="26"/>
    </row>
    <row r="622" ht="15.75" customHeight="1" spans="2:2">
      <c r="B622" s="26"/>
    </row>
    <row r="623" ht="15.75" customHeight="1" spans="2:2">
      <c r="B623" s="26"/>
    </row>
    <row r="624" ht="15.75" customHeight="1" spans="2:2">
      <c r="B624" s="26"/>
    </row>
    <row r="625" ht="15.75" customHeight="1" spans="2:2">
      <c r="B625" s="26"/>
    </row>
    <row r="626" ht="15.75" customHeight="1" spans="2:2">
      <c r="B626" s="26"/>
    </row>
    <row r="627" ht="15.75" customHeight="1" spans="2:2">
      <c r="B627" s="26"/>
    </row>
    <row r="628" ht="15.75" customHeight="1" spans="2:2">
      <c r="B628" s="26"/>
    </row>
    <row r="629" ht="15.75" customHeight="1" spans="2:2">
      <c r="B629" s="26"/>
    </row>
    <row r="630" ht="15.75" customHeight="1" spans="2:2">
      <c r="B630" s="26"/>
    </row>
    <row r="631" ht="15.75" customHeight="1" spans="2:2">
      <c r="B631" s="26"/>
    </row>
    <row r="632" ht="15.75" customHeight="1" spans="2:2">
      <c r="B632" s="26"/>
    </row>
    <row r="633" ht="15.75" customHeight="1" spans="2:2">
      <c r="B633" s="26"/>
    </row>
    <row r="634" ht="15.75" customHeight="1" spans="2:2">
      <c r="B634" s="26"/>
    </row>
    <row r="635" ht="15.75" customHeight="1" spans="2:2">
      <c r="B635" s="26"/>
    </row>
    <row r="636" ht="15.75" customHeight="1" spans="2:2">
      <c r="B636" s="26"/>
    </row>
    <row r="637" ht="15.75" customHeight="1" spans="2:2">
      <c r="B637" s="26"/>
    </row>
    <row r="638" ht="15.75" customHeight="1" spans="2:2">
      <c r="B638" s="26"/>
    </row>
    <row r="639" ht="15.75" customHeight="1" spans="2:2">
      <c r="B639" s="26"/>
    </row>
    <row r="640" ht="15.75" customHeight="1" spans="2:2">
      <c r="B640" s="26"/>
    </row>
    <row r="641" ht="15.75" customHeight="1" spans="2:2">
      <c r="B641" s="26"/>
    </row>
    <row r="642" ht="15.75" customHeight="1" spans="2:2">
      <c r="B642" s="26"/>
    </row>
    <row r="643" ht="15.75" customHeight="1" spans="2:2">
      <c r="B643" s="26"/>
    </row>
    <row r="644" ht="15.75" customHeight="1" spans="2:2">
      <c r="B644" s="26"/>
    </row>
    <row r="645" ht="15.75" customHeight="1" spans="2:2">
      <c r="B645" s="26"/>
    </row>
    <row r="646" ht="15.75" customHeight="1" spans="2:2">
      <c r="B646" s="26"/>
    </row>
    <row r="647" ht="15.75" customHeight="1" spans="2:2">
      <c r="B647" s="26"/>
    </row>
    <row r="648" ht="15.75" customHeight="1" spans="2:2">
      <c r="B648" s="26"/>
    </row>
    <row r="649" ht="15.75" customHeight="1" spans="2:2">
      <c r="B649" s="26"/>
    </row>
    <row r="650" ht="15.75" customHeight="1" spans="2:2">
      <c r="B650" s="26"/>
    </row>
    <row r="651" ht="15.75" customHeight="1" spans="2:2">
      <c r="B651" s="26"/>
    </row>
    <row r="652" ht="15.75" customHeight="1" spans="2:2">
      <c r="B652" s="26"/>
    </row>
    <row r="653" ht="15.75" customHeight="1" spans="2:2">
      <c r="B653" s="26"/>
    </row>
    <row r="654" ht="15.75" customHeight="1" spans="2:2">
      <c r="B654" s="26"/>
    </row>
    <row r="655" ht="15.75" customHeight="1" spans="2:2">
      <c r="B655" s="26"/>
    </row>
    <row r="656" ht="15.75" customHeight="1" spans="2:2">
      <c r="B656" s="26"/>
    </row>
    <row r="657" ht="15.75" customHeight="1" spans="2:2">
      <c r="B657" s="26"/>
    </row>
    <row r="658" ht="15.75" customHeight="1" spans="2:2">
      <c r="B658" s="26"/>
    </row>
    <row r="659" ht="15.75" customHeight="1" spans="2:2">
      <c r="B659" s="26"/>
    </row>
    <row r="660" ht="15.75" customHeight="1" spans="2:2">
      <c r="B660" s="26"/>
    </row>
    <row r="661" ht="15.75" customHeight="1" spans="2:2">
      <c r="B661" s="26"/>
    </row>
    <row r="662" ht="15.75" customHeight="1" spans="2:2">
      <c r="B662" s="26"/>
    </row>
    <row r="663" ht="15.75" customHeight="1" spans="2:2">
      <c r="B663" s="26"/>
    </row>
    <row r="664" ht="15.75" customHeight="1" spans="2:2">
      <c r="B664" s="26"/>
    </row>
    <row r="665" ht="15.75" customHeight="1" spans="2:2">
      <c r="B665" s="26"/>
    </row>
    <row r="666" ht="15.75" customHeight="1" spans="2:2">
      <c r="B666" s="26"/>
    </row>
    <row r="667" ht="15.75" customHeight="1" spans="2:2">
      <c r="B667" s="26"/>
    </row>
    <row r="668" ht="15.75" customHeight="1" spans="2:2">
      <c r="B668" s="26"/>
    </row>
    <row r="669" ht="15.75" customHeight="1" spans="2:2">
      <c r="B669" s="26"/>
    </row>
    <row r="670" ht="15.75" customHeight="1" spans="2:2">
      <c r="B670" s="26"/>
    </row>
    <row r="671" ht="15.75" customHeight="1" spans="2:2">
      <c r="B671" s="26"/>
    </row>
    <row r="672" ht="15.75" customHeight="1" spans="2:2">
      <c r="B672" s="26"/>
    </row>
    <row r="673" ht="15.75" customHeight="1" spans="2:2">
      <c r="B673" s="26"/>
    </row>
    <row r="674" ht="15.75" customHeight="1" spans="2:2">
      <c r="B674" s="26"/>
    </row>
    <row r="675" ht="15.75" customHeight="1" spans="2:2">
      <c r="B675" s="26"/>
    </row>
    <row r="676" ht="15.75" customHeight="1" spans="2:2">
      <c r="B676" s="26"/>
    </row>
    <row r="677" ht="15.75" customHeight="1" spans="2:2">
      <c r="B677" s="26"/>
    </row>
    <row r="678" ht="15.75" customHeight="1" spans="2:2">
      <c r="B678" s="26"/>
    </row>
    <row r="679" ht="15.75" customHeight="1" spans="2:2">
      <c r="B679" s="26"/>
    </row>
    <row r="680" ht="15.75" customHeight="1" spans="2:2">
      <c r="B680" s="26"/>
    </row>
    <row r="681" ht="15.75" customHeight="1" spans="2:2">
      <c r="B681" s="26"/>
    </row>
    <row r="682" ht="15.75" customHeight="1" spans="2:2">
      <c r="B682" s="26"/>
    </row>
    <row r="683" ht="15.75" customHeight="1" spans="2:2">
      <c r="B683" s="26"/>
    </row>
    <row r="684" ht="15.75" customHeight="1" spans="2:2">
      <c r="B684" s="26"/>
    </row>
    <row r="685" ht="15.75" customHeight="1" spans="2:2">
      <c r="B685" s="26"/>
    </row>
    <row r="686" ht="15.75" customHeight="1" spans="2:2">
      <c r="B686" s="26"/>
    </row>
    <row r="687" ht="15.75" customHeight="1" spans="2:2">
      <c r="B687" s="26"/>
    </row>
    <row r="688" ht="15.75" customHeight="1" spans="2:2">
      <c r="B688" s="26"/>
    </row>
    <row r="689" ht="15.75" customHeight="1" spans="2:2">
      <c r="B689" s="26"/>
    </row>
    <row r="690" ht="15.75" customHeight="1" spans="2:2">
      <c r="B690" s="26"/>
    </row>
    <row r="691" ht="15.75" customHeight="1" spans="2:2">
      <c r="B691" s="26"/>
    </row>
    <row r="692" ht="15.75" customHeight="1" spans="2:2">
      <c r="B692" s="26"/>
    </row>
    <row r="693" ht="15.75" customHeight="1" spans="2:2">
      <c r="B693" s="26"/>
    </row>
    <row r="694" ht="15.75" customHeight="1" spans="2:2">
      <c r="B694" s="26"/>
    </row>
    <row r="695" ht="15.75" customHeight="1" spans="2:2">
      <c r="B695" s="26"/>
    </row>
    <row r="696" ht="15.75" customHeight="1" spans="2:2">
      <c r="B696" s="26"/>
    </row>
    <row r="697" ht="15.75" customHeight="1" spans="2:2">
      <c r="B697" s="26"/>
    </row>
    <row r="698" ht="15.75" customHeight="1" spans="2:2">
      <c r="B698" s="26"/>
    </row>
    <row r="699" ht="15.75" customHeight="1" spans="2:2">
      <c r="B699" s="26"/>
    </row>
    <row r="700" ht="15.75" customHeight="1" spans="2:2">
      <c r="B700" s="26"/>
    </row>
    <row r="701" ht="15.75" customHeight="1" spans="2:2">
      <c r="B701" s="26"/>
    </row>
    <row r="702" ht="15.75" customHeight="1" spans="2:2">
      <c r="B702" s="26"/>
    </row>
    <row r="703" ht="15.75" customHeight="1" spans="2:2">
      <c r="B703" s="26"/>
    </row>
    <row r="704" ht="15.75" customHeight="1" spans="2:2">
      <c r="B704" s="26"/>
    </row>
    <row r="705" ht="15.75" customHeight="1" spans="2:2">
      <c r="B705" s="26"/>
    </row>
    <row r="706" ht="15.75" customHeight="1" spans="2:2">
      <c r="B706" s="26"/>
    </row>
    <row r="707" ht="15.75" customHeight="1" spans="2:2">
      <c r="B707" s="26"/>
    </row>
    <row r="708" ht="15.75" customHeight="1" spans="2:2">
      <c r="B708" s="26"/>
    </row>
    <row r="709" ht="15.75" customHeight="1" spans="2:2">
      <c r="B709" s="26"/>
    </row>
    <row r="710" ht="15.75" customHeight="1" spans="2:2">
      <c r="B710" s="26"/>
    </row>
    <row r="711" ht="15.75" customHeight="1" spans="2:2">
      <c r="B711" s="26"/>
    </row>
    <row r="712" ht="15.75" customHeight="1" spans="2:2">
      <c r="B712" s="26"/>
    </row>
    <row r="713" ht="15.75" customHeight="1" spans="2:2">
      <c r="B713" s="26"/>
    </row>
    <row r="714" ht="15.75" customHeight="1" spans="2:2">
      <c r="B714" s="26"/>
    </row>
    <row r="715" ht="15.75" customHeight="1" spans="2:2">
      <c r="B715" s="26"/>
    </row>
    <row r="716" ht="15.75" customHeight="1" spans="2:2">
      <c r="B716" s="26"/>
    </row>
    <row r="717" ht="15.75" customHeight="1" spans="2:2">
      <c r="B717" s="26"/>
    </row>
    <row r="718" ht="15.75" customHeight="1" spans="2:2">
      <c r="B718" s="26"/>
    </row>
    <row r="719" ht="15.75" customHeight="1" spans="2:2">
      <c r="B719" s="26"/>
    </row>
    <row r="720" ht="15.75" customHeight="1" spans="2:2">
      <c r="B720" s="26"/>
    </row>
    <row r="721" ht="15.75" customHeight="1" spans="2:2">
      <c r="B721" s="26"/>
    </row>
    <row r="722" ht="15.75" customHeight="1" spans="2:2">
      <c r="B722" s="26"/>
    </row>
    <row r="723" ht="15.75" customHeight="1" spans="2:2">
      <c r="B723" s="26"/>
    </row>
    <row r="724" ht="15.75" customHeight="1" spans="2:2">
      <c r="B724" s="26"/>
    </row>
    <row r="725" ht="15.75" customHeight="1" spans="2:2">
      <c r="B725" s="26"/>
    </row>
    <row r="726" ht="15.75" customHeight="1" spans="2:2">
      <c r="B726" s="26"/>
    </row>
    <row r="727" ht="15.75" customHeight="1" spans="2:2">
      <c r="B727" s="26"/>
    </row>
    <row r="728" ht="15.75" customHeight="1" spans="2:2">
      <c r="B728" s="26"/>
    </row>
    <row r="729" ht="15.75" customHeight="1" spans="2:2">
      <c r="B729" s="26"/>
    </row>
    <row r="730" ht="15.75" customHeight="1" spans="2:2">
      <c r="B730" s="26"/>
    </row>
    <row r="731" ht="15.75" customHeight="1" spans="2:2">
      <c r="B731" s="26"/>
    </row>
    <row r="732" ht="15.75" customHeight="1" spans="2:2">
      <c r="B732" s="26"/>
    </row>
    <row r="733" ht="15.75" customHeight="1" spans="2:2">
      <c r="B733" s="26"/>
    </row>
    <row r="734" ht="15.75" customHeight="1" spans="2:2">
      <c r="B734" s="26"/>
    </row>
    <row r="735" ht="15.75" customHeight="1" spans="2:2">
      <c r="B735" s="26"/>
    </row>
    <row r="736" ht="15.75" customHeight="1" spans="2:2">
      <c r="B736" s="26"/>
    </row>
    <row r="737" ht="15.75" customHeight="1" spans="2:2">
      <c r="B737" s="26"/>
    </row>
    <row r="738" ht="15.75" customHeight="1" spans="2:2">
      <c r="B738" s="26"/>
    </row>
    <row r="739" ht="15.75" customHeight="1" spans="2:2">
      <c r="B739" s="26"/>
    </row>
    <row r="740" ht="15.75" customHeight="1" spans="2:2">
      <c r="B740" s="26"/>
    </row>
    <row r="741" ht="15.75" customHeight="1" spans="2:2">
      <c r="B741" s="26"/>
    </row>
    <row r="742" ht="15.75" customHeight="1" spans="2:2">
      <c r="B742" s="26"/>
    </row>
    <row r="743" ht="15.75" customHeight="1" spans="2:2">
      <c r="B743" s="26"/>
    </row>
    <row r="744" ht="15.75" customHeight="1" spans="2:2">
      <c r="B744" s="26"/>
    </row>
    <row r="745" ht="15.75" customHeight="1" spans="2:2">
      <c r="B745" s="26"/>
    </row>
    <row r="746" ht="15.75" customHeight="1" spans="2:2">
      <c r="B746" s="26"/>
    </row>
    <row r="747" ht="15.75" customHeight="1" spans="2:2">
      <c r="B747" s="26"/>
    </row>
    <row r="748" ht="15.75" customHeight="1" spans="2:2">
      <c r="B748" s="26"/>
    </row>
    <row r="749" ht="15.75" customHeight="1" spans="2:2">
      <c r="B749" s="26"/>
    </row>
    <row r="750" ht="15.75" customHeight="1" spans="2:2">
      <c r="B750" s="26"/>
    </row>
    <row r="751" ht="15.75" customHeight="1" spans="2:2">
      <c r="B751" s="26"/>
    </row>
    <row r="752" ht="15.75" customHeight="1" spans="2:2">
      <c r="B752" s="26"/>
    </row>
    <row r="753" ht="15.75" customHeight="1" spans="2:2">
      <c r="B753" s="26"/>
    </row>
    <row r="754" ht="15.75" customHeight="1" spans="2:2">
      <c r="B754" s="26"/>
    </row>
    <row r="755" ht="15.75" customHeight="1" spans="2:2">
      <c r="B755" s="26"/>
    </row>
    <row r="756" ht="15.75" customHeight="1" spans="2:2">
      <c r="B756" s="26"/>
    </row>
    <row r="757" ht="15.75" customHeight="1" spans="2:2">
      <c r="B757" s="26"/>
    </row>
    <row r="758" ht="15.75" customHeight="1" spans="2:2">
      <c r="B758" s="26"/>
    </row>
    <row r="759" ht="15.75" customHeight="1" spans="2:2">
      <c r="B759" s="26"/>
    </row>
    <row r="760" ht="15.75" customHeight="1" spans="2:2">
      <c r="B760" s="26"/>
    </row>
    <row r="761" ht="15.75" customHeight="1" spans="2:2">
      <c r="B761" s="26"/>
    </row>
    <row r="762" ht="15.75" customHeight="1" spans="2:2">
      <c r="B762" s="26"/>
    </row>
    <row r="763" ht="15.75" customHeight="1" spans="2:2">
      <c r="B763" s="26"/>
    </row>
    <row r="764" ht="15.75" customHeight="1" spans="2:2">
      <c r="B764" s="26"/>
    </row>
    <row r="765" ht="15.75" customHeight="1" spans="2:2">
      <c r="B765" s="26"/>
    </row>
    <row r="766" ht="15.75" customHeight="1" spans="2:2">
      <c r="B766" s="26"/>
    </row>
    <row r="767" ht="15.75" customHeight="1" spans="2:2">
      <c r="B767" s="26"/>
    </row>
    <row r="768" ht="15.75" customHeight="1" spans="2:2">
      <c r="B768" s="26"/>
    </row>
    <row r="769" ht="15.75" customHeight="1" spans="2:2">
      <c r="B769" s="26"/>
    </row>
    <row r="770" ht="15.75" customHeight="1" spans="2:2">
      <c r="B770" s="26"/>
    </row>
    <row r="771" ht="15.75" customHeight="1" spans="2:2">
      <c r="B771" s="26"/>
    </row>
    <row r="772" ht="15.75" customHeight="1" spans="2:2">
      <c r="B772" s="26"/>
    </row>
    <row r="773" ht="15.75" customHeight="1" spans="2:2">
      <c r="B773" s="26"/>
    </row>
    <row r="774" ht="15.75" customHeight="1" spans="2:2">
      <c r="B774" s="26"/>
    </row>
    <row r="775" ht="15.75" customHeight="1" spans="2:2">
      <c r="B775" s="26"/>
    </row>
    <row r="776" ht="15.75" customHeight="1" spans="2:2">
      <c r="B776" s="26"/>
    </row>
    <row r="777" ht="15.75" customHeight="1" spans="2:2">
      <c r="B777" s="26"/>
    </row>
    <row r="778" ht="15.75" customHeight="1" spans="2:2">
      <c r="B778" s="26"/>
    </row>
    <row r="779" ht="15.75" customHeight="1" spans="2:2">
      <c r="B779" s="26"/>
    </row>
    <row r="780" ht="15.75" customHeight="1" spans="2:2">
      <c r="B780" s="26"/>
    </row>
    <row r="781" ht="15.75" customHeight="1" spans="2:2">
      <c r="B781" s="26"/>
    </row>
    <row r="782" ht="15.75" customHeight="1" spans="2:2">
      <c r="B782" s="26"/>
    </row>
    <row r="783" ht="15.75" customHeight="1" spans="2:2">
      <c r="B783" s="26"/>
    </row>
    <row r="784" ht="15.75" customHeight="1" spans="2:2">
      <c r="B784" s="26"/>
    </row>
    <row r="785" ht="15.75" customHeight="1" spans="2:2">
      <c r="B785" s="26"/>
    </row>
    <row r="786" ht="15.75" customHeight="1" spans="2:2">
      <c r="B786" s="26"/>
    </row>
    <row r="787" ht="15.75" customHeight="1" spans="2:2">
      <c r="B787" s="26"/>
    </row>
    <row r="788" ht="15.75" customHeight="1" spans="2:2">
      <c r="B788" s="26"/>
    </row>
    <row r="789" ht="15.75" customHeight="1" spans="2:2">
      <c r="B789" s="26"/>
    </row>
    <row r="790" ht="15.75" customHeight="1" spans="2:2">
      <c r="B790" s="26"/>
    </row>
    <row r="791" ht="15.75" customHeight="1" spans="2:2">
      <c r="B791" s="26"/>
    </row>
    <row r="792" ht="15.75" customHeight="1" spans="2:2">
      <c r="B792" s="26"/>
    </row>
    <row r="793" ht="15.75" customHeight="1" spans="2:2">
      <c r="B793" s="26"/>
    </row>
    <row r="794" ht="15.75" customHeight="1" spans="2:2">
      <c r="B794" s="26"/>
    </row>
    <row r="795" ht="15.75" customHeight="1" spans="2:2">
      <c r="B795" s="26"/>
    </row>
    <row r="796" ht="15.75" customHeight="1" spans="2:2">
      <c r="B796" s="26"/>
    </row>
    <row r="797" ht="15.75" customHeight="1" spans="2:2">
      <c r="B797" s="26"/>
    </row>
    <row r="798" ht="15.75" customHeight="1" spans="2:2">
      <c r="B798" s="26"/>
    </row>
    <row r="799" ht="15.75" customHeight="1" spans="2:2">
      <c r="B799" s="26"/>
    </row>
    <row r="800" ht="15.75" customHeight="1" spans="2:2">
      <c r="B800" s="26"/>
    </row>
    <row r="801" ht="15.75" customHeight="1" spans="2:2">
      <c r="B801" s="26"/>
    </row>
    <row r="802" ht="15.75" customHeight="1" spans="2:2">
      <c r="B802" s="26"/>
    </row>
    <row r="803" ht="15.75" customHeight="1" spans="2:2">
      <c r="B803" s="26"/>
    </row>
    <row r="804" ht="15.75" customHeight="1" spans="2:2">
      <c r="B804" s="26"/>
    </row>
    <row r="805" ht="15.75" customHeight="1" spans="2:2">
      <c r="B805" s="26"/>
    </row>
    <row r="806" ht="15.75" customHeight="1" spans="2:2">
      <c r="B806" s="26"/>
    </row>
    <row r="807" ht="15.75" customHeight="1" spans="2:2">
      <c r="B807" s="26"/>
    </row>
    <row r="808" ht="15.75" customHeight="1" spans="2:2">
      <c r="B808" s="26"/>
    </row>
    <row r="809" ht="15.75" customHeight="1" spans="2:2">
      <c r="B809" s="26"/>
    </row>
    <row r="810" ht="15.75" customHeight="1" spans="2:2">
      <c r="B810" s="26"/>
    </row>
    <row r="811" ht="15.75" customHeight="1" spans="2:2">
      <c r="B811" s="26"/>
    </row>
    <row r="812" ht="15.75" customHeight="1" spans="2:2">
      <c r="B812" s="26"/>
    </row>
    <row r="813" ht="15.75" customHeight="1" spans="2:2">
      <c r="B813" s="26"/>
    </row>
    <row r="814" ht="15.75" customHeight="1" spans="2:2">
      <c r="B814" s="26"/>
    </row>
    <row r="815" ht="15.75" customHeight="1" spans="2:2">
      <c r="B815" s="26"/>
    </row>
    <row r="816" ht="15.75" customHeight="1" spans="2:2">
      <c r="B816" s="26"/>
    </row>
    <row r="817" ht="15.75" customHeight="1" spans="2:2">
      <c r="B817" s="26"/>
    </row>
    <row r="818" ht="15.75" customHeight="1" spans="2:2">
      <c r="B818" s="26"/>
    </row>
    <row r="819" ht="15.75" customHeight="1" spans="2:2">
      <c r="B819" s="26"/>
    </row>
    <row r="820" ht="15.75" customHeight="1" spans="2:2">
      <c r="B820" s="26"/>
    </row>
    <row r="821" ht="15.75" customHeight="1" spans="2:2">
      <c r="B821" s="26"/>
    </row>
    <row r="822" ht="15.75" customHeight="1" spans="2:2">
      <c r="B822" s="26"/>
    </row>
    <row r="823" ht="15.75" customHeight="1" spans="2:2">
      <c r="B823" s="26"/>
    </row>
    <row r="824" ht="15.75" customHeight="1" spans="2:2">
      <c r="B824" s="26"/>
    </row>
    <row r="825" ht="15.75" customHeight="1" spans="2:2">
      <c r="B825" s="26"/>
    </row>
    <row r="826" ht="15.75" customHeight="1" spans="2:2">
      <c r="B826" s="26"/>
    </row>
    <row r="827" ht="15.75" customHeight="1" spans="2:2">
      <c r="B827" s="26"/>
    </row>
    <row r="828" ht="15.75" customHeight="1" spans="2:2">
      <c r="B828" s="26"/>
    </row>
    <row r="829" ht="15.75" customHeight="1" spans="2:2">
      <c r="B829" s="26"/>
    </row>
    <row r="830" ht="15.75" customHeight="1" spans="2:2">
      <c r="B830" s="26"/>
    </row>
    <row r="831" ht="15.75" customHeight="1" spans="2:2">
      <c r="B831" s="26"/>
    </row>
    <row r="832" ht="15.75" customHeight="1" spans="2:2">
      <c r="B832" s="26"/>
    </row>
    <row r="833" ht="15.75" customHeight="1" spans="2:2">
      <c r="B833" s="26"/>
    </row>
    <row r="834" ht="15.75" customHeight="1" spans="2:2">
      <c r="B834" s="26"/>
    </row>
    <row r="835" ht="15.75" customHeight="1" spans="2:2">
      <c r="B835" s="26"/>
    </row>
    <row r="836" ht="15.75" customHeight="1" spans="2:2">
      <c r="B836" s="26"/>
    </row>
    <row r="837" ht="15.75" customHeight="1" spans="2:2">
      <c r="B837" s="26"/>
    </row>
    <row r="838" ht="15.75" customHeight="1" spans="2:2">
      <c r="B838" s="26"/>
    </row>
    <row r="839" ht="15.75" customHeight="1" spans="2:2">
      <c r="B839" s="26"/>
    </row>
    <row r="840" ht="15.75" customHeight="1" spans="2:2">
      <c r="B840" s="26"/>
    </row>
    <row r="841" ht="15.75" customHeight="1" spans="2:2">
      <c r="B841" s="26"/>
    </row>
    <row r="842" ht="15.75" customHeight="1" spans="2:2">
      <c r="B842" s="26"/>
    </row>
    <row r="843" ht="15.75" customHeight="1" spans="2:2">
      <c r="B843" s="26"/>
    </row>
    <row r="844" ht="15.75" customHeight="1" spans="2:2">
      <c r="B844" s="26"/>
    </row>
    <row r="845" ht="15.75" customHeight="1" spans="2:2">
      <c r="B845" s="26"/>
    </row>
    <row r="846" ht="15.75" customHeight="1" spans="2:2">
      <c r="B846" s="26"/>
    </row>
    <row r="847" ht="15.75" customHeight="1" spans="2:2">
      <c r="B847" s="26"/>
    </row>
    <row r="848" ht="15.75" customHeight="1" spans="2:2">
      <c r="B848" s="26"/>
    </row>
    <row r="849" ht="15.75" customHeight="1" spans="2:2">
      <c r="B849" s="26"/>
    </row>
    <row r="850" ht="15.75" customHeight="1" spans="2:2">
      <c r="B850" s="26"/>
    </row>
    <row r="851" ht="15.75" customHeight="1" spans="2:2">
      <c r="B851" s="26"/>
    </row>
    <row r="852" ht="15.75" customHeight="1" spans="2:2">
      <c r="B852" s="26"/>
    </row>
    <row r="853" ht="15.75" customHeight="1" spans="2:2">
      <c r="B853" s="26"/>
    </row>
    <row r="854" ht="15.75" customHeight="1" spans="2:2">
      <c r="B854" s="26"/>
    </row>
    <row r="855" ht="15.75" customHeight="1" spans="2:2">
      <c r="B855" s="26"/>
    </row>
    <row r="856" ht="15.75" customHeight="1" spans="2:2">
      <c r="B856" s="26"/>
    </row>
    <row r="857" ht="15.75" customHeight="1" spans="2:2">
      <c r="B857" s="26"/>
    </row>
    <row r="858" ht="15.75" customHeight="1" spans="2:2">
      <c r="B858" s="26"/>
    </row>
    <row r="859" ht="15.75" customHeight="1" spans="2:2">
      <c r="B859" s="26"/>
    </row>
    <row r="860" ht="15.75" customHeight="1" spans="2:2">
      <c r="B860" s="26"/>
    </row>
    <row r="861" ht="15.75" customHeight="1" spans="2:2">
      <c r="B861" s="26"/>
    </row>
    <row r="862" ht="15.75" customHeight="1" spans="2:2">
      <c r="B862" s="26"/>
    </row>
    <row r="863" ht="15.75" customHeight="1" spans="2:2">
      <c r="B863" s="26"/>
    </row>
    <row r="864" ht="15.75" customHeight="1" spans="2:2">
      <c r="B864" s="26"/>
    </row>
    <row r="865" ht="15.75" customHeight="1" spans="2:2">
      <c r="B865" s="26"/>
    </row>
    <row r="866" ht="15.75" customHeight="1" spans="2:2">
      <c r="B866" s="26"/>
    </row>
    <row r="867" ht="15.75" customHeight="1" spans="2:2">
      <c r="B867" s="26"/>
    </row>
    <row r="868" ht="15.75" customHeight="1" spans="2:2">
      <c r="B868" s="26"/>
    </row>
    <row r="869" ht="15.75" customHeight="1" spans="2:2">
      <c r="B869" s="26"/>
    </row>
    <row r="870" ht="15.75" customHeight="1" spans="2:2">
      <c r="B870" s="26"/>
    </row>
    <row r="871" ht="15.75" customHeight="1" spans="2:2">
      <c r="B871" s="26"/>
    </row>
    <row r="872" ht="15.75" customHeight="1" spans="2:2">
      <c r="B872" s="26"/>
    </row>
    <row r="873" ht="15.75" customHeight="1" spans="2:2">
      <c r="B873" s="26"/>
    </row>
    <row r="874" ht="15.75" customHeight="1" spans="2:2">
      <c r="B874" s="26"/>
    </row>
    <row r="875" ht="15.75" customHeight="1" spans="2:2">
      <c r="B875" s="26"/>
    </row>
    <row r="876" ht="15.75" customHeight="1" spans="2:2">
      <c r="B876" s="26"/>
    </row>
    <row r="877" ht="15.75" customHeight="1" spans="2:2">
      <c r="B877" s="26"/>
    </row>
    <row r="878" ht="15.75" customHeight="1" spans="2:2">
      <c r="B878" s="26"/>
    </row>
    <row r="879" ht="15.75" customHeight="1" spans="2:2">
      <c r="B879" s="26"/>
    </row>
    <row r="880" ht="15.75" customHeight="1" spans="2:2">
      <c r="B880" s="26"/>
    </row>
    <row r="881" ht="15.75" customHeight="1" spans="2:2">
      <c r="B881" s="26"/>
    </row>
    <row r="882" ht="15.75" customHeight="1" spans="2:2">
      <c r="B882" s="26"/>
    </row>
    <row r="883" ht="15.75" customHeight="1" spans="2:2">
      <c r="B883" s="26"/>
    </row>
    <row r="884" ht="15.75" customHeight="1" spans="2:2">
      <c r="B884" s="26"/>
    </row>
    <row r="885" ht="15.75" customHeight="1" spans="2:2">
      <c r="B885" s="26"/>
    </row>
    <row r="886" ht="15.75" customHeight="1" spans="2:2">
      <c r="B886" s="26"/>
    </row>
    <row r="887" ht="15.75" customHeight="1" spans="2:2">
      <c r="B887" s="26"/>
    </row>
    <row r="888" ht="15.75" customHeight="1" spans="2:2">
      <c r="B888" s="26"/>
    </row>
    <row r="889" ht="15.75" customHeight="1" spans="2:2">
      <c r="B889" s="26"/>
    </row>
    <row r="890" ht="15.75" customHeight="1" spans="2:2">
      <c r="B890" s="26"/>
    </row>
    <row r="891" ht="15.75" customHeight="1" spans="2:2">
      <c r="B891" s="26"/>
    </row>
    <row r="892" ht="15.75" customHeight="1" spans="2:2">
      <c r="B892" s="26"/>
    </row>
    <row r="893" ht="15.75" customHeight="1" spans="2:2">
      <c r="B893" s="26"/>
    </row>
    <row r="894" ht="15.75" customHeight="1" spans="2:2">
      <c r="B894" s="26"/>
    </row>
    <row r="895" ht="15.75" customHeight="1" spans="2:2">
      <c r="B895" s="26"/>
    </row>
    <row r="896" ht="15.75" customHeight="1" spans="2:2">
      <c r="B896" s="26"/>
    </row>
    <row r="897" ht="15.75" customHeight="1" spans="2:2">
      <c r="B897" s="26"/>
    </row>
    <row r="898" ht="15.75" customHeight="1" spans="2:2">
      <c r="B898" s="26"/>
    </row>
    <row r="899" ht="15.75" customHeight="1" spans="2:2">
      <c r="B899" s="26"/>
    </row>
    <row r="900" ht="15.75" customHeight="1" spans="2:2">
      <c r="B900" s="26"/>
    </row>
    <row r="901" ht="15.75" customHeight="1" spans="2:2">
      <c r="B901" s="26"/>
    </row>
    <row r="902" ht="15.75" customHeight="1" spans="2:2">
      <c r="B902" s="26"/>
    </row>
    <row r="903" ht="15.75" customHeight="1" spans="2:2">
      <c r="B903" s="26"/>
    </row>
    <row r="904" ht="15.75" customHeight="1" spans="2:2">
      <c r="B904" s="26"/>
    </row>
    <row r="905" ht="15.75" customHeight="1" spans="2:2">
      <c r="B905" s="26"/>
    </row>
    <row r="906" ht="15.75" customHeight="1" spans="2:2">
      <c r="B906" s="26"/>
    </row>
    <row r="907" ht="15.75" customHeight="1" spans="2:2">
      <c r="B907" s="26"/>
    </row>
    <row r="908" ht="15.75" customHeight="1" spans="2:2">
      <c r="B908" s="26"/>
    </row>
    <row r="909" ht="15.75" customHeight="1" spans="2:2">
      <c r="B909" s="26"/>
    </row>
    <row r="910" ht="15.75" customHeight="1" spans="2:2">
      <c r="B910" s="26"/>
    </row>
    <row r="911" ht="15.75" customHeight="1" spans="2:2">
      <c r="B911" s="26"/>
    </row>
    <row r="912" ht="15.75" customHeight="1" spans="2:2">
      <c r="B912" s="26"/>
    </row>
    <row r="913" ht="15.75" customHeight="1" spans="2:2">
      <c r="B913" s="26"/>
    </row>
    <row r="914" ht="15.75" customHeight="1" spans="2:2">
      <c r="B914" s="26"/>
    </row>
    <row r="915" ht="15.75" customHeight="1" spans="2:2">
      <c r="B915" s="26"/>
    </row>
    <row r="916" ht="15.75" customHeight="1" spans="2:2">
      <c r="B916" s="26"/>
    </row>
    <row r="917" ht="15.75" customHeight="1" spans="2:2">
      <c r="B917" s="26"/>
    </row>
    <row r="918" ht="15.75" customHeight="1" spans="2:2">
      <c r="B918" s="26"/>
    </row>
    <row r="919" ht="15.75" customHeight="1" spans="2:2">
      <c r="B919" s="26"/>
    </row>
    <row r="920" ht="15.75" customHeight="1" spans="2:2">
      <c r="B920" s="26"/>
    </row>
    <row r="921" ht="15.75" customHeight="1" spans="2:2">
      <c r="B921" s="26"/>
    </row>
    <row r="922" ht="15.75" customHeight="1" spans="2:2">
      <c r="B922" s="26"/>
    </row>
    <row r="923" ht="15.75" customHeight="1" spans="2:2">
      <c r="B923" s="26"/>
    </row>
    <row r="924" ht="15.75" customHeight="1" spans="2:2">
      <c r="B924" s="26"/>
    </row>
    <row r="925" ht="15.75" customHeight="1" spans="2:2">
      <c r="B925" s="26"/>
    </row>
    <row r="926" ht="15.75" customHeight="1" spans="2:2">
      <c r="B926" s="26"/>
    </row>
    <row r="927" ht="15.75" customHeight="1" spans="2:2">
      <c r="B927" s="26"/>
    </row>
    <row r="928" ht="15.75" customHeight="1" spans="2:2">
      <c r="B928" s="26"/>
    </row>
    <row r="929" ht="15.75" customHeight="1" spans="2:2">
      <c r="B929" s="26"/>
    </row>
    <row r="930" ht="15.75" customHeight="1" spans="2:2">
      <c r="B930" s="26"/>
    </row>
    <row r="931" ht="15.75" customHeight="1" spans="2:2">
      <c r="B931" s="26"/>
    </row>
    <row r="932" ht="15.75" customHeight="1" spans="2:2">
      <c r="B932" s="26"/>
    </row>
    <row r="933" ht="15.75" customHeight="1" spans="2:2">
      <c r="B933" s="26"/>
    </row>
    <row r="934" ht="15.75" customHeight="1" spans="2:2">
      <c r="B934" s="26"/>
    </row>
    <row r="935" ht="15.75" customHeight="1" spans="2:2">
      <c r="B935" s="26"/>
    </row>
    <row r="936" ht="15.75" customHeight="1" spans="2:2">
      <c r="B936" s="26"/>
    </row>
    <row r="937" ht="15.75" customHeight="1" spans="2:2">
      <c r="B937" s="26"/>
    </row>
    <row r="938" ht="15.75" customHeight="1" spans="2:2">
      <c r="B938" s="26"/>
    </row>
    <row r="939" ht="15.75" customHeight="1" spans="2:2">
      <c r="B939" s="26"/>
    </row>
    <row r="940" ht="15.75" customHeight="1" spans="2:2">
      <c r="B940" s="26"/>
    </row>
    <row r="941" ht="15.75" customHeight="1" spans="2:2">
      <c r="B941" s="26"/>
    </row>
    <row r="942" ht="15.75" customHeight="1" spans="2:2">
      <c r="B942" s="26"/>
    </row>
    <row r="943" ht="15.75" customHeight="1" spans="2:2">
      <c r="B943" s="26"/>
    </row>
    <row r="944" ht="15.75" customHeight="1" spans="2:2">
      <c r="B944" s="26"/>
    </row>
    <row r="945" ht="15.75" customHeight="1" spans="2:2">
      <c r="B945" s="26"/>
    </row>
    <row r="946" ht="15.75" customHeight="1" spans="2:2">
      <c r="B946" s="26"/>
    </row>
    <row r="947" ht="15.75" customHeight="1" spans="2:2">
      <c r="B947" s="26"/>
    </row>
    <row r="948" ht="15.75" customHeight="1" spans="2:2">
      <c r="B948" s="26"/>
    </row>
    <row r="949" ht="15.75" customHeight="1" spans="2:2">
      <c r="B949" s="26"/>
    </row>
    <row r="950" ht="15.75" customHeight="1" spans="2:2">
      <c r="B950" s="26"/>
    </row>
    <row r="951" ht="15.75" customHeight="1" spans="2:2">
      <c r="B951" s="26"/>
    </row>
    <row r="952" ht="15.75" customHeight="1" spans="2:2">
      <c r="B952" s="26"/>
    </row>
    <row r="953" ht="15.75" customHeight="1" spans="2:2">
      <c r="B953" s="26"/>
    </row>
    <row r="954" ht="15.75" customHeight="1" spans="2:2">
      <c r="B954" s="26"/>
    </row>
    <row r="955" ht="15.75" customHeight="1" spans="2:2">
      <c r="B955" s="26"/>
    </row>
    <row r="956" ht="15.75" customHeight="1" spans="2:2">
      <c r="B956" s="26"/>
    </row>
    <row r="957" ht="15.75" customHeight="1" spans="2:2">
      <c r="B957" s="26"/>
    </row>
    <row r="958" ht="15.75" customHeight="1" spans="2:2">
      <c r="B958" s="26"/>
    </row>
    <row r="959" ht="15.75" customHeight="1" spans="2:2">
      <c r="B959" s="26"/>
    </row>
    <row r="960" ht="15.75" customHeight="1" spans="2:2">
      <c r="B960" s="26"/>
    </row>
    <row r="961" ht="15.75" customHeight="1" spans="2:2">
      <c r="B961" s="26"/>
    </row>
    <row r="962" ht="15.75" customHeight="1" spans="2:2">
      <c r="B962" s="26"/>
    </row>
    <row r="963" ht="15.75" customHeight="1" spans="2:2">
      <c r="B963" s="26"/>
    </row>
    <row r="964" ht="15.75" customHeight="1" spans="2:2">
      <c r="B964" s="26"/>
    </row>
    <row r="965" ht="15.75" customHeight="1" spans="2:2">
      <c r="B965" s="26"/>
    </row>
    <row r="966" ht="15.75" customHeight="1" spans="2:2">
      <c r="B966" s="26"/>
    </row>
    <row r="967" ht="15.75" customHeight="1" spans="2:2">
      <c r="B967" s="26"/>
    </row>
    <row r="968" ht="15.75" customHeight="1" spans="2:2">
      <c r="B968" s="26"/>
    </row>
    <row r="969" ht="15.75" customHeight="1" spans="2:2">
      <c r="B969" s="26"/>
    </row>
    <row r="970" ht="15.75" customHeight="1" spans="2:2">
      <c r="B970" s="26"/>
    </row>
    <row r="971" ht="15.75" customHeight="1" spans="2:2">
      <c r="B971" s="26"/>
    </row>
    <row r="972" ht="15.75" customHeight="1" spans="2:2">
      <c r="B972" s="26"/>
    </row>
    <row r="973" ht="15.75" customHeight="1" spans="2:2">
      <c r="B973" s="26"/>
    </row>
    <row r="974" ht="15.75" customHeight="1" spans="2:2">
      <c r="B974" s="26"/>
    </row>
    <row r="975" ht="15.75" customHeight="1" spans="2:2">
      <c r="B975" s="26"/>
    </row>
    <row r="976" ht="15.75" customHeight="1" spans="2:2">
      <c r="B976" s="26"/>
    </row>
    <row r="977" ht="15.75" customHeight="1" spans="2:2">
      <c r="B977" s="26"/>
    </row>
    <row r="978" ht="15.75" customHeight="1" spans="2:2">
      <c r="B978" s="26"/>
    </row>
    <row r="979" ht="15.75" customHeight="1" spans="2:2">
      <c r="B979" s="26"/>
    </row>
    <row r="980" ht="15.75" customHeight="1" spans="2:2">
      <c r="B980" s="26"/>
    </row>
    <row r="981" ht="15.75" customHeight="1" spans="2:2">
      <c r="B981" s="26"/>
    </row>
    <row r="982" ht="15.75" customHeight="1" spans="2:2">
      <c r="B982" s="26"/>
    </row>
    <row r="983" ht="15.75" customHeight="1" spans="2:2">
      <c r="B983" s="26"/>
    </row>
    <row r="984" ht="15.75" customHeight="1" spans="2:2">
      <c r="B984" s="26"/>
    </row>
    <row r="985" ht="15.75" customHeight="1" spans="2:2">
      <c r="B985" s="26"/>
    </row>
    <row r="986" ht="15.75" customHeight="1" spans="2:2">
      <c r="B986" s="26"/>
    </row>
  </sheetData>
  <mergeCells count="9">
    <mergeCell ref="A1:G1"/>
    <mergeCell ref="A2:G2"/>
    <mergeCell ref="A3:G3"/>
    <mergeCell ref="A4:G4"/>
    <mergeCell ref="A5:G5"/>
    <mergeCell ref="A6:G6"/>
    <mergeCell ref="A7:G7"/>
    <mergeCell ref="A9:G9"/>
    <mergeCell ref="A31:B31"/>
  </mergeCells>
  <pageMargins left="0.511805555555556" right="0.511805555555556" top="0.869444444444444" bottom="0.786805555555556" header="0" footer="0"/>
  <pageSetup paperSize="9" fitToHeight="0" orientation="landscape" horizontalDpi="600"/>
  <headerFooter>
    <oddHeader>&amp;CNegrito itálico"Processo 23069.167799/2024-18
PE 90.059/2024</oddHeader>
    <oddFooter>&amp;L&amp;A</oddFooter>
  </headerFooter>
  <colBreaks count="1" manualBreakCount="1">
    <brk id="7" max="0" man="1"/>
  </colBreaks>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topLeftCell="A12" workbookViewId="0">
      <selection activeCell="E21" sqref="E21"/>
    </sheetView>
  </sheetViews>
  <sheetFormatPr defaultColWidth="9" defaultRowHeight="15" outlineLevelCol="7"/>
  <cols>
    <col min="1" max="1" width="10.8571428571429" style="27" customWidth="1"/>
    <col min="2" max="2" width="20.4285714285714" style="27" customWidth="1"/>
    <col min="3" max="3" width="64" style="27" customWidth="1"/>
    <col min="4" max="4" width="15.2857142857143" style="27" customWidth="1"/>
    <col min="5" max="5" width="16.2857142857143" style="27" customWidth="1"/>
    <col min="6" max="6" width="14.5714285714286" style="27" customWidth="1"/>
    <col min="7" max="7" width="15.2857142857143" style="27" customWidth="1"/>
    <col min="8" max="8" width="13.7142857142857" style="27" customWidth="1"/>
    <col min="9" max="16384" width="9" style="27"/>
  </cols>
  <sheetData>
    <row r="1" ht="14.45" customHeight="1" spans="1:8">
      <c r="A1" s="28" t="s">
        <v>0</v>
      </c>
      <c r="B1" s="28"/>
      <c r="C1" s="28"/>
      <c r="D1" s="28"/>
      <c r="E1" s="29"/>
      <c r="F1" s="29"/>
      <c r="G1" s="29"/>
      <c r="H1" s="29"/>
    </row>
    <row r="2" ht="18.75" spans="1:8">
      <c r="A2" s="30" t="s">
        <v>1</v>
      </c>
      <c r="B2" s="30"/>
      <c r="C2" s="30"/>
      <c r="D2" s="30"/>
      <c r="E2" s="31"/>
      <c r="F2" s="31"/>
      <c r="G2" s="31"/>
      <c r="H2" s="31"/>
    </row>
    <row r="3" ht="18.75" spans="1:8">
      <c r="A3" s="30"/>
      <c r="B3" s="30"/>
      <c r="C3" s="30"/>
      <c r="D3" s="30"/>
      <c r="E3" s="30"/>
      <c r="F3" s="30"/>
      <c r="G3" s="30"/>
      <c r="H3" s="30"/>
    </row>
    <row r="4" ht="32.25" customHeight="1" spans="1:8">
      <c r="A4" s="32" t="s">
        <v>712</v>
      </c>
      <c r="B4" s="32"/>
      <c r="C4" s="32"/>
      <c r="D4" s="32"/>
      <c r="E4" s="33"/>
      <c r="F4" s="33"/>
      <c r="G4" s="33"/>
      <c r="H4" s="34"/>
    </row>
    <row r="5" ht="35.45" customHeight="1" spans="1:8">
      <c r="A5" s="35" t="s">
        <v>2</v>
      </c>
      <c r="B5" s="35"/>
      <c r="C5" s="35"/>
      <c r="D5" s="35"/>
      <c r="E5" s="36"/>
      <c r="F5" s="36"/>
      <c r="G5" s="36"/>
      <c r="H5" s="36"/>
    </row>
    <row r="6" ht="15.75"/>
    <row r="7" ht="15.75" spans="1:4">
      <c r="A7" s="37" t="s">
        <v>203</v>
      </c>
      <c r="B7" s="38" t="s">
        <v>204</v>
      </c>
      <c r="C7" s="38"/>
      <c r="D7" s="39" t="s">
        <v>713</v>
      </c>
    </row>
    <row r="8" spans="1:4">
      <c r="A8" s="40">
        <v>1</v>
      </c>
      <c r="B8" s="41" t="s">
        <v>714</v>
      </c>
      <c r="C8" s="41"/>
      <c r="D8" s="42">
        <v>0.04</v>
      </c>
    </row>
    <row r="9" spans="1:4">
      <c r="A9" s="40">
        <v>2</v>
      </c>
      <c r="B9" s="43" t="s">
        <v>715</v>
      </c>
      <c r="C9" s="44"/>
      <c r="D9" s="42">
        <v>0.008</v>
      </c>
    </row>
    <row r="10" spans="1:4">
      <c r="A10" s="40">
        <v>3</v>
      </c>
      <c r="B10" s="41" t="s">
        <v>716</v>
      </c>
      <c r="C10" s="41"/>
      <c r="D10" s="42">
        <v>0.0127</v>
      </c>
    </row>
    <row r="11" spans="1:4">
      <c r="A11" s="40">
        <v>4</v>
      </c>
      <c r="B11" s="41" t="s">
        <v>717</v>
      </c>
      <c r="C11" s="41"/>
      <c r="D11" s="42">
        <v>0</v>
      </c>
    </row>
    <row r="12" spans="1:4">
      <c r="A12" s="40">
        <v>5</v>
      </c>
      <c r="B12" s="45" t="s">
        <v>718</v>
      </c>
      <c r="C12" s="46"/>
      <c r="D12" s="42">
        <f>SUM(D8:D11)</f>
        <v>0.0607</v>
      </c>
    </row>
    <row r="13" spans="1:4">
      <c r="A13" s="40">
        <v>6</v>
      </c>
      <c r="B13" s="41" t="s">
        <v>719</v>
      </c>
      <c r="C13" s="41"/>
      <c r="D13" s="42">
        <v>0.0123</v>
      </c>
    </row>
    <row r="14" spans="1:4">
      <c r="A14" s="40">
        <v>7</v>
      </c>
      <c r="B14" s="47" t="s">
        <v>720</v>
      </c>
      <c r="C14" s="47"/>
      <c r="D14" s="42">
        <v>0.074</v>
      </c>
    </row>
    <row r="15" spans="1:4">
      <c r="A15" s="40">
        <v>8</v>
      </c>
      <c r="B15" s="41" t="s">
        <v>717</v>
      </c>
      <c r="C15" s="41"/>
      <c r="D15" s="42">
        <v>0</v>
      </c>
    </row>
    <row r="16" spans="1:4">
      <c r="A16" s="48">
        <v>9</v>
      </c>
      <c r="B16" s="45" t="s">
        <v>721</v>
      </c>
      <c r="C16" s="46"/>
      <c r="D16" s="42">
        <f>(D13+1)*(1+D14)*(1+D15)-1</f>
        <v>0.0872102000000001</v>
      </c>
    </row>
    <row r="17" spans="1:4">
      <c r="A17" s="49" t="s">
        <v>722</v>
      </c>
      <c r="B17" s="50"/>
      <c r="C17" s="51"/>
      <c r="D17" s="52">
        <f>((1+D$16)*(1+D$12))-1</f>
        <v>0.15320385914</v>
      </c>
    </row>
    <row r="18" spans="1:4">
      <c r="A18" s="53">
        <v>10</v>
      </c>
      <c r="B18" s="54" t="s">
        <v>723</v>
      </c>
      <c r="C18" s="41" t="s">
        <v>724</v>
      </c>
      <c r="D18" s="42">
        <v>0.03</v>
      </c>
    </row>
    <row r="19" spans="1:4">
      <c r="A19" s="55"/>
      <c r="B19" s="56"/>
      <c r="C19" s="41" t="s">
        <v>725</v>
      </c>
      <c r="D19" s="42">
        <v>0.0065</v>
      </c>
    </row>
    <row r="20" spans="1:4">
      <c r="A20" s="55"/>
      <c r="B20" s="56"/>
      <c r="C20" s="57" t="s">
        <v>726</v>
      </c>
      <c r="D20" s="42">
        <v>0.05</v>
      </c>
    </row>
    <row r="21" spans="1:4">
      <c r="A21" s="55"/>
      <c r="B21" s="56"/>
      <c r="C21" s="58" t="s">
        <v>727</v>
      </c>
      <c r="D21" s="59">
        <f>SUM(D18:D20)</f>
        <v>0.0865</v>
      </c>
    </row>
    <row r="22" spans="1:4">
      <c r="A22" s="55"/>
      <c r="B22" s="56"/>
      <c r="C22" s="60" t="s">
        <v>728</v>
      </c>
      <c r="D22" s="42"/>
    </row>
    <row r="23" spans="1:4">
      <c r="A23" s="61"/>
      <c r="B23" s="62"/>
      <c r="C23" s="58" t="s">
        <v>729</v>
      </c>
      <c r="D23" s="59">
        <f>D21+D22</f>
        <v>0.0865</v>
      </c>
    </row>
    <row r="24" ht="15.75" spans="1:4">
      <c r="A24" s="63" t="s">
        <v>730</v>
      </c>
      <c r="B24" s="64"/>
      <c r="C24" s="64"/>
      <c r="D24" s="65">
        <f>((D$17+1)/(1-D23))-1</f>
        <v>0.262401597307061</v>
      </c>
    </row>
    <row r="25" ht="15.75" spans="1:4">
      <c r="A25" s="66" t="s">
        <v>731</v>
      </c>
      <c r="B25" s="66"/>
      <c r="C25" s="66"/>
      <c r="D25" s="66"/>
    </row>
    <row r="26" spans="1:4">
      <c r="A26" s="67" t="s">
        <v>732</v>
      </c>
      <c r="B26" s="67"/>
      <c r="C26" s="67"/>
      <c r="D26" s="67" t="s">
        <v>733</v>
      </c>
    </row>
    <row r="27" spans="1:4">
      <c r="A27" s="67"/>
      <c r="B27" s="67"/>
      <c r="C27" s="67"/>
      <c r="D27" s="67"/>
    </row>
    <row r="28" spans="1:4">
      <c r="A28" s="67" t="s">
        <v>734</v>
      </c>
      <c r="B28" s="67"/>
      <c r="C28" s="67"/>
      <c r="D28" s="67"/>
    </row>
    <row r="29" spans="1:4">
      <c r="A29" s="67"/>
      <c r="B29" s="67"/>
      <c r="C29" s="67"/>
      <c r="D29" s="67"/>
    </row>
    <row r="30" spans="1:4">
      <c r="A30" s="68" t="s">
        <v>735</v>
      </c>
      <c r="B30" s="68"/>
      <c r="C30" s="68"/>
      <c r="D30" s="68"/>
    </row>
    <row r="31" spans="1:4">
      <c r="A31" s="69"/>
      <c r="B31" s="69"/>
      <c r="C31" s="69"/>
      <c r="D31" s="69"/>
    </row>
    <row r="32" ht="4.5" customHeight="1" spans="1:4">
      <c r="A32" s="69"/>
      <c r="B32" s="69"/>
      <c r="C32" s="69"/>
      <c r="D32" s="69"/>
    </row>
    <row r="33" spans="1:4">
      <c r="A33" s="70" t="s">
        <v>736</v>
      </c>
      <c r="B33" s="70"/>
      <c r="C33" s="70"/>
      <c r="D33" s="71"/>
    </row>
    <row r="34" spans="1:4">
      <c r="A34" s="72" t="s">
        <v>737</v>
      </c>
      <c r="B34" s="72"/>
      <c r="C34" s="72" t="s">
        <v>738</v>
      </c>
      <c r="D34" s="73"/>
    </row>
    <row r="35" spans="1:4">
      <c r="A35" s="74" t="s">
        <v>739</v>
      </c>
      <c r="B35" s="75"/>
      <c r="C35" s="76" t="s">
        <v>740</v>
      </c>
      <c r="D35" s="77"/>
    </row>
    <row r="36" spans="1:4">
      <c r="A36" s="78" t="s">
        <v>741</v>
      </c>
      <c r="B36" s="78"/>
      <c r="C36" s="78"/>
      <c r="D36" s="79"/>
    </row>
    <row r="37" spans="1:4">
      <c r="A37" s="75" t="s">
        <v>742</v>
      </c>
      <c r="B37" s="75"/>
      <c r="C37" s="75"/>
      <c r="D37" s="79"/>
    </row>
    <row r="38" spans="1:4">
      <c r="A38" s="80" t="s">
        <v>743</v>
      </c>
      <c r="B38" s="80"/>
      <c r="C38" s="80"/>
      <c r="D38" s="81"/>
    </row>
    <row r="39" spans="1:4">
      <c r="A39" s="72" t="s">
        <v>744</v>
      </c>
      <c r="B39" s="80"/>
      <c r="C39" s="80"/>
      <c r="D39" s="77"/>
    </row>
    <row r="40" spans="1:4">
      <c r="A40" s="72" t="s">
        <v>745</v>
      </c>
      <c r="B40" s="72"/>
      <c r="C40" s="72"/>
      <c r="D40" s="79"/>
    </row>
    <row r="41" spans="1:4">
      <c r="A41" s="71" t="s">
        <v>746</v>
      </c>
      <c r="B41" s="71"/>
      <c r="C41" s="71"/>
      <c r="D41" s="71"/>
    </row>
    <row r="42" spans="1:1">
      <c r="A42" s="73" t="s">
        <v>747</v>
      </c>
    </row>
    <row r="43" spans="1:1">
      <c r="A43" s="27" t="s">
        <v>748</v>
      </c>
    </row>
    <row r="44" spans="1:1">
      <c r="A44" s="27" t="s">
        <v>749</v>
      </c>
    </row>
    <row r="45" spans="1:1">
      <c r="A45" s="27" t="s">
        <v>750</v>
      </c>
    </row>
    <row r="46" spans="1:4">
      <c r="A46" s="82"/>
      <c r="B46" s="82"/>
      <c r="C46" s="82"/>
      <c r="D46" s="82"/>
    </row>
    <row r="47" spans="1:4">
      <c r="A47" s="82" t="s">
        <v>751</v>
      </c>
      <c r="B47" s="82"/>
      <c r="C47" s="82"/>
      <c r="D47" s="82"/>
    </row>
  </sheetData>
  <mergeCells count="24">
    <mergeCell ref="A1:D1"/>
    <mergeCell ref="A2:D2"/>
    <mergeCell ref="A4:D4"/>
    <mergeCell ref="A5:D5"/>
    <mergeCell ref="B7:C7"/>
    <mergeCell ref="B8:C8"/>
    <mergeCell ref="B9:C9"/>
    <mergeCell ref="B10:C10"/>
    <mergeCell ref="B11:C11"/>
    <mergeCell ref="B12:C12"/>
    <mergeCell ref="B13:C13"/>
    <mergeCell ref="B15:C15"/>
    <mergeCell ref="B16:C16"/>
    <mergeCell ref="A17:C17"/>
    <mergeCell ref="A24:C24"/>
    <mergeCell ref="A25:D25"/>
    <mergeCell ref="A36:B36"/>
    <mergeCell ref="A38:C38"/>
    <mergeCell ref="A18:A23"/>
    <mergeCell ref="B18:B23"/>
    <mergeCell ref="D26:D27"/>
    <mergeCell ref="A26:C27"/>
    <mergeCell ref="A28:D29"/>
    <mergeCell ref="A30:D32"/>
  </mergeCells>
  <pageMargins left="0.511805555555556" right="0.511805555555556" top="0.786805555555556" bottom="0.786805555555556" header="0.314583333333333" footer="0.314583333333333"/>
  <pageSetup paperSize="9" scale="83" fitToHeight="0" orientation="portrait" horizontalDpi="600"/>
  <headerFooter>
    <oddHeader>&amp;L&amp;G&amp;CProcesso 23069.152417/2023-62
PE 90.059/2024&amp;R&amp;G</oddHeader>
    <oddFooter>&amp;L&amp;"-,Itálico"&amp;9&amp;A&amp;R&amp;"-,Itálico"&amp;9Página &amp;P de &amp;N</oddFooter>
  </headerFooter>
  <colBreaks count="1" manualBreakCount="1">
    <brk id="7" max="1048575" man="1"/>
  </colBreaks>
  <drawing r:id="rId1"/>
  <legacyDrawingHF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view="pageLayout" zoomScaleSheetLayoutView="60" zoomScaleNormal="100" topLeftCell="A7" workbookViewId="0">
      <selection activeCell="A1" sqref="A1:D1"/>
    </sheetView>
  </sheetViews>
  <sheetFormatPr defaultColWidth="9" defaultRowHeight="15" outlineLevelCol="7"/>
  <cols>
    <col min="1" max="1" width="10.8571428571429" style="27" customWidth="1"/>
    <col min="2" max="2" width="20.4285714285714" style="27" customWidth="1"/>
    <col min="3" max="3" width="64" style="27" customWidth="1"/>
    <col min="4" max="4" width="15.2857142857143" style="27" customWidth="1"/>
    <col min="5" max="5" width="16.2857142857143" style="27" customWidth="1"/>
    <col min="6" max="6" width="14.5714285714286" style="27" customWidth="1"/>
    <col min="7" max="7" width="15.2857142857143" style="27" customWidth="1"/>
    <col min="8" max="8" width="13.7142857142857" style="27" customWidth="1"/>
    <col min="9" max="16384" width="9" style="27"/>
  </cols>
  <sheetData>
    <row r="1" ht="14.45" customHeight="1" spans="1:8">
      <c r="A1" s="28" t="s">
        <v>0</v>
      </c>
      <c r="B1" s="28"/>
      <c r="C1" s="28"/>
      <c r="D1" s="28"/>
      <c r="E1" s="29"/>
      <c r="F1" s="29"/>
      <c r="G1" s="29"/>
      <c r="H1" s="29"/>
    </row>
    <row r="2" ht="18.75" spans="1:8">
      <c r="A2" s="30" t="s">
        <v>1</v>
      </c>
      <c r="B2" s="30"/>
      <c r="C2" s="30"/>
      <c r="D2" s="30"/>
      <c r="E2" s="31"/>
      <c r="F2" s="31"/>
      <c r="G2" s="31"/>
      <c r="H2" s="31"/>
    </row>
    <row r="3" ht="18.75" spans="1:8">
      <c r="A3" s="30"/>
      <c r="B3" s="30"/>
      <c r="C3" s="30"/>
      <c r="D3" s="30"/>
      <c r="E3" s="30"/>
      <c r="F3" s="30"/>
      <c r="G3" s="30"/>
      <c r="H3" s="30"/>
    </row>
    <row r="4" ht="32.25" customHeight="1" spans="1:8">
      <c r="A4" s="32" t="s">
        <v>752</v>
      </c>
      <c r="B4" s="32"/>
      <c r="C4" s="32"/>
      <c r="D4" s="32"/>
      <c r="E4" s="33"/>
      <c r="F4" s="33"/>
      <c r="G4" s="33"/>
      <c r="H4" s="34"/>
    </row>
    <row r="5" ht="35.45" customHeight="1" spans="1:8">
      <c r="A5" s="35" t="s">
        <v>2</v>
      </c>
      <c r="B5" s="35"/>
      <c r="C5" s="35"/>
      <c r="D5" s="35"/>
      <c r="E5" s="36"/>
      <c r="F5" s="36"/>
      <c r="G5" s="36"/>
      <c r="H5" s="36"/>
    </row>
    <row r="6" ht="15.75"/>
    <row r="7" ht="15.75" spans="1:4">
      <c r="A7" s="37" t="s">
        <v>203</v>
      </c>
      <c r="B7" s="38" t="s">
        <v>204</v>
      </c>
      <c r="C7" s="38"/>
      <c r="D7" s="39" t="s">
        <v>713</v>
      </c>
    </row>
    <row r="8" spans="1:4">
      <c r="A8" s="40">
        <v>1</v>
      </c>
      <c r="B8" s="41" t="s">
        <v>714</v>
      </c>
      <c r="C8" s="41"/>
      <c r="D8" s="42">
        <v>0.0345</v>
      </c>
    </row>
    <row r="9" spans="1:4">
      <c r="A9" s="40">
        <v>2</v>
      </c>
      <c r="B9" s="43" t="s">
        <v>715</v>
      </c>
      <c r="C9" s="44"/>
      <c r="D9" s="42">
        <v>0.0048</v>
      </c>
    </row>
    <row r="10" spans="1:4">
      <c r="A10" s="40">
        <v>3</v>
      </c>
      <c r="B10" s="41" t="s">
        <v>716</v>
      </c>
      <c r="C10" s="41"/>
      <c r="D10" s="42">
        <v>0.0085</v>
      </c>
    </row>
    <row r="11" spans="1:4">
      <c r="A11" s="40">
        <v>4</v>
      </c>
      <c r="B11" s="41" t="s">
        <v>717</v>
      </c>
      <c r="C11" s="41"/>
      <c r="D11" s="42">
        <v>0</v>
      </c>
    </row>
    <row r="12" spans="1:4">
      <c r="A12" s="40">
        <v>5</v>
      </c>
      <c r="B12" s="45" t="s">
        <v>718</v>
      </c>
      <c r="C12" s="46"/>
      <c r="D12" s="42">
        <f>SUM(D8:D11)</f>
        <v>0.0478</v>
      </c>
    </row>
    <row r="13" spans="1:4">
      <c r="A13" s="40">
        <v>6</v>
      </c>
      <c r="B13" s="41" t="s">
        <v>719</v>
      </c>
      <c r="C13" s="41"/>
      <c r="D13" s="42">
        <v>0.0085</v>
      </c>
    </row>
    <row r="14" spans="1:4">
      <c r="A14" s="40">
        <v>7</v>
      </c>
      <c r="B14" s="47" t="s">
        <v>720</v>
      </c>
      <c r="C14" s="47"/>
      <c r="D14" s="42">
        <v>0.0511</v>
      </c>
    </row>
    <row r="15" spans="1:4">
      <c r="A15" s="40">
        <v>8</v>
      </c>
      <c r="B15" s="41" t="s">
        <v>717</v>
      </c>
      <c r="C15" s="41"/>
      <c r="D15" s="42">
        <v>0</v>
      </c>
    </row>
    <row r="16" spans="1:4">
      <c r="A16" s="48">
        <v>9</v>
      </c>
      <c r="B16" s="45" t="s">
        <v>721</v>
      </c>
      <c r="C16" s="46"/>
      <c r="D16" s="42">
        <f>(D13+1)*(1+D14)*(1+D15)-1</f>
        <v>0.0600343499999998</v>
      </c>
    </row>
    <row r="17" spans="1:4">
      <c r="A17" s="49" t="s">
        <v>722</v>
      </c>
      <c r="B17" s="50"/>
      <c r="C17" s="51"/>
      <c r="D17" s="52">
        <f>((1+D16)*(1+D12))-1</f>
        <v>0.11070399193</v>
      </c>
    </row>
    <row r="18" spans="1:4">
      <c r="A18" s="53">
        <v>10</v>
      </c>
      <c r="B18" s="54" t="s">
        <v>723</v>
      </c>
      <c r="C18" s="41" t="s">
        <v>724</v>
      </c>
      <c r="D18" s="42">
        <v>0.03</v>
      </c>
    </row>
    <row r="19" spans="1:4">
      <c r="A19" s="55"/>
      <c r="B19" s="56"/>
      <c r="C19" s="41" t="s">
        <v>725</v>
      </c>
      <c r="D19" s="42">
        <v>0.0065</v>
      </c>
    </row>
    <row r="20" spans="1:4">
      <c r="A20" s="55"/>
      <c r="B20" s="56"/>
      <c r="C20" s="57" t="s">
        <v>726</v>
      </c>
      <c r="D20" s="42"/>
    </row>
    <row r="21" spans="1:4">
      <c r="A21" s="55"/>
      <c r="B21" s="56"/>
      <c r="C21" s="58" t="s">
        <v>727</v>
      </c>
      <c r="D21" s="59">
        <f>SUM(D18:D20)</f>
        <v>0.0365</v>
      </c>
    </row>
    <row r="22" spans="1:4">
      <c r="A22" s="55"/>
      <c r="B22" s="56"/>
      <c r="C22" s="60" t="s">
        <v>728</v>
      </c>
      <c r="D22" s="42">
        <v>0</v>
      </c>
    </row>
    <row r="23" spans="1:4">
      <c r="A23" s="61"/>
      <c r="B23" s="62"/>
      <c r="C23" s="58" t="s">
        <v>729</v>
      </c>
      <c r="D23" s="59">
        <f>D21+D22</f>
        <v>0.0365</v>
      </c>
    </row>
    <row r="24" ht="15.75" spans="1:4">
      <c r="A24" s="63" t="s">
        <v>730</v>
      </c>
      <c r="B24" s="64"/>
      <c r="C24" s="64"/>
      <c r="D24" s="65">
        <f>((D$17+1)/(1-D23))-1</f>
        <v>0.152780479429164</v>
      </c>
    </row>
    <row r="25" ht="15.75" spans="1:4">
      <c r="A25" s="66" t="s">
        <v>731</v>
      </c>
      <c r="B25" s="66"/>
      <c r="C25" s="66"/>
      <c r="D25" s="66"/>
    </row>
    <row r="26" spans="1:4">
      <c r="A26" s="67" t="s">
        <v>732</v>
      </c>
      <c r="B26" s="67"/>
      <c r="C26" s="67"/>
      <c r="D26" s="67" t="s">
        <v>733</v>
      </c>
    </row>
    <row r="27" spans="1:4">
      <c r="A27" s="67"/>
      <c r="B27" s="67"/>
      <c r="C27" s="67"/>
      <c r="D27" s="67"/>
    </row>
    <row r="28" spans="1:4">
      <c r="A28" s="67" t="s">
        <v>734</v>
      </c>
      <c r="B28" s="67"/>
      <c r="C28" s="67"/>
      <c r="D28" s="67"/>
    </row>
    <row r="29" spans="1:4">
      <c r="A29" s="67"/>
      <c r="B29" s="67"/>
      <c r="C29" s="67"/>
      <c r="D29" s="67"/>
    </row>
    <row r="30" spans="1:4">
      <c r="A30" s="68" t="s">
        <v>735</v>
      </c>
      <c r="B30" s="68"/>
      <c r="C30" s="68"/>
      <c r="D30" s="68"/>
    </row>
    <row r="31" spans="1:4">
      <c r="A31" s="69"/>
      <c r="B31" s="69"/>
      <c r="C31" s="69"/>
      <c r="D31" s="69"/>
    </row>
    <row r="32" ht="4.5" customHeight="1" spans="1:4">
      <c r="A32" s="69"/>
      <c r="B32" s="69"/>
      <c r="C32" s="69"/>
      <c r="D32" s="69"/>
    </row>
    <row r="33" spans="1:4">
      <c r="A33" s="70" t="s">
        <v>736</v>
      </c>
      <c r="B33" s="70"/>
      <c r="C33" s="70"/>
      <c r="D33" s="71"/>
    </row>
    <row r="34" spans="1:4">
      <c r="A34" s="72" t="s">
        <v>737</v>
      </c>
      <c r="B34" s="72"/>
      <c r="C34" s="72" t="s">
        <v>738</v>
      </c>
      <c r="D34" s="73"/>
    </row>
    <row r="35" spans="1:4">
      <c r="A35" s="74" t="s">
        <v>739</v>
      </c>
      <c r="B35" s="75"/>
      <c r="C35" s="76" t="s">
        <v>740</v>
      </c>
      <c r="D35" s="77"/>
    </row>
    <row r="36" spans="1:4">
      <c r="A36" s="78" t="s">
        <v>741</v>
      </c>
      <c r="B36" s="78"/>
      <c r="C36" s="78"/>
      <c r="D36" s="79"/>
    </row>
    <row r="37" spans="1:4">
      <c r="A37" s="75" t="s">
        <v>742</v>
      </c>
      <c r="B37" s="75"/>
      <c r="C37" s="75"/>
      <c r="D37" s="79"/>
    </row>
    <row r="38" spans="1:4">
      <c r="A38" s="80" t="s">
        <v>743</v>
      </c>
      <c r="B38" s="80"/>
      <c r="C38" s="80"/>
      <c r="D38" s="81"/>
    </row>
    <row r="39" spans="1:4">
      <c r="A39" s="72" t="s">
        <v>744</v>
      </c>
      <c r="B39" s="80"/>
      <c r="C39" s="80"/>
      <c r="D39" s="77"/>
    </row>
    <row r="40" spans="1:4">
      <c r="A40" s="72" t="s">
        <v>745</v>
      </c>
      <c r="B40" s="72"/>
      <c r="C40" s="72"/>
      <c r="D40" s="79"/>
    </row>
    <row r="41" spans="1:4">
      <c r="A41" s="71" t="s">
        <v>746</v>
      </c>
      <c r="B41" s="71"/>
      <c r="C41" s="71"/>
      <c r="D41" s="71"/>
    </row>
    <row r="42" spans="1:1">
      <c r="A42" s="73" t="s">
        <v>747</v>
      </c>
    </row>
    <row r="43" spans="1:1">
      <c r="A43" s="27" t="s">
        <v>748</v>
      </c>
    </row>
    <row r="44" spans="1:1">
      <c r="A44" s="27" t="s">
        <v>749</v>
      </c>
    </row>
    <row r="45" spans="1:1">
      <c r="A45" s="27" t="s">
        <v>750</v>
      </c>
    </row>
    <row r="46" spans="1:4">
      <c r="A46" s="82"/>
      <c r="B46" s="82"/>
      <c r="C46" s="82"/>
      <c r="D46" s="82"/>
    </row>
    <row r="47" spans="1:4">
      <c r="A47" s="82" t="s">
        <v>751</v>
      </c>
      <c r="B47" s="82"/>
      <c r="C47" s="82"/>
      <c r="D47" s="82"/>
    </row>
  </sheetData>
  <mergeCells count="24">
    <mergeCell ref="A1:D1"/>
    <mergeCell ref="A2:D2"/>
    <mergeCell ref="A4:D4"/>
    <mergeCell ref="A5:D5"/>
    <mergeCell ref="B7:C7"/>
    <mergeCell ref="B8:C8"/>
    <mergeCell ref="B9:C9"/>
    <mergeCell ref="B10:C10"/>
    <mergeCell ref="B11:C11"/>
    <mergeCell ref="B12:C12"/>
    <mergeCell ref="B13:C13"/>
    <mergeCell ref="B15:C15"/>
    <mergeCell ref="B16:C16"/>
    <mergeCell ref="A17:C17"/>
    <mergeCell ref="A24:C24"/>
    <mergeCell ref="A25:D25"/>
    <mergeCell ref="A36:B36"/>
    <mergeCell ref="A38:C38"/>
    <mergeCell ref="A18:A23"/>
    <mergeCell ref="B18:B23"/>
    <mergeCell ref="D26:D27"/>
    <mergeCell ref="A26:C27"/>
    <mergeCell ref="A28:D29"/>
    <mergeCell ref="A30:D32"/>
  </mergeCells>
  <pageMargins left="0.511805555555556" right="0.511805555555556" top="0.786805555555556" bottom="0.786805555555556" header="0.314583333333333" footer="0.314583333333333"/>
  <pageSetup paperSize="9" scale="83" fitToHeight="0" orientation="portrait" horizontalDpi="600"/>
  <headerFooter>
    <oddHeader>&amp;L&amp;G&amp;CProcesso 23069.152417/2023-62
PE 90.059/2024&amp;R&amp;G</oddHeader>
    <oddFooter>&amp;L&amp;"-,Itálico"&amp;9&amp;A&amp;R&amp;"-,Itálico"&amp;9Página &amp;P de &amp;N</oddFooter>
  </headerFooter>
  <colBreaks count="1" manualBreakCount="1">
    <brk id="4" max="46" man="1"/>
  </colBreaks>
  <drawing r:id="rId1"/>
  <legacyDrawingHF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61"/>
  <sheetViews>
    <sheetView zoomScaleSheetLayoutView="85" topLeftCell="A8" workbookViewId="0">
      <selection activeCell="K13" sqref="K13"/>
    </sheetView>
  </sheetViews>
  <sheetFormatPr defaultColWidth="14.4285714285714" defaultRowHeight="15" customHeight="1"/>
  <cols>
    <col min="1" max="1" width="5.14285714285714" customWidth="1"/>
    <col min="2" max="2" width="41" customWidth="1"/>
    <col min="3" max="3" width="7.71428571428571" style="1" customWidth="1"/>
    <col min="4" max="4" width="12.1428571428571" style="1" customWidth="1"/>
    <col min="5" max="5" width="17.7142857142857" customWidth="1"/>
    <col min="6" max="6" width="10" customWidth="1"/>
    <col min="7" max="7" width="10.5714285714286" customWidth="1"/>
    <col min="8" max="8" width="14.4285714285714" customWidth="1"/>
    <col min="9" max="9" width="28.5714285714286" customWidth="1"/>
    <col min="10" max="10" width="17.4285714285714" customWidth="1"/>
    <col min="11" max="25" width="11.4285714285714" customWidth="1"/>
  </cols>
  <sheetData>
    <row r="1" spans="1:25">
      <c r="A1" s="2" t="s">
        <v>696</v>
      </c>
      <c r="B1" s="2"/>
      <c r="C1" s="2"/>
      <c r="D1" s="2"/>
      <c r="E1" s="2"/>
      <c r="F1" s="2"/>
      <c r="G1" s="2"/>
      <c r="H1" s="2"/>
      <c r="I1" s="2"/>
      <c r="J1" s="8"/>
      <c r="K1" s="8"/>
      <c r="L1" s="8"/>
      <c r="M1" s="8"/>
      <c r="N1" s="8"/>
      <c r="O1" s="8"/>
      <c r="P1" s="8"/>
      <c r="Q1" s="8"/>
      <c r="R1" s="8"/>
      <c r="S1" s="8"/>
      <c r="T1" s="8"/>
      <c r="U1" s="8"/>
      <c r="V1" s="8"/>
      <c r="W1" s="8"/>
      <c r="X1" s="8"/>
      <c r="Y1" s="8"/>
    </row>
    <row r="2" spans="1:25">
      <c r="A2" s="3" t="s">
        <v>697</v>
      </c>
      <c r="B2" s="3"/>
      <c r="C2" s="3"/>
      <c r="D2" s="3"/>
      <c r="E2" s="3"/>
      <c r="F2" s="3"/>
      <c r="G2" s="3"/>
      <c r="H2" s="3"/>
      <c r="I2" s="3"/>
      <c r="J2" s="8"/>
      <c r="K2" s="8"/>
      <c r="L2" s="8"/>
      <c r="M2" s="8"/>
      <c r="N2" s="8"/>
      <c r="O2" s="8"/>
      <c r="P2" s="8"/>
      <c r="Q2" s="8"/>
      <c r="R2" s="8"/>
      <c r="S2" s="8"/>
      <c r="T2" s="8"/>
      <c r="U2" s="8"/>
      <c r="V2" s="8"/>
      <c r="W2" s="8"/>
      <c r="X2" s="8"/>
      <c r="Y2" s="8"/>
    </row>
    <row r="3" spans="1:25">
      <c r="A3" s="3" t="s">
        <v>698</v>
      </c>
      <c r="B3" s="3"/>
      <c r="C3" s="3"/>
      <c r="D3" s="3"/>
      <c r="E3" s="3"/>
      <c r="F3" s="3"/>
      <c r="G3" s="3"/>
      <c r="H3" s="3"/>
      <c r="I3" s="3"/>
      <c r="J3" s="8"/>
      <c r="K3" s="8"/>
      <c r="L3" s="8"/>
      <c r="M3" s="8"/>
      <c r="N3" s="8"/>
      <c r="O3" s="8"/>
      <c r="P3" s="8"/>
      <c r="Q3" s="8"/>
      <c r="R3" s="8"/>
      <c r="S3" s="8"/>
      <c r="T3" s="8"/>
      <c r="U3" s="8"/>
      <c r="V3" s="8"/>
      <c r="W3" s="8"/>
      <c r="X3" s="8"/>
      <c r="Y3" s="8"/>
    </row>
    <row r="4" spans="1:25">
      <c r="A4" s="4" t="s">
        <v>753</v>
      </c>
      <c r="B4" s="4"/>
      <c r="C4" s="4"/>
      <c r="D4" s="4"/>
      <c r="E4" s="4"/>
      <c r="F4" s="4"/>
      <c r="G4" s="4"/>
      <c r="H4" s="4"/>
      <c r="I4" s="4"/>
      <c r="J4" s="8"/>
      <c r="K4" s="8"/>
      <c r="L4" s="8"/>
      <c r="M4" s="8"/>
      <c r="N4" s="8"/>
      <c r="O4" s="8"/>
      <c r="P4" s="8"/>
      <c r="Q4" s="8"/>
      <c r="R4" s="8"/>
      <c r="S4" s="8"/>
      <c r="T4" s="8"/>
      <c r="U4" s="8"/>
      <c r="V4" s="8"/>
      <c r="W4" s="8"/>
      <c r="X4" s="8"/>
      <c r="Y4" s="8"/>
    </row>
    <row r="5" ht="24" customHeight="1" spans="1:25">
      <c r="A5" s="5" t="s">
        <v>700</v>
      </c>
      <c r="B5" s="5"/>
      <c r="C5" s="5"/>
      <c r="D5" s="5"/>
      <c r="E5" s="5"/>
      <c r="F5" s="5"/>
      <c r="G5" s="5"/>
      <c r="H5" s="5"/>
      <c r="I5" s="5"/>
      <c r="J5" s="8"/>
      <c r="K5" s="8"/>
      <c r="L5" s="8"/>
      <c r="M5" s="8"/>
      <c r="N5" s="8"/>
      <c r="O5" s="8"/>
      <c r="P5" s="8"/>
      <c r="Q5" s="8"/>
      <c r="R5" s="8"/>
      <c r="S5" s="8"/>
      <c r="T5" s="8"/>
      <c r="U5" s="8"/>
      <c r="V5" s="8"/>
      <c r="W5" s="8"/>
      <c r="X5" s="8"/>
      <c r="Y5" s="8"/>
    </row>
    <row r="6" ht="38.25" customHeight="1" spans="1:25">
      <c r="A6" s="6" t="s">
        <v>2</v>
      </c>
      <c r="B6" s="6"/>
      <c r="C6" s="6"/>
      <c r="D6" s="6"/>
      <c r="E6" s="6"/>
      <c r="F6" s="6"/>
      <c r="G6" s="6"/>
      <c r="H6" s="6"/>
      <c r="I6" s="6"/>
      <c r="J6" s="8"/>
      <c r="K6" s="8"/>
      <c r="L6" s="8"/>
      <c r="M6" s="8"/>
      <c r="N6" s="8"/>
      <c r="O6" s="8"/>
      <c r="P6" s="8"/>
      <c r="Q6" s="8"/>
      <c r="R6" s="8"/>
      <c r="S6" s="8"/>
      <c r="T6" s="8"/>
      <c r="U6" s="8"/>
      <c r="V6" s="8"/>
      <c r="W6" s="8"/>
      <c r="X6" s="8"/>
      <c r="Y6" s="8"/>
    </row>
    <row r="7" spans="1:25">
      <c r="A7" s="7" t="s">
        <v>701</v>
      </c>
      <c r="B7" s="7"/>
      <c r="C7" s="7"/>
      <c r="D7" s="7"/>
      <c r="E7" s="7"/>
      <c r="F7" s="7"/>
      <c r="G7" s="7"/>
      <c r="H7" s="7"/>
      <c r="I7" s="7"/>
      <c r="J7" s="8"/>
      <c r="K7" s="8"/>
      <c r="L7" s="8"/>
      <c r="M7" s="8"/>
      <c r="N7" s="8"/>
      <c r="O7" s="8"/>
      <c r="P7" s="8"/>
      <c r="Q7" s="8"/>
      <c r="R7" s="8"/>
      <c r="S7" s="8"/>
      <c r="T7" s="8"/>
      <c r="U7" s="8"/>
      <c r="V7" s="8"/>
      <c r="W7" s="8"/>
      <c r="X7" s="8"/>
      <c r="Y7" s="8"/>
    </row>
    <row r="8" spans="1:25">
      <c r="A8" s="8"/>
      <c r="B8" s="9"/>
      <c r="C8" s="9"/>
      <c r="D8" s="9"/>
      <c r="E8" s="8"/>
      <c r="F8" s="8"/>
      <c r="G8" s="9"/>
      <c r="H8" s="8"/>
      <c r="I8" s="8"/>
      <c r="J8" s="8"/>
      <c r="K8" s="8"/>
      <c r="L8" s="8"/>
      <c r="M8" s="8"/>
      <c r="N8" s="8"/>
      <c r="O8" s="8"/>
      <c r="P8" s="8"/>
      <c r="Q8" s="8"/>
      <c r="R8" s="8"/>
      <c r="S8" s="8"/>
      <c r="T8" s="8"/>
      <c r="U8" s="8"/>
      <c r="V8" s="8"/>
      <c r="W8" s="8"/>
      <c r="X8" s="8"/>
      <c r="Y8" s="8"/>
    </row>
    <row r="9" ht="15.75" customHeight="1" spans="1:25">
      <c r="A9" s="8"/>
      <c r="B9" s="9"/>
      <c r="C9" s="9"/>
      <c r="D9" s="9"/>
      <c r="E9" s="8"/>
      <c r="F9" s="8"/>
      <c r="G9" s="9"/>
      <c r="H9" s="8"/>
      <c r="I9" s="8"/>
      <c r="J9" s="8"/>
      <c r="K9" s="8"/>
      <c r="L9" s="8"/>
      <c r="M9" s="8"/>
      <c r="N9" s="8"/>
      <c r="O9" s="8"/>
      <c r="P9" s="8"/>
      <c r="Q9" s="8"/>
      <c r="R9" s="8"/>
      <c r="S9" s="8"/>
      <c r="T9" s="8"/>
      <c r="U9" s="8"/>
      <c r="V9" s="8"/>
      <c r="W9" s="8"/>
      <c r="X9" s="8"/>
      <c r="Y9" s="8"/>
    </row>
    <row r="10" ht="15.75" customHeight="1" spans="1:25">
      <c r="A10" s="10" t="s">
        <v>7</v>
      </c>
      <c r="B10" s="10" t="s">
        <v>8</v>
      </c>
      <c r="C10" s="10" t="s">
        <v>424</v>
      </c>
      <c r="D10" s="10" t="s">
        <v>158</v>
      </c>
      <c r="E10" s="10" t="s">
        <v>754</v>
      </c>
      <c r="F10" s="10"/>
      <c r="G10" s="10"/>
      <c r="H10" s="10"/>
      <c r="I10" s="10" t="s">
        <v>755</v>
      </c>
      <c r="J10" s="8"/>
      <c r="K10" s="8"/>
      <c r="L10" s="8"/>
      <c r="M10" s="8"/>
      <c r="N10" s="8"/>
      <c r="O10" s="8"/>
      <c r="P10" s="8"/>
      <c r="Q10" s="8"/>
      <c r="R10" s="8"/>
      <c r="S10" s="8"/>
      <c r="T10" s="8"/>
      <c r="U10" s="8"/>
      <c r="V10" s="8"/>
      <c r="W10" s="8"/>
      <c r="X10" s="8"/>
      <c r="Y10" s="8"/>
    </row>
    <row r="11" ht="31.5" customHeight="1" spans="1:25">
      <c r="A11" s="10"/>
      <c r="B11" s="10"/>
      <c r="C11" s="10"/>
      <c r="D11" s="10"/>
      <c r="E11" s="10" t="s">
        <v>756</v>
      </c>
      <c r="F11" s="10" t="s">
        <v>757</v>
      </c>
      <c r="G11" s="10" t="s">
        <v>758</v>
      </c>
      <c r="H11" s="10" t="s">
        <v>759</v>
      </c>
      <c r="I11" s="10"/>
      <c r="J11" s="8"/>
      <c r="K11" s="8"/>
      <c r="L11" s="8"/>
      <c r="M11" s="8"/>
      <c r="N11" s="8"/>
      <c r="O11" s="8"/>
      <c r="P11" s="8"/>
      <c r="Q11" s="8"/>
      <c r="R11" s="8"/>
      <c r="S11" s="8"/>
      <c r="T11" s="8"/>
      <c r="U11" s="8"/>
      <c r="V11" s="8"/>
      <c r="W11" s="8"/>
      <c r="X11" s="8"/>
      <c r="Y11" s="8"/>
    </row>
    <row r="12" ht="15.75" customHeight="1" spans="1:25">
      <c r="A12" s="11">
        <v>1</v>
      </c>
      <c r="B12" s="12" t="s">
        <v>760</v>
      </c>
      <c r="C12" s="13" t="s">
        <v>761</v>
      </c>
      <c r="D12" s="11">
        <v>12</v>
      </c>
      <c r="E12" s="14">
        <f>'Anexo IV B - Custo Total MDO'!F31</f>
        <v>873948.947939875</v>
      </c>
      <c r="F12" s="11"/>
      <c r="G12" s="11"/>
      <c r="H12" s="14">
        <f>E12</f>
        <v>873948.947939875</v>
      </c>
      <c r="I12" s="14">
        <f>12*H12</f>
        <v>10487387.3752785</v>
      </c>
      <c r="J12" s="8"/>
      <c r="K12" s="8"/>
      <c r="L12" s="8"/>
      <c r="M12" s="8"/>
      <c r="N12" s="8"/>
      <c r="O12" s="8"/>
      <c r="P12" s="8"/>
      <c r="Q12" s="8"/>
      <c r="R12" s="8"/>
      <c r="S12" s="8"/>
      <c r="T12" s="8"/>
      <c r="U12" s="8"/>
      <c r="V12" s="8"/>
      <c r="W12" s="8"/>
      <c r="X12" s="8"/>
      <c r="Y12" s="8"/>
    </row>
    <row r="13" ht="120" spans="1:25">
      <c r="A13" s="11">
        <v>2</v>
      </c>
      <c r="B13" s="15" t="s">
        <v>762</v>
      </c>
      <c r="C13" s="13" t="s">
        <v>763</v>
      </c>
      <c r="D13" s="11">
        <v>480</v>
      </c>
      <c r="E13" s="14">
        <f>40*302.05</f>
        <v>12082</v>
      </c>
      <c r="F13" s="16"/>
      <c r="G13" s="17">
        <f>'Anexo IV C BDI Serviços'!D24</f>
        <v>0.262401597307061</v>
      </c>
      <c r="H13" s="18">
        <f>(E13-(F13*E13))+(G13*(E13-(F13*E13)))</f>
        <v>15252.3360986639</v>
      </c>
      <c r="I13" s="23">
        <f t="shared" ref="I13:I15" si="0">12*H13</f>
        <v>183028.033183967</v>
      </c>
      <c r="J13" s="8"/>
      <c r="K13" s="8"/>
      <c r="L13" s="8"/>
      <c r="M13" s="8"/>
      <c r="N13" s="8"/>
      <c r="O13" s="8"/>
      <c r="P13" s="8"/>
      <c r="Q13" s="8"/>
      <c r="R13" s="8"/>
      <c r="S13" s="8"/>
      <c r="T13" s="8"/>
      <c r="U13" s="8"/>
      <c r="V13" s="8"/>
      <c r="W13" s="8"/>
      <c r="X13" s="8"/>
      <c r="Y13" s="8"/>
    </row>
    <row r="14" ht="30" customHeight="1" spans="1:25">
      <c r="A14" s="11">
        <v>3</v>
      </c>
      <c r="B14" s="15" t="s">
        <v>764</v>
      </c>
      <c r="C14" s="13" t="s">
        <v>761</v>
      </c>
      <c r="D14" s="11">
        <v>12</v>
      </c>
      <c r="E14" s="14">
        <f>7%*E12</f>
        <v>61176.4263557913</v>
      </c>
      <c r="F14" s="16"/>
      <c r="G14" s="17">
        <f>'Anexo IV C BDI Serviços'!D24</f>
        <v>0.262401597307061</v>
      </c>
      <c r="H14" s="18">
        <f>(E14-(F14*E14))+(G14*(E14-(F14*E14)))</f>
        <v>77229.2183490887</v>
      </c>
      <c r="I14" s="23">
        <f t="shared" si="0"/>
        <v>926750.620189064</v>
      </c>
      <c r="J14" s="8"/>
      <c r="K14" s="8"/>
      <c r="L14" s="8"/>
      <c r="M14" s="8"/>
      <c r="N14" s="8"/>
      <c r="O14" s="8"/>
      <c r="P14" s="8"/>
      <c r="Q14" s="8"/>
      <c r="R14" s="8"/>
      <c r="S14" s="8"/>
      <c r="T14" s="8"/>
      <c r="U14" s="8"/>
      <c r="V14" s="8"/>
      <c r="W14" s="8"/>
      <c r="X14" s="8"/>
      <c r="Y14" s="8"/>
    </row>
    <row r="15" ht="34.5" customHeight="1" spans="1:25">
      <c r="A15" s="11">
        <v>4</v>
      </c>
      <c r="B15" s="15" t="s">
        <v>765</v>
      </c>
      <c r="C15" s="13" t="s">
        <v>761</v>
      </c>
      <c r="D15" s="11">
        <v>12</v>
      </c>
      <c r="E15" s="14">
        <f>7%*E12</f>
        <v>61176.4263557913</v>
      </c>
      <c r="F15" s="16"/>
      <c r="G15" s="17">
        <f>'Anexo IV D BDI Material'!D24</f>
        <v>0.152780479429164</v>
      </c>
      <c r="H15" s="18">
        <f>(E15-(F15*E15))+(G15*(E15-(F15*E15)))</f>
        <v>70522.990104192</v>
      </c>
      <c r="I15" s="23">
        <f t="shared" si="0"/>
        <v>846275.881250304</v>
      </c>
      <c r="J15" s="8"/>
      <c r="K15" s="8"/>
      <c r="L15" s="8"/>
      <c r="M15" s="8"/>
      <c r="N15" s="8"/>
      <c r="O15" s="8"/>
      <c r="P15" s="8"/>
      <c r="Q15" s="8"/>
      <c r="R15" s="8"/>
      <c r="S15" s="8"/>
      <c r="T15" s="8"/>
      <c r="U15" s="8"/>
      <c r="V15" s="8"/>
      <c r="W15" s="8"/>
      <c r="X15" s="8"/>
      <c r="Y15" s="8"/>
    </row>
    <row r="16" ht="15.75" customHeight="1" spans="1:25">
      <c r="A16" s="19" t="s">
        <v>766</v>
      </c>
      <c r="B16" s="20"/>
      <c r="C16" s="20"/>
      <c r="D16" s="20"/>
      <c r="E16" s="20"/>
      <c r="F16" s="20"/>
      <c r="G16" s="21"/>
      <c r="H16" s="22">
        <f>SUM(H12:H15)</f>
        <v>1036953.49249182</v>
      </c>
      <c r="I16" s="22">
        <f>SUM(I12:I15)</f>
        <v>12443441.9099018</v>
      </c>
      <c r="J16" s="24"/>
      <c r="K16" s="8"/>
      <c r="L16" s="8"/>
      <c r="M16" s="8"/>
      <c r="N16" s="8"/>
      <c r="O16" s="8"/>
      <c r="P16" s="8"/>
      <c r="Q16" s="8"/>
      <c r="R16" s="8"/>
      <c r="S16" s="8"/>
      <c r="T16" s="8"/>
      <c r="U16" s="8"/>
      <c r="V16" s="8"/>
      <c r="W16" s="8"/>
      <c r="X16" s="8"/>
      <c r="Y16" s="8"/>
    </row>
    <row r="17" ht="15.75" customHeight="1" spans="1:25">
      <c r="A17" s="8"/>
      <c r="B17" s="9"/>
      <c r="C17" s="9"/>
      <c r="D17" s="9"/>
      <c r="E17" s="8"/>
      <c r="F17" s="8"/>
      <c r="G17" s="9"/>
      <c r="H17" s="8"/>
      <c r="I17" s="8"/>
      <c r="J17" s="25"/>
      <c r="K17" s="8"/>
      <c r="L17" s="8"/>
      <c r="M17" s="8"/>
      <c r="N17" s="8"/>
      <c r="O17" s="8"/>
      <c r="P17" s="8"/>
      <c r="Q17" s="8"/>
      <c r="R17" s="8"/>
      <c r="S17" s="8"/>
      <c r="T17" s="8"/>
      <c r="U17" s="8"/>
      <c r="V17" s="8"/>
      <c r="W17" s="8"/>
      <c r="X17" s="8"/>
      <c r="Y17" s="8"/>
    </row>
    <row r="18" ht="15.75" customHeight="1" spans="1:25">
      <c r="A18" s="8"/>
      <c r="B18" s="9"/>
      <c r="C18" s="9"/>
      <c r="D18" s="9"/>
      <c r="E18" s="8"/>
      <c r="F18" s="8"/>
      <c r="G18" s="9"/>
      <c r="H18" s="8"/>
      <c r="I18" s="8"/>
      <c r="J18" s="25"/>
      <c r="K18" s="8"/>
      <c r="L18" s="8"/>
      <c r="M18" s="8"/>
      <c r="N18" s="8"/>
      <c r="O18" s="8"/>
      <c r="P18" s="8"/>
      <c r="Q18" s="8"/>
      <c r="R18" s="8"/>
      <c r="S18" s="8"/>
      <c r="T18" s="8"/>
      <c r="U18" s="8"/>
      <c r="V18" s="8"/>
      <c r="W18" s="8"/>
      <c r="X18" s="8"/>
      <c r="Y18" s="8"/>
    </row>
    <row r="19" ht="15.75" customHeight="1" spans="1:25">
      <c r="A19" s="8"/>
      <c r="B19" s="9"/>
      <c r="C19" s="9"/>
      <c r="D19" s="9"/>
      <c r="E19" s="8"/>
      <c r="F19" s="8"/>
      <c r="G19" s="9"/>
      <c r="H19" s="8"/>
      <c r="I19" s="8"/>
      <c r="J19" s="8"/>
      <c r="K19" s="8"/>
      <c r="L19" s="8"/>
      <c r="M19" s="8"/>
      <c r="N19" s="8"/>
      <c r="O19" s="8"/>
      <c r="P19" s="8"/>
      <c r="Q19" s="8"/>
      <c r="R19" s="8"/>
      <c r="S19" s="8"/>
      <c r="T19" s="8"/>
      <c r="U19" s="8"/>
      <c r="V19" s="8"/>
      <c r="W19" s="8"/>
      <c r="X19" s="8"/>
      <c r="Y19" s="8"/>
    </row>
    <row r="20" ht="15.75" customHeight="1" spans="1:25">
      <c r="A20" s="8"/>
      <c r="B20" s="9"/>
      <c r="C20" s="9"/>
      <c r="D20" s="9"/>
      <c r="E20" s="8"/>
      <c r="F20" s="8"/>
      <c r="G20" s="9"/>
      <c r="H20" s="8"/>
      <c r="I20" s="8"/>
      <c r="J20" s="8"/>
      <c r="K20" s="8"/>
      <c r="L20" s="8"/>
      <c r="M20" s="8"/>
      <c r="N20" s="8"/>
      <c r="O20" s="8"/>
      <c r="P20" s="8"/>
      <c r="Q20" s="8"/>
      <c r="R20" s="8"/>
      <c r="S20" s="8"/>
      <c r="T20" s="8"/>
      <c r="U20" s="8"/>
      <c r="V20" s="8"/>
      <c r="W20" s="8"/>
      <c r="X20" s="8"/>
      <c r="Y20" s="8"/>
    </row>
    <row r="21" ht="15.75" customHeight="1" spans="1:25">
      <c r="A21" s="8"/>
      <c r="B21" s="9"/>
      <c r="C21" s="9"/>
      <c r="D21" s="9"/>
      <c r="E21" s="8"/>
      <c r="F21" s="8"/>
      <c r="G21" s="9"/>
      <c r="H21" s="8"/>
      <c r="I21" s="8"/>
      <c r="J21" s="8"/>
      <c r="K21" s="8"/>
      <c r="L21" s="8"/>
      <c r="M21" s="8"/>
      <c r="N21" s="8"/>
      <c r="O21" s="8"/>
      <c r="P21" s="8"/>
      <c r="Q21" s="8"/>
      <c r="R21" s="8"/>
      <c r="S21" s="8"/>
      <c r="T21" s="8"/>
      <c r="U21" s="8"/>
      <c r="V21" s="8"/>
      <c r="W21" s="8"/>
      <c r="X21" s="8"/>
      <c r="Y21" s="8"/>
    </row>
    <row r="22" ht="15.75" customHeight="1" spans="1:25">
      <c r="A22" s="8"/>
      <c r="B22" s="9"/>
      <c r="C22" s="9"/>
      <c r="D22" s="9"/>
      <c r="E22" s="8"/>
      <c r="F22" s="8"/>
      <c r="G22" s="9"/>
      <c r="H22" s="8"/>
      <c r="I22" s="8"/>
      <c r="J22" s="8"/>
      <c r="K22" s="8"/>
      <c r="L22" s="8"/>
      <c r="M22" s="8"/>
      <c r="N22" s="8"/>
      <c r="O22" s="8"/>
      <c r="P22" s="8"/>
      <c r="Q22" s="8"/>
      <c r="R22" s="8"/>
      <c r="S22" s="8"/>
      <c r="T22" s="8"/>
      <c r="U22" s="8"/>
      <c r="V22" s="8"/>
      <c r="W22" s="8"/>
      <c r="X22" s="8"/>
      <c r="Y22" s="8"/>
    </row>
    <row r="23" ht="15.75" customHeight="1" spans="1:25">
      <c r="A23" s="8"/>
      <c r="B23" s="9"/>
      <c r="C23" s="9"/>
      <c r="D23" s="9"/>
      <c r="E23" s="8"/>
      <c r="F23" s="8"/>
      <c r="G23" s="9"/>
      <c r="H23" s="8"/>
      <c r="I23" s="8"/>
      <c r="J23" s="8"/>
      <c r="K23" s="8"/>
      <c r="L23" s="8"/>
      <c r="M23" s="8"/>
      <c r="N23" s="8"/>
      <c r="O23" s="8"/>
      <c r="P23" s="8"/>
      <c r="Q23" s="8"/>
      <c r="R23" s="8"/>
      <c r="S23" s="8"/>
      <c r="T23" s="8"/>
      <c r="U23" s="8"/>
      <c r="V23" s="8"/>
      <c r="W23" s="8"/>
      <c r="X23" s="8"/>
      <c r="Y23" s="8"/>
    </row>
    <row r="24" ht="15.75" customHeight="1" spans="1:25">
      <c r="A24" s="8"/>
      <c r="B24" s="9"/>
      <c r="C24" s="9"/>
      <c r="D24" s="9"/>
      <c r="E24" s="8"/>
      <c r="F24" s="8"/>
      <c r="G24" s="9"/>
      <c r="H24" s="8"/>
      <c r="I24" s="8"/>
      <c r="J24" s="8"/>
      <c r="K24" s="8"/>
      <c r="L24" s="8"/>
      <c r="M24" s="8"/>
      <c r="N24" s="8"/>
      <c r="O24" s="8"/>
      <c r="P24" s="8"/>
      <c r="Q24" s="8"/>
      <c r="R24" s="8"/>
      <c r="S24" s="8"/>
      <c r="T24" s="8"/>
      <c r="U24" s="8"/>
      <c r="V24" s="8"/>
      <c r="W24" s="8"/>
      <c r="X24" s="8"/>
      <c r="Y24" s="8"/>
    </row>
    <row r="25" ht="15.75" customHeight="1" spans="1:25">
      <c r="A25" s="8"/>
      <c r="B25" s="9"/>
      <c r="C25" s="9"/>
      <c r="D25" s="9"/>
      <c r="E25" s="8"/>
      <c r="F25" s="8"/>
      <c r="G25" s="9"/>
      <c r="H25" s="8"/>
      <c r="I25" s="8"/>
      <c r="J25" s="8"/>
      <c r="K25" s="8"/>
      <c r="L25" s="8"/>
      <c r="M25" s="8"/>
      <c r="N25" s="8"/>
      <c r="O25" s="8"/>
      <c r="P25" s="8"/>
      <c r="Q25" s="8"/>
      <c r="R25" s="8"/>
      <c r="S25" s="8"/>
      <c r="T25" s="8"/>
      <c r="U25" s="8"/>
      <c r="V25" s="8"/>
      <c r="W25" s="8"/>
      <c r="X25" s="8"/>
      <c r="Y25" s="8"/>
    </row>
    <row r="26" ht="15.75" customHeight="1" spans="1:25">
      <c r="A26" s="8"/>
      <c r="B26" s="9"/>
      <c r="C26" s="9"/>
      <c r="D26" s="9"/>
      <c r="E26" s="8"/>
      <c r="F26" s="8"/>
      <c r="G26" s="9"/>
      <c r="H26" s="8"/>
      <c r="I26" s="8"/>
      <c r="J26" s="8"/>
      <c r="K26" s="8"/>
      <c r="L26" s="8"/>
      <c r="M26" s="8"/>
      <c r="N26" s="8"/>
      <c r="O26" s="8"/>
      <c r="P26" s="8"/>
      <c r="Q26" s="8"/>
      <c r="R26" s="8"/>
      <c r="S26" s="8"/>
      <c r="T26" s="8"/>
      <c r="U26" s="8"/>
      <c r="V26" s="8"/>
      <c r="W26" s="8"/>
      <c r="X26" s="8"/>
      <c r="Y26" s="8"/>
    </row>
    <row r="27" ht="15.75" customHeight="1" spans="1:25">
      <c r="A27" s="8"/>
      <c r="B27" s="9"/>
      <c r="C27" s="9"/>
      <c r="D27" s="9"/>
      <c r="E27" s="8"/>
      <c r="F27" s="8"/>
      <c r="G27" s="9"/>
      <c r="H27" s="8"/>
      <c r="I27" s="8"/>
      <c r="J27" s="8"/>
      <c r="K27" s="8"/>
      <c r="L27" s="8"/>
      <c r="M27" s="8"/>
      <c r="N27" s="8"/>
      <c r="O27" s="8"/>
      <c r="P27" s="8"/>
      <c r="Q27" s="8"/>
      <c r="R27" s="8"/>
      <c r="S27" s="8"/>
      <c r="T27" s="8"/>
      <c r="U27" s="8"/>
      <c r="V27" s="8"/>
      <c r="W27" s="8"/>
      <c r="X27" s="8"/>
      <c r="Y27" s="8"/>
    </row>
    <row r="28" ht="15.75" customHeight="1" spans="1:25">
      <c r="A28" s="8"/>
      <c r="B28" s="9"/>
      <c r="C28" s="9"/>
      <c r="D28" s="9"/>
      <c r="E28" s="8"/>
      <c r="F28" s="8"/>
      <c r="G28" s="9"/>
      <c r="H28" s="8"/>
      <c r="I28" s="8"/>
      <c r="J28" s="8"/>
      <c r="K28" s="8"/>
      <c r="L28" s="8"/>
      <c r="M28" s="8"/>
      <c r="N28" s="8"/>
      <c r="O28" s="8"/>
      <c r="P28" s="8"/>
      <c r="Q28" s="8"/>
      <c r="R28" s="8"/>
      <c r="S28" s="8"/>
      <c r="T28" s="8"/>
      <c r="U28" s="8"/>
      <c r="V28" s="8"/>
      <c r="W28" s="8"/>
      <c r="X28" s="8"/>
      <c r="Y28" s="8"/>
    </row>
    <row r="29" ht="15.75" customHeight="1" spans="1:25">
      <c r="A29" s="8"/>
      <c r="B29" s="9"/>
      <c r="C29" s="9"/>
      <c r="D29" s="9"/>
      <c r="E29" s="8"/>
      <c r="F29" s="8"/>
      <c r="G29" s="9"/>
      <c r="H29" s="8"/>
      <c r="I29" s="8"/>
      <c r="J29" s="8"/>
      <c r="K29" s="8"/>
      <c r="L29" s="8"/>
      <c r="M29" s="8"/>
      <c r="N29" s="8"/>
      <c r="O29" s="8"/>
      <c r="P29" s="8"/>
      <c r="Q29" s="8"/>
      <c r="R29" s="8"/>
      <c r="S29" s="8"/>
      <c r="T29" s="8"/>
      <c r="U29" s="8"/>
      <c r="V29" s="8"/>
      <c r="W29" s="8"/>
      <c r="X29" s="8"/>
      <c r="Y29" s="8"/>
    </row>
    <row r="30" ht="15.75" customHeight="1" spans="1:25">
      <c r="A30" s="8"/>
      <c r="B30" s="9"/>
      <c r="C30" s="9"/>
      <c r="D30" s="9"/>
      <c r="E30" s="8"/>
      <c r="F30" s="8"/>
      <c r="G30" s="9"/>
      <c r="H30" s="8"/>
      <c r="I30" s="8"/>
      <c r="J30" s="8"/>
      <c r="K30" s="8"/>
      <c r="L30" s="8"/>
      <c r="M30" s="8"/>
      <c r="N30" s="8"/>
      <c r="O30" s="8"/>
      <c r="P30" s="8"/>
      <c r="Q30" s="8"/>
      <c r="R30" s="8"/>
      <c r="S30" s="8"/>
      <c r="T30" s="8"/>
      <c r="U30" s="8"/>
      <c r="V30" s="8"/>
      <c r="W30" s="8"/>
      <c r="X30" s="8"/>
      <c r="Y30" s="8"/>
    </row>
    <row r="31" ht="15.75" customHeight="1" spans="1:25">
      <c r="A31" s="8"/>
      <c r="B31" s="9"/>
      <c r="C31" s="9"/>
      <c r="D31" s="9"/>
      <c r="E31" s="8"/>
      <c r="F31" s="8"/>
      <c r="G31" s="9"/>
      <c r="H31" s="8"/>
      <c r="I31" s="8"/>
      <c r="J31" s="8"/>
      <c r="K31" s="8"/>
      <c r="L31" s="8"/>
      <c r="M31" s="8"/>
      <c r="N31" s="8"/>
      <c r="O31" s="8"/>
      <c r="P31" s="8"/>
      <c r="Q31" s="8"/>
      <c r="R31" s="8"/>
      <c r="S31" s="8"/>
      <c r="T31" s="8"/>
      <c r="U31" s="8"/>
      <c r="V31" s="8"/>
      <c r="W31" s="8"/>
      <c r="X31" s="8"/>
      <c r="Y31" s="8"/>
    </row>
    <row r="32" ht="15.75" customHeight="1" spans="1:25">
      <c r="A32" s="8"/>
      <c r="B32" s="9"/>
      <c r="C32" s="9"/>
      <c r="D32" s="9"/>
      <c r="E32" s="8"/>
      <c r="F32" s="8"/>
      <c r="G32" s="9"/>
      <c r="H32" s="8"/>
      <c r="I32" s="8"/>
      <c r="J32" s="8"/>
      <c r="K32" s="8"/>
      <c r="L32" s="8"/>
      <c r="M32" s="8"/>
      <c r="N32" s="8"/>
      <c r="O32" s="8"/>
      <c r="P32" s="8"/>
      <c r="Q32" s="8"/>
      <c r="R32" s="8"/>
      <c r="S32" s="8"/>
      <c r="T32" s="8"/>
      <c r="U32" s="8"/>
      <c r="V32" s="8"/>
      <c r="W32" s="8"/>
      <c r="X32" s="8"/>
      <c r="Y32" s="8"/>
    </row>
    <row r="33" ht="15.75" customHeight="1" spans="1:25">
      <c r="A33" s="8"/>
      <c r="B33" s="9"/>
      <c r="C33" s="9"/>
      <c r="D33" s="9"/>
      <c r="E33" s="8"/>
      <c r="F33" s="8"/>
      <c r="G33" s="9"/>
      <c r="H33" s="8"/>
      <c r="I33" s="8"/>
      <c r="J33" s="8"/>
      <c r="K33" s="8"/>
      <c r="L33" s="8"/>
      <c r="M33" s="8"/>
      <c r="N33" s="8"/>
      <c r="O33" s="8"/>
      <c r="P33" s="8"/>
      <c r="Q33" s="8"/>
      <c r="R33" s="8"/>
      <c r="S33" s="8"/>
      <c r="T33" s="8"/>
      <c r="U33" s="8"/>
      <c r="V33" s="8"/>
      <c r="W33" s="8"/>
      <c r="X33" s="8"/>
      <c r="Y33" s="8"/>
    </row>
    <row r="34" ht="15.75" customHeight="1" spans="1:25">
      <c r="A34" s="8"/>
      <c r="B34" s="9"/>
      <c r="C34" s="9"/>
      <c r="D34" s="9"/>
      <c r="E34" s="8"/>
      <c r="F34" s="8"/>
      <c r="G34" s="9"/>
      <c r="H34" s="8"/>
      <c r="I34" s="8"/>
      <c r="J34" s="8"/>
      <c r="K34" s="8"/>
      <c r="L34" s="8"/>
      <c r="M34" s="8"/>
      <c r="N34" s="8"/>
      <c r="O34" s="8"/>
      <c r="P34" s="8"/>
      <c r="Q34" s="8"/>
      <c r="R34" s="8"/>
      <c r="S34" s="8"/>
      <c r="T34" s="8"/>
      <c r="U34" s="8"/>
      <c r="V34" s="8"/>
      <c r="W34" s="8"/>
      <c r="X34" s="8"/>
      <c r="Y34" s="8"/>
    </row>
    <row r="35" ht="15.75" customHeight="1" spans="1:25">
      <c r="A35" s="8"/>
      <c r="B35" s="9"/>
      <c r="C35" s="9"/>
      <c r="D35" s="9"/>
      <c r="E35" s="8"/>
      <c r="F35" s="8"/>
      <c r="G35" s="9"/>
      <c r="H35" s="8"/>
      <c r="I35" s="8"/>
      <c r="J35" s="8"/>
      <c r="K35" s="8"/>
      <c r="L35" s="8"/>
      <c r="M35" s="8"/>
      <c r="N35" s="8"/>
      <c r="O35" s="8"/>
      <c r="P35" s="8"/>
      <c r="Q35" s="8"/>
      <c r="R35" s="8"/>
      <c r="S35" s="8"/>
      <c r="T35" s="8"/>
      <c r="U35" s="8"/>
      <c r="V35" s="8"/>
      <c r="W35" s="8"/>
      <c r="X35" s="8"/>
      <c r="Y35" s="8"/>
    </row>
    <row r="36" ht="15.75" customHeight="1" spans="1:25">
      <c r="A36" s="8"/>
      <c r="B36" s="9"/>
      <c r="C36" s="9"/>
      <c r="D36" s="9"/>
      <c r="E36" s="8"/>
      <c r="F36" s="8"/>
      <c r="G36" s="9"/>
      <c r="H36" s="8"/>
      <c r="I36" s="8"/>
      <c r="J36" s="8"/>
      <c r="K36" s="8"/>
      <c r="L36" s="8"/>
      <c r="M36" s="8"/>
      <c r="N36" s="8"/>
      <c r="O36" s="8"/>
      <c r="P36" s="8"/>
      <c r="Q36" s="8"/>
      <c r="R36" s="8"/>
      <c r="S36" s="8"/>
      <c r="T36" s="8"/>
      <c r="U36" s="8"/>
      <c r="V36" s="8"/>
      <c r="W36" s="8"/>
      <c r="X36" s="8"/>
      <c r="Y36" s="8"/>
    </row>
    <row r="37" ht="15.75" customHeight="1" spans="1:25">
      <c r="A37" s="8"/>
      <c r="B37" s="9"/>
      <c r="C37" s="9"/>
      <c r="D37" s="9"/>
      <c r="E37" s="8"/>
      <c r="F37" s="8"/>
      <c r="G37" s="9"/>
      <c r="H37" s="8"/>
      <c r="I37" s="8"/>
      <c r="J37" s="8"/>
      <c r="K37" s="8"/>
      <c r="L37" s="8"/>
      <c r="M37" s="8"/>
      <c r="N37" s="8"/>
      <c r="O37" s="8"/>
      <c r="P37" s="8"/>
      <c r="Q37" s="8"/>
      <c r="R37" s="8"/>
      <c r="S37" s="8"/>
      <c r="T37" s="8"/>
      <c r="U37" s="8"/>
      <c r="V37" s="8"/>
      <c r="W37" s="8"/>
      <c r="X37" s="8"/>
      <c r="Y37" s="8"/>
    </row>
    <row r="38" ht="15.75" customHeight="1" spans="1:25">
      <c r="A38" s="8"/>
      <c r="B38" s="9"/>
      <c r="C38" s="9"/>
      <c r="D38" s="9"/>
      <c r="E38" s="8"/>
      <c r="F38" s="8"/>
      <c r="G38" s="9"/>
      <c r="H38" s="8"/>
      <c r="I38" s="8"/>
      <c r="J38" s="8"/>
      <c r="K38" s="8"/>
      <c r="L38" s="8"/>
      <c r="M38" s="8"/>
      <c r="N38" s="8"/>
      <c r="O38" s="8"/>
      <c r="P38" s="8"/>
      <c r="Q38" s="8"/>
      <c r="R38" s="8"/>
      <c r="S38" s="8"/>
      <c r="T38" s="8"/>
      <c r="U38" s="8"/>
      <c r="V38" s="8"/>
      <c r="W38" s="8"/>
      <c r="X38" s="8"/>
      <c r="Y38" s="8"/>
    </row>
    <row r="39" ht="15.75" customHeight="1" spans="1:25">
      <c r="A39" s="8"/>
      <c r="B39" s="9"/>
      <c r="C39" s="9"/>
      <c r="D39" s="9"/>
      <c r="E39" s="8"/>
      <c r="F39" s="8"/>
      <c r="G39" s="9"/>
      <c r="H39" s="8"/>
      <c r="I39" s="8"/>
      <c r="J39" s="8"/>
      <c r="K39" s="8"/>
      <c r="L39" s="8"/>
      <c r="M39" s="8"/>
      <c r="N39" s="8"/>
      <c r="O39" s="8"/>
      <c r="P39" s="8"/>
      <c r="Q39" s="8"/>
      <c r="R39" s="8"/>
      <c r="S39" s="8"/>
      <c r="T39" s="8"/>
      <c r="U39" s="8"/>
      <c r="V39" s="8"/>
      <c r="W39" s="8"/>
      <c r="X39" s="8"/>
      <c r="Y39" s="8"/>
    </row>
    <row r="40" ht="15.75" customHeight="1" spans="1:25">
      <c r="A40" s="8"/>
      <c r="B40" s="9"/>
      <c r="C40" s="9"/>
      <c r="D40" s="9"/>
      <c r="E40" s="8"/>
      <c r="F40" s="8"/>
      <c r="G40" s="9"/>
      <c r="H40" s="8"/>
      <c r="I40" s="8"/>
      <c r="J40" s="8"/>
      <c r="K40" s="8"/>
      <c r="L40" s="8"/>
      <c r="M40" s="8"/>
      <c r="N40" s="8"/>
      <c r="O40" s="8"/>
      <c r="P40" s="8"/>
      <c r="Q40" s="8"/>
      <c r="R40" s="8"/>
      <c r="S40" s="8"/>
      <c r="T40" s="8"/>
      <c r="U40" s="8"/>
      <c r="V40" s="8"/>
      <c r="W40" s="8"/>
      <c r="X40" s="8"/>
      <c r="Y40" s="8"/>
    </row>
    <row r="41" ht="15.75" customHeight="1" spans="1:25">
      <c r="A41" s="8"/>
      <c r="B41" s="9"/>
      <c r="C41" s="9"/>
      <c r="D41" s="9"/>
      <c r="E41" s="8"/>
      <c r="F41" s="8"/>
      <c r="G41" s="9"/>
      <c r="H41" s="8"/>
      <c r="I41" s="8"/>
      <c r="J41" s="8"/>
      <c r="K41" s="8"/>
      <c r="L41" s="8"/>
      <c r="M41" s="8"/>
      <c r="N41" s="8"/>
      <c r="O41" s="8"/>
      <c r="P41" s="8"/>
      <c r="Q41" s="8"/>
      <c r="R41" s="8"/>
      <c r="S41" s="8"/>
      <c r="T41" s="8"/>
      <c r="U41" s="8"/>
      <c r="V41" s="8"/>
      <c r="W41" s="8"/>
      <c r="X41" s="8"/>
      <c r="Y41" s="8"/>
    </row>
    <row r="42" ht="15.75" customHeight="1" spans="1:25">
      <c r="A42" s="8"/>
      <c r="B42" s="9"/>
      <c r="C42" s="9"/>
      <c r="D42" s="9"/>
      <c r="E42" s="8"/>
      <c r="F42" s="8"/>
      <c r="G42" s="9"/>
      <c r="H42" s="8"/>
      <c r="I42" s="8"/>
      <c r="J42" s="8"/>
      <c r="K42" s="8"/>
      <c r="L42" s="8"/>
      <c r="M42" s="8"/>
      <c r="N42" s="8"/>
      <c r="O42" s="8"/>
      <c r="P42" s="8"/>
      <c r="Q42" s="8"/>
      <c r="R42" s="8"/>
      <c r="S42" s="8"/>
      <c r="T42" s="8"/>
      <c r="U42" s="8"/>
      <c r="V42" s="8"/>
      <c r="W42" s="8"/>
      <c r="X42" s="8"/>
      <c r="Y42" s="8"/>
    </row>
    <row r="43" ht="15.75" customHeight="1" spans="1:25">
      <c r="A43" s="8"/>
      <c r="B43" s="9"/>
      <c r="C43" s="9"/>
      <c r="D43" s="9"/>
      <c r="E43" s="8"/>
      <c r="F43" s="8"/>
      <c r="G43" s="9"/>
      <c r="H43" s="8"/>
      <c r="I43" s="8"/>
      <c r="J43" s="8"/>
      <c r="K43" s="8"/>
      <c r="L43" s="8"/>
      <c r="M43" s="8"/>
      <c r="N43" s="8"/>
      <c r="O43" s="8"/>
      <c r="P43" s="8"/>
      <c r="Q43" s="8"/>
      <c r="R43" s="8"/>
      <c r="S43" s="8"/>
      <c r="T43" s="8"/>
      <c r="U43" s="8"/>
      <c r="V43" s="8"/>
      <c r="W43" s="8"/>
      <c r="X43" s="8"/>
      <c r="Y43" s="8"/>
    </row>
    <row r="44" ht="15.75" customHeight="1" spans="1:25">
      <c r="A44" s="8"/>
      <c r="B44" s="9"/>
      <c r="C44" s="9"/>
      <c r="D44" s="9"/>
      <c r="E44" s="8"/>
      <c r="F44" s="8"/>
      <c r="G44" s="9"/>
      <c r="H44" s="8"/>
      <c r="I44" s="8"/>
      <c r="J44" s="8"/>
      <c r="K44" s="8"/>
      <c r="L44" s="8"/>
      <c r="M44" s="8"/>
      <c r="N44" s="8"/>
      <c r="O44" s="8"/>
      <c r="P44" s="8"/>
      <c r="Q44" s="8"/>
      <c r="R44" s="8"/>
      <c r="S44" s="8"/>
      <c r="T44" s="8"/>
      <c r="U44" s="8"/>
      <c r="V44" s="8"/>
      <c r="W44" s="8"/>
      <c r="X44" s="8"/>
      <c r="Y44" s="8"/>
    </row>
    <row r="45" ht="15.75" customHeight="1" spans="1:25">
      <c r="A45" s="8"/>
      <c r="B45" s="9"/>
      <c r="C45" s="9"/>
      <c r="D45" s="9"/>
      <c r="E45" s="8"/>
      <c r="F45" s="8"/>
      <c r="G45" s="9"/>
      <c r="H45" s="8"/>
      <c r="I45" s="8"/>
      <c r="J45" s="8"/>
      <c r="K45" s="8"/>
      <c r="L45" s="8"/>
      <c r="M45" s="8"/>
      <c r="N45" s="8"/>
      <c r="O45" s="8"/>
      <c r="P45" s="8"/>
      <c r="Q45" s="8"/>
      <c r="R45" s="8"/>
      <c r="S45" s="8"/>
      <c r="T45" s="8"/>
      <c r="U45" s="8"/>
      <c r="V45" s="8"/>
      <c r="W45" s="8"/>
      <c r="X45" s="8"/>
      <c r="Y45" s="8"/>
    </row>
    <row r="46" ht="15.75" customHeight="1" spans="1:25">
      <c r="A46" s="8"/>
      <c r="B46" s="9"/>
      <c r="C46" s="9"/>
      <c r="D46" s="9"/>
      <c r="E46" s="8"/>
      <c r="F46" s="8"/>
      <c r="G46" s="9"/>
      <c r="H46" s="8"/>
      <c r="I46" s="8"/>
      <c r="J46" s="8"/>
      <c r="K46" s="8"/>
      <c r="L46" s="8"/>
      <c r="M46" s="8"/>
      <c r="N46" s="8"/>
      <c r="O46" s="8"/>
      <c r="P46" s="8"/>
      <c r="Q46" s="8"/>
      <c r="R46" s="8"/>
      <c r="S46" s="8"/>
      <c r="T46" s="8"/>
      <c r="U46" s="8"/>
      <c r="V46" s="8"/>
      <c r="W46" s="8"/>
      <c r="X46" s="8"/>
      <c r="Y46" s="8"/>
    </row>
    <row r="47" ht="15.75" customHeight="1" spans="1:25">
      <c r="A47" s="8"/>
      <c r="B47" s="9"/>
      <c r="C47" s="9"/>
      <c r="D47" s="9"/>
      <c r="E47" s="8"/>
      <c r="F47" s="8"/>
      <c r="G47" s="9"/>
      <c r="H47" s="8"/>
      <c r="I47" s="8"/>
      <c r="J47" s="8"/>
      <c r="K47" s="8"/>
      <c r="L47" s="8"/>
      <c r="M47" s="8"/>
      <c r="N47" s="8"/>
      <c r="O47" s="8"/>
      <c r="P47" s="8"/>
      <c r="Q47" s="8"/>
      <c r="R47" s="8"/>
      <c r="S47" s="8"/>
      <c r="T47" s="8"/>
      <c r="U47" s="8"/>
      <c r="V47" s="8"/>
      <c r="W47" s="8"/>
      <c r="X47" s="8"/>
      <c r="Y47" s="8"/>
    </row>
    <row r="48" ht="15.75" customHeight="1" spans="1:25">
      <c r="A48" s="8"/>
      <c r="B48" s="9"/>
      <c r="C48" s="9"/>
      <c r="D48" s="9"/>
      <c r="E48" s="8"/>
      <c r="F48" s="8"/>
      <c r="G48" s="9"/>
      <c r="H48" s="8"/>
      <c r="I48" s="8"/>
      <c r="J48" s="8"/>
      <c r="K48" s="8"/>
      <c r="L48" s="8"/>
      <c r="M48" s="8"/>
      <c r="N48" s="8"/>
      <c r="O48" s="8"/>
      <c r="P48" s="8"/>
      <c r="Q48" s="8"/>
      <c r="R48" s="8"/>
      <c r="S48" s="8"/>
      <c r="T48" s="8"/>
      <c r="U48" s="8"/>
      <c r="V48" s="8"/>
      <c r="W48" s="8"/>
      <c r="X48" s="8"/>
      <c r="Y48" s="8"/>
    </row>
    <row r="49" ht="15.75" customHeight="1" spans="1:25">
      <c r="A49" s="8"/>
      <c r="B49" s="9"/>
      <c r="C49" s="9"/>
      <c r="D49" s="9"/>
      <c r="E49" s="8"/>
      <c r="F49" s="8"/>
      <c r="G49" s="9"/>
      <c r="H49" s="8"/>
      <c r="I49" s="8"/>
      <c r="J49" s="8"/>
      <c r="K49" s="8"/>
      <c r="L49" s="8"/>
      <c r="M49" s="8"/>
      <c r="N49" s="8"/>
      <c r="O49" s="8"/>
      <c r="P49" s="8"/>
      <c r="Q49" s="8"/>
      <c r="R49" s="8"/>
      <c r="S49" s="8"/>
      <c r="T49" s="8"/>
      <c r="U49" s="8"/>
      <c r="V49" s="8"/>
      <c r="W49" s="8"/>
      <c r="X49" s="8"/>
      <c r="Y49" s="8"/>
    </row>
    <row r="50" ht="15.75" customHeight="1" spans="1:25">
      <c r="A50" s="8"/>
      <c r="B50" s="9"/>
      <c r="C50" s="9"/>
      <c r="D50" s="9"/>
      <c r="E50" s="8"/>
      <c r="F50" s="8"/>
      <c r="G50" s="9"/>
      <c r="H50" s="8"/>
      <c r="I50" s="8"/>
      <c r="J50" s="8"/>
      <c r="K50" s="8"/>
      <c r="L50" s="8"/>
      <c r="M50" s="8"/>
      <c r="N50" s="8"/>
      <c r="O50" s="8"/>
      <c r="P50" s="8"/>
      <c r="Q50" s="8"/>
      <c r="R50" s="8"/>
      <c r="S50" s="8"/>
      <c r="T50" s="8"/>
      <c r="U50" s="8"/>
      <c r="V50" s="8"/>
      <c r="W50" s="8"/>
      <c r="X50" s="8"/>
      <c r="Y50" s="8"/>
    </row>
    <row r="51" ht="15.75" customHeight="1" spans="1:25">
      <c r="A51" s="8"/>
      <c r="B51" s="9"/>
      <c r="C51" s="9"/>
      <c r="D51" s="9"/>
      <c r="E51" s="8"/>
      <c r="F51" s="8"/>
      <c r="G51" s="9"/>
      <c r="H51" s="8"/>
      <c r="I51" s="8"/>
      <c r="J51" s="8"/>
      <c r="K51" s="8"/>
      <c r="L51" s="8"/>
      <c r="M51" s="8"/>
      <c r="N51" s="8"/>
      <c r="O51" s="8"/>
      <c r="P51" s="8"/>
      <c r="Q51" s="8"/>
      <c r="R51" s="8"/>
      <c r="S51" s="8"/>
      <c r="T51" s="8"/>
      <c r="U51" s="8"/>
      <c r="V51" s="8"/>
      <c r="W51" s="8"/>
      <c r="X51" s="8"/>
      <c r="Y51" s="8"/>
    </row>
    <row r="52" ht="15.75" customHeight="1" spans="1:25">
      <c r="A52" s="8"/>
      <c r="B52" s="9"/>
      <c r="C52" s="9"/>
      <c r="D52" s="9"/>
      <c r="E52" s="8"/>
      <c r="F52" s="8"/>
      <c r="G52" s="9"/>
      <c r="H52" s="8"/>
      <c r="I52" s="8"/>
      <c r="J52" s="8"/>
      <c r="K52" s="8"/>
      <c r="L52" s="8"/>
      <c r="M52" s="8"/>
      <c r="N52" s="8"/>
      <c r="O52" s="8"/>
      <c r="P52" s="8"/>
      <c r="Q52" s="8"/>
      <c r="R52" s="8"/>
      <c r="S52" s="8"/>
      <c r="T52" s="8"/>
      <c r="U52" s="8"/>
      <c r="V52" s="8"/>
      <c r="W52" s="8"/>
      <c r="X52" s="8"/>
      <c r="Y52" s="8"/>
    </row>
    <row r="53" ht="15.75" customHeight="1" spans="1:25">
      <c r="A53" s="8"/>
      <c r="B53" s="9"/>
      <c r="C53" s="9"/>
      <c r="D53" s="9"/>
      <c r="E53" s="8"/>
      <c r="F53" s="8"/>
      <c r="G53" s="9"/>
      <c r="H53" s="8"/>
      <c r="I53" s="8"/>
      <c r="J53" s="8"/>
      <c r="K53" s="8"/>
      <c r="L53" s="8"/>
      <c r="M53" s="8"/>
      <c r="N53" s="8"/>
      <c r="O53" s="8"/>
      <c r="P53" s="8"/>
      <c r="Q53" s="8"/>
      <c r="R53" s="8"/>
      <c r="S53" s="8"/>
      <c r="T53" s="8"/>
      <c r="U53" s="8"/>
      <c r="V53" s="8"/>
      <c r="W53" s="8"/>
      <c r="X53" s="8"/>
      <c r="Y53" s="8"/>
    </row>
    <row r="54" ht="15.75" customHeight="1" spans="1:25">
      <c r="A54" s="8"/>
      <c r="B54" s="9"/>
      <c r="C54" s="9"/>
      <c r="D54" s="9"/>
      <c r="E54" s="8"/>
      <c r="F54" s="8"/>
      <c r="G54" s="9"/>
      <c r="H54" s="8"/>
      <c r="I54" s="8"/>
      <c r="J54" s="8"/>
      <c r="K54" s="8"/>
      <c r="L54" s="8"/>
      <c r="M54" s="8"/>
      <c r="N54" s="8"/>
      <c r="O54" s="8"/>
      <c r="P54" s="8"/>
      <c r="Q54" s="8"/>
      <c r="R54" s="8"/>
      <c r="S54" s="8"/>
      <c r="T54" s="8"/>
      <c r="U54" s="8"/>
      <c r="V54" s="8"/>
      <c r="W54" s="8"/>
      <c r="X54" s="8"/>
      <c r="Y54" s="8"/>
    </row>
    <row r="55" ht="15.75" customHeight="1" spans="1:25">
      <c r="A55" s="8"/>
      <c r="B55" s="9"/>
      <c r="C55" s="9"/>
      <c r="D55" s="9"/>
      <c r="E55" s="8"/>
      <c r="F55" s="8"/>
      <c r="G55" s="9"/>
      <c r="H55" s="8"/>
      <c r="I55" s="8"/>
      <c r="J55" s="8"/>
      <c r="K55" s="8"/>
      <c r="L55" s="8"/>
      <c r="M55" s="8"/>
      <c r="N55" s="8"/>
      <c r="O55" s="8"/>
      <c r="P55" s="8"/>
      <c r="Q55" s="8"/>
      <c r="R55" s="8"/>
      <c r="S55" s="8"/>
      <c r="T55" s="8"/>
      <c r="U55" s="8"/>
      <c r="V55" s="8"/>
      <c r="W55" s="8"/>
      <c r="X55" s="8"/>
      <c r="Y55" s="8"/>
    </row>
    <row r="56" ht="15.75" customHeight="1" spans="1:25">
      <c r="A56" s="8"/>
      <c r="B56" s="9"/>
      <c r="C56" s="9"/>
      <c r="D56" s="9"/>
      <c r="E56" s="8"/>
      <c r="F56" s="8"/>
      <c r="G56" s="9"/>
      <c r="H56" s="8"/>
      <c r="I56" s="8"/>
      <c r="J56" s="8"/>
      <c r="K56" s="8"/>
      <c r="L56" s="8"/>
      <c r="M56" s="8"/>
      <c r="N56" s="8"/>
      <c r="O56" s="8"/>
      <c r="P56" s="8"/>
      <c r="Q56" s="8"/>
      <c r="R56" s="8"/>
      <c r="S56" s="8"/>
      <c r="T56" s="8"/>
      <c r="U56" s="8"/>
      <c r="V56" s="8"/>
      <c r="W56" s="8"/>
      <c r="X56" s="8"/>
      <c r="Y56" s="8"/>
    </row>
    <row r="57" ht="15.75" customHeight="1" spans="1:25">
      <c r="A57" s="8"/>
      <c r="B57" s="9"/>
      <c r="C57" s="9"/>
      <c r="D57" s="9"/>
      <c r="E57" s="8"/>
      <c r="F57" s="8"/>
      <c r="G57" s="9"/>
      <c r="H57" s="8"/>
      <c r="I57" s="8"/>
      <c r="J57" s="8"/>
      <c r="K57" s="8"/>
      <c r="L57" s="8"/>
      <c r="M57" s="8"/>
      <c r="N57" s="8"/>
      <c r="O57" s="8"/>
      <c r="P57" s="8"/>
      <c r="Q57" s="8"/>
      <c r="R57" s="8"/>
      <c r="S57" s="8"/>
      <c r="T57" s="8"/>
      <c r="U57" s="8"/>
      <c r="V57" s="8"/>
      <c r="W57" s="8"/>
      <c r="X57" s="8"/>
      <c r="Y57" s="8"/>
    </row>
    <row r="58" ht="15.75" customHeight="1" spans="1:25">
      <c r="A58" s="8"/>
      <c r="B58" s="9"/>
      <c r="C58" s="9"/>
      <c r="D58" s="9"/>
      <c r="E58" s="8"/>
      <c r="F58" s="8"/>
      <c r="G58" s="9"/>
      <c r="H58" s="8"/>
      <c r="I58" s="8"/>
      <c r="J58" s="8"/>
      <c r="K58" s="8"/>
      <c r="L58" s="8"/>
      <c r="M58" s="8"/>
      <c r="N58" s="8"/>
      <c r="O58" s="8"/>
      <c r="P58" s="8"/>
      <c r="Q58" s="8"/>
      <c r="R58" s="8"/>
      <c r="S58" s="8"/>
      <c r="T58" s="8"/>
      <c r="U58" s="8"/>
      <c r="V58" s="8"/>
      <c r="W58" s="8"/>
      <c r="X58" s="8"/>
      <c r="Y58" s="8"/>
    </row>
    <row r="59" ht="15.75" customHeight="1" spans="1:25">
      <c r="A59" s="8"/>
      <c r="B59" s="9"/>
      <c r="C59" s="9"/>
      <c r="D59" s="9"/>
      <c r="E59" s="8"/>
      <c r="F59" s="8"/>
      <c r="G59" s="9"/>
      <c r="H59" s="8"/>
      <c r="I59" s="8"/>
      <c r="J59" s="8"/>
      <c r="K59" s="8"/>
      <c r="L59" s="8"/>
      <c r="M59" s="8"/>
      <c r="N59" s="8"/>
      <c r="O59" s="8"/>
      <c r="P59" s="8"/>
      <c r="Q59" s="8"/>
      <c r="R59" s="8"/>
      <c r="S59" s="8"/>
      <c r="T59" s="8"/>
      <c r="U59" s="8"/>
      <c r="V59" s="8"/>
      <c r="W59" s="8"/>
      <c r="X59" s="8"/>
      <c r="Y59" s="8"/>
    </row>
    <row r="60" ht="15.75" customHeight="1" spans="1:25">
      <c r="A60" s="8"/>
      <c r="B60" s="9"/>
      <c r="C60" s="9"/>
      <c r="D60" s="9"/>
      <c r="E60" s="8"/>
      <c r="F60" s="8"/>
      <c r="G60" s="9"/>
      <c r="H60" s="8"/>
      <c r="I60" s="8"/>
      <c r="J60" s="8"/>
      <c r="K60" s="8"/>
      <c r="L60" s="8"/>
      <c r="M60" s="8"/>
      <c r="N60" s="8"/>
      <c r="O60" s="8"/>
      <c r="P60" s="8"/>
      <c r="Q60" s="8"/>
      <c r="R60" s="8"/>
      <c r="S60" s="8"/>
      <c r="T60" s="8"/>
      <c r="U60" s="8"/>
      <c r="V60" s="8"/>
      <c r="W60" s="8"/>
      <c r="X60" s="8"/>
      <c r="Y60" s="8"/>
    </row>
    <row r="61" ht="15.75" customHeight="1" spans="1:25">
      <c r="A61" s="8"/>
      <c r="B61" s="9"/>
      <c r="C61" s="9"/>
      <c r="D61" s="9"/>
      <c r="E61" s="8"/>
      <c r="F61" s="8"/>
      <c r="G61" s="9"/>
      <c r="H61" s="8"/>
      <c r="I61" s="8"/>
      <c r="J61" s="8"/>
      <c r="K61" s="8"/>
      <c r="L61" s="8"/>
      <c r="M61" s="8"/>
      <c r="N61" s="8"/>
      <c r="O61" s="8"/>
      <c r="P61" s="8"/>
      <c r="Q61" s="8"/>
      <c r="R61" s="8"/>
      <c r="S61" s="8"/>
      <c r="T61" s="8"/>
      <c r="U61" s="8"/>
      <c r="V61" s="8"/>
      <c r="W61" s="8"/>
      <c r="X61" s="8"/>
      <c r="Y61" s="8"/>
    </row>
    <row r="62" ht="15.75" customHeight="1" spans="1:25">
      <c r="A62" s="8"/>
      <c r="B62" s="9"/>
      <c r="C62" s="9"/>
      <c r="D62" s="9"/>
      <c r="E62" s="8"/>
      <c r="F62" s="8"/>
      <c r="G62" s="9"/>
      <c r="H62" s="8"/>
      <c r="I62" s="8"/>
      <c r="J62" s="8"/>
      <c r="K62" s="8"/>
      <c r="L62" s="8"/>
      <c r="M62" s="8"/>
      <c r="N62" s="8"/>
      <c r="O62" s="8"/>
      <c r="P62" s="8"/>
      <c r="Q62" s="8"/>
      <c r="R62" s="8"/>
      <c r="S62" s="8"/>
      <c r="T62" s="8"/>
      <c r="U62" s="8"/>
      <c r="V62" s="8"/>
      <c r="W62" s="8"/>
      <c r="X62" s="8"/>
      <c r="Y62" s="8"/>
    </row>
    <row r="63" ht="15.75" customHeight="1" spans="1:25">
      <c r="A63" s="8"/>
      <c r="B63" s="9"/>
      <c r="C63" s="9"/>
      <c r="D63" s="9"/>
      <c r="E63" s="8"/>
      <c r="F63" s="8"/>
      <c r="G63" s="9"/>
      <c r="H63" s="8"/>
      <c r="I63" s="8"/>
      <c r="J63" s="8"/>
      <c r="K63" s="8"/>
      <c r="L63" s="8"/>
      <c r="M63" s="8"/>
      <c r="N63" s="8"/>
      <c r="O63" s="8"/>
      <c r="P63" s="8"/>
      <c r="Q63" s="8"/>
      <c r="R63" s="8"/>
      <c r="S63" s="8"/>
      <c r="T63" s="8"/>
      <c r="U63" s="8"/>
      <c r="V63" s="8"/>
      <c r="W63" s="8"/>
      <c r="X63" s="8"/>
      <c r="Y63" s="8"/>
    </row>
    <row r="64" ht="15.75" customHeight="1" spans="1:25">
      <c r="A64" s="8"/>
      <c r="B64" s="9"/>
      <c r="C64" s="9"/>
      <c r="D64" s="9"/>
      <c r="E64" s="8"/>
      <c r="F64" s="8"/>
      <c r="G64" s="9"/>
      <c r="H64" s="8"/>
      <c r="I64" s="8"/>
      <c r="J64" s="8"/>
      <c r="K64" s="8"/>
      <c r="L64" s="8"/>
      <c r="M64" s="8"/>
      <c r="N64" s="8"/>
      <c r="O64" s="8"/>
      <c r="P64" s="8"/>
      <c r="Q64" s="8"/>
      <c r="R64" s="8"/>
      <c r="S64" s="8"/>
      <c r="T64" s="8"/>
      <c r="U64" s="8"/>
      <c r="V64" s="8"/>
      <c r="W64" s="8"/>
      <c r="X64" s="8"/>
      <c r="Y64" s="8"/>
    </row>
    <row r="65" ht="15.75" customHeight="1" spans="1:25">
      <c r="A65" s="8"/>
      <c r="B65" s="9"/>
      <c r="C65" s="9"/>
      <c r="D65" s="9"/>
      <c r="E65" s="8"/>
      <c r="F65" s="8"/>
      <c r="G65" s="9"/>
      <c r="H65" s="8"/>
      <c r="I65" s="8"/>
      <c r="J65" s="8"/>
      <c r="K65" s="8"/>
      <c r="L65" s="8"/>
      <c r="M65" s="8"/>
      <c r="N65" s="8"/>
      <c r="O65" s="8"/>
      <c r="P65" s="8"/>
      <c r="Q65" s="8"/>
      <c r="R65" s="8"/>
      <c r="S65" s="8"/>
      <c r="T65" s="8"/>
      <c r="U65" s="8"/>
      <c r="V65" s="8"/>
      <c r="W65" s="8"/>
      <c r="X65" s="8"/>
      <c r="Y65" s="8"/>
    </row>
    <row r="66" ht="15.75" customHeight="1" spans="1:25">
      <c r="A66" s="8"/>
      <c r="B66" s="9"/>
      <c r="C66" s="9"/>
      <c r="D66" s="9"/>
      <c r="E66" s="8"/>
      <c r="F66" s="8"/>
      <c r="G66" s="9"/>
      <c r="H66" s="8"/>
      <c r="I66" s="8"/>
      <c r="J66" s="8"/>
      <c r="K66" s="8"/>
      <c r="L66" s="8"/>
      <c r="M66" s="8"/>
      <c r="N66" s="8"/>
      <c r="O66" s="8"/>
      <c r="P66" s="8"/>
      <c r="Q66" s="8"/>
      <c r="R66" s="8"/>
      <c r="S66" s="8"/>
      <c r="T66" s="8"/>
      <c r="U66" s="8"/>
      <c r="V66" s="8"/>
      <c r="W66" s="8"/>
      <c r="X66" s="8"/>
      <c r="Y66" s="8"/>
    </row>
    <row r="67" ht="15.75" customHeight="1" spans="1:25">
      <c r="A67" s="8"/>
      <c r="B67" s="9"/>
      <c r="C67" s="9"/>
      <c r="D67" s="9"/>
      <c r="E67" s="8"/>
      <c r="F67" s="8"/>
      <c r="G67" s="9"/>
      <c r="H67" s="8"/>
      <c r="I67" s="8"/>
      <c r="J67" s="8"/>
      <c r="K67" s="8"/>
      <c r="L67" s="8"/>
      <c r="M67" s="8"/>
      <c r="N67" s="8"/>
      <c r="O67" s="8"/>
      <c r="P67" s="8"/>
      <c r="Q67" s="8"/>
      <c r="R67" s="8"/>
      <c r="S67" s="8"/>
      <c r="T67" s="8"/>
      <c r="U67" s="8"/>
      <c r="V67" s="8"/>
      <c r="W67" s="8"/>
      <c r="X67" s="8"/>
      <c r="Y67" s="8"/>
    </row>
    <row r="68" ht="15.75" customHeight="1" spans="1:25">
      <c r="A68" s="8"/>
      <c r="B68" s="9"/>
      <c r="C68" s="9"/>
      <c r="D68" s="9"/>
      <c r="E68" s="8"/>
      <c r="F68" s="8"/>
      <c r="G68" s="9"/>
      <c r="H68" s="8"/>
      <c r="I68" s="8"/>
      <c r="J68" s="8"/>
      <c r="K68" s="8"/>
      <c r="L68" s="8"/>
      <c r="M68" s="8"/>
      <c r="N68" s="8"/>
      <c r="O68" s="8"/>
      <c r="P68" s="8"/>
      <c r="Q68" s="8"/>
      <c r="R68" s="8"/>
      <c r="S68" s="8"/>
      <c r="T68" s="8"/>
      <c r="U68" s="8"/>
      <c r="V68" s="8"/>
      <c r="W68" s="8"/>
      <c r="X68" s="8"/>
      <c r="Y68" s="8"/>
    </row>
    <row r="69" ht="15.75" customHeight="1" spans="1:25">
      <c r="A69" s="8"/>
      <c r="B69" s="9"/>
      <c r="C69" s="9"/>
      <c r="D69" s="9"/>
      <c r="E69" s="8"/>
      <c r="F69" s="8"/>
      <c r="G69" s="9"/>
      <c r="H69" s="8"/>
      <c r="I69" s="8"/>
      <c r="J69" s="8"/>
      <c r="K69" s="8"/>
      <c r="L69" s="8"/>
      <c r="M69" s="8"/>
      <c r="N69" s="8"/>
      <c r="O69" s="8"/>
      <c r="P69" s="8"/>
      <c r="Q69" s="8"/>
      <c r="R69" s="8"/>
      <c r="S69" s="8"/>
      <c r="T69" s="8"/>
      <c r="U69" s="8"/>
      <c r="V69" s="8"/>
      <c r="W69" s="8"/>
      <c r="X69" s="8"/>
      <c r="Y69" s="8"/>
    </row>
    <row r="70" ht="15.75" customHeight="1" spans="1:25">
      <c r="A70" s="8"/>
      <c r="B70" s="9"/>
      <c r="C70" s="9"/>
      <c r="D70" s="9"/>
      <c r="E70" s="8"/>
      <c r="F70" s="8"/>
      <c r="G70" s="9"/>
      <c r="H70" s="8"/>
      <c r="I70" s="8"/>
      <c r="J70" s="8"/>
      <c r="K70" s="8"/>
      <c r="L70" s="8"/>
      <c r="M70" s="8"/>
      <c r="N70" s="8"/>
      <c r="O70" s="8"/>
      <c r="P70" s="8"/>
      <c r="Q70" s="8"/>
      <c r="R70" s="8"/>
      <c r="S70" s="8"/>
      <c r="T70" s="8"/>
      <c r="U70" s="8"/>
      <c r="V70" s="8"/>
      <c r="W70" s="8"/>
      <c r="X70" s="8"/>
      <c r="Y70" s="8"/>
    </row>
    <row r="71" ht="15.75" customHeight="1" spans="1:25">
      <c r="A71" s="8"/>
      <c r="B71" s="9"/>
      <c r="C71" s="9"/>
      <c r="D71" s="9"/>
      <c r="E71" s="8"/>
      <c r="F71" s="8"/>
      <c r="G71" s="9"/>
      <c r="H71" s="8"/>
      <c r="I71" s="8"/>
      <c r="J71" s="8"/>
      <c r="K71" s="8"/>
      <c r="L71" s="8"/>
      <c r="M71" s="8"/>
      <c r="N71" s="8"/>
      <c r="O71" s="8"/>
      <c r="P71" s="8"/>
      <c r="Q71" s="8"/>
      <c r="R71" s="8"/>
      <c r="S71" s="8"/>
      <c r="T71" s="8"/>
      <c r="U71" s="8"/>
      <c r="V71" s="8"/>
      <c r="W71" s="8"/>
      <c r="X71" s="8"/>
      <c r="Y71" s="8"/>
    </row>
    <row r="72" ht="15.75" customHeight="1" spans="1:25">
      <c r="A72" s="8"/>
      <c r="B72" s="9"/>
      <c r="C72" s="9"/>
      <c r="D72" s="9"/>
      <c r="E72" s="8"/>
      <c r="F72" s="8"/>
      <c r="G72" s="9"/>
      <c r="H72" s="8"/>
      <c r="I72" s="8"/>
      <c r="J72" s="8"/>
      <c r="K72" s="8"/>
      <c r="L72" s="8"/>
      <c r="M72" s="8"/>
      <c r="N72" s="8"/>
      <c r="O72" s="8"/>
      <c r="P72" s="8"/>
      <c r="Q72" s="8"/>
      <c r="R72" s="8"/>
      <c r="S72" s="8"/>
      <c r="T72" s="8"/>
      <c r="U72" s="8"/>
      <c r="V72" s="8"/>
      <c r="W72" s="8"/>
      <c r="X72" s="8"/>
      <c r="Y72" s="8"/>
    </row>
    <row r="73" ht="15.75" customHeight="1" spans="1:25">
      <c r="A73" s="8"/>
      <c r="B73" s="9"/>
      <c r="C73" s="9"/>
      <c r="D73" s="9"/>
      <c r="E73" s="8"/>
      <c r="F73" s="8"/>
      <c r="G73" s="9"/>
      <c r="H73" s="8"/>
      <c r="I73" s="8"/>
      <c r="J73" s="8"/>
      <c r="K73" s="8"/>
      <c r="L73" s="8"/>
      <c r="M73" s="8"/>
      <c r="N73" s="8"/>
      <c r="O73" s="8"/>
      <c r="P73" s="8"/>
      <c r="Q73" s="8"/>
      <c r="R73" s="8"/>
      <c r="S73" s="8"/>
      <c r="T73" s="8"/>
      <c r="U73" s="8"/>
      <c r="V73" s="8"/>
      <c r="W73" s="8"/>
      <c r="X73" s="8"/>
      <c r="Y73" s="8"/>
    </row>
    <row r="74" ht="15.75" customHeight="1" spans="1:25">
      <c r="A74" s="8"/>
      <c r="B74" s="9"/>
      <c r="C74" s="9"/>
      <c r="D74" s="9"/>
      <c r="E74" s="8"/>
      <c r="F74" s="8"/>
      <c r="G74" s="9"/>
      <c r="H74" s="8"/>
      <c r="I74" s="8"/>
      <c r="J74" s="8"/>
      <c r="K74" s="8"/>
      <c r="L74" s="8"/>
      <c r="M74" s="8"/>
      <c r="N74" s="8"/>
      <c r="O74" s="8"/>
      <c r="P74" s="8"/>
      <c r="Q74" s="8"/>
      <c r="R74" s="8"/>
      <c r="S74" s="8"/>
      <c r="T74" s="8"/>
      <c r="U74" s="8"/>
      <c r="V74" s="8"/>
      <c r="W74" s="8"/>
      <c r="X74" s="8"/>
      <c r="Y74" s="8"/>
    </row>
    <row r="75" ht="15.75" customHeight="1" spans="1:25">
      <c r="A75" s="8"/>
      <c r="B75" s="9"/>
      <c r="C75" s="9"/>
      <c r="D75" s="9"/>
      <c r="E75" s="8"/>
      <c r="F75" s="8"/>
      <c r="G75" s="9"/>
      <c r="H75" s="8"/>
      <c r="I75" s="8"/>
      <c r="J75" s="8"/>
      <c r="K75" s="8"/>
      <c r="L75" s="8"/>
      <c r="M75" s="8"/>
      <c r="N75" s="8"/>
      <c r="O75" s="8"/>
      <c r="P75" s="8"/>
      <c r="Q75" s="8"/>
      <c r="R75" s="8"/>
      <c r="S75" s="8"/>
      <c r="T75" s="8"/>
      <c r="U75" s="8"/>
      <c r="V75" s="8"/>
      <c r="W75" s="8"/>
      <c r="X75" s="8"/>
      <c r="Y75" s="8"/>
    </row>
    <row r="76" ht="15.75" customHeight="1" spans="1:25">
      <c r="A76" s="8"/>
      <c r="B76" s="9"/>
      <c r="C76" s="9"/>
      <c r="D76" s="9"/>
      <c r="E76" s="8"/>
      <c r="F76" s="8"/>
      <c r="G76" s="9"/>
      <c r="H76" s="8"/>
      <c r="I76" s="8"/>
      <c r="J76" s="8"/>
      <c r="K76" s="8"/>
      <c r="L76" s="8"/>
      <c r="M76" s="8"/>
      <c r="N76" s="8"/>
      <c r="O76" s="8"/>
      <c r="P76" s="8"/>
      <c r="Q76" s="8"/>
      <c r="R76" s="8"/>
      <c r="S76" s="8"/>
      <c r="T76" s="8"/>
      <c r="U76" s="8"/>
      <c r="V76" s="8"/>
      <c r="W76" s="8"/>
      <c r="X76" s="8"/>
      <c r="Y76" s="8"/>
    </row>
    <row r="77" ht="15.75" customHeight="1" spans="1:25">
      <c r="A77" s="8"/>
      <c r="B77" s="9"/>
      <c r="C77" s="9"/>
      <c r="D77" s="9"/>
      <c r="E77" s="8"/>
      <c r="F77" s="8"/>
      <c r="G77" s="9"/>
      <c r="H77" s="8"/>
      <c r="I77" s="8"/>
      <c r="J77" s="8"/>
      <c r="K77" s="8"/>
      <c r="L77" s="8"/>
      <c r="M77" s="8"/>
      <c r="N77" s="8"/>
      <c r="O77" s="8"/>
      <c r="P77" s="8"/>
      <c r="Q77" s="8"/>
      <c r="R77" s="8"/>
      <c r="S77" s="8"/>
      <c r="T77" s="8"/>
      <c r="U77" s="8"/>
      <c r="V77" s="8"/>
      <c r="W77" s="8"/>
      <c r="X77" s="8"/>
      <c r="Y77" s="8"/>
    </row>
    <row r="78" ht="15.75" customHeight="1" spans="1:25">
      <c r="A78" s="8"/>
      <c r="B78" s="9"/>
      <c r="C78" s="9"/>
      <c r="D78" s="9"/>
      <c r="E78" s="8"/>
      <c r="F78" s="8"/>
      <c r="G78" s="9"/>
      <c r="H78" s="8"/>
      <c r="I78" s="8"/>
      <c r="J78" s="8"/>
      <c r="K78" s="8"/>
      <c r="L78" s="8"/>
      <c r="M78" s="8"/>
      <c r="N78" s="8"/>
      <c r="O78" s="8"/>
      <c r="P78" s="8"/>
      <c r="Q78" s="8"/>
      <c r="R78" s="8"/>
      <c r="S78" s="8"/>
      <c r="T78" s="8"/>
      <c r="U78" s="8"/>
      <c r="V78" s="8"/>
      <c r="W78" s="8"/>
      <c r="X78" s="8"/>
      <c r="Y78" s="8"/>
    </row>
    <row r="79" ht="15.75" customHeight="1" spans="1:25">
      <c r="A79" s="8"/>
      <c r="B79" s="9"/>
      <c r="C79" s="9"/>
      <c r="D79" s="9"/>
      <c r="E79" s="8"/>
      <c r="F79" s="8"/>
      <c r="G79" s="9"/>
      <c r="H79" s="8"/>
      <c r="I79" s="8"/>
      <c r="J79" s="8"/>
      <c r="K79" s="8"/>
      <c r="L79" s="8"/>
      <c r="M79" s="8"/>
      <c r="N79" s="8"/>
      <c r="O79" s="8"/>
      <c r="P79" s="8"/>
      <c r="Q79" s="8"/>
      <c r="R79" s="8"/>
      <c r="S79" s="8"/>
      <c r="T79" s="8"/>
      <c r="U79" s="8"/>
      <c r="V79" s="8"/>
      <c r="W79" s="8"/>
      <c r="X79" s="8"/>
      <c r="Y79" s="8"/>
    </row>
    <row r="80" ht="15.75" customHeight="1" spans="1:25">
      <c r="A80" s="8"/>
      <c r="B80" s="9"/>
      <c r="C80" s="9"/>
      <c r="D80" s="9"/>
      <c r="E80" s="8"/>
      <c r="F80" s="8"/>
      <c r="G80" s="9"/>
      <c r="H80" s="8"/>
      <c r="I80" s="8"/>
      <c r="J80" s="8"/>
      <c r="K80" s="8"/>
      <c r="L80" s="8"/>
      <c r="M80" s="8"/>
      <c r="N80" s="8"/>
      <c r="O80" s="8"/>
      <c r="P80" s="8"/>
      <c r="Q80" s="8"/>
      <c r="R80" s="8"/>
      <c r="S80" s="8"/>
      <c r="T80" s="8"/>
      <c r="U80" s="8"/>
      <c r="V80" s="8"/>
      <c r="W80" s="8"/>
      <c r="X80" s="8"/>
      <c r="Y80" s="8"/>
    </row>
    <row r="81" ht="15.75" customHeight="1" spans="1:25">
      <c r="A81" s="8"/>
      <c r="B81" s="9"/>
      <c r="C81" s="9"/>
      <c r="D81" s="9"/>
      <c r="E81" s="8"/>
      <c r="F81" s="8"/>
      <c r="G81" s="9"/>
      <c r="H81" s="8"/>
      <c r="I81" s="8"/>
      <c r="J81" s="8"/>
      <c r="K81" s="8"/>
      <c r="L81" s="8"/>
      <c r="M81" s="8"/>
      <c r="N81" s="8"/>
      <c r="O81" s="8"/>
      <c r="P81" s="8"/>
      <c r="Q81" s="8"/>
      <c r="R81" s="8"/>
      <c r="S81" s="8"/>
      <c r="T81" s="8"/>
      <c r="U81" s="8"/>
      <c r="V81" s="8"/>
      <c r="W81" s="8"/>
      <c r="X81" s="8"/>
      <c r="Y81" s="8"/>
    </row>
    <row r="82" ht="15.75" customHeight="1" spans="1:25">
      <c r="A82" s="8"/>
      <c r="B82" s="9"/>
      <c r="C82" s="9"/>
      <c r="D82" s="9"/>
      <c r="E82" s="8"/>
      <c r="F82" s="8"/>
      <c r="G82" s="9"/>
      <c r="H82" s="8"/>
      <c r="I82" s="8"/>
      <c r="J82" s="8"/>
      <c r="K82" s="8"/>
      <c r="L82" s="8"/>
      <c r="M82" s="8"/>
      <c r="N82" s="8"/>
      <c r="O82" s="8"/>
      <c r="P82" s="8"/>
      <c r="Q82" s="8"/>
      <c r="R82" s="8"/>
      <c r="S82" s="8"/>
      <c r="T82" s="8"/>
      <c r="U82" s="8"/>
      <c r="V82" s="8"/>
      <c r="W82" s="8"/>
      <c r="X82" s="8"/>
      <c r="Y82" s="8"/>
    </row>
    <row r="83" ht="15.75" customHeight="1" spans="1:25">
      <c r="A83" s="8"/>
      <c r="B83" s="9"/>
      <c r="C83" s="9"/>
      <c r="D83" s="9"/>
      <c r="E83" s="8"/>
      <c r="F83" s="8"/>
      <c r="G83" s="9"/>
      <c r="H83" s="8"/>
      <c r="I83" s="8"/>
      <c r="J83" s="8"/>
      <c r="K83" s="8"/>
      <c r="L83" s="8"/>
      <c r="M83" s="8"/>
      <c r="N83" s="8"/>
      <c r="O83" s="8"/>
      <c r="P83" s="8"/>
      <c r="Q83" s="8"/>
      <c r="R83" s="8"/>
      <c r="S83" s="8"/>
      <c r="T83" s="8"/>
      <c r="U83" s="8"/>
      <c r="V83" s="8"/>
      <c r="W83" s="8"/>
      <c r="X83" s="8"/>
      <c r="Y83" s="8"/>
    </row>
    <row r="84" ht="15.75" customHeight="1" spans="1:25">
      <c r="A84" s="8"/>
      <c r="B84" s="9"/>
      <c r="C84" s="9"/>
      <c r="D84" s="9"/>
      <c r="E84" s="8"/>
      <c r="F84" s="8"/>
      <c r="G84" s="9"/>
      <c r="H84" s="8"/>
      <c r="I84" s="8"/>
      <c r="J84" s="8"/>
      <c r="K84" s="8"/>
      <c r="L84" s="8"/>
      <c r="M84" s="8"/>
      <c r="N84" s="8"/>
      <c r="O84" s="8"/>
      <c r="P84" s="8"/>
      <c r="Q84" s="8"/>
      <c r="R84" s="8"/>
      <c r="S84" s="8"/>
      <c r="T84" s="8"/>
      <c r="U84" s="8"/>
      <c r="V84" s="8"/>
      <c r="W84" s="8"/>
      <c r="X84" s="8"/>
      <c r="Y84" s="8"/>
    </row>
    <row r="85" ht="15.75" customHeight="1" spans="1:25">
      <c r="A85" s="8"/>
      <c r="B85" s="9"/>
      <c r="C85" s="9"/>
      <c r="D85" s="9"/>
      <c r="E85" s="8"/>
      <c r="F85" s="8"/>
      <c r="G85" s="9"/>
      <c r="H85" s="8"/>
      <c r="I85" s="8"/>
      <c r="J85" s="8"/>
      <c r="K85" s="8"/>
      <c r="L85" s="8"/>
      <c r="M85" s="8"/>
      <c r="N85" s="8"/>
      <c r="O85" s="8"/>
      <c r="P85" s="8"/>
      <c r="Q85" s="8"/>
      <c r="R85" s="8"/>
      <c r="S85" s="8"/>
      <c r="T85" s="8"/>
      <c r="U85" s="8"/>
      <c r="V85" s="8"/>
      <c r="W85" s="8"/>
      <c r="X85" s="8"/>
      <c r="Y85" s="8"/>
    </row>
    <row r="86" ht="15.75" customHeight="1" spans="1:25">
      <c r="A86" s="8"/>
      <c r="B86" s="9"/>
      <c r="C86" s="9"/>
      <c r="D86" s="9"/>
      <c r="E86" s="8"/>
      <c r="F86" s="8"/>
      <c r="G86" s="9"/>
      <c r="H86" s="8"/>
      <c r="I86" s="8"/>
      <c r="J86" s="8"/>
      <c r="K86" s="8"/>
      <c r="L86" s="8"/>
      <c r="M86" s="8"/>
      <c r="N86" s="8"/>
      <c r="O86" s="8"/>
      <c r="P86" s="8"/>
      <c r="Q86" s="8"/>
      <c r="R86" s="8"/>
      <c r="S86" s="8"/>
      <c r="T86" s="8"/>
      <c r="U86" s="8"/>
      <c r="V86" s="8"/>
      <c r="W86" s="8"/>
      <c r="X86" s="8"/>
      <c r="Y86" s="8"/>
    </row>
    <row r="87" ht="15.75" customHeight="1" spans="1:25">
      <c r="A87" s="8"/>
      <c r="B87" s="9"/>
      <c r="C87" s="9"/>
      <c r="D87" s="9"/>
      <c r="E87" s="8"/>
      <c r="F87" s="8"/>
      <c r="G87" s="9"/>
      <c r="H87" s="8"/>
      <c r="I87" s="8"/>
      <c r="J87" s="8"/>
      <c r="K87" s="8"/>
      <c r="L87" s="8"/>
      <c r="M87" s="8"/>
      <c r="N87" s="8"/>
      <c r="O87" s="8"/>
      <c r="P87" s="8"/>
      <c r="Q87" s="8"/>
      <c r="R87" s="8"/>
      <c r="S87" s="8"/>
      <c r="T87" s="8"/>
      <c r="U87" s="8"/>
      <c r="V87" s="8"/>
      <c r="W87" s="8"/>
      <c r="X87" s="8"/>
      <c r="Y87" s="8"/>
    </row>
    <row r="88" ht="15.75" customHeight="1" spans="1:25">
      <c r="A88" s="8"/>
      <c r="B88" s="9"/>
      <c r="C88" s="9"/>
      <c r="D88" s="9"/>
      <c r="E88" s="8"/>
      <c r="F88" s="8"/>
      <c r="G88" s="9"/>
      <c r="H88" s="8"/>
      <c r="I88" s="8"/>
      <c r="J88" s="8"/>
      <c r="K88" s="8"/>
      <c r="L88" s="8"/>
      <c r="M88" s="8"/>
      <c r="N88" s="8"/>
      <c r="O88" s="8"/>
      <c r="P88" s="8"/>
      <c r="Q88" s="8"/>
      <c r="R88" s="8"/>
      <c r="S88" s="8"/>
      <c r="T88" s="8"/>
      <c r="U88" s="8"/>
      <c r="V88" s="8"/>
      <c r="W88" s="8"/>
      <c r="X88" s="8"/>
      <c r="Y88" s="8"/>
    </row>
    <row r="89" ht="15.75" customHeight="1" spans="1:25">
      <c r="A89" s="8"/>
      <c r="B89" s="9"/>
      <c r="C89" s="9"/>
      <c r="D89" s="9"/>
      <c r="E89" s="8"/>
      <c r="F89" s="8"/>
      <c r="G89" s="9"/>
      <c r="H89" s="8"/>
      <c r="I89" s="8"/>
      <c r="J89" s="8"/>
      <c r="K89" s="8"/>
      <c r="L89" s="8"/>
      <c r="M89" s="8"/>
      <c r="N89" s="8"/>
      <c r="O89" s="8"/>
      <c r="P89" s="8"/>
      <c r="Q89" s="8"/>
      <c r="R89" s="8"/>
      <c r="S89" s="8"/>
      <c r="T89" s="8"/>
      <c r="U89" s="8"/>
      <c r="V89" s="8"/>
      <c r="W89" s="8"/>
      <c r="X89" s="8"/>
      <c r="Y89" s="8"/>
    </row>
    <row r="90" ht="15.75" customHeight="1" spans="1:25">
      <c r="A90" s="8"/>
      <c r="B90" s="9"/>
      <c r="C90" s="9"/>
      <c r="D90" s="9"/>
      <c r="E90" s="8"/>
      <c r="F90" s="8"/>
      <c r="G90" s="9"/>
      <c r="H90" s="8"/>
      <c r="I90" s="8"/>
      <c r="J90" s="8"/>
      <c r="K90" s="8"/>
      <c r="L90" s="8"/>
      <c r="M90" s="8"/>
      <c r="N90" s="8"/>
      <c r="O90" s="8"/>
      <c r="P90" s="8"/>
      <c r="Q90" s="8"/>
      <c r="R90" s="8"/>
      <c r="S90" s="8"/>
      <c r="T90" s="8"/>
      <c r="U90" s="8"/>
      <c r="V90" s="8"/>
      <c r="W90" s="8"/>
      <c r="X90" s="8"/>
      <c r="Y90" s="8"/>
    </row>
    <row r="91" ht="15.75" customHeight="1" spans="1:25">
      <c r="A91" s="8"/>
      <c r="B91" s="9"/>
      <c r="C91" s="9"/>
      <c r="D91" s="9"/>
      <c r="E91" s="8"/>
      <c r="F91" s="8"/>
      <c r="G91" s="9"/>
      <c r="H91" s="8"/>
      <c r="I91" s="8"/>
      <c r="J91" s="8"/>
      <c r="K91" s="8"/>
      <c r="L91" s="8"/>
      <c r="M91" s="8"/>
      <c r="N91" s="8"/>
      <c r="O91" s="8"/>
      <c r="P91" s="8"/>
      <c r="Q91" s="8"/>
      <c r="R91" s="8"/>
      <c r="S91" s="8"/>
      <c r="T91" s="8"/>
      <c r="U91" s="8"/>
      <c r="V91" s="8"/>
      <c r="W91" s="8"/>
      <c r="X91" s="8"/>
      <c r="Y91" s="8"/>
    </row>
    <row r="92" ht="15.75" customHeight="1" spans="1:25">
      <c r="A92" s="8"/>
      <c r="B92" s="9"/>
      <c r="C92" s="9"/>
      <c r="D92" s="9"/>
      <c r="E92" s="8"/>
      <c r="F92" s="8"/>
      <c r="G92" s="9"/>
      <c r="H92" s="8"/>
      <c r="I92" s="8"/>
      <c r="J92" s="8"/>
      <c r="K92" s="8"/>
      <c r="L92" s="8"/>
      <c r="M92" s="8"/>
      <c r="N92" s="8"/>
      <c r="O92" s="8"/>
      <c r="P92" s="8"/>
      <c r="Q92" s="8"/>
      <c r="R92" s="8"/>
      <c r="S92" s="8"/>
      <c r="T92" s="8"/>
      <c r="U92" s="8"/>
      <c r="V92" s="8"/>
      <c r="W92" s="8"/>
      <c r="X92" s="8"/>
      <c r="Y92" s="8"/>
    </row>
    <row r="93" ht="15.75" customHeight="1" spans="1:25">
      <c r="A93" s="8"/>
      <c r="B93" s="9"/>
      <c r="C93" s="9"/>
      <c r="D93" s="9"/>
      <c r="E93" s="8"/>
      <c r="F93" s="8"/>
      <c r="G93" s="9"/>
      <c r="H93" s="8"/>
      <c r="I93" s="8"/>
      <c r="J93" s="8"/>
      <c r="K93" s="8"/>
      <c r="L93" s="8"/>
      <c r="M93" s="8"/>
      <c r="N93" s="8"/>
      <c r="O93" s="8"/>
      <c r="P93" s="8"/>
      <c r="Q93" s="8"/>
      <c r="R93" s="8"/>
      <c r="S93" s="8"/>
      <c r="T93" s="8"/>
      <c r="U93" s="8"/>
      <c r="V93" s="8"/>
      <c r="W93" s="8"/>
      <c r="X93" s="8"/>
      <c r="Y93" s="8"/>
    </row>
    <row r="94" ht="15.75" customHeight="1" spans="1:25">
      <c r="A94" s="8"/>
      <c r="B94" s="9"/>
      <c r="C94" s="9"/>
      <c r="D94" s="9"/>
      <c r="E94" s="8"/>
      <c r="F94" s="8"/>
      <c r="G94" s="9"/>
      <c r="H94" s="8"/>
      <c r="I94" s="8"/>
      <c r="J94" s="8"/>
      <c r="K94" s="8"/>
      <c r="L94" s="8"/>
      <c r="M94" s="8"/>
      <c r="N94" s="8"/>
      <c r="O94" s="8"/>
      <c r="P94" s="8"/>
      <c r="Q94" s="8"/>
      <c r="R94" s="8"/>
      <c r="S94" s="8"/>
      <c r="T94" s="8"/>
      <c r="U94" s="8"/>
      <c r="V94" s="8"/>
      <c r="W94" s="8"/>
      <c r="X94" s="8"/>
      <c r="Y94" s="8"/>
    </row>
    <row r="95" ht="15.75" customHeight="1" spans="1:25">
      <c r="A95" s="8"/>
      <c r="B95" s="9"/>
      <c r="C95" s="9"/>
      <c r="D95" s="9"/>
      <c r="E95" s="8"/>
      <c r="F95" s="8"/>
      <c r="G95" s="9"/>
      <c r="H95" s="8"/>
      <c r="I95" s="8"/>
      <c r="J95" s="8"/>
      <c r="K95" s="8"/>
      <c r="L95" s="8"/>
      <c r="M95" s="8"/>
      <c r="N95" s="8"/>
      <c r="O95" s="8"/>
      <c r="P95" s="8"/>
      <c r="Q95" s="8"/>
      <c r="R95" s="8"/>
      <c r="S95" s="8"/>
      <c r="T95" s="8"/>
      <c r="U95" s="8"/>
      <c r="V95" s="8"/>
      <c r="W95" s="8"/>
      <c r="X95" s="8"/>
      <c r="Y95" s="8"/>
    </row>
    <row r="96" ht="15.75" customHeight="1" spans="1:25">
      <c r="A96" s="8"/>
      <c r="B96" s="9"/>
      <c r="C96" s="9"/>
      <c r="D96" s="9"/>
      <c r="E96" s="8"/>
      <c r="F96" s="8"/>
      <c r="G96" s="9"/>
      <c r="H96" s="8"/>
      <c r="I96" s="8"/>
      <c r="J96" s="8"/>
      <c r="K96" s="8"/>
      <c r="L96" s="8"/>
      <c r="M96" s="8"/>
      <c r="N96" s="8"/>
      <c r="O96" s="8"/>
      <c r="P96" s="8"/>
      <c r="Q96" s="8"/>
      <c r="R96" s="8"/>
      <c r="S96" s="8"/>
      <c r="T96" s="8"/>
      <c r="U96" s="8"/>
      <c r="V96" s="8"/>
      <c r="W96" s="8"/>
      <c r="X96" s="8"/>
      <c r="Y96" s="8"/>
    </row>
    <row r="97" ht="15.75" customHeight="1" spans="1:25">
      <c r="A97" s="8"/>
      <c r="B97" s="9"/>
      <c r="C97" s="9"/>
      <c r="D97" s="9"/>
      <c r="E97" s="8"/>
      <c r="F97" s="8"/>
      <c r="G97" s="9"/>
      <c r="H97" s="8"/>
      <c r="I97" s="8"/>
      <c r="J97" s="8"/>
      <c r="K97" s="8"/>
      <c r="L97" s="8"/>
      <c r="M97" s="8"/>
      <c r="N97" s="8"/>
      <c r="O97" s="8"/>
      <c r="P97" s="8"/>
      <c r="Q97" s="8"/>
      <c r="R97" s="8"/>
      <c r="S97" s="8"/>
      <c r="T97" s="8"/>
      <c r="U97" s="8"/>
      <c r="V97" s="8"/>
      <c r="W97" s="8"/>
      <c r="X97" s="8"/>
      <c r="Y97" s="8"/>
    </row>
    <row r="98" ht="15.75" customHeight="1" spans="1:25">
      <c r="A98" s="8"/>
      <c r="B98" s="9"/>
      <c r="C98" s="9"/>
      <c r="D98" s="9"/>
      <c r="E98" s="8"/>
      <c r="F98" s="8"/>
      <c r="G98" s="9"/>
      <c r="H98" s="8"/>
      <c r="I98" s="8"/>
      <c r="J98" s="8"/>
      <c r="K98" s="8"/>
      <c r="L98" s="8"/>
      <c r="M98" s="8"/>
      <c r="N98" s="8"/>
      <c r="O98" s="8"/>
      <c r="P98" s="8"/>
      <c r="Q98" s="8"/>
      <c r="R98" s="8"/>
      <c r="S98" s="8"/>
      <c r="T98" s="8"/>
      <c r="U98" s="8"/>
      <c r="V98" s="8"/>
      <c r="W98" s="8"/>
      <c r="X98" s="8"/>
      <c r="Y98" s="8"/>
    </row>
    <row r="99" ht="15.75" customHeight="1" spans="1:25">
      <c r="A99" s="8"/>
      <c r="B99" s="9"/>
      <c r="C99" s="9"/>
      <c r="D99" s="9"/>
      <c r="E99" s="8"/>
      <c r="F99" s="8"/>
      <c r="G99" s="9"/>
      <c r="H99" s="8"/>
      <c r="I99" s="8"/>
      <c r="J99" s="8"/>
      <c r="K99" s="8"/>
      <c r="L99" s="8"/>
      <c r="M99" s="8"/>
      <c r="N99" s="8"/>
      <c r="O99" s="8"/>
      <c r="P99" s="8"/>
      <c r="Q99" s="8"/>
      <c r="R99" s="8"/>
      <c r="S99" s="8"/>
      <c r="T99" s="8"/>
      <c r="U99" s="8"/>
      <c r="V99" s="8"/>
      <c r="W99" s="8"/>
      <c r="X99" s="8"/>
      <c r="Y99" s="8"/>
    </row>
    <row r="100" ht="15.75" customHeight="1" spans="1:25">
      <c r="A100" s="8"/>
      <c r="B100" s="9"/>
      <c r="C100" s="9"/>
      <c r="D100" s="9"/>
      <c r="E100" s="8"/>
      <c r="F100" s="8"/>
      <c r="G100" s="9"/>
      <c r="H100" s="8"/>
      <c r="I100" s="8"/>
      <c r="J100" s="8"/>
      <c r="K100" s="8"/>
      <c r="L100" s="8"/>
      <c r="M100" s="8"/>
      <c r="N100" s="8"/>
      <c r="O100" s="8"/>
      <c r="P100" s="8"/>
      <c r="Q100" s="8"/>
      <c r="R100" s="8"/>
      <c r="S100" s="8"/>
      <c r="T100" s="8"/>
      <c r="U100" s="8"/>
      <c r="V100" s="8"/>
      <c r="W100" s="8"/>
      <c r="X100" s="8"/>
      <c r="Y100" s="8"/>
    </row>
    <row r="101" ht="15.75" customHeight="1" spans="1:25">
      <c r="A101" s="8"/>
      <c r="B101" s="9"/>
      <c r="C101" s="9"/>
      <c r="D101" s="9"/>
      <c r="E101" s="8"/>
      <c r="F101" s="8"/>
      <c r="G101" s="9"/>
      <c r="H101" s="8"/>
      <c r="I101" s="8"/>
      <c r="J101" s="8"/>
      <c r="K101" s="8"/>
      <c r="L101" s="8"/>
      <c r="M101" s="8"/>
      <c r="N101" s="8"/>
      <c r="O101" s="8"/>
      <c r="P101" s="8"/>
      <c r="Q101" s="8"/>
      <c r="R101" s="8"/>
      <c r="S101" s="8"/>
      <c r="T101" s="8"/>
      <c r="U101" s="8"/>
      <c r="V101" s="8"/>
      <c r="W101" s="8"/>
      <c r="X101" s="8"/>
      <c r="Y101" s="8"/>
    </row>
    <row r="102" ht="15.75" customHeight="1" spans="1:25">
      <c r="A102" s="8"/>
      <c r="B102" s="9"/>
      <c r="C102" s="9"/>
      <c r="D102" s="9"/>
      <c r="E102" s="8"/>
      <c r="F102" s="8"/>
      <c r="G102" s="9"/>
      <c r="H102" s="8"/>
      <c r="I102" s="8"/>
      <c r="J102" s="8"/>
      <c r="K102" s="8"/>
      <c r="L102" s="8"/>
      <c r="M102" s="8"/>
      <c r="N102" s="8"/>
      <c r="O102" s="8"/>
      <c r="P102" s="8"/>
      <c r="Q102" s="8"/>
      <c r="R102" s="8"/>
      <c r="S102" s="8"/>
      <c r="T102" s="8"/>
      <c r="U102" s="8"/>
      <c r="V102" s="8"/>
      <c r="W102" s="8"/>
      <c r="X102" s="8"/>
      <c r="Y102" s="8"/>
    </row>
    <row r="103" ht="15.75" customHeight="1" spans="1:25">
      <c r="A103" s="8"/>
      <c r="B103" s="9"/>
      <c r="C103" s="9"/>
      <c r="D103" s="9"/>
      <c r="E103" s="8"/>
      <c r="F103" s="8"/>
      <c r="G103" s="9"/>
      <c r="H103" s="8"/>
      <c r="I103" s="8"/>
      <c r="J103" s="8"/>
      <c r="K103" s="8"/>
      <c r="L103" s="8"/>
      <c r="M103" s="8"/>
      <c r="N103" s="8"/>
      <c r="O103" s="8"/>
      <c r="P103" s="8"/>
      <c r="Q103" s="8"/>
      <c r="R103" s="8"/>
      <c r="S103" s="8"/>
      <c r="T103" s="8"/>
      <c r="U103" s="8"/>
      <c r="V103" s="8"/>
      <c r="W103" s="8"/>
      <c r="X103" s="8"/>
      <c r="Y103" s="8"/>
    </row>
    <row r="104" ht="15.75" customHeight="1" spans="1:25">
      <c r="A104" s="8"/>
      <c r="B104" s="9"/>
      <c r="C104" s="9"/>
      <c r="D104" s="9"/>
      <c r="E104" s="8"/>
      <c r="F104" s="8"/>
      <c r="G104" s="9"/>
      <c r="H104" s="8"/>
      <c r="I104" s="8"/>
      <c r="J104" s="8"/>
      <c r="K104" s="8"/>
      <c r="L104" s="8"/>
      <c r="M104" s="8"/>
      <c r="N104" s="8"/>
      <c r="O104" s="8"/>
      <c r="P104" s="8"/>
      <c r="Q104" s="8"/>
      <c r="R104" s="8"/>
      <c r="S104" s="8"/>
      <c r="T104" s="8"/>
      <c r="U104" s="8"/>
      <c r="V104" s="8"/>
      <c r="W104" s="8"/>
      <c r="X104" s="8"/>
      <c r="Y104" s="8"/>
    </row>
    <row r="105" ht="15.75" customHeight="1" spans="1:25">
      <c r="A105" s="8"/>
      <c r="B105" s="9"/>
      <c r="C105" s="9"/>
      <c r="D105" s="9"/>
      <c r="E105" s="8"/>
      <c r="F105" s="8"/>
      <c r="G105" s="9"/>
      <c r="H105" s="8"/>
      <c r="I105" s="8"/>
      <c r="J105" s="8"/>
      <c r="K105" s="8"/>
      <c r="L105" s="8"/>
      <c r="M105" s="8"/>
      <c r="N105" s="8"/>
      <c r="O105" s="8"/>
      <c r="P105" s="8"/>
      <c r="Q105" s="8"/>
      <c r="R105" s="8"/>
      <c r="S105" s="8"/>
      <c r="T105" s="8"/>
      <c r="U105" s="8"/>
      <c r="V105" s="8"/>
      <c r="W105" s="8"/>
      <c r="X105" s="8"/>
      <c r="Y105" s="8"/>
    </row>
    <row r="106" ht="15.75" customHeight="1" spans="1:25">
      <c r="A106" s="8"/>
      <c r="B106" s="9"/>
      <c r="C106" s="9"/>
      <c r="D106" s="9"/>
      <c r="E106" s="8"/>
      <c r="F106" s="8"/>
      <c r="G106" s="9"/>
      <c r="H106" s="8"/>
      <c r="I106" s="8"/>
      <c r="J106" s="8"/>
      <c r="K106" s="8"/>
      <c r="L106" s="8"/>
      <c r="M106" s="8"/>
      <c r="N106" s="8"/>
      <c r="O106" s="8"/>
      <c r="P106" s="8"/>
      <c r="Q106" s="8"/>
      <c r="R106" s="8"/>
      <c r="S106" s="8"/>
      <c r="T106" s="8"/>
      <c r="U106" s="8"/>
      <c r="V106" s="8"/>
      <c r="W106" s="8"/>
      <c r="X106" s="8"/>
      <c r="Y106" s="8"/>
    </row>
    <row r="107" ht="15.75" customHeight="1" spans="1:25">
      <c r="A107" s="8"/>
      <c r="B107" s="9"/>
      <c r="C107" s="9"/>
      <c r="D107" s="9"/>
      <c r="E107" s="8"/>
      <c r="F107" s="8"/>
      <c r="G107" s="9"/>
      <c r="H107" s="8"/>
      <c r="I107" s="8"/>
      <c r="J107" s="8"/>
      <c r="K107" s="8"/>
      <c r="L107" s="8"/>
      <c r="M107" s="8"/>
      <c r="N107" s="8"/>
      <c r="O107" s="8"/>
      <c r="P107" s="8"/>
      <c r="Q107" s="8"/>
      <c r="R107" s="8"/>
      <c r="S107" s="8"/>
      <c r="T107" s="8"/>
      <c r="U107" s="8"/>
      <c r="V107" s="8"/>
      <c r="W107" s="8"/>
      <c r="X107" s="8"/>
      <c r="Y107" s="8"/>
    </row>
    <row r="108" ht="15.75" customHeight="1" spans="1:25">
      <c r="A108" s="8"/>
      <c r="B108" s="9"/>
      <c r="C108" s="9"/>
      <c r="D108" s="9"/>
      <c r="E108" s="8"/>
      <c r="F108" s="8"/>
      <c r="G108" s="9"/>
      <c r="H108" s="8"/>
      <c r="I108" s="8"/>
      <c r="J108" s="8"/>
      <c r="K108" s="8"/>
      <c r="L108" s="8"/>
      <c r="M108" s="8"/>
      <c r="N108" s="8"/>
      <c r="O108" s="8"/>
      <c r="P108" s="8"/>
      <c r="Q108" s="8"/>
      <c r="R108" s="8"/>
      <c r="S108" s="8"/>
      <c r="T108" s="8"/>
      <c r="U108" s="8"/>
      <c r="V108" s="8"/>
      <c r="W108" s="8"/>
      <c r="X108" s="8"/>
      <c r="Y108" s="8"/>
    </row>
    <row r="109" ht="15.75" customHeight="1" spans="1:25">
      <c r="A109" s="8"/>
      <c r="B109" s="9"/>
      <c r="C109" s="9"/>
      <c r="D109" s="9"/>
      <c r="E109" s="8"/>
      <c r="F109" s="8"/>
      <c r="G109" s="9"/>
      <c r="H109" s="8"/>
      <c r="I109" s="8"/>
      <c r="J109" s="8"/>
      <c r="K109" s="8"/>
      <c r="L109" s="8"/>
      <c r="M109" s="8"/>
      <c r="N109" s="8"/>
      <c r="O109" s="8"/>
      <c r="P109" s="8"/>
      <c r="Q109" s="8"/>
      <c r="R109" s="8"/>
      <c r="S109" s="8"/>
      <c r="T109" s="8"/>
      <c r="U109" s="8"/>
      <c r="V109" s="8"/>
      <c r="W109" s="8"/>
      <c r="X109" s="8"/>
      <c r="Y109" s="8"/>
    </row>
    <row r="110" ht="15.75" customHeight="1" spans="1:25">
      <c r="A110" s="8"/>
      <c r="B110" s="9"/>
      <c r="C110" s="9"/>
      <c r="D110" s="9"/>
      <c r="E110" s="8"/>
      <c r="F110" s="8"/>
      <c r="G110" s="9"/>
      <c r="H110" s="8"/>
      <c r="I110" s="8"/>
      <c r="J110" s="8"/>
      <c r="K110" s="8"/>
      <c r="L110" s="8"/>
      <c r="M110" s="8"/>
      <c r="N110" s="8"/>
      <c r="O110" s="8"/>
      <c r="P110" s="8"/>
      <c r="Q110" s="8"/>
      <c r="R110" s="8"/>
      <c r="S110" s="8"/>
      <c r="T110" s="8"/>
      <c r="U110" s="8"/>
      <c r="V110" s="8"/>
      <c r="W110" s="8"/>
      <c r="X110" s="8"/>
      <c r="Y110" s="8"/>
    </row>
    <row r="111" ht="15.75" customHeight="1" spans="1:25">
      <c r="A111" s="8"/>
      <c r="B111" s="9"/>
      <c r="C111" s="9"/>
      <c r="D111" s="9"/>
      <c r="E111" s="8"/>
      <c r="F111" s="8"/>
      <c r="G111" s="9"/>
      <c r="H111" s="8"/>
      <c r="I111" s="8"/>
      <c r="J111" s="8"/>
      <c r="K111" s="8"/>
      <c r="L111" s="8"/>
      <c r="M111" s="8"/>
      <c r="N111" s="8"/>
      <c r="O111" s="8"/>
      <c r="P111" s="8"/>
      <c r="Q111" s="8"/>
      <c r="R111" s="8"/>
      <c r="S111" s="8"/>
      <c r="T111" s="8"/>
      <c r="U111" s="8"/>
      <c r="V111" s="8"/>
      <c r="W111" s="8"/>
      <c r="X111" s="8"/>
      <c r="Y111" s="8"/>
    </row>
    <row r="112" ht="15.75" customHeight="1" spans="1:25">
      <c r="A112" s="8"/>
      <c r="B112" s="9"/>
      <c r="C112" s="9"/>
      <c r="D112" s="9"/>
      <c r="E112" s="8"/>
      <c r="F112" s="8"/>
      <c r="G112" s="9"/>
      <c r="H112" s="8"/>
      <c r="I112" s="8"/>
      <c r="J112" s="8"/>
      <c r="K112" s="8"/>
      <c r="L112" s="8"/>
      <c r="M112" s="8"/>
      <c r="N112" s="8"/>
      <c r="O112" s="8"/>
      <c r="P112" s="8"/>
      <c r="Q112" s="8"/>
      <c r="R112" s="8"/>
      <c r="S112" s="8"/>
      <c r="T112" s="8"/>
      <c r="U112" s="8"/>
      <c r="V112" s="8"/>
      <c r="W112" s="8"/>
      <c r="X112" s="8"/>
      <c r="Y112" s="8"/>
    </row>
    <row r="113" ht="15.75" customHeight="1" spans="1:25">
      <c r="A113" s="8"/>
      <c r="B113" s="9"/>
      <c r="C113" s="9"/>
      <c r="D113" s="9"/>
      <c r="E113" s="8"/>
      <c r="F113" s="8"/>
      <c r="G113" s="9"/>
      <c r="H113" s="8"/>
      <c r="I113" s="8"/>
      <c r="J113" s="8"/>
      <c r="K113" s="8"/>
      <c r="L113" s="8"/>
      <c r="M113" s="8"/>
      <c r="N113" s="8"/>
      <c r="O113" s="8"/>
      <c r="P113" s="8"/>
      <c r="Q113" s="8"/>
      <c r="R113" s="8"/>
      <c r="S113" s="8"/>
      <c r="T113" s="8"/>
      <c r="U113" s="8"/>
      <c r="V113" s="8"/>
      <c r="W113" s="8"/>
      <c r="X113" s="8"/>
      <c r="Y113" s="8"/>
    </row>
    <row r="114" ht="15.75" customHeight="1" spans="1:25">
      <c r="A114" s="8"/>
      <c r="B114" s="9"/>
      <c r="C114" s="9"/>
      <c r="D114" s="9"/>
      <c r="E114" s="8"/>
      <c r="F114" s="8"/>
      <c r="G114" s="9"/>
      <c r="H114" s="8"/>
      <c r="I114" s="8"/>
      <c r="J114" s="8"/>
      <c r="K114" s="8"/>
      <c r="L114" s="8"/>
      <c r="M114" s="8"/>
      <c r="N114" s="8"/>
      <c r="O114" s="8"/>
      <c r="P114" s="8"/>
      <c r="Q114" s="8"/>
      <c r="R114" s="8"/>
      <c r="S114" s="8"/>
      <c r="T114" s="8"/>
      <c r="U114" s="8"/>
      <c r="V114" s="8"/>
      <c r="W114" s="8"/>
      <c r="X114" s="8"/>
      <c r="Y114" s="8"/>
    </row>
    <row r="115" ht="15.75" customHeight="1" spans="1:25">
      <c r="A115" s="8"/>
      <c r="B115" s="9"/>
      <c r="C115" s="9"/>
      <c r="D115" s="9"/>
      <c r="E115" s="8"/>
      <c r="F115" s="8"/>
      <c r="G115" s="9"/>
      <c r="H115" s="8"/>
      <c r="I115" s="8"/>
      <c r="J115" s="8"/>
      <c r="K115" s="8"/>
      <c r="L115" s="8"/>
      <c r="M115" s="8"/>
      <c r="N115" s="8"/>
      <c r="O115" s="8"/>
      <c r="P115" s="8"/>
      <c r="Q115" s="8"/>
      <c r="R115" s="8"/>
      <c r="S115" s="8"/>
      <c r="T115" s="8"/>
      <c r="U115" s="8"/>
      <c r="V115" s="8"/>
      <c r="W115" s="8"/>
      <c r="X115" s="8"/>
      <c r="Y115" s="8"/>
    </row>
    <row r="116" ht="15.75" customHeight="1" spans="1:25">
      <c r="A116" s="8"/>
      <c r="B116" s="9"/>
      <c r="C116" s="9"/>
      <c r="D116" s="9"/>
      <c r="E116" s="8"/>
      <c r="F116" s="8"/>
      <c r="G116" s="9"/>
      <c r="H116" s="8"/>
      <c r="I116" s="8"/>
      <c r="J116" s="8"/>
      <c r="K116" s="8"/>
      <c r="L116" s="8"/>
      <c r="M116" s="8"/>
      <c r="N116" s="8"/>
      <c r="O116" s="8"/>
      <c r="P116" s="8"/>
      <c r="Q116" s="8"/>
      <c r="R116" s="8"/>
      <c r="S116" s="8"/>
      <c r="T116" s="8"/>
      <c r="U116" s="8"/>
      <c r="V116" s="8"/>
      <c r="W116" s="8"/>
      <c r="X116" s="8"/>
      <c r="Y116" s="8"/>
    </row>
    <row r="117" ht="15.75" customHeight="1" spans="1:25">
      <c r="A117" s="8"/>
      <c r="B117" s="9"/>
      <c r="C117" s="9"/>
      <c r="D117" s="9"/>
      <c r="E117" s="8"/>
      <c r="F117" s="8"/>
      <c r="G117" s="9"/>
      <c r="H117" s="8"/>
      <c r="I117" s="8"/>
      <c r="J117" s="8"/>
      <c r="K117" s="8"/>
      <c r="L117" s="8"/>
      <c r="M117" s="8"/>
      <c r="N117" s="8"/>
      <c r="O117" s="8"/>
      <c r="P117" s="8"/>
      <c r="Q117" s="8"/>
      <c r="R117" s="8"/>
      <c r="S117" s="8"/>
      <c r="T117" s="8"/>
      <c r="U117" s="8"/>
      <c r="V117" s="8"/>
      <c r="W117" s="8"/>
      <c r="X117" s="8"/>
      <c r="Y117" s="8"/>
    </row>
    <row r="118" ht="15.75" customHeight="1" spans="1:25">
      <c r="A118" s="8"/>
      <c r="B118" s="9"/>
      <c r="C118" s="9"/>
      <c r="D118" s="9"/>
      <c r="E118" s="8"/>
      <c r="F118" s="8"/>
      <c r="G118" s="9"/>
      <c r="H118" s="8"/>
      <c r="I118" s="8"/>
      <c r="J118" s="8"/>
      <c r="K118" s="8"/>
      <c r="L118" s="8"/>
      <c r="M118" s="8"/>
      <c r="N118" s="8"/>
      <c r="O118" s="8"/>
      <c r="P118" s="8"/>
      <c r="Q118" s="8"/>
      <c r="R118" s="8"/>
      <c r="S118" s="8"/>
      <c r="T118" s="8"/>
      <c r="U118" s="8"/>
      <c r="V118" s="8"/>
      <c r="W118" s="8"/>
      <c r="X118" s="8"/>
      <c r="Y118" s="8"/>
    </row>
    <row r="119" ht="15.75" customHeight="1" spans="1:25">
      <c r="A119" s="8"/>
      <c r="B119" s="9"/>
      <c r="C119" s="9"/>
      <c r="D119" s="9"/>
      <c r="E119" s="8"/>
      <c r="F119" s="8"/>
      <c r="G119" s="9"/>
      <c r="H119" s="8"/>
      <c r="I119" s="8"/>
      <c r="J119" s="8"/>
      <c r="K119" s="8"/>
      <c r="L119" s="8"/>
      <c r="M119" s="8"/>
      <c r="N119" s="8"/>
      <c r="O119" s="8"/>
      <c r="P119" s="8"/>
      <c r="Q119" s="8"/>
      <c r="R119" s="8"/>
      <c r="S119" s="8"/>
      <c r="T119" s="8"/>
      <c r="U119" s="8"/>
      <c r="V119" s="8"/>
      <c r="W119" s="8"/>
      <c r="X119" s="8"/>
      <c r="Y119" s="8"/>
    </row>
    <row r="120" ht="15.75" customHeight="1" spans="1:25">
      <c r="A120" s="8"/>
      <c r="B120" s="9"/>
      <c r="C120" s="9"/>
      <c r="D120" s="9"/>
      <c r="E120" s="8"/>
      <c r="F120" s="8"/>
      <c r="G120" s="9"/>
      <c r="H120" s="8"/>
      <c r="I120" s="8"/>
      <c r="J120" s="8"/>
      <c r="K120" s="8"/>
      <c r="L120" s="8"/>
      <c r="M120" s="8"/>
      <c r="N120" s="8"/>
      <c r="O120" s="8"/>
      <c r="P120" s="8"/>
      <c r="Q120" s="8"/>
      <c r="R120" s="8"/>
      <c r="S120" s="8"/>
      <c r="T120" s="8"/>
      <c r="U120" s="8"/>
      <c r="V120" s="8"/>
      <c r="W120" s="8"/>
      <c r="X120" s="8"/>
      <c r="Y120" s="8"/>
    </row>
    <row r="121" ht="15.75" customHeight="1" spans="1:25">
      <c r="A121" s="8"/>
      <c r="B121" s="9"/>
      <c r="C121" s="9"/>
      <c r="D121" s="9"/>
      <c r="E121" s="8"/>
      <c r="F121" s="8"/>
      <c r="G121" s="9"/>
      <c r="H121" s="8"/>
      <c r="I121" s="8"/>
      <c r="J121" s="8"/>
      <c r="K121" s="8"/>
      <c r="L121" s="8"/>
      <c r="M121" s="8"/>
      <c r="N121" s="8"/>
      <c r="O121" s="8"/>
      <c r="P121" s="8"/>
      <c r="Q121" s="8"/>
      <c r="R121" s="8"/>
      <c r="S121" s="8"/>
      <c r="T121" s="8"/>
      <c r="U121" s="8"/>
      <c r="V121" s="8"/>
      <c r="W121" s="8"/>
      <c r="X121" s="8"/>
      <c r="Y121" s="8"/>
    </row>
    <row r="122" ht="15.75" customHeight="1" spans="1:25">
      <c r="A122" s="8"/>
      <c r="B122" s="9"/>
      <c r="C122" s="9"/>
      <c r="D122" s="9"/>
      <c r="E122" s="8"/>
      <c r="F122" s="8"/>
      <c r="G122" s="9"/>
      <c r="H122" s="8"/>
      <c r="I122" s="8"/>
      <c r="J122" s="8"/>
      <c r="K122" s="8"/>
      <c r="L122" s="8"/>
      <c r="M122" s="8"/>
      <c r="N122" s="8"/>
      <c r="O122" s="8"/>
      <c r="P122" s="8"/>
      <c r="Q122" s="8"/>
      <c r="R122" s="8"/>
      <c r="S122" s="8"/>
      <c r="T122" s="8"/>
      <c r="U122" s="8"/>
      <c r="V122" s="8"/>
      <c r="W122" s="8"/>
      <c r="X122" s="8"/>
      <c r="Y122" s="8"/>
    </row>
    <row r="123" ht="15.75" customHeight="1" spans="1:25">
      <c r="A123" s="8"/>
      <c r="B123" s="9"/>
      <c r="C123" s="9"/>
      <c r="D123" s="9"/>
      <c r="E123" s="8"/>
      <c r="F123" s="8"/>
      <c r="G123" s="9"/>
      <c r="H123" s="8"/>
      <c r="I123" s="8"/>
      <c r="J123" s="8"/>
      <c r="K123" s="8"/>
      <c r="L123" s="8"/>
      <c r="M123" s="8"/>
      <c r="N123" s="8"/>
      <c r="O123" s="8"/>
      <c r="P123" s="8"/>
      <c r="Q123" s="8"/>
      <c r="R123" s="8"/>
      <c r="S123" s="8"/>
      <c r="T123" s="8"/>
      <c r="U123" s="8"/>
      <c r="V123" s="8"/>
      <c r="W123" s="8"/>
      <c r="X123" s="8"/>
      <c r="Y123" s="8"/>
    </row>
    <row r="124" ht="15.75" customHeight="1" spans="1:25">
      <c r="A124" s="8"/>
      <c r="B124" s="9"/>
      <c r="C124" s="9"/>
      <c r="D124" s="9"/>
      <c r="E124" s="8"/>
      <c r="F124" s="8"/>
      <c r="G124" s="9"/>
      <c r="H124" s="8"/>
      <c r="I124" s="8"/>
      <c r="J124" s="8"/>
      <c r="K124" s="8"/>
      <c r="L124" s="8"/>
      <c r="M124" s="8"/>
      <c r="N124" s="8"/>
      <c r="O124" s="8"/>
      <c r="P124" s="8"/>
      <c r="Q124" s="8"/>
      <c r="R124" s="8"/>
      <c r="S124" s="8"/>
      <c r="T124" s="8"/>
      <c r="U124" s="8"/>
      <c r="V124" s="8"/>
      <c r="W124" s="8"/>
      <c r="X124" s="8"/>
      <c r="Y124" s="8"/>
    </row>
    <row r="125" ht="15.75" customHeight="1" spans="1:25">
      <c r="A125" s="8"/>
      <c r="B125" s="9"/>
      <c r="C125" s="9"/>
      <c r="D125" s="9"/>
      <c r="E125" s="8"/>
      <c r="F125" s="8"/>
      <c r="G125" s="9"/>
      <c r="H125" s="8"/>
      <c r="I125" s="8"/>
      <c r="J125" s="8"/>
      <c r="K125" s="8"/>
      <c r="L125" s="8"/>
      <c r="M125" s="8"/>
      <c r="N125" s="8"/>
      <c r="O125" s="8"/>
      <c r="P125" s="8"/>
      <c r="Q125" s="8"/>
      <c r="R125" s="8"/>
      <c r="S125" s="8"/>
      <c r="T125" s="8"/>
      <c r="U125" s="8"/>
      <c r="V125" s="8"/>
      <c r="W125" s="8"/>
      <c r="X125" s="8"/>
      <c r="Y125" s="8"/>
    </row>
    <row r="126" ht="15.75" customHeight="1" spans="1:25">
      <c r="A126" s="8"/>
      <c r="B126" s="9"/>
      <c r="C126" s="9"/>
      <c r="D126" s="9"/>
      <c r="E126" s="8"/>
      <c r="F126" s="8"/>
      <c r="G126" s="9"/>
      <c r="H126" s="8"/>
      <c r="I126" s="8"/>
      <c r="J126" s="8"/>
      <c r="K126" s="8"/>
      <c r="L126" s="8"/>
      <c r="M126" s="8"/>
      <c r="N126" s="8"/>
      <c r="O126" s="8"/>
      <c r="P126" s="8"/>
      <c r="Q126" s="8"/>
      <c r="R126" s="8"/>
      <c r="S126" s="8"/>
      <c r="T126" s="8"/>
      <c r="U126" s="8"/>
      <c r="V126" s="8"/>
      <c r="W126" s="8"/>
      <c r="X126" s="8"/>
      <c r="Y126" s="8"/>
    </row>
    <row r="127" ht="15.75" customHeight="1" spans="1:25">
      <c r="A127" s="8"/>
      <c r="B127" s="9"/>
      <c r="C127" s="9"/>
      <c r="D127" s="9"/>
      <c r="E127" s="8"/>
      <c r="F127" s="8"/>
      <c r="G127" s="9"/>
      <c r="H127" s="8"/>
      <c r="I127" s="8"/>
      <c r="J127" s="8"/>
      <c r="K127" s="8"/>
      <c r="L127" s="8"/>
      <c r="M127" s="8"/>
      <c r="N127" s="8"/>
      <c r="O127" s="8"/>
      <c r="P127" s="8"/>
      <c r="Q127" s="8"/>
      <c r="R127" s="8"/>
      <c r="S127" s="8"/>
      <c r="T127" s="8"/>
      <c r="U127" s="8"/>
      <c r="V127" s="8"/>
      <c r="W127" s="8"/>
      <c r="X127" s="8"/>
      <c r="Y127" s="8"/>
    </row>
    <row r="128" ht="15.75" customHeight="1" spans="1:25">
      <c r="A128" s="8"/>
      <c r="B128" s="9"/>
      <c r="C128" s="9"/>
      <c r="D128" s="9"/>
      <c r="E128" s="8"/>
      <c r="F128" s="8"/>
      <c r="G128" s="9"/>
      <c r="H128" s="8"/>
      <c r="I128" s="8"/>
      <c r="J128" s="8"/>
      <c r="K128" s="8"/>
      <c r="L128" s="8"/>
      <c r="M128" s="8"/>
      <c r="N128" s="8"/>
      <c r="O128" s="8"/>
      <c r="P128" s="8"/>
      <c r="Q128" s="8"/>
      <c r="R128" s="8"/>
      <c r="S128" s="8"/>
      <c r="T128" s="8"/>
      <c r="U128" s="8"/>
      <c r="V128" s="8"/>
      <c r="W128" s="8"/>
      <c r="X128" s="8"/>
      <c r="Y128" s="8"/>
    </row>
    <row r="129" ht="15.75" customHeight="1" spans="1:25">
      <c r="A129" s="8"/>
      <c r="B129" s="9"/>
      <c r="C129" s="9"/>
      <c r="D129" s="9"/>
      <c r="E129" s="8"/>
      <c r="F129" s="8"/>
      <c r="G129" s="9"/>
      <c r="H129" s="8"/>
      <c r="I129" s="8"/>
      <c r="J129" s="8"/>
      <c r="K129" s="8"/>
      <c r="L129" s="8"/>
      <c r="M129" s="8"/>
      <c r="N129" s="8"/>
      <c r="O129" s="8"/>
      <c r="P129" s="8"/>
      <c r="Q129" s="8"/>
      <c r="R129" s="8"/>
      <c r="S129" s="8"/>
      <c r="T129" s="8"/>
      <c r="U129" s="8"/>
      <c r="V129" s="8"/>
      <c r="W129" s="8"/>
      <c r="X129" s="8"/>
      <c r="Y129" s="8"/>
    </row>
    <row r="130" ht="15.75" customHeight="1" spans="1:25">
      <c r="A130" s="8"/>
      <c r="B130" s="9"/>
      <c r="C130" s="9"/>
      <c r="D130" s="9"/>
      <c r="E130" s="8"/>
      <c r="F130" s="8"/>
      <c r="G130" s="9"/>
      <c r="H130" s="8"/>
      <c r="I130" s="8"/>
      <c r="J130" s="8"/>
      <c r="K130" s="8"/>
      <c r="L130" s="8"/>
      <c r="M130" s="8"/>
      <c r="N130" s="8"/>
      <c r="O130" s="8"/>
      <c r="P130" s="8"/>
      <c r="Q130" s="8"/>
      <c r="R130" s="8"/>
      <c r="S130" s="8"/>
      <c r="T130" s="8"/>
      <c r="U130" s="8"/>
      <c r="V130" s="8"/>
      <c r="W130" s="8"/>
      <c r="X130" s="8"/>
      <c r="Y130" s="8"/>
    </row>
    <row r="131" ht="15.75" customHeight="1" spans="1:25">
      <c r="A131" s="8"/>
      <c r="B131" s="9"/>
      <c r="C131" s="9"/>
      <c r="D131" s="9"/>
      <c r="E131" s="8"/>
      <c r="F131" s="8"/>
      <c r="G131" s="9"/>
      <c r="H131" s="8"/>
      <c r="I131" s="8"/>
      <c r="J131" s="8"/>
      <c r="K131" s="8"/>
      <c r="L131" s="8"/>
      <c r="M131" s="8"/>
      <c r="N131" s="8"/>
      <c r="O131" s="8"/>
      <c r="P131" s="8"/>
      <c r="Q131" s="8"/>
      <c r="R131" s="8"/>
      <c r="S131" s="8"/>
      <c r="T131" s="8"/>
      <c r="U131" s="8"/>
      <c r="V131" s="8"/>
      <c r="W131" s="8"/>
      <c r="X131" s="8"/>
      <c r="Y131" s="8"/>
    </row>
    <row r="132" ht="15.75" customHeight="1" spans="1:25">
      <c r="A132" s="8"/>
      <c r="B132" s="9"/>
      <c r="C132" s="9"/>
      <c r="D132" s="9"/>
      <c r="E132" s="8"/>
      <c r="F132" s="8"/>
      <c r="G132" s="9"/>
      <c r="H132" s="8"/>
      <c r="I132" s="8"/>
      <c r="J132" s="8"/>
      <c r="K132" s="8"/>
      <c r="L132" s="8"/>
      <c r="M132" s="8"/>
      <c r="N132" s="8"/>
      <c r="O132" s="8"/>
      <c r="P132" s="8"/>
      <c r="Q132" s="8"/>
      <c r="R132" s="8"/>
      <c r="S132" s="8"/>
      <c r="T132" s="8"/>
      <c r="U132" s="8"/>
      <c r="V132" s="8"/>
      <c r="W132" s="8"/>
      <c r="X132" s="8"/>
      <c r="Y132" s="8"/>
    </row>
    <row r="133" ht="15.75" customHeight="1" spans="1:25">
      <c r="A133" s="8"/>
      <c r="B133" s="9"/>
      <c r="C133" s="9"/>
      <c r="D133" s="9"/>
      <c r="E133" s="8"/>
      <c r="F133" s="8"/>
      <c r="G133" s="9"/>
      <c r="H133" s="8"/>
      <c r="I133" s="8"/>
      <c r="J133" s="8"/>
      <c r="K133" s="8"/>
      <c r="L133" s="8"/>
      <c r="M133" s="8"/>
      <c r="N133" s="8"/>
      <c r="O133" s="8"/>
      <c r="P133" s="8"/>
      <c r="Q133" s="8"/>
      <c r="R133" s="8"/>
      <c r="S133" s="8"/>
      <c r="T133" s="8"/>
      <c r="U133" s="8"/>
      <c r="V133" s="8"/>
      <c r="W133" s="8"/>
      <c r="X133" s="8"/>
      <c r="Y133" s="8"/>
    </row>
    <row r="134" ht="15.75" customHeight="1" spans="1:25">
      <c r="A134" s="8"/>
      <c r="B134" s="9"/>
      <c r="C134" s="9"/>
      <c r="D134" s="9"/>
      <c r="E134" s="8"/>
      <c r="F134" s="8"/>
      <c r="G134" s="9"/>
      <c r="H134" s="8"/>
      <c r="I134" s="8"/>
      <c r="J134" s="8"/>
      <c r="K134" s="8"/>
      <c r="L134" s="8"/>
      <c r="M134" s="8"/>
      <c r="N134" s="8"/>
      <c r="O134" s="8"/>
      <c r="P134" s="8"/>
      <c r="Q134" s="8"/>
      <c r="R134" s="8"/>
      <c r="S134" s="8"/>
      <c r="T134" s="8"/>
      <c r="U134" s="8"/>
      <c r="V134" s="8"/>
      <c r="W134" s="8"/>
      <c r="X134" s="8"/>
      <c r="Y134" s="8"/>
    </row>
    <row r="135" ht="15.75" customHeight="1" spans="1:25">
      <c r="A135" s="8"/>
      <c r="B135" s="9"/>
      <c r="C135" s="9"/>
      <c r="D135" s="9"/>
      <c r="E135" s="8"/>
      <c r="F135" s="8"/>
      <c r="G135" s="9"/>
      <c r="H135" s="8"/>
      <c r="I135" s="8"/>
      <c r="J135" s="8"/>
      <c r="K135" s="8"/>
      <c r="L135" s="8"/>
      <c r="M135" s="8"/>
      <c r="N135" s="8"/>
      <c r="O135" s="8"/>
      <c r="P135" s="8"/>
      <c r="Q135" s="8"/>
      <c r="R135" s="8"/>
      <c r="S135" s="8"/>
      <c r="T135" s="8"/>
      <c r="U135" s="8"/>
      <c r="V135" s="8"/>
      <c r="W135" s="8"/>
      <c r="X135" s="8"/>
      <c r="Y135" s="8"/>
    </row>
    <row r="136" ht="15.75" customHeight="1" spans="1:25">
      <c r="A136" s="8"/>
      <c r="B136" s="9"/>
      <c r="C136" s="9"/>
      <c r="D136" s="9"/>
      <c r="E136" s="8"/>
      <c r="F136" s="8"/>
      <c r="G136" s="9"/>
      <c r="H136" s="8"/>
      <c r="I136" s="8"/>
      <c r="J136" s="8"/>
      <c r="K136" s="8"/>
      <c r="L136" s="8"/>
      <c r="M136" s="8"/>
      <c r="N136" s="8"/>
      <c r="O136" s="8"/>
      <c r="P136" s="8"/>
      <c r="Q136" s="8"/>
      <c r="R136" s="8"/>
      <c r="S136" s="8"/>
      <c r="T136" s="8"/>
      <c r="U136" s="8"/>
      <c r="V136" s="8"/>
      <c r="W136" s="8"/>
      <c r="X136" s="8"/>
      <c r="Y136" s="8"/>
    </row>
    <row r="137" ht="15.75" customHeight="1" spans="1:25">
      <c r="A137" s="8"/>
      <c r="B137" s="9"/>
      <c r="C137" s="9"/>
      <c r="D137" s="9"/>
      <c r="E137" s="8"/>
      <c r="F137" s="8"/>
      <c r="G137" s="9"/>
      <c r="H137" s="8"/>
      <c r="I137" s="8"/>
      <c r="J137" s="8"/>
      <c r="K137" s="8"/>
      <c r="L137" s="8"/>
      <c r="M137" s="8"/>
      <c r="N137" s="8"/>
      <c r="O137" s="8"/>
      <c r="P137" s="8"/>
      <c r="Q137" s="8"/>
      <c r="R137" s="8"/>
      <c r="S137" s="8"/>
      <c r="T137" s="8"/>
      <c r="U137" s="8"/>
      <c r="V137" s="8"/>
      <c r="W137" s="8"/>
      <c r="X137" s="8"/>
      <c r="Y137" s="8"/>
    </row>
    <row r="138" ht="15.75" customHeight="1" spans="1:25">
      <c r="A138" s="8"/>
      <c r="B138" s="9"/>
      <c r="C138" s="9"/>
      <c r="D138" s="9"/>
      <c r="E138" s="8"/>
      <c r="F138" s="8"/>
      <c r="G138" s="9"/>
      <c r="H138" s="8"/>
      <c r="I138" s="8"/>
      <c r="J138" s="8"/>
      <c r="K138" s="8"/>
      <c r="L138" s="8"/>
      <c r="M138" s="8"/>
      <c r="N138" s="8"/>
      <c r="O138" s="8"/>
      <c r="P138" s="8"/>
      <c r="Q138" s="8"/>
      <c r="R138" s="8"/>
      <c r="S138" s="8"/>
      <c r="T138" s="8"/>
      <c r="U138" s="8"/>
      <c r="V138" s="8"/>
      <c r="W138" s="8"/>
      <c r="X138" s="8"/>
      <c r="Y138" s="8"/>
    </row>
    <row r="139" ht="15.75" customHeight="1" spans="1:25">
      <c r="A139" s="8"/>
      <c r="B139" s="9"/>
      <c r="C139" s="9"/>
      <c r="D139" s="9"/>
      <c r="E139" s="8"/>
      <c r="F139" s="8"/>
      <c r="G139" s="9"/>
      <c r="H139" s="8"/>
      <c r="I139" s="8"/>
      <c r="J139" s="8"/>
      <c r="K139" s="8"/>
      <c r="L139" s="8"/>
      <c r="M139" s="8"/>
      <c r="N139" s="8"/>
      <c r="O139" s="8"/>
      <c r="P139" s="8"/>
      <c r="Q139" s="8"/>
      <c r="R139" s="8"/>
      <c r="S139" s="8"/>
      <c r="T139" s="8"/>
      <c r="U139" s="8"/>
      <c r="V139" s="8"/>
      <c r="W139" s="8"/>
      <c r="X139" s="8"/>
      <c r="Y139" s="8"/>
    </row>
    <row r="140" ht="15.75" customHeight="1" spans="1:25">
      <c r="A140" s="8"/>
      <c r="B140" s="9"/>
      <c r="C140" s="9"/>
      <c r="D140" s="9"/>
      <c r="E140" s="8"/>
      <c r="F140" s="8"/>
      <c r="G140" s="9"/>
      <c r="H140" s="8"/>
      <c r="I140" s="8"/>
      <c r="J140" s="8"/>
      <c r="K140" s="8"/>
      <c r="L140" s="8"/>
      <c r="M140" s="8"/>
      <c r="N140" s="8"/>
      <c r="O140" s="8"/>
      <c r="P140" s="8"/>
      <c r="Q140" s="8"/>
      <c r="R140" s="8"/>
      <c r="S140" s="8"/>
      <c r="T140" s="8"/>
      <c r="U140" s="8"/>
      <c r="V140" s="8"/>
      <c r="W140" s="8"/>
      <c r="X140" s="8"/>
      <c r="Y140" s="8"/>
    </row>
    <row r="141" ht="15.75" customHeight="1" spans="1:25">
      <c r="A141" s="8"/>
      <c r="B141" s="9"/>
      <c r="C141" s="9"/>
      <c r="D141" s="9"/>
      <c r="E141" s="8"/>
      <c r="F141" s="8"/>
      <c r="G141" s="9"/>
      <c r="H141" s="8"/>
      <c r="I141" s="8"/>
      <c r="J141" s="8"/>
      <c r="K141" s="8"/>
      <c r="L141" s="8"/>
      <c r="M141" s="8"/>
      <c r="N141" s="8"/>
      <c r="O141" s="8"/>
      <c r="P141" s="8"/>
      <c r="Q141" s="8"/>
      <c r="R141" s="8"/>
      <c r="S141" s="8"/>
      <c r="T141" s="8"/>
      <c r="U141" s="8"/>
      <c r="V141" s="8"/>
      <c r="W141" s="8"/>
      <c r="X141" s="8"/>
      <c r="Y141" s="8"/>
    </row>
    <row r="142" ht="15.75" customHeight="1" spans="1:25">
      <c r="A142" s="8"/>
      <c r="B142" s="9"/>
      <c r="C142" s="9"/>
      <c r="D142" s="9"/>
      <c r="E142" s="8"/>
      <c r="F142" s="8"/>
      <c r="G142" s="9"/>
      <c r="H142" s="8"/>
      <c r="I142" s="8"/>
      <c r="J142" s="8"/>
      <c r="K142" s="8"/>
      <c r="L142" s="8"/>
      <c r="M142" s="8"/>
      <c r="N142" s="8"/>
      <c r="O142" s="8"/>
      <c r="P142" s="8"/>
      <c r="Q142" s="8"/>
      <c r="R142" s="8"/>
      <c r="S142" s="8"/>
      <c r="T142" s="8"/>
      <c r="U142" s="8"/>
      <c r="V142" s="8"/>
      <c r="W142" s="8"/>
      <c r="X142" s="8"/>
      <c r="Y142" s="8"/>
    </row>
    <row r="143" ht="15.75" customHeight="1" spans="1:25">
      <c r="A143" s="8"/>
      <c r="B143" s="9"/>
      <c r="C143" s="9"/>
      <c r="D143" s="9"/>
      <c r="E143" s="8"/>
      <c r="F143" s="8"/>
      <c r="G143" s="9"/>
      <c r="H143" s="8"/>
      <c r="I143" s="8"/>
      <c r="J143" s="8"/>
      <c r="K143" s="8"/>
      <c r="L143" s="8"/>
      <c r="M143" s="8"/>
      <c r="N143" s="8"/>
      <c r="O143" s="8"/>
      <c r="P143" s="8"/>
      <c r="Q143" s="8"/>
      <c r="R143" s="8"/>
      <c r="S143" s="8"/>
      <c r="T143" s="8"/>
      <c r="U143" s="8"/>
      <c r="V143" s="8"/>
      <c r="W143" s="8"/>
      <c r="X143" s="8"/>
      <c r="Y143" s="8"/>
    </row>
    <row r="144" ht="15.75" customHeight="1" spans="1:25">
      <c r="A144" s="8"/>
      <c r="B144" s="9"/>
      <c r="C144" s="9"/>
      <c r="D144" s="9"/>
      <c r="E144" s="8"/>
      <c r="F144" s="8"/>
      <c r="G144" s="9"/>
      <c r="H144" s="8"/>
      <c r="I144" s="8"/>
      <c r="J144" s="8"/>
      <c r="K144" s="8"/>
      <c r="L144" s="8"/>
      <c r="M144" s="8"/>
      <c r="N144" s="8"/>
      <c r="O144" s="8"/>
      <c r="P144" s="8"/>
      <c r="Q144" s="8"/>
      <c r="R144" s="8"/>
      <c r="S144" s="8"/>
      <c r="T144" s="8"/>
      <c r="U144" s="8"/>
      <c r="V144" s="8"/>
      <c r="W144" s="8"/>
      <c r="X144" s="8"/>
      <c r="Y144" s="8"/>
    </row>
    <row r="145" ht="15.75" customHeight="1" spans="1:25">
      <c r="A145" s="8"/>
      <c r="B145" s="9"/>
      <c r="C145" s="9"/>
      <c r="D145" s="9"/>
      <c r="E145" s="8"/>
      <c r="F145" s="8"/>
      <c r="G145" s="9"/>
      <c r="H145" s="8"/>
      <c r="I145" s="8"/>
      <c r="J145" s="8"/>
      <c r="K145" s="8"/>
      <c r="L145" s="8"/>
      <c r="M145" s="8"/>
      <c r="N145" s="8"/>
      <c r="O145" s="8"/>
      <c r="P145" s="8"/>
      <c r="Q145" s="8"/>
      <c r="R145" s="8"/>
      <c r="S145" s="8"/>
      <c r="T145" s="8"/>
      <c r="U145" s="8"/>
      <c r="V145" s="8"/>
      <c r="W145" s="8"/>
      <c r="X145" s="8"/>
      <c r="Y145" s="8"/>
    </row>
    <row r="146" ht="15.75" customHeight="1" spans="1:25">
      <c r="A146" s="8"/>
      <c r="B146" s="9"/>
      <c r="C146" s="9"/>
      <c r="D146" s="9"/>
      <c r="E146" s="8"/>
      <c r="F146" s="8"/>
      <c r="G146" s="9"/>
      <c r="H146" s="8"/>
      <c r="I146" s="8"/>
      <c r="J146" s="8"/>
      <c r="K146" s="8"/>
      <c r="L146" s="8"/>
      <c r="M146" s="8"/>
      <c r="N146" s="8"/>
      <c r="O146" s="8"/>
      <c r="P146" s="8"/>
      <c r="Q146" s="8"/>
      <c r="R146" s="8"/>
      <c r="S146" s="8"/>
      <c r="T146" s="8"/>
      <c r="U146" s="8"/>
      <c r="V146" s="8"/>
      <c r="W146" s="8"/>
      <c r="X146" s="8"/>
      <c r="Y146" s="8"/>
    </row>
    <row r="147" ht="15.75" customHeight="1" spans="1:25">
      <c r="A147" s="8"/>
      <c r="B147" s="9"/>
      <c r="C147" s="9"/>
      <c r="D147" s="9"/>
      <c r="E147" s="8"/>
      <c r="F147" s="8"/>
      <c r="G147" s="9"/>
      <c r="H147" s="8"/>
      <c r="I147" s="8"/>
      <c r="J147" s="8"/>
      <c r="K147" s="8"/>
      <c r="L147" s="8"/>
      <c r="M147" s="8"/>
      <c r="N147" s="8"/>
      <c r="O147" s="8"/>
      <c r="P147" s="8"/>
      <c r="Q147" s="8"/>
      <c r="R147" s="8"/>
      <c r="S147" s="8"/>
      <c r="T147" s="8"/>
      <c r="U147" s="8"/>
      <c r="V147" s="8"/>
      <c r="W147" s="8"/>
      <c r="X147" s="8"/>
      <c r="Y147" s="8"/>
    </row>
    <row r="148" ht="15.75" customHeight="1" spans="1:25">
      <c r="A148" s="8"/>
      <c r="B148" s="9"/>
      <c r="C148" s="9"/>
      <c r="D148" s="9"/>
      <c r="E148" s="8"/>
      <c r="F148" s="8"/>
      <c r="G148" s="9"/>
      <c r="H148" s="8"/>
      <c r="I148" s="8"/>
      <c r="J148" s="8"/>
      <c r="K148" s="8"/>
      <c r="L148" s="8"/>
      <c r="M148" s="8"/>
      <c r="N148" s="8"/>
      <c r="O148" s="8"/>
      <c r="P148" s="8"/>
      <c r="Q148" s="8"/>
      <c r="R148" s="8"/>
      <c r="S148" s="8"/>
      <c r="T148" s="8"/>
      <c r="U148" s="8"/>
      <c r="V148" s="8"/>
      <c r="W148" s="8"/>
      <c r="X148" s="8"/>
      <c r="Y148" s="8"/>
    </row>
    <row r="149" ht="15.75" customHeight="1" spans="1:25">
      <c r="A149" s="8"/>
      <c r="B149" s="9"/>
      <c r="C149" s="9"/>
      <c r="D149" s="9"/>
      <c r="E149" s="8"/>
      <c r="F149" s="8"/>
      <c r="G149" s="9"/>
      <c r="H149" s="8"/>
      <c r="I149" s="8"/>
      <c r="J149" s="8"/>
      <c r="K149" s="8"/>
      <c r="L149" s="8"/>
      <c r="M149" s="8"/>
      <c r="N149" s="8"/>
      <c r="O149" s="8"/>
      <c r="P149" s="8"/>
      <c r="Q149" s="8"/>
      <c r="R149" s="8"/>
      <c r="S149" s="8"/>
      <c r="T149" s="8"/>
      <c r="U149" s="8"/>
      <c r="V149" s="8"/>
      <c r="W149" s="8"/>
      <c r="X149" s="8"/>
      <c r="Y149" s="8"/>
    </row>
    <row r="150" ht="15.75" customHeight="1" spans="1:25">
      <c r="A150" s="8"/>
      <c r="B150" s="9"/>
      <c r="C150" s="9"/>
      <c r="D150" s="9"/>
      <c r="E150" s="8"/>
      <c r="F150" s="8"/>
      <c r="G150" s="9"/>
      <c r="H150" s="8"/>
      <c r="I150" s="8"/>
      <c r="J150" s="8"/>
      <c r="K150" s="8"/>
      <c r="L150" s="8"/>
      <c r="M150" s="8"/>
      <c r="N150" s="8"/>
      <c r="O150" s="8"/>
      <c r="P150" s="8"/>
      <c r="Q150" s="8"/>
      <c r="R150" s="8"/>
      <c r="S150" s="8"/>
      <c r="T150" s="8"/>
      <c r="U150" s="8"/>
      <c r="V150" s="8"/>
      <c r="W150" s="8"/>
      <c r="X150" s="8"/>
      <c r="Y150" s="8"/>
    </row>
    <row r="151" ht="15.75" customHeight="1" spans="1:25">
      <c r="A151" s="8"/>
      <c r="B151" s="9"/>
      <c r="C151" s="9"/>
      <c r="D151" s="9"/>
      <c r="E151" s="8"/>
      <c r="F151" s="8"/>
      <c r="G151" s="9"/>
      <c r="H151" s="8"/>
      <c r="I151" s="8"/>
      <c r="J151" s="8"/>
      <c r="K151" s="8"/>
      <c r="L151" s="8"/>
      <c r="M151" s="8"/>
      <c r="N151" s="8"/>
      <c r="O151" s="8"/>
      <c r="P151" s="8"/>
      <c r="Q151" s="8"/>
      <c r="R151" s="8"/>
      <c r="S151" s="8"/>
      <c r="T151" s="8"/>
      <c r="U151" s="8"/>
      <c r="V151" s="8"/>
      <c r="W151" s="8"/>
      <c r="X151" s="8"/>
      <c r="Y151" s="8"/>
    </row>
    <row r="152" ht="15.75" customHeight="1" spans="1:25">
      <c r="A152" s="8"/>
      <c r="B152" s="9"/>
      <c r="C152" s="9"/>
      <c r="D152" s="9"/>
      <c r="E152" s="8"/>
      <c r="F152" s="8"/>
      <c r="G152" s="9"/>
      <c r="H152" s="8"/>
      <c r="I152" s="8"/>
      <c r="J152" s="8"/>
      <c r="K152" s="8"/>
      <c r="L152" s="8"/>
      <c r="M152" s="8"/>
      <c r="N152" s="8"/>
      <c r="O152" s="8"/>
      <c r="P152" s="8"/>
      <c r="Q152" s="8"/>
      <c r="R152" s="8"/>
      <c r="S152" s="8"/>
      <c r="T152" s="8"/>
      <c r="U152" s="8"/>
      <c r="V152" s="8"/>
      <c r="W152" s="8"/>
      <c r="X152" s="8"/>
      <c r="Y152" s="8"/>
    </row>
    <row r="153" ht="15.75" customHeight="1" spans="1:25">
      <c r="A153" s="8"/>
      <c r="B153" s="9"/>
      <c r="C153" s="9"/>
      <c r="D153" s="9"/>
      <c r="E153" s="8"/>
      <c r="F153" s="8"/>
      <c r="G153" s="9"/>
      <c r="H153" s="8"/>
      <c r="I153" s="8"/>
      <c r="J153" s="8"/>
      <c r="K153" s="8"/>
      <c r="L153" s="8"/>
      <c r="M153" s="8"/>
      <c r="N153" s="8"/>
      <c r="O153" s="8"/>
      <c r="P153" s="8"/>
      <c r="Q153" s="8"/>
      <c r="R153" s="8"/>
      <c r="S153" s="8"/>
      <c r="T153" s="8"/>
      <c r="U153" s="8"/>
      <c r="V153" s="8"/>
      <c r="W153" s="8"/>
      <c r="X153" s="8"/>
      <c r="Y153" s="8"/>
    </row>
    <row r="154" ht="15.75" customHeight="1" spans="1:25">
      <c r="A154" s="8"/>
      <c r="B154" s="9"/>
      <c r="C154" s="9"/>
      <c r="D154" s="9"/>
      <c r="E154" s="8"/>
      <c r="F154" s="8"/>
      <c r="G154" s="9"/>
      <c r="H154" s="8"/>
      <c r="I154" s="8"/>
      <c r="J154" s="8"/>
      <c r="K154" s="8"/>
      <c r="L154" s="8"/>
      <c r="M154" s="8"/>
      <c r="N154" s="8"/>
      <c r="O154" s="8"/>
      <c r="P154" s="8"/>
      <c r="Q154" s="8"/>
      <c r="R154" s="8"/>
      <c r="S154" s="8"/>
      <c r="T154" s="8"/>
      <c r="U154" s="8"/>
      <c r="V154" s="8"/>
      <c r="W154" s="8"/>
      <c r="X154" s="8"/>
      <c r="Y154" s="8"/>
    </row>
    <row r="155" ht="15.75" customHeight="1" spans="1:25">
      <c r="A155" s="8"/>
      <c r="B155" s="9"/>
      <c r="C155" s="9"/>
      <c r="D155" s="9"/>
      <c r="E155" s="8"/>
      <c r="F155" s="8"/>
      <c r="G155" s="9"/>
      <c r="H155" s="8"/>
      <c r="I155" s="8"/>
      <c r="J155" s="8"/>
      <c r="K155" s="8"/>
      <c r="L155" s="8"/>
      <c r="M155" s="8"/>
      <c r="N155" s="8"/>
      <c r="O155" s="8"/>
      <c r="P155" s="8"/>
      <c r="Q155" s="8"/>
      <c r="R155" s="8"/>
      <c r="S155" s="8"/>
      <c r="T155" s="8"/>
      <c r="U155" s="8"/>
      <c r="V155" s="8"/>
      <c r="W155" s="8"/>
      <c r="X155" s="8"/>
      <c r="Y155" s="8"/>
    </row>
    <row r="156" ht="15.75" customHeight="1" spans="1:25">
      <c r="A156" s="8"/>
      <c r="B156" s="9"/>
      <c r="C156" s="9"/>
      <c r="D156" s="9"/>
      <c r="E156" s="8"/>
      <c r="F156" s="8"/>
      <c r="G156" s="9"/>
      <c r="H156" s="8"/>
      <c r="I156" s="8"/>
      <c r="J156" s="8"/>
      <c r="K156" s="8"/>
      <c r="L156" s="8"/>
      <c r="M156" s="8"/>
      <c r="N156" s="8"/>
      <c r="O156" s="8"/>
      <c r="P156" s="8"/>
      <c r="Q156" s="8"/>
      <c r="R156" s="8"/>
      <c r="S156" s="8"/>
      <c r="T156" s="8"/>
      <c r="U156" s="8"/>
      <c r="V156" s="8"/>
      <c r="W156" s="8"/>
      <c r="X156" s="8"/>
      <c r="Y156" s="8"/>
    </row>
    <row r="157" ht="15.75" customHeight="1" spans="1:25">
      <c r="A157" s="8"/>
      <c r="B157" s="9"/>
      <c r="C157" s="9"/>
      <c r="D157" s="9"/>
      <c r="E157" s="8"/>
      <c r="F157" s="8"/>
      <c r="G157" s="9"/>
      <c r="H157" s="8"/>
      <c r="I157" s="8"/>
      <c r="J157" s="8"/>
      <c r="K157" s="8"/>
      <c r="L157" s="8"/>
      <c r="M157" s="8"/>
      <c r="N157" s="8"/>
      <c r="O157" s="8"/>
      <c r="P157" s="8"/>
      <c r="Q157" s="8"/>
      <c r="R157" s="8"/>
      <c r="S157" s="8"/>
      <c r="T157" s="8"/>
      <c r="U157" s="8"/>
      <c r="V157" s="8"/>
      <c r="W157" s="8"/>
      <c r="X157" s="8"/>
      <c r="Y157" s="8"/>
    </row>
    <row r="158" ht="15.75" customHeight="1" spans="1:25">
      <c r="A158" s="8"/>
      <c r="B158" s="9"/>
      <c r="C158" s="9"/>
      <c r="D158" s="9"/>
      <c r="E158" s="8"/>
      <c r="F158" s="8"/>
      <c r="G158" s="9"/>
      <c r="H158" s="8"/>
      <c r="I158" s="8"/>
      <c r="J158" s="8"/>
      <c r="K158" s="8"/>
      <c r="L158" s="8"/>
      <c r="M158" s="8"/>
      <c r="N158" s="8"/>
      <c r="O158" s="8"/>
      <c r="P158" s="8"/>
      <c r="Q158" s="8"/>
      <c r="R158" s="8"/>
      <c r="S158" s="8"/>
      <c r="T158" s="8"/>
      <c r="U158" s="8"/>
      <c r="V158" s="8"/>
      <c r="W158" s="8"/>
      <c r="X158" s="8"/>
      <c r="Y158" s="8"/>
    </row>
    <row r="159" ht="15.75" customHeight="1" spans="1:25">
      <c r="A159" s="8"/>
      <c r="B159" s="9"/>
      <c r="C159" s="9"/>
      <c r="D159" s="9"/>
      <c r="E159" s="8"/>
      <c r="F159" s="8"/>
      <c r="G159" s="9"/>
      <c r="H159" s="8"/>
      <c r="I159" s="8"/>
      <c r="J159" s="8"/>
      <c r="K159" s="8"/>
      <c r="L159" s="8"/>
      <c r="M159" s="8"/>
      <c r="N159" s="8"/>
      <c r="O159" s="8"/>
      <c r="P159" s="8"/>
      <c r="Q159" s="8"/>
      <c r="R159" s="8"/>
      <c r="S159" s="8"/>
      <c r="T159" s="8"/>
      <c r="U159" s="8"/>
      <c r="V159" s="8"/>
      <c r="W159" s="8"/>
      <c r="X159" s="8"/>
      <c r="Y159" s="8"/>
    </row>
    <row r="160" ht="15.75" customHeight="1" spans="1:25">
      <c r="A160" s="8"/>
      <c r="B160" s="9"/>
      <c r="C160" s="9"/>
      <c r="D160" s="9"/>
      <c r="E160" s="8"/>
      <c r="F160" s="8"/>
      <c r="G160" s="9"/>
      <c r="H160" s="8"/>
      <c r="I160" s="8"/>
      <c r="J160" s="8"/>
      <c r="K160" s="8"/>
      <c r="L160" s="8"/>
      <c r="M160" s="8"/>
      <c r="N160" s="8"/>
      <c r="O160" s="8"/>
      <c r="P160" s="8"/>
      <c r="Q160" s="8"/>
      <c r="R160" s="8"/>
      <c r="S160" s="8"/>
      <c r="T160" s="8"/>
      <c r="U160" s="8"/>
      <c r="V160" s="8"/>
      <c r="W160" s="8"/>
      <c r="X160" s="8"/>
      <c r="Y160" s="8"/>
    </row>
    <row r="161" ht="15.75" customHeight="1" spans="1:25">
      <c r="A161" s="8"/>
      <c r="B161" s="9"/>
      <c r="C161" s="9"/>
      <c r="D161" s="9"/>
      <c r="E161" s="8"/>
      <c r="F161" s="8"/>
      <c r="G161" s="9"/>
      <c r="H161" s="8"/>
      <c r="I161" s="8"/>
      <c r="J161" s="8"/>
      <c r="K161" s="8"/>
      <c r="L161" s="8"/>
      <c r="M161" s="8"/>
      <c r="N161" s="8"/>
      <c r="O161" s="8"/>
      <c r="P161" s="8"/>
      <c r="Q161" s="8"/>
      <c r="R161" s="8"/>
      <c r="S161" s="8"/>
      <c r="T161" s="8"/>
      <c r="U161" s="8"/>
      <c r="V161" s="8"/>
      <c r="W161" s="8"/>
      <c r="X161" s="8"/>
      <c r="Y161" s="8"/>
    </row>
    <row r="162" ht="15.75" customHeight="1" spans="1:25">
      <c r="A162" s="8"/>
      <c r="B162" s="9"/>
      <c r="C162" s="9"/>
      <c r="D162" s="9"/>
      <c r="E162" s="8"/>
      <c r="F162" s="8"/>
      <c r="G162" s="9"/>
      <c r="H162" s="8"/>
      <c r="I162" s="8"/>
      <c r="J162" s="8"/>
      <c r="K162" s="8"/>
      <c r="L162" s="8"/>
      <c r="M162" s="8"/>
      <c r="N162" s="8"/>
      <c r="O162" s="8"/>
      <c r="P162" s="8"/>
      <c r="Q162" s="8"/>
      <c r="R162" s="8"/>
      <c r="S162" s="8"/>
      <c r="T162" s="8"/>
      <c r="U162" s="8"/>
      <c r="V162" s="8"/>
      <c r="W162" s="8"/>
      <c r="X162" s="8"/>
      <c r="Y162" s="8"/>
    </row>
    <row r="163" ht="15.75" customHeight="1" spans="1:25">
      <c r="A163" s="8"/>
      <c r="B163" s="9"/>
      <c r="C163" s="9"/>
      <c r="D163" s="9"/>
      <c r="E163" s="8"/>
      <c r="F163" s="8"/>
      <c r="G163" s="9"/>
      <c r="H163" s="8"/>
      <c r="I163" s="8"/>
      <c r="J163" s="8"/>
      <c r="K163" s="8"/>
      <c r="L163" s="8"/>
      <c r="M163" s="8"/>
      <c r="N163" s="8"/>
      <c r="O163" s="8"/>
      <c r="P163" s="8"/>
      <c r="Q163" s="8"/>
      <c r="R163" s="8"/>
      <c r="S163" s="8"/>
      <c r="T163" s="8"/>
      <c r="U163" s="8"/>
      <c r="V163" s="8"/>
      <c r="W163" s="8"/>
      <c r="X163" s="8"/>
      <c r="Y163" s="8"/>
    </row>
    <row r="164" ht="15.75" customHeight="1" spans="1:25">
      <c r="A164" s="8"/>
      <c r="B164" s="9"/>
      <c r="C164" s="9"/>
      <c r="D164" s="9"/>
      <c r="E164" s="8"/>
      <c r="F164" s="8"/>
      <c r="G164" s="9"/>
      <c r="H164" s="8"/>
      <c r="I164" s="8"/>
      <c r="J164" s="8"/>
      <c r="K164" s="8"/>
      <c r="L164" s="8"/>
      <c r="M164" s="8"/>
      <c r="N164" s="8"/>
      <c r="O164" s="8"/>
      <c r="P164" s="8"/>
      <c r="Q164" s="8"/>
      <c r="R164" s="8"/>
      <c r="S164" s="8"/>
      <c r="T164" s="8"/>
      <c r="U164" s="8"/>
      <c r="V164" s="8"/>
      <c r="W164" s="8"/>
      <c r="X164" s="8"/>
      <c r="Y164" s="8"/>
    </row>
    <row r="165" ht="15.75" customHeight="1" spans="1:25">
      <c r="A165" s="8"/>
      <c r="B165" s="9"/>
      <c r="C165" s="9"/>
      <c r="D165" s="9"/>
      <c r="E165" s="8"/>
      <c r="F165" s="8"/>
      <c r="G165" s="9"/>
      <c r="H165" s="8"/>
      <c r="I165" s="8"/>
      <c r="J165" s="8"/>
      <c r="K165" s="8"/>
      <c r="L165" s="8"/>
      <c r="M165" s="8"/>
      <c r="N165" s="8"/>
      <c r="O165" s="8"/>
      <c r="P165" s="8"/>
      <c r="Q165" s="8"/>
      <c r="R165" s="8"/>
      <c r="S165" s="8"/>
      <c r="T165" s="8"/>
      <c r="U165" s="8"/>
      <c r="V165" s="8"/>
      <c r="W165" s="8"/>
      <c r="X165" s="8"/>
      <c r="Y165" s="8"/>
    </row>
    <row r="166" ht="15.75" customHeight="1" spans="1:25">
      <c r="A166" s="8"/>
      <c r="B166" s="9"/>
      <c r="C166" s="9"/>
      <c r="D166" s="9"/>
      <c r="E166" s="8"/>
      <c r="F166" s="8"/>
      <c r="G166" s="9"/>
      <c r="H166" s="8"/>
      <c r="I166" s="8"/>
      <c r="J166" s="8"/>
      <c r="K166" s="8"/>
      <c r="L166" s="8"/>
      <c r="M166" s="8"/>
      <c r="N166" s="8"/>
      <c r="O166" s="8"/>
      <c r="P166" s="8"/>
      <c r="Q166" s="8"/>
      <c r="R166" s="8"/>
      <c r="S166" s="8"/>
      <c r="T166" s="8"/>
      <c r="U166" s="8"/>
      <c r="V166" s="8"/>
      <c r="W166" s="8"/>
      <c r="X166" s="8"/>
      <c r="Y166" s="8"/>
    </row>
    <row r="167" ht="15.75" customHeight="1" spans="1:25">
      <c r="A167" s="8"/>
      <c r="B167" s="9"/>
      <c r="C167" s="9"/>
      <c r="D167" s="9"/>
      <c r="E167" s="8"/>
      <c r="F167" s="8"/>
      <c r="G167" s="9"/>
      <c r="H167" s="8"/>
      <c r="I167" s="8"/>
      <c r="J167" s="8"/>
      <c r="K167" s="8"/>
      <c r="L167" s="8"/>
      <c r="M167" s="8"/>
      <c r="N167" s="8"/>
      <c r="O167" s="8"/>
      <c r="P167" s="8"/>
      <c r="Q167" s="8"/>
      <c r="R167" s="8"/>
      <c r="S167" s="8"/>
      <c r="T167" s="8"/>
      <c r="U167" s="8"/>
      <c r="V167" s="8"/>
      <c r="W167" s="8"/>
      <c r="X167" s="8"/>
      <c r="Y167" s="8"/>
    </row>
    <row r="168" ht="15.75" customHeight="1" spans="1:25">
      <c r="A168" s="8"/>
      <c r="B168" s="9"/>
      <c r="C168" s="9"/>
      <c r="D168" s="9"/>
      <c r="E168" s="8"/>
      <c r="F168" s="8"/>
      <c r="G168" s="9"/>
      <c r="H168" s="8"/>
      <c r="I168" s="8"/>
      <c r="J168" s="8"/>
      <c r="K168" s="8"/>
      <c r="L168" s="8"/>
      <c r="M168" s="8"/>
      <c r="N168" s="8"/>
      <c r="O168" s="8"/>
      <c r="P168" s="8"/>
      <c r="Q168" s="8"/>
      <c r="R168" s="8"/>
      <c r="S168" s="8"/>
      <c r="T168" s="8"/>
      <c r="U168" s="8"/>
      <c r="V168" s="8"/>
      <c r="W168" s="8"/>
      <c r="X168" s="8"/>
      <c r="Y168" s="8"/>
    </row>
    <row r="169" ht="15.75" customHeight="1" spans="1:25">
      <c r="A169" s="8"/>
      <c r="B169" s="9"/>
      <c r="C169" s="9"/>
      <c r="D169" s="9"/>
      <c r="E169" s="8"/>
      <c r="F169" s="8"/>
      <c r="G169" s="9"/>
      <c r="H169" s="8"/>
      <c r="I169" s="8"/>
      <c r="J169" s="8"/>
      <c r="K169" s="8"/>
      <c r="L169" s="8"/>
      <c r="M169" s="8"/>
      <c r="N169" s="8"/>
      <c r="O169" s="8"/>
      <c r="P169" s="8"/>
      <c r="Q169" s="8"/>
      <c r="R169" s="8"/>
      <c r="S169" s="8"/>
      <c r="T169" s="8"/>
      <c r="U169" s="8"/>
      <c r="V169" s="8"/>
      <c r="W169" s="8"/>
      <c r="X169" s="8"/>
      <c r="Y169" s="8"/>
    </row>
    <row r="170" ht="15.75" customHeight="1" spans="1:25">
      <c r="A170" s="8"/>
      <c r="B170" s="9"/>
      <c r="C170" s="9"/>
      <c r="D170" s="9"/>
      <c r="E170" s="8"/>
      <c r="F170" s="8"/>
      <c r="G170" s="9"/>
      <c r="H170" s="8"/>
      <c r="I170" s="8"/>
      <c r="J170" s="8"/>
      <c r="K170" s="8"/>
      <c r="L170" s="8"/>
      <c r="M170" s="8"/>
      <c r="N170" s="8"/>
      <c r="O170" s="8"/>
      <c r="P170" s="8"/>
      <c r="Q170" s="8"/>
      <c r="R170" s="8"/>
      <c r="S170" s="8"/>
      <c r="T170" s="8"/>
      <c r="U170" s="8"/>
      <c r="V170" s="8"/>
      <c r="W170" s="8"/>
      <c r="X170" s="8"/>
      <c r="Y170" s="8"/>
    </row>
    <row r="171" ht="15.75" customHeight="1" spans="1:25">
      <c r="A171" s="8"/>
      <c r="B171" s="9"/>
      <c r="C171" s="9"/>
      <c r="D171" s="9"/>
      <c r="E171" s="8"/>
      <c r="F171" s="8"/>
      <c r="G171" s="9"/>
      <c r="H171" s="8"/>
      <c r="I171" s="8"/>
      <c r="J171" s="8"/>
      <c r="K171" s="8"/>
      <c r="L171" s="8"/>
      <c r="M171" s="8"/>
      <c r="N171" s="8"/>
      <c r="O171" s="8"/>
      <c r="P171" s="8"/>
      <c r="Q171" s="8"/>
      <c r="R171" s="8"/>
      <c r="S171" s="8"/>
      <c r="T171" s="8"/>
      <c r="U171" s="8"/>
      <c r="V171" s="8"/>
      <c r="W171" s="8"/>
      <c r="X171" s="8"/>
      <c r="Y171" s="8"/>
    </row>
    <row r="172" ht="15.75" customHeight="1" spans="1:25">
      <c r="A172" s="8"/>
      <c r="B172" s="9"/>
      <c r="C172" s="9"/>
      <c r="D172" s="9"/>
      <c r="E172" s="8"/>
      <c r="F172" s="8"/>
      <c r="G172" s="9"/>
      <c r="H172" s="8"/>
      <c r="I172" s="8"/>
      <c r="J172" s="8"/>
      <c r="K172" s="8"/>
      <c r="L172" s="8"/>
      <c r="M172" s="8"/>
      <c r="N172" s="8"/>
      <c r="O172" s="8"/>
      <c r="P172" s="8"/>
      <c r="Q172" s="8"/>
      <c r="R172" s="8"/>
      <c r="S172" s="8"/>
      <c r="T172" s="8"/>
      <c r="U172" s="8"/>
      <c r="V172" s="8"/>
      <c r="W172" s="8"/>
      <c r="X172" s="8"/>
      <c r="Y172" s="8"/>
    </row>
    <row r="173" ht="15.75" customHeight="1" spans="1:25">
      <c r="A173" s="8"/>
      <c r="B173" s="9"/>
      <c r="C173" s="9"/>
      <c r="D173" s="9"/>
      <c r="E173" s="8"/>
      <c r="F173" s="8"/>
      <c r="G173" s="9"/>
      <c r="H173" s="8"/>
      <c r="I173" s="8"/>
      <c r="J173" s="8"/>
      <c r="K173" s="8"/>
      <c r="L173" s="8"/>
      <c r="M173" s="8"/>
      <c r="N173" s="8"/>
      <c r="O173" s="8"/>
      <c r="P173" s="8"/>
      <c r="Q173" s="8"/>
      <c r="R173" s="8"/>
      <c r="S173" s="8"/>
      <c r="T173" s="8"/>
      <c r="U173" s="8"/>
      <c r="V173" s="8"/>
      <c r="W173" s="8"/>
      <c r="X173" s="8"/>
      <c r="Y173" s="8"/>
    </row>
    <row r="174" ht="15.75" customHeight="1" spans="1:25">
      <c r="A174" s="8"/>
      <c r="B174" s="9"/>
      <c r="C174" s="9"/>
      <c r="D174" s="9"/>
      <c r="E174" s="8"/>
      <c r="F174" s="8"/>
      <c r="G174" s="9"/>
      <c r="H174" s="8"/>
      <c r="I174" s="8"/>
      <c r="J174" s="8"/>
      <c r="K174" s="8"/>
      <c r="L174" s="8"/>
      <c r="M174" s="8"/>
      <c r="N174" s="8"/>
      <c r="O174" s="8"/>
      <c r="P174" s="8"/>
      <c r="Q174" s="8"/>
      <c r="R174" s="8"/>
      <c r="S174" s="8"/>
      <c r="T174" s="8"/>
      <c r="U174" s="8"/>
      <c r="V174" s="8"/>
      <c r="W174" s="8"/>
      <c r="X174" s="8"/>
      <c r="Y174" s="8"/>
    </row>
    <row r="175" ht="15.75" customHeight="1" spans="1:25">
      <c r="A175" s="8"/>
      <c r="B175" s="9"/>
      <c r="C175" s="9"/>
      <c r="D175" s="9"/>
      <c r="E175" s="8"/>
      <c r="F175" s="8"/>
      <c r="G175" s="9"/>
      <c r="H175" s="8"/>
      <c r="I175" s="8"/>
      <c r="J175" s="8"/>
      <c r="K175" s="8"/>
      <c r="L175" s="8"/>
      <c r="M175" s="8"/>
      <c r="N175" s="8"/>
      <c r="O175" s="8"/>
      <c r="P175" s="8"/>
      <c r="Q175" s="8"/>
      <c r="R175" s="8"/>
      <c r="S175" s="8"/>
      <c r="T175" s="8"/>
      <c r="U175" s="8"/>
      <c r="V175" s="8"/>
      <c r="W175" s="8"/>
      <c r="X175" s="8"/>
      <c r="Y175" s="8"/>
    </row>
    <row r="176" ht="15.75" customHeight="1" spans="1:25">
      <c r="A176" s="8"/>
      <c r="B176" s="9"/>
      <c r="C176" s="9"/>
      <c r="D176" s="9"/>
      <c r="E176" s="8"/>
      <c r="F176" s="8"/>
      <c r="G176" s="9"/>
      <c r="H176" s="8"/>
      <c r="I176" s="8"/>
      <c r="J176" s="8"/>
      <c r="K176" s="8"/>
      <c r="L176" s="8"/>
      <c r="M176" s="8"/>
      <c r="N176" s="8"/>
      <c r="O176" s="8"/>
      <c r="P176" s="8"/>
      <c r="Q176" s="8"/>
      <c r="R176" s="8"/>
      <c r="S176" s="8"/>
      <c r="T176" s="8"/>
      <c r="U176" s="8"/>
      <c r="V176" s="8"/>
      <c r="W176" s="8"/>
      <c r="X176" s="8"/>
      <c r="Y176" s="8"/>
    </row>
    <row r="177" ht="15.75" customHeight="1" spans="1:25">
      <c r="A177" s="8"/>
      <c r="B177" s="9"/>
      <c r="C177" s="9"/>
      <c r="D177" s="9"/>
      <c r="E177" s="8"/>
      <c r="F177" s="8"/>
      <c r="G177" s="9"/>
      <c r="H177" s="8"/>
      <c r="I177" s="8"/>
      <c r="J177" s="8"/>
      <c r="K177" s="8"/>
      <c r="L177" s="8"/>
      <c r="M177" s="8"/>
      <c r="N177" s="8"/>
      <c r="O177" s="8"/>
      <c r="P177" s="8"/>
      <c r="Q177" s="8"/>
      <c r="R177" s="8"/>
      <c r="S177" s="8"/>
      <c r="T177" s="8"/>
      <c r="U177" s="8"/>
      <c r="V177" s="8"/>
      <c r="W177" s="8"/>
      <c r="X177" s="8"/>
      <c r="Y177" s="8"/>
    </row>
    <row r="178" ht="15.75" customHeight="1" spans="1:25">
      <c r="A178" s="8"/>
      <c r="B178" s="9"/>
      <c r="C178" s="9"/>
      <c r="D178" s="9"/>
      <c r="E178" s="8"/>
      <c r="F178" s="8"/>
      <c r="G178" s="9"/>
      <c r="H178" s="8"/>
      <c r="I178" s="8"/>
      <c r="J178" s="8"/>
      <c r="K178" s="8"/>
      <c r="L178" s="8"/>
      <c r="M178" s="8"/>
      <c r="N178" s="8"/>
      <c r="O178" s="8"/>
      <c r="P178" s="8"/>
      <c r="Q178" s="8"/>
      <c r="R178" s="8"/>
      <c r="S178" s="8"/>
      <c r="T178" s="8"/>
      <c r="U178" s="8"/>
      <c r="V178" s="8"/>
      <c r="W178" s="8"/>
      <c r="X178" s="8"/>
      <c r="Y178" s="8"/>
    </row>
    <row r="179" ht="15.75" customHeight="1" spans="1:25">
      <c r="A179" s="8"/>
      <c r="B179" s="9"/>
      <c r="C179" s="9"/>
      <c r="D179" s="9"/>
      <c r="E179" s="8"/>
      <c r="F179" s="8"/>
      <c r="G179" s="9"/>
      <c r="H179" s="8"/>
      <c r="I179" s="8"/>
      <c r="J179" s="8"/>
      <c r="K179" s="8"/>
      <c r="L179" s="8"/>
      <c r="M179" s="8"/>
      <c r="N179" s="8"/>
      <c r="O179" s="8"/>
      <c r="P179" s="8"/>
      <c r="Q179" s="8"/>
      <c r="R179" s="8"/>
      <c r="S179" s="8"/>
      <c r="T179" s="8"/>
      <c r="U179" s="8"/>
      <c r="V179" s="8"/>
      <c r="W179" s="8"/>
      <c r="X179" s="8"/>
      <c r="Y179" s="8"/>
    </row>
    <row r="180" ht="15.75" customHeight="1" spans="1:25">
      <c r="A180" s="8"/>
      <c r="B180" s="9"/>
      <c r="C180" s="9"/>
      <c r="D180" s="9"/>
      <c r="E180" s="8"/>
      <c r="F180" s="8"/>
      <c r="G180" s="9"/>
      <c r="H180" s="8"/>
      <c r="I180" s="8"/>
      <c r="J180" s="8"/>
      <c r="K180" s="8"/>
      <c r="L180" s="8"/>
      <c r="M180" s="8"/>
      <c r="N180" s="8"/>
      <c r="O180" s="8"/>
      <c r="P180" s="8"/>
      <c r="Q180" s="8"/>
      <c r="R180" s="8"/>
      <c r="S180" s="8"/>
      <c r="T180" s="8"/>
      <c r="U180" s="8"/>
      <c r="V180" s="8"/>
      <c r="W180" s="8"/>
      <c r="X180" s="8"/>
      <c r="Y180" s="8"/>
    </row>
    <row r="181" ht="15.75" customHeight="1" spans="1:25">
      <c r="A181" s="8"/>
      <c r="B181" s="9"/>
      <c r="C181" s="9"/>
      <c r="D181" s="9"/>
      <c r="E181" s="8"/>
      <c r="F181" s="8"/>
      <c r="G181" s="9"/>
      <c r="H181" s="8"/>
      <c r="I181" s="8"/>
      <c r="J181" s="8"/>
      <c r="K181" s="8"/>
      <c r="L181" s="8"/>
      <c r="M181" s="8"/>
      <c r="N181" s="8"/>
      <c r="O181" s="8"/>
      <c r="P181" s="8"/>
      <c r="Q181" s="8"/>
      <c r="R181" s="8"/>
      <c r="S181" s="8"/>
      <c r="T181" s="8"/>
      <c r="U181" s="8"/>
      <c r="V181" s="8"/>
      <c r="W181" s="8"/>
      <c r="X181" s="8"/>
      <c r="Y181" s="8"/>
    </row>
    <row r="182" ht="15.75" customHeight="1" spans="1:25">
      <c r="A182" s="8"/>
      <c r="B182" s="9"/>
      <c r="C182" s="9"/>
      <c r="D182" s="9"/>
      <c r="E182" s="8"/>
      <c r="F182" s="8"/>
      <c r="G182" s="9"/>
      <c r="H182" s="8"/>
      <c r="I182" s="8"/>
      <c r="J182" s="8"/>
      <c r="K182" s="8"/>
      <c r="L182" s="8"/>
      <c r="M182" s="8"/>
      <c r="N182" s="8"/>
      <c r="O182" s="8"/>
      <c r="P182" s="8"/>
      <c r="Q182" s="8"/>
      <c r="R182" s="8"/>
      <c r="S182" s="8"/>
      <c r="T182" s="8"/>
      <c r="U182" s="8"/>
      <c r="V182" s="8"/>
      <c r="W182" s="8"/>
      <c r="X182" s="8"/>
      <c r="Y182" s="8"/>
    </row>
    <row r="183" ht="15.75" customHeight="1" spans="1:25">
      <c r="A183" s="8"/>
      <c r="B183" s="9"/>
      <c r="C183" s="9"/>
      <c r="D183" s="9"/>
      <c r="E183" s="8"/>
      <c r="F183" s="8"/>
      <c r="G183" s="9"/>
      <c r="H183" s="8"/>
      <c r="I183" s="8"/>
      <c r="J183" s="8"/>
      <c r="K183" s="8"/>
      <c r="L183" s="8"/>
      <c r="M183" s="8"/>
      <c r="N183" s="8"/>
      <c r="O183" s="8"/>
      <c r="P183" s="8"/>
      <c r="Q183" s="8"/>
      <c r="R183" s="8"/>
      <c r="S183" s="8"/>
      <c r="T183" s="8"/>
      <c r="U183" s="8"/>
      <c r="V183" s="8"/>
      <c r="W183" s="8"/>
      <c r="X183" s="8"/>
      <c r="Y183" s="8"/>
    </row>
    <row r="184" ht="15.75" customHeight="1" spans="1:25">
      <c r="A184" s="8"/>
      <c r="B184" s="9"/>
      <c r="C184" s="9"/>
      <c r="D184" s="9"/>
      <c r="E184" s="8"/>
      <c r="F184" s="8"/>
      <c r="G184" s="9"/>
      <c r="H184" s="8"/>
      <c r="I184" s="8"/>
      <c r="J184" s="8"/>
      <c r="K184" s="8"/>
      <c r="L184" s="8"/>
      <c r="M184" s="8"/>
      <c r="N184" s="8"/>
      <c r="O184" s="8"/>
      <c r="P184" s="8"/>
      <c r="Q184" s="8"/>
      <c r="R184" s="8"/>
      <c r="S184" s="8"/>
      <c r="T184" s="8"/>
      <c r="U184" s="8"/>
      <c r="V184" s="8"/>
      <c r="W184" s="8"/>
      <c r="X184" s="8"/>
      <c r="Y184" s="8"/>
    </row>
    <row r="185" ht="15.75" customHeight="1" spans="1:25">
      <c r="A185" s="8"/>
      <c r="B185" s="9"/>
      <c r="C185" s="9"/>
      <c r="D185" s="9"/>
      <c r="E185" s="8"/>
      <c r="F185" s="8"/>
      <c r="G185" s="9"/>
      <c r="H185" s="8"/>
      <c r="I185" s="8"/>
      <c r="J185" s="8"/>
      <c r="K185" s="8"/>
      <c r="L185" s="8"/>
      <c r="M185" s="8"/>
      <c r="N185" s="8"/>
      <c r="O185" s="8"/>
      <c r="P185" s="8"/>
      <c r="Q185" s="8"/>
      <c r="R185" s="8"/>
      <c r="S185" s="8"/>
      <c r="T185" s="8"/>
      <c r="U185" s="8"/>
      <c r="V185" s="8"/>
      <c r="W185" s="8"/>
      <c r="X185" s="8"/>
      <c r="Y185" s="8"/>
    </row>
    <row r="186" ht="15.75" customHeight="1" spans="2:2">
      <c r="B186" s="26"/>
    </row>
    <row r="187" ht="15.75" customHeight="1" spans="2:2">
      <c r="B187" s="26"/>
    </row>
    <row r="188" ht="15.75" customHeight="1" spans="2:2">
      <c r="B188" s="26"/>
    </row>
    <row r="189" ht="15.75" customHeight="1" spans="2:2">
      <c r="B189" s="26"/>
    </row>
    <row r="190" ht="15.75" customHeight="1" spans="2:2">
      <c r="B190" s="26"/>
    </row>
    <row r="191" ht="15.75" customHeight="1" spans="2:2">
      <c r="B191" s="26"/>
    </row>
    <row r="192" ht="15.75" customHeight="1" spans="2:2">
      <c r="B192" s="26"/>
    </row>
    <row r="193" ht="15.75" customHeight="1" spans="2:2">
      <c r="B193" s="26"/>
    </row>
    <row r="194" ht="15.75" customHeight="1" spans="2:2">
      <c r="B194" s="26"/>
    </row>
    <row r="195" ht="15.75" customHeight="1" spans="2:2">
      <c r="B195" s="26"/>
    </row>
    <row r="196" ht="15.75" customHeight="1" spans="2:2">
      <c r="B196" s="26"/>
    </row>
    <row r="197" ht="15.75" customHeight="1" spans="2:2">
      <c r="B197" s="26"/>
    </row>
    <row r="198" ht="15.75" customHeight="1" spans="2:2">
      <c r="B198" s="26"/>
    </row>
    <row r="199" ht="15.75" customHeight="1" spans="2:2">
      <c r="B199" s="26"/>
    </row>
    <row r="200" ht="15.75" customHeight="1" spans="2:2">
      <c r="B200" s="26"/>
    </row>
    <row r="201" ht="15.75" customHeight="1" spans="2:2">
      <c r="B201" s="26"/>
    </row>
    <row r="202" ht="15.75" customHeight="1" spans="2:2">
      <c r="B202" s="26"/>
    </row>
    <row r="203" ht="15.75" customHeight="1" spans="2:2">
      <c r="B203" s="26"/>
    </row>
    <row r="204" ht="15.75" customHeight="1" spans="2:2">
      <c r="B204" s="26"/>
    </row>
    <row r="205" ht="15.75" customHeight="1" spans="2:2">
      <c r="B205" s="26"/>
    </row>
    <row r="206" ht="15.75" customHeight="1" spans="2:2">
      <c r="B206" s="26"/>
    </row>
    <row r="207" ht="15.75" customHeight="1" spans="2:2">
      <c r="B207" s="26"/>
    </row>
    <row r="208" ht="15.75" customHeight="1" spans="2:2">
      <c r="B208" s="26"/>
    </row>
    <row r="209" ht="15.75" customHeight="1" spans="2:2">
      <c r="B209" s="26"/>
    </row>
    <row r="210" ht="15.75" customHeight="1" spans="2:2">
      <c r="B210" s="26"/>
    </row>
    <row r="211" ht="15.75" customHeight="1" spans="2:2">
      <c r="B211" s="26"/>
    </row>
    <row r="212" ht="15.75" customHeight="1" spans="2:2">
      <c r="B212" s="26"/>
    </row>
    <row r="213" ht="15.75" customHeight="1" spans="2:2">
      <c r="B213" s="26"/>
    </row>
    <row r="214" ht="15.75" customHeight="1" spans="2:2">
      <c r="B214" s="26"/>
    </row>
    <row r="215" ht="15.75" customHeight="1" spans="2:2">
      <c r="B215" s="26"/>
    </row>
    <row r="216" ht="15.75" customHeight="1" spans="2:2">
      <c r="B216" s="26"/>
    </row>
    <row r="217" ht="15.75" customHeight="1" spans="2:2">
      <c r="B217" s="26"/>
    </row>
    <row r="218" ht="15.75" customHeight="1" spans="2:2">
      <c r="B218" s="26"/>
    </row>
    <row r="219" ht="15.75" customHeight="1" spans="2:2">
      <c r="B219" s="26"/>
    </row>
    <row r="220" ht="15.75" customHeight="1" spans="2:2">
      <c r="B220" s="26"/>
    </row>
    <row r="221" ht="15.75" customHeight="1" spans="2:2">
      <c r="B221" s="26"/>
    </row>
    <row r="222" ht="15.75" customHeight="1" spans="2:2">
      <c r="B222" s="26"/>
    </row>
    <row r="223" ht="15.75" customHeight="1" spans="2:2">
      <c r="B223" s="26"/>
    </row>
    <row r="224" ht="15.75" customHeight="1" spans="2:2">
      <c r="B224" s="26"/>
    </row>
    <row r="225" ht="15.75" customHeight="1" spans="2:2">
      <c r="B225" s="26"/>
    </row>
    <row r="226" ht="15.75" customHeight="1" spans="2:2">
      <c r="B226" s="26"/>
    </row>
    <row r="227" ht="15.75" customHeight="1" spans="2:2">
      <c r="B227" s="26"/>
    </row>
    <row r="228" ht="15.75" customHeight="1" spans="2:2">
      <c r="B228" s="26"/>
    </row>
    <row r="229" ht="15.75" customHeight="1" spans="2:2">
      <c r="B229" s="26"/>
    </row>
    <row r="230" ht="15.75" customHeight="1" spans="2:2">
      <c r="B230" s="26"/>
    </row>
    <row r="231" ht="15.75" customHeight="1" spans="2:2">
      <c r="B231" s="26"/>
    </row>
    <row r="232" ht="15.75" customHeight="1" spans="2:2">
      <c r="B232" s="26"/>
    </row>
    <row r="233" ht="15.75" customHeight="1" spans="2:2">
      <c r="B233" s="26"/>
    </row>
    <row r="234" ht="15.75" customHeight="1" spans="2:2">
      <c r="B234" s="26"/>
    </row>
    <row r="235" ht="15.75" customHeight="1" spans="2:2">
      <c r="B235" s="26"/>
    </row>
    <row r="236" ht="15.75" customHeight="1" spans="2:2">
      <c r="B236" s="26"/>
    </row>
    <row r="237" ht="15.75" customHeight="1" spans="2:2">
      <c r="B237" s="26"/>
    </row>
    <row r="238" ht="15.75" customHeight="1" spans="2:2">
      <c r="B238" s="26"/>
    </row>
    <row r="239" ht="15.75" customHeight="1" spans="2:2">
      <c r="B239" s="26"/>
    </row>
    <row r="240" ht="15.75" customHeight="1" spans="2:2">
      <c r="B240" s="26"/>
    </row>
    <row r="241" ht="15.75" customHeight="1" spans="2:2">
      <c r="B241" s="26"/>
    </row>
    <row r="242" ht="15.75" customHeight="1" spans="2:2">
      <c r="B242" s="26"/>
    </row>
    <row r="243" ht="15.75" customHeight="1" spans="2:2">
      <c r="B243" s="26"/>
    </row>
    <row r="244" ht="15.75" customHeight="1" spans="2:2">
      <c r="B244" s="26"/>
    </row>
    <row r="245" ht="15.75" customHeight="1" spans="2:2">
      <c r="B245" s="26"/>
    </row>
    <row r="246" ht="15.75" customHeight="1" spans="2:2">
      <c r="B246" s="26"/>
    </row>
    <row r="247" ht="15.75" customHeight="1" spans="2:2">
      <c r="B247" s="26"/>
    </row>
    <row r="248" ht="15.75" customHeight="1" spans="2:2">
      <c r="B248" s="26"/>
    </row>
    <row r="249" ht="15.75" customHeight="1" spans="2:2">
      <c r="B249" s="26"/>
    </row>
    <row r="250" ht="15.75" customHeight="1" spans="2:2">
      <c r="B250" s="26"/>
    </row>
    <row r="251" ht="15.75" customHeight="1" spans="2:2">
      <c r="B251" s="26"/>
    </row>
    <row r="252" ht="15.75" customHeight="1" spans="2:2">
      <c r="B252" s="26"/>
    </row>
    <row r="253" ht="15.75" customHeight="1" spans="2:2">
      <c r="B253" s="26"/>
    </row>
    <row r="254" ht="15.75" customHeight="1" spans="2:2">
      <c r="B254" s="26"/>
    </row>
    <row r="255" ht="15.75" customHeight="1" spans="2:2">
      <c r="B255" s="26"/>
    </row>
    <row r="256" ht="15.75" customHeight="1" spans="2:2">
      <c r="B256" s="26"/>
    </row>
    <row r="257" ht="15.75" customHeight="1" spans="2:2">
      <c r="B257" s="26"/>
    </row>
    <row r="258" ht="15.75" customHeight="1" spans="2:2">
      <c r="B258" s="26"/>
    </row>
    <row r="259" ht="15.75" customHeight="1" spans="2:2">
      <c r="B259" s="26"/>
    </row>
    <row r="260" ht="15.75" customHeight="1" spans="2:2">
      <c r="B260" s="26"/>
    </row>
    <row r="261" ht="15.75" customHeight="1" spans="2:2">
      <c r="B261" s="26"/>
    </row>
    <row r="262" ht="15.75" customHeight="1" spans="2:2">
      <c r="B262" s="26"/>
    </row>
    <row r="263" ht="15.75" customHeight="1" spans="2:2">
      <c r="B263" s="26"/>
    </row>
    <row r="264" ht="15.75" customHeight="1" spans="2:2">
      <c r="B264" s="26"/>
    </row>
    <row r="265" ht="15.75" customHeight="1" spans="2:2">
      <c r="B265" s="26"/>
    </row>
    <row r="266" ht="15.75" customHeight="1" spans="2:2">
      <c r="B266" s="26"/>
    </row>
    <row r="267" ht="15.75" customHeight="1" spans="2:2">
      <c r="B267" s="26"/>
    </row>
    <row r="268" ht="15.75" customHeight="1" spans="2:2">
      <c r="B268" s="26"/>
    </row>
    <row r="269" ht="15.75" customHeight="1" spans="2:2">
      <c r="B269" s="26"/>
    </row>
    <row r="270" ht="15.75" customHeight="1" spans="2:2">
      <c r="B270" s="26"/>
    </row>
    <row r="271" ht="15.75" customHeight="1" spans="2:2">
      <c r="B271" s="26"/>
    </row>
    <row r="272" ht="15.75" customHeight="1" spans="2:2">
      <c r="B272" s="26"/>
    </row>
    <row r="273" ht="15.75" customHeight="1" spans="2:2">
      <c r="B273" s="26"/>
    </row>
    <row r="274" ht="15.75" customHeight="1" spans="2:2">
      <c r="B274" s="26"/>
    </row>
    <row r="275" ht="15.75" customHeight="1" spans="2:2">
      <c r="B275" s="26"/>
    </row>
    <row r="276" ht="15.75" customHeight="1" spans="2:2">
      <c r="B276" s="26"/>
    </row>
    <row r="277" ht="15.75" customHeight="1" spans="2:2">
      <c r="B277" s="26"/>
    </row>
    <row r="278" ht="15.75" customHeight="1" spans="2:2">
      <c r="B278" s="26"/>
    </row>
    <row r="279" ht="15.75" customHeight="1" spans="2:2">
      <c r="B279" s="26"/>
    </row>
    <row r="280" ht="15.75" customHeight="1" spans="2:2">
      <c r="B280" s="26"/>
    </row>
    <row r="281" ht="15.75" customHeight="1" spans="2:2">
      <c r="B281" s="26"/>
    </row>
    <row r="282" ht="15.75" customHeight="1" spans="2:2">
      <c r="B282" s="26"/>
    </row>
    <row r="283" ht="15.75" customHeight="1" spans="2:2">
      <c r="B283" s="26"/>
    </row>
    <row r="284" ht="15.75" customHeight="1" spans="2:2">
      <c r="B284" s="26"/>
    </row>
    <row r="285" ht="15.75" customHeight="1" spans="2:2">
      <c r="B285" s="26"/>
    </row>
    <row r="286" ht="15.75" customHeight="1" spans="2:2">
      <c r="B286" s="26"/>
    </row>
    <row r="287" ht="15.75" customHeight="1" spans="2:2">
      <c r="B287" s="26"/>
    </row>
    <row r="288" ht="15.75" customHeight="1" spans="2:2">
      <c r="B288" s="26"/>
    </row>
    <row r="289" ht="15.75" customHeight="1" spans="2:2">
      <c r="B289" s="26"/>
    </row>
    <row r="290" ht="15.75" customHeight="1" spans="2:2">
      <c r="B290" s="26"/>
    </row>
    <row r="291" ht="15.75" customHeight="1" spans="2:2">
      <c r="B291" s="26"/>
    </row>
    <row r="292" ht="15.75" customHeight="1" spans="2:2">
      <c r="B292" s="26"/>
    </row>
    <row r="293" ht="15.75" customHeight="1" spans="2:2">
      <c r="B293" s="26"/>
    </row>
    <row r="294" ht="15.75" customHeight="1" spans="2:2">
      <c r="B294" s="26"/>
    </row>
    <row r="295" ht="15.75" customHeight="1" spans="2:2">
      <c r="B295" s="26"/>
    </row>
    <row r="296" ht="15.75" customHeight="1" spans="2:2">
      <c r="B296" s="26"/>
    </row>
    <row r="297" ht="15.75" customHeight="1" spans="2:2">
      <c r="B297" s="26"/>
    </row>
    <row r="298" ht="15.75" customHeight="1" spans="2:2">
      <c r="B298" s="26"/>
    </row>
    <row r="299" ht="15.75" customHeight="1" spans="2:2">
      <c r="B299" s="26"/>
    </row>
    <row r="300" ht="15.75" customHeight="1" spans="2:2">
      <c r="B300" s="26"/>
    </row>
    <row r="301" ht="15.75" customHeight="1" spans="2:2">
      <c r="B301" s="26"/>
    </row>
    <row r="302" ht="15.75" customHeight="1" spans="2:2">
      <c r="B302" s="26"/>
    </row>
    <row r="303" ht="15.75" customHeight="1" spans="2:2">
      <c r="B303" s="26"/>
    </row>
    <row r="304" ht="15.75" customHeight="1" spans="2:2">
      <c r="B304" s="26"/>
    </row>
    <row r="305" ht="15.75" customHeight="1" spans="2:2">
      <c r="B305" s="26"/>
    </row>
    <row r="306" ht="15.75" customHeight="1" spans="2:2">
      <c r="B306" s="26"/>
    </row>
    <row r="307" ht="15.75" customHeight="1" spans="2:2">
      <c r="B307" s="26"/>
    </row>
    <row r="308" ht="15.75" customHeight="1" spans="2:2">
      <c r="B308" s="26"/>
    </row>
    <row r="309" ht="15.75" customHeight="1" spans="2:2">
      <c r="B309" s="26"/>
    </row>
    <row r="310" ht="15.75" customHeight="1" spans="2:2">
      <c r="B310" s="26"/>
    </row>
    <row r="311" ht="15.75" customHeight="1" spans="2:2">
      <c r="B311" s="26"/>
    </row>
    <row r="312" ht="15.75" customHeight="1" spans="2:2">
      <c r="B312" s="26"/>
    </row>
    <row r="313" ht="15.75" customHeight="1" spans="2:2">
      <c r="B313" s="26"/>
    </row>
    <row r="314" ht="15.75" customHeight="1" spans="2:2">
      <c r="B314" s="26"/>
    </row>
    <row r="315" ht="15.75" customHeight="1" spans="2:2">
      <c r="B315" s="26"/>
    </row>
    <row r="316" ht="15.75" customHeight="1" spans="2:2">
      <c r="B316" s="26"/>
    </row>
    <row r="317" ht="15.75" customHeight="1" spans="2:2">
      <c r="B317" s="26"/>
    </row>
    <row r="318" ht="15.75" customHeight="1" spans="2:2">
      <c r="B318" s="26"/>
    </row>
    <row r="319" ht="15.75" customHeight="1" spans="2:2">
      <c r="B319" s="26"/>
    </row>
    <row r="320" ht="15.75" customHeight="1" spans="2:2">
      <c r="B320" s="26"/>
    </row>
    <row r="321" ht="15.75" customHeight="1" spans="2:2">
      <c r="B321" s="26"/>
    </row>
    <row r="322" ht="15.75" customHeight="1" spans="2:2">
      <c r="B322" s="26"/>
    </row>
    <row r="323" ht="15.75" customHeight="1" spans="2:2">
      <c r="B323" s="26"/>
    </row>
    <row r="324" ht="15.75" customHeight="1" spans="2:2">
      <c r="B324" s="26"/>
    </row>
    <row r="325" ht="15.75" customHeight="1" spans="2:2">
      <c r="B325" s="26"/>
    </row>
    <row r="326" ht="15.75" customHeight="1" spans="2:2">
      <c r="B326" s="26"/>
    </row>
    <row r="327" ht="15.75" customHeight="1" spans="2:2">
      <c r="B327" s="26"/>
    </row>
    <row r="328" ht="15.75" customHeight="1" spans="2:2">
      <c r="B328" s="26"/>
    </row>
    <row r="329" ht="15.75" customHeight="1" spans="2:2">
      <c r="B329" s="26"/>
    </row>
    <row r="330" ht="15.75" customHeight="1" spans="2:2">
      <c r="B330" s="26"/>
    </row>
    <row r="331" ht="15.75" customHeight="1" spans="2:2">
      <c r="B331" s="26"/>
    </row>
    <row r="332" ht="15.75" customHeight="1" spans="2:2">
      <c r="B332" s="26"/>
    </row>
    <row r="333" ht="15.75" customHeight="1" spans="2:2">
      <c r="B333" s="26"/>
    </row>
    <row r="334" ht="15.75" customHeight="1" spans="2:2">
      <c r="B334" s="26"/>
    </row>
    <row r="335" ht="15.75" customHeight="1" spans="2:2">
      <c r="B335" s="26"/>
    </row>
    <row r="336" ht="15.75" customHeight="1" spans="2:2">
      <c r="B336" s="26"/>
    </row>
    <row r="337" ht="15.75" customHeight="1" spans="2:2">
      <c r="B337" s="26"/>
    </row>
    <row r="338" ht="15.75" customHeight="1" spans="2:2">
      <c r="B338" s="26"/>
    </row>
    <row r="339" ht="15.75" customHeight="1" spans="2:2">
      <c r="B339" s="26"/>
    </row>
    <row r="340" ht="15.75" customHeight="1" spans="2:2">
      <c r="B340" s="26"/>
    </row>
    <row r="341" ht="15.75" customHeight="1" spans="2:2">
      <c r="B341" s="26"/>
    </row>
    <row r="342" ht="15.75" customHeight="1" spans="2:2">
      <c r="B342" s="26"/>
    </row>
    <row r="343" ht="15.75" customHeight="1" spans="2:2">
      <c r="B343" s="26"/>
    </row>
    <row r="344" ht="15.75" customHeight="1" spans="2:2">
      <c r="B344" s="26"/>
    </row>
    <row r="345" ht="15.75" customHeight="1" spans="2:2">
      <c r="B345" s="26"/>
    </row>
    <row r="346" ht="15.75" customHeight="1" spans="2:2">
      <c r="B346" s="26"/>
    </row>
    <row r="347" ht="15.75" customHeight="1" spans="2:2">
      <c r="B347" s="26"/>
    </row>
    <row r="348" ht="15.75" customHeight="1" spans="2:2">
      <c r="B348" s="26"/>
    </row>
    <row r="349" ht="15.75" customHeight="1" spans="2:2">
      <c r="B349" s="26"/>
    </row>
    <row r="350" ht="15.75" customHeight="1" spans="2:2">
      <c r="B350" s="26"/>
    </row>
    <row r="351" ht="15.75" customHeight="1" spans="2:2">
      <c r="B351" s="26"/>
    </row>
    <row r="352" ht="15.75" customHeight="1" spans="2:2">
      <c r="B352" s="26"/>
    </row>
    <row r="353" ht="15.75" customHeight="1" spans="2:2">
      <c r="B353" s="26"/>
    </row>
    <row r="354" ht="15.75" customHeight="1" spans="2:2">
      <c r="B354" s="26"/>
    </row>
    <row r="355" ht="15.75" customHeight="1" spans="2:2">
      <c r="B355" s="26"/>
    </row>
    <row r="356" ht="15.75" customHeight="1" spans="2:2">
      <c r="B356" s="26"/>
    </row>
    <row r="357" ht="15.75" customHeight="1" spans="2:2">
      <c r="B357" s="26"/>
    </row>
    <row r="358" ht="15.75" customHeight="1" spans="2:2">
      <c r="B358" s="26"/>
    </row>
    <row r="359" ht="15.75" customHeight="1" spans="2:2">
      <c r="B359" s="26"/>
    </row>
    <row r="360" ht="15.75" customHeight="1" spans="2:2">
      <c r="B360" s="26"/>
    </row>
    <row r="361" ht="15.75" customHeight="1" spans="2:2">
      <c r="B361" s="26"/>
    </row>
    <row r="362" ht="15.75" customHeight="1" spans="2:2">
      <c r="B362" s="26"/>
    </row>
    <row r="363" ht="15.75" customHeight="1" spans="2:2">
      <c r="B363" s="26"/>
    </row>
    <row r="364" ht="15.75" customHeight="1" spans="2:2">
      <c r="B364" s="26"/>
    </row>
    <row r="365" ht="15.75" customHeight="1" spans="2:2">
      <c r="B365" s="26"/>
    </row>
    <row r="366" ht="15.75" customHeight="1" spans="2:2">
      <c r="B366" s="26"/>
    </row>
    <row r="367" ht="15.75" customHeight="1" spans="2:2">
      <c r="B367" s="26"/>
    </row>
    <row r="368" ht="15.75" customHeight="1" spans="2:2">
      <c r="B368" s="26"/>
    </row>
    <row r="369" ht="15.75" customHeight="1" spans="2:2">
      <c r="B369" s="26"/>
    </row>
    <row r="370" ht="15.75" customHeight="1" spans="2:2">
      <c r="B370" s="26"/>
    </row>
    <row r="371" ht="15.75" customHeight="1" spans="2:2">
      <c r="B371" s="26"/>
    </row>
    <row r="372" ht="15.75" customHeight="1" spans="2:2">
      <c r="B372" s="26"/>
    </row>
    <row r="373" ht="15.75" customHeight="1" spans="2:2">
      <c r="B373" s="26"/>
    </row>
    <row r="374" ht="15.75" customHeight="1" spans="2:2">
      <c r="B374" s="26"/>
    </row>
    <row r="375" ht="15.75" customHeight="1" spans="2:2">
      <c r="B375" s="26"/>
    </row>
    <row r="376" ht="15.75" customHeight="1" spans="2:2">
      <c r="B376" s="26"/>
    </row>
    <row r="377" ht="15.75" customHeight="1" spans="2:2">
      <c r="B377" s="26"/>
    </row>
    <row r="378" ht="15.75" customHeight="1" spans="2:2">
      <c r="B378" s="26"/>
    </row>
    <row r="379" ht="15.75" customHeight="1" spans="2:2">
      <c r="B379" s="26"/>
    </row>
    <row r="380" ht="15.75" customHeight="1" spans="2:2">
      <c r="B380" s="26"/>
    </row>
    <row r="381" ht="15.75" customHeight="1" spans="2:2">
      <c r="B381" s="26"/>
    </row>
    <row r="382" ht="15.75" customHeight="1" spans="2:2">
      <c r="B382" s="26"/>
    </row>
    <row r="383" ht="15.75" customHeight="1" spans="2:2">
      <c r="B383" s="26"/>
    </row>
    <row r="384" ht="15.75" customHeight="1" spans="2:2">
      <c r="B384" s="26"/>
    </row>
    <row r="385" ht="15.75" customHeight="1" spans="2:2">
      <c r="B385" s="26"/>
    </row>
    <row r="386" ht="15.75" customHeight="1" spans="2:2">
      <c r="B386" s="26"/>
    </row>
    <row r="387" ht="15.75" customHeight="1" spans="2:2">
      <c r="B387" s="26"/>
    </row>
    <row r="388" ht="15.75" customHeight="1" spans="2:2">
      <c r="B388" s="26"/>
    </row>
    <row r="389" ht="15.75" customHeight="1" spans="2:2">
      <c r="B389" s="26"/>
    </row>
    <row r="390" ht="15.75" customHeight="1" spans="2:2">
      <c r="B390" s="26"/>
    </row>
    <row r="391" ht="15.75" customHeight="1" spans="2:2">
      <c r="B391" s="26"/>
    </row>
    <row r="392" ht="15.75" customHeight="1" spans="2:2">
      <c r="B392" s="26"/>
    </row>
    <row r="393" ht="15.75" customHeight="1" spans="2:2">
      <c r="B393" s="26"/>
    </row>
    <row r="394" ht="15.75" customHeight="1" spans="2:2">
      <c r="B394" s="26"/>
    </row>
    <row r="395" ht="15.75" customHeight="1" spans="2:2">
      <c r="B395" s="26"/>
    </row>
    <row r="396" ht="15.75" customHeight="1" spans="2:2">
      <c r="B396" s="26"/>
    </row>
    <row r="397" ht="15.75" customHeight="1" spans="2:2">
      <c r="B397" s="26"/>
    </row>
    <row r="398" ht="15.75" customHeight="1" spans="2:2">
      <c r="B398" s="26"/>
    </row>
    <row r="399" ht="15.75" customHeight="1" spans="2:2">
      <c r="B399" s="26"/>
    </row>
    <row r="400" ht="15.75" customHeight="1" spans="2:2">
      <c r="B400" s="26"/>
    </row>
    <row r="401" ht="15.75" customHeight="1" spans="2:2">
      <c r="B401" s="26"/>
    </row>
    <row r="402" ht="15.75" customHeight="1" spans="2:2">
      <c r="B402" s="26"/>
    </row>
    <row r="403" ht="15.75" customHeight="1" spans="2:2">
      <c r="B403" s="26"/>
    </row>
    <row r="404" ht="15.75" customHeight="1" spans="2:2">
      <c r="B404" s="26"/>
    </row>
    <row r="405" ht="15.75" customHeight="1" spans="2:2">
      <c r="B405" s="26"/>
    </row>
    <row r="406" ht="15.75" customHeight="1" spans="2:2">
      <c r="B406" s="26"/>
    </row>
    <row r="407" ht="15.75" customHeight="1" spans="2:2">
      <c r="B407" s="26"/>
    </row>
    <row r="408" ht="15.75" customHeight="1" spans="2:2">
      <c r="B408" s="26"/>
    </row>
    <row r="409" ht="15.75" customHeight="1" spans="2:2">
      <c r="B409" s="26"/>
    </row>
    <row r="410" ht="15.75" customHeight="1" spans="2:2">
      <c r="B410" s="26"/>
    </row>
    <row r="411" ht="15.75" customHeight="1" spans="2:2">
      <c r="B411" s="26"/>
    </row>
    <row r="412" ht="15.75" customHeight="1" spans="2:2">
      <c r="B412" s="26"/>
    </row>
    <row r="413" ht="15.75" customHeight="1" spans="2:2">
      <c r="B413" s="26"/>
    </row>
    <row r="414" ht="15.75" customHeight="1" spans="2:2">
      <c r="B414" s="26"/>
    </row>
    <row r="415" ht="15.75" customHeight="1" spans="2:2">
      <c r="B415" s="26"/>
    </row>
    <row r="416" ht="15.75" customHeight="1" spans="2:2">
      <c r="B416" s="26"/>
    </row>
    <row r="417" ht="15.75" customHeight="1" spans="2:2">
      <c r="B417" s="26"/>
    </row>
    <row r="418" ht="15.75" customHeight="1" spans="2:2">
      <c r="B418" s="26"/>
    </row>
    <row r="419" ht="15.75" customHeight="1" spans="2:2">
      <c r="B419" s="26"/>
    </row>
    <row r="420" ht="15.75" customHeight="1" spans="2:2">
      <c r="B420" s="26"/>
    </row>
    <row r="421" ht="15.75" customHeight="1" spans="2:2">
      <c r="B421" s="26"/>
    </row>
    <row r="422" ht="15.75" customHeight="1" spans="2:2">
      <c r="B422" s="26"/>
    </row>
    <row r="423" ht="15.75" customHeight="1" spans="2:2">
      <c r="B423" s="26"/>
    </row>
    <row r="424" ht="15.75" customHeight="1" spans="2:2">
      <c r="B424" s="26"/>
    </row>
    <row r="425" ht="15.75" customHeight="1" spans="2:2">
      <c r="B425" s="26"/>
    </row>
    <row r="426" ht="15.75" customHeight="1" spans="2:2">
      <c r="B426" s="26"/>
    </row>
    <row r="427" ht="15.75" customHeight="1" spans="2:2">
      <c r="B427" s="26"/>
    </row>
    <row r="428" ht="15.75" customHeight="1" spans="2:2">
      <c r="B428" s="26"/>
    </row>
    <row r="429" ht="15.75" customHeight="1" spans="2:2">
      <c r="B429" s="26"/>
    </row>
    <row r="430" ht="15.75" customHeight="1" spans="2:2">
      <c r="B430" s="26"/>
    </row>
    <row r="431" ht="15.75" customHeight="1" spans="2:2">
      <c r="B431" s="26"/>
    </row>
    <row r="432" ht="15.75" customHeight="1" spans="2:2">
      <c r="B432" s="26"/>
    </row>
    <row r="433" ht="15.75" customHeight="1" spans="2:2">
      <c r="B433" s="26"/>
    </row>
    <row r="434" ht="15.75" customHeight="1" spans="2:2">
      <c r="B434" s="26"/>
    </row>
    <row r="435" ht="15.75" customHeight="1" spans="2:2">
      <c r="B435" s="26"/>
    </row>
    <row r="436" ht="15.75" customHeight="1" spans="2:2">
      <c r="B436" s="26"/>
    </row>
    <row r="437" ht="15.75" customHeight="1" spans="2:2">
      <c r="B437" s="26"/>
    </row>
    <row r="438" ht="15.75" customHeight="1" spans="2:2">
      <c r="B438" s="26"/>
    </row>
    <row r="439" ht="15.75" customHeight="1" spans="2:2">
      <c r="B439" s="26"/>
    </row>
    <row r="440" ht="15.75" customHeight="1" spans="2:2">
      <c r="B440" s="26"/>
    </row>
    <row r="441" ht="15.75" customHeight="1" spans="2:2">
      <c r="B441" s="26"/>
    </row>
    <row r="442" ht="15.75" customHeight="1" spans="2:2">
      <c r="B442" s="26"/>
    </row>
    <row r="443" ht="15.75" customHeight="1" spans="2:2">
      <c r="B443" s="26"/>
    </row>
    <row r="444" ht="15.75" customHeight="1" spans="2:2">
      <c r="B444" s="26"/>
    </row>
    <row r="445" ht="15.75" customHeight="1" spans="2:2">
      <c r="B445" s="26"/>
    </row>
    <row r="446" ht="15.75" customHeight="1" spans="2:2">
      <c r="B446" s="26"/>
    </row>
    <row r="447" ht="15.75" customHeight="1" spans="2:2">
      <c r="B447" s="26"/>
    </row>
    <row r="448" ht="15.75" customHeight="1" spans="2:2">
      <c r="B448" s="26"/>
    </row>
    <row r="449" ht="15.75" customHeight="1" spans="2:2">
      <c r="B449" s="26"/>
    </row>
    <row r="450" ht="15.75" customHeight="1" spans="2:2">
      <c r="B450" s="26"/>
    </row>
    <row r="451" ht="15.75" customHeight="1" spans="2:2">
      <c r="B451" s="26"/>
    </row>
    <row r="452" ht="15.75" customHeight="1" spans="2:2">
      <c r="B452" s="26"/>
    </row>
    <row r="453" ht="15.75" customHeight="1" spans="2:2">
      <c r="B453" s="26"/>
    </row>
    <row r="454" ht="15.75" customHeight="1" spans="2:2">
      <c r="B454" s="26"/>
    </row>
    <row r="455" ht="15.75" customHeight="1" spans="2:2">
      <c r="B455" s="26"/>
    </row>
    <row r="456" ht="15.75" customHeight="1" spans="2:2">
      <c r="B456" s="26"/>
    </row>
    <row r="457" ht="15.75" customHeight="1" spans="2:2">
      <c r="B457" s="26"/>
    </row>
    <row r="458" ht="15.75" customHeight="1" spans="2:2">
      <c r="B458" s="26"/>
    </row>
    <row r="459" ht="15.75" customHeight="1" spans="2:2">
      <c r="B459" s="26"/>
    </row>
    <row r="460" ht="15.75" customHeight="1" spans="2:2">
      <c r="B460" s="26"/>
    </row>
    <row r="461" ht="15.75" customHeight="1" spans="2:2">
      <c r="B461" s="26"/>
    </row>
    <row r="462" ht="15.75" customHeight="1" spans="2:2">
      <c r="B462" s="26"/>
    </row>
    <row r="463" ht="15.75" customHeight="1" spans="2:2">
      <c r="B463" s="26"/>
    </row>
    <row r="464" ht="15.75" customHeight="1" spans="2:2">
      <c r="B464" s="26"/>
    </row>
    <row r="465" ht="15.75" customHeight="1" spans="2:2">
      <c r="B465" s="26"/>
    </row>
    <row r="466" ht="15.75" customHeight="1" spans="2:2">
      <c r="B466" s="26"/>
    </row>
    <row r="467" ht="15.75" customHeight="1" spans="2:2">
      <c r="B467" s="26"/>
    </row>
    <row r="468" ht="15.75" customHeight="1" spans="2:2">
      <c r="B468" s="26"/>
    </row>
    <row r="469" ht="15.75" customHeight="1" spans="2:2">
      <c r="B469" s="26"/>
    </row>
    <row r="470" ht="15.75" customHeight="1" spans="2:2">
      <c r="B470" s="26"/>
    </row>
    <row r="471" ht="15.75" customHeight="1" spans="2:2">
      <c r="B471" s="26"/>
    </row>
    <row r="472" ht="15.75" customHeight="1" spans="2:2">
      <c r="B472" s="26"/>
    </row>
    <row r="473" ht="15.75" customHeight="1" spans="2:2">
      <c r="B473" s="26"/>
    </row>
    <row r="474" ht="15.75" customHeight="1" spans="2:2">
      <c r="B474" s="26"/>
    </row>
    <row r="475" ht="15.75" customHeight="1" spans="2:2">
      <c r="B475" s="26"/>
    </row>
    <row r="476" ht="15.75" customHeight="1" spans="2:2">
      <c r="B476" s="26"/>
    </row>
    <row r="477" ht="15.75" customHeight="1" spans="2:2">
      <c r="B477" s="26"/>
    </row>
    <row r="478" ht="15.75" customHeight="1" spans="2:2">
      <c r="B478" s="26"/>
    </row>
    <row r="479" ht="15.75" customHeight="1" spans="2:2">
      <c r="B479" s="26"/>
    </row>
    <row r="480" ht="15.75" customHeight="1" spans="2:2">
      <c r="B480" s="26"/>
    </row>
    <row r="481" ht="15.75" customHeight="1" spans="2:2">
      <c r="B481" s="26"/>
    </row>
    <row r="482" ht="15.75" customHeight="1" spans="2:2">
      <c r="B482" s="26"/>
    </row>
    <row r="483" ht="15.75" customHeight="1" spans="2:2">
      <c r="B483" s="26"/>
    </row>
    <row r="484" ht="15.75" customHeight="1" spans="2:2">
      <c r="B484" s="26"/>
    </row>
    <row r="485" ht="15.75" customHeight="1" spans="2:2">
      <c r="B485" s="26"/>
    </row>
    <row r="486" ht="15.75" customHeight="1" spans="2:2">
      <c r="B486" s="26"/>
    </row>
    <row r="487" ht="15.75" customHeight="1" spans="2:2">
      <c r="B487" s="26"/>
    </row>
    <row r="488" ht="15.75" customHeight="1" spans="2:2">
      <c r="B488" s="26"/>
    </row>
    <row r="489" ht="15.75" customHeight="1" spans="2:2">
      <c r="B489" s="26"/>
    </row>
    <row r="490" ht="15.75" customHeight="1" spans="2:2">
      <c r="B490" s="26"/>
    </row>
    <row r="491" ht="15.75" customHeight="1" spans="2:2">
      <c r="B491" s="26"/>
    </row>
    <row r="492" ht="15.75" customHeight="1" spans="2:2">
      <c r="B492" s="26"/>
    </row>
    <row r="493" ht="15.75" customHeight="1" spans="2:2">
      <c r="B493" s="26"/>
    </row>
    <row r="494" ht="15.75" customHeight="1" spans="2:2">
      <c r="B494" s="26"/>
    </row>
    <row r="495" ht="15.75" customHeight="1" spans="2:2">
      <c r="B495" s="26"/>
    </row>
    <row r="496" ht="15.75" customHeight="1" spans="2:2">
      <c r="B496" s="26"/>
    </row>
    <row r="497" ht="15.75" customHeight="1" spans="2:2">
      <c r="B497" s="26"/>
    </row>
    <row r="498" ht="15.75" customHeight="1" spans="2:2">
      <c r="B498" s="26"/>
    </row>
    <row r="499" ht="15.75" customHeight="1" spans="2:2">
      <c r="B499" s="26"/>
    </row>
    <row r="500" ht="15.75" customHeight="1" spans="2:2">
      <c r="B500" s="26"/>
    </row>
    <row r="501" ht="15.75" customHeight="1" spans="2:2">
      <c r="B501" s="26"/>
    </row>
    <row r="502" ht="15.75" customHeight="1" spans="2:2">
      <c r="B502" s="26"/>
    </row>
    <row r="503" ht="15.75" customHeight="1" spans="2:2">
      <c r="B503" s="26"/>
    </row>
    <row r="504" ht="15.75" customHeight="1" spans="2:2">
      <c r="B504" s="26"/>
    </row>
    <row r="505" ht="15.75" customHeight="1" spans="2:2">
      <c r="B505" s="26"/>
    </row>
    <row r="506" ht="15.75" customHeight="1" spans="2:2">
      <c r="B506" s="26"/>
    </row>
    <row r="507" ht="15.75" customHeight="1" spans="2:2">
      <c r="B507" s="26"/>
    </row>
    <row r="508" ht="15.75" customHeight="1" spans="2:2">
      <c r="B508" s="26"/>
    </row>
    <row r="509" ht="15.75" customHeight="1" spans="2:2">
      <c r="B509" s="26"/>
    </row>
    <row r="510" ht="15.75" customHeight="1" spans="2:2">
      <c r="B510" s="26"/>
    </row>
    <row r="511" ht="15.75" customHeight="1" spans="2:2">
      <c r="B511" s="26"/>
    </row>
    <row r="512" ht="15.75" customHeight="1" spans="2:2">
      <c r="B512" s="26"/>
    </row>
    <row r="513" ht="15.75" customHeight="1" spans="2:2">
      <c r="B513" s="26"/>
    </row>
    <row r="514" ht="15.75" customHeight="1" spans="2:2">
      <c r="B514" s="26"/>
    </row>
    <row r="515" ht="15.75" customHeight="1" spans="2:2">
      <c r="B515" s="26"/>
    </row>
    <row r="516" ht="15.75" customHeight="1" spans="2:2">
      <c r="B516" s="26"/>
    </row>
    <row r="517" ht="15.75" customHeight="1" spans="2:2">
      <c r="B517" s="26"/>
    </row>
    <row r="518" ht="15.75" customHeight="1" spans="2:2">
      <c r="B518" s="26"/>
    </row>
    <row r="519" ht="15.75" customHeight="1" spans="2:2">
      <c r="B519" s="26"/>
    </row>
    <row r="520" ht="15.75" customHeight="1" spans="2:2">
      <c r="B520" s="26"/>
    </row>
    <row r="521" ht="15.75" customHeight="1" spans="2:2">
      <c r="B521" s="26"/>
    </row>
    <row r="522" ht="15.75" customHeight="1" spans="2:2">
      <c r="B522" s="26"/>
    </row>
    <row r="523" ht="15.75" customHeight="1" spans="2:2">
      <c r="B523" s="26"/>
    </row>
    <row r="524" ht="15.75" customHeight="1" spans="2:2">
      <c r="B524" s="26"/>
    </row>
    <row r="525" ht="15.75" customHeight="1" spans="2:2">
      <c r="B525" s="26"/>
    </row>
    <row r="526" ht="15.75" customHeight="1" spans="2:2">
      <c r="B526" s="26"/>
    </row>
    <row r="527" ht="15.75" customHeight="1" spans="2:2">
      <c r="B527" s="26"/>
    </row>
    <row r="528" ht="15.75" customHeight="1" spans="2:2">
      <c r="B528" s="26"/>
    </row>
    <row r="529" ht="15.75" customHeight="1" spans="2:2">
      <c r="B529" s="26"/>
    </row>
    <row r="530" ht="15.75" customHeight="1" spans="2:2">
      <c r="B530" s="26"/>
    </row>
    <row r="531" ht="15.75" customHeight="1" spans="2:2">
      <c r="B531" s="26"/>
    </row>
    <row r="532" ht="15.75" customHeight="1" spans="2:2">
      <c r="B532" s="26"/>
    </row>
    <row r="533" ht="15.75" customHeight="1" spans="2:2">
      <c r="B533" s="26"/>
    </row>
    <row r="534" ht="15.75" customHeight="1" spans="2:2">
      <c r="B534" s="26"/>
    </row>
    <row r="535" ht="15.75" customHeight="1" spans="2:2">
      <c r="B535" s="26"/>
    </row>
    <row r="536" ht="15.75" customHeight="1" spans="2:2">
      <c r="B536" s="26"/>
    </row>
    <row r="537" ht="15.75" customHeight="1" spans="2:2">
      <c r="B537" s="26"/>
    </row>
    <row r="538" ht="15.75" customHeight="1" spans="2:2">
      <c r="B538" s="26"/>
    </row>
    <row r="539" ht="15.75" customHeight="1" spans="2:2">
      <c r="B539" s="26"/>
    </row>
    <row r="540" ht="15.75" customHeight="1" spans="2:2">
      <c r="B540" s="26"/>
    </row>
    <row r="541" ht="15.75" customHeight="1" spans="2:2">
      <c r="B541" s="26"/>
    </row>
    <row r="542" ht="15.75" customHeight="1" spans="2:2">
      <c r="B542" s="26"/>
    </row>
    <row r="543" ht="15.75" customHeight="1" spans="2:2">
      <c r="B543" s="26"/>
    </row>
    <row r="544" ht="15.75" customHeight="1" spans="2:2">
      <c r="B544" s="26"/>
    </row>
    <row r="545" ht="15.75" customHeight="1" spans="2:2">
      <c r="B545" s="26"/>
    </row>
    <row r="546" ht="15.75" customHeight="1" spans="2:2">
      <c r="B546" s="26"/>
    </row>
    <row r="547" ht="15.75" customHeight="1" spans="2:2">
      <c r="B547" s="26"/>
    </row>
    <row r="548" ht="15.75" customHeight="1" spans="2:2">
      <c r="B548" s="26"/>
    </row>
    <row r="549" ht="15.75" customHeight="1" spans="2:2">
      <c r="B549" s="26"/>
    </row>
    <row r="550" ht="15.75" customHeight="1" spans="2:2">
      <c r="B550" s="26"/>
    </row>
    <row r="551" ht="15.75" customHeight="1" spans="2:2">
      <c r="B551" s="26"/>
    </row>
    <row r="552" ht="15.75" customHeight="1" spans="2:2">
      <c r="B552" s="26"/>
    </row>
    <row r="553" ht="15.75" customHeight="1" spans="2:2">
      <c r="B553" s="26"/>
    </row>
    <row r="554" ht="15.75" customHeight="1" spans="2:2">
      <c r="B554" s="26"/>
    </row>
    <row r="555" ht="15.75" customHeight="1" spans="2:2">
      <c r="B555" s="26"/>
    </row>
    <row r="556" ht="15.75" customHeight="1" spans="2:2">
      <c r="B556" s="26"/>
    </row>
    <row r="557" ht="15.75" customHeight="1" spans="2:2">
      <c r="B557" s="26"/>
    </row>
    <row r="558" ht="15.75" customHeight="1" spans="2:2">
      <c r="B558" s="26"/>
    </row>
    <row r="559" ht="15.75" customHeight="1" spans="2:2">
      <c r="B559" s="26"/>
    </row>
    <row r="560" ht="15.75" customHeight="1" spans="2:2">
      <c r="B560" s="26"/>
    </row>
    <row r="561" ht="15.75" customHeight="1" spans="2:2">
      <c r="B561" s="26"/>
    </row>
    <row r="562" ht="15.75" customHeight="1" spans="2:2">
      <c r="B562" s="26"/>
    </row>
    <row r="563" ht="15.75" customHeight="1" spans="2:2">
      <c r="B563" s="26"/>
    </row>
    <row r="564" ht="15.75" customHeight="1" spans="2:2">
      <c r="B564" s="26"/>
    </row>
    <row r="565" ht="15.75" customHeight="1" spans="2:2">
      <c r="B565" s="26"/>
    </row>
    <row r="566" ht="15.75" customHeight="1" spans="2:2">
      <c r="B566" s="26"/>
    </row>
    <row r="567" ht="15.75" customHeight="1" spans="2:2">
      <c r="B567" s="26"/>
    </row>
    <row r="568" ht="15.75" customHeight="1" spans="2:2">
      <c r="B568" s="26"/>
    </row>
    <row r="569" ht="15.75" customHeight="1" spans="2:2">
      <c r="B569" s="26"/>
    </row>
    <row r="570" ht="15.75" customHeight="1" spans="2:2">
      <c r="B570" s="26"/>
    </row>
    <row r="571" ht="15.75" customHeight="1" spans="2:2">
      <c r="B571" s="26"/>
    </row>
    <row r="572" ht="15.75" customHeight="1" spans="2:2">
      <c r="B572" s="26"/>
    </row>
    <row r="573" ht="15.75" customHeight="1" spans="2:2">
      <c r="B573" s="26"/>
    </row>
    <row r="574" ht="15.75" customHeight="1" spans="2:2">
      <c r="B574" s="26"/>
    </row>
    <row r="575" ht="15.75" customHeight="1" spans="2:2">
      <c r="B575" s="26"/>
    </row>
    <row r="576" ht="15.75" customHeight="1" spans="2:2">
      <c r="B576" s="26"/>
    </row>
    <row r="577" ht="15.75" customHeight="1" spans="2:2">
      <c r="B577" s="26"/>
    </row>
    <row r="578" ht="15.75" customHeight="1" spans="2:2">
      <c r="B578" s="26"/>
    </row>
    <row r="579" ht="15.75" customHeight="1" spans="2:2">
      <c r="B579" s="26"/>
    </row>
    <row r="580" ht="15.75" customHeight="1" spans="2:2">
      <c r="B580" s="26"/>
    </row>
    <row r="581" ht="15.75" customHeight="1" spans="2:2">
      <c r="B581" s="26"/>
    </row>
    <row r="582" ht="15.75" customHeight="1" spans="2:2">
      <c r="B582" s="26"/>
    </row>
    <row r="583" ht="15.75" customHeight="1" spans="2:2">
      <c r="B583" s="26"/>
    </row>
    <row r="584" ht="15.75" customHeight="1" spans="2:2">
      <c r="B584" s="26"/>
    </row>
    <row r="585" ht="15.75" customHeight="1" spans="2:2">
      <c r="B585" s="26"/>
    </row>
    <row r="586" ht="15.75" customHeight="1" spans="2:2">
      <c r="B586" s="26"/>
    </row>
    <row r="587" ht="15.75" customHeight="1" spans="2:2">
      <c r="B587" s="26"/>
    </row>
    <row r="588" ht="15.75" customHeight="1" spans="2:2">
      <c r="B588" s="26"/>
    </row>
    <row r="589" ht="15.75" customHeight="1" spans="2:2">
      <c r="B589" s="26"/>
    </row>
    <row r="590" ht="15.75" customHeight="1" spans="2:2">
      <c r="B590" s="26"/>
    </row>
    <row r="591" ht="15.75" customHeight="1" spans="2:2">
      <c r="B591" s="26"/>
    </row>
    <row r="592" ht="15.75" customHeight="1" spans="2:2">
      <c r="B592" s="26"/>
    </row>
    <row r="593" ht="15.75" customHeight="1" spans="2:2">
      <c r="B593" s="26"/>
    </row>
    <row r="594" ht="15.75" customHeight="1" spans="2:2">
      <c r="B594" s="26"/>
    </row>
    <row r="595" ht="15.75" customHeight="1" spans="2:2">
      <c r="B595" s="26"/>
    </row>
    <row r="596" ht="15.75" customHeight="1" spans="2:2">
      <c r="B596" s="26"/>
    </row>
    <row r="597" ht="15.75" customHeight="1" spans="2:2">
      <c r="B597" s="26"/>
    </row>
    <row r="598" ht="15.75" customHeight="1" spans="2:2">
      <c r="B598" s="26"/>
    </row>
    <row r="599" ht="15.75" customHeight="1" spans="2:2">
      <c r="B599" s="26"/>
    </row>
    <row r="600" ht="15.75" customHeight="1" spans="2:2">
      <c r="B600" s="26"/>
    </row>
    <row r="601" ht="15.75" customHeight="1" spans="2:2">
      <c r="B601" s="26"/>
    </row>
    <row r="602" ht="15.75" customHeight="1" spans="2:2">
      <c r="B602" s="26"/>
    </row>
    <row r="603" ht="15.75" customHeight="1" spans="2:2">
      <c r="B603" s="26"/>
    </row>
    <row r="604" ht="15.75" customHeight="1" spans="2:2">
      <c r="B604" s="26"/>
    </row>
    <row r="605" ht="15.75" customHeight="1" spans="2:2">
      <c r="B605" s="26"/>
    </row>
    <row r="606" ht="15.75" customHeight="1" spans="2:2">
      <c r="B606" s="26"/>
    </row>
    <row r="607" ht="15.75" customHeight="1" spans="2:2">
      <c r="B607" s="26"/>
    </row>
    <row r="608" ht="15.75" customHeight="1" spans="2:2">
      <c r="B608" s="26"/>
    </row>
    <row r="609" ht="15.75" customHeight="1" spans="2:2">
      <c r="B609" s="26"/>
    </row>
    <row r="610" ht="15.75" customHeight="1" spans="2:2">
      <c r="B610" s="26"/>
    </row>
    <row r="611" ht="15.75" customHeight="1" spans="2:2">
      <c r="B611" s="26"/>
    </row>
    <row r="612" ht="15.75" customHeight="1" spans="2:2">
      <c r="B612" s="26"/>
    </row>
    <row r="613" ht="15.75" customHeight="1" spans="2:2">
      <c r="B613" s="26"/>
    </row>
    <row r="614" ht="15.75" customHeight="1" spans="2:2">
      <c r="B614" s="26"/>
    </row>
    <row r="615" ht="15.75" customHeight="1" spans="2:2">
      <c r="B615" s="26"/>
    </row>
    <row r="616" ht="15.75" customHeight="1" spans="2:2">
      <c r="B616" s="26"/>
    </row>
    <row r="617" ht="15.75" customHeight="1" spans="2:2">
      <c r="B617" s="26"/>
    </row>
    <row r="618" ht="15.75" customHeight="1" spans="2:2">
      <c r="B618" s="26"/>
    </row>
    <row r="619" ht="15.75" customHeight="1" spans="2:2">
      <c r="B619" s="26"/>
    </row>
    <row r="620" ht="15.75" customHeight="1" spans="2:2">
      <c r="B620" s="26"/>
    </row>
    <row r="621" ht="15.75" customHeight="1" spans="2:2">
      <c r="B621" s="26"/>
    </row>
    <row r="622" ht="15.75" customHeight="1" spans="2:2">
      <c r="B622" s="26"/>
    </row>
    <row r="623" ht="15.75" customHeight="1" spans="2:2">
      <c r="B623" s="26"/>
    </row>
    <row r="624" ht="15.75" customHeight="1" spans="2:2">
      <c r="B624" s="26"/>
    </row>
    <row r="625" ht="15.75" customHeight="1" spans="2:2">
      <c r="B625" s="26"/>
    </row>
    <row r="626" ht="15.75" customHeight="1" spans="2:2">
      <c r="B626" s="26"/>
    </row>
    <row r="627" ht="15.75" customHeight="1" spans="2:2">
      <c r="B627" s="26"/>
    </row>
    <row r="628" ht="15.75" customHeight="1" spans="2:2">
      <c r="B628" s="26"/>
    </row>
    <row r="629" ht="15.75" customHeight="1" spans="2:2">
      <c r="B629" s="26"/>
    </row>
    <row r="630" ht="15.75" customHeight="1" spans="2:2">
      <c r="B630" s="26"/>
    </row>
    <row r="631" ht="15.75" customHeight="1" spans="2:2">
      <c r="B631" s="26"/>
    </row>
    <row r="632" ht="15.75" customHeight="1" spans="2:2">
      <c r="B632" s="26"/>
    </row>
    <row r="633" ht="15.75" customHeight="1" spans="2:2">
      <c r="B633" s="26"/>
    </row>
    <row r="634" ht="15.75" customHeight="1" spans="2:2">
      <c r="B634" s="26"/>
    </row>
    <row r="635" ht="15.75" customHeight="1" spans="2:2">
      <c r="B635" s="26"/>
    </row>
    <row r="636" ht="15.75" customHeight="1" spans="2:2">
      <c r="B636" s="26"/>
    </row>
    <row r="637" ht="15.75" customHeight="1" spans="2:2">
      <c r="B637" s="26"/>
    </row>
    <row r="638" ht="15.75" customHeight="1" spans="2:2">
      <c r="B638" s="26"/>
    </row>
    <row r="639" ht="15.75" customHeight="1" spans="2:2">
      <c r="B639" s="26"/>
    </row>
    <row r="640" ht="15.75" customHeight="1" spans="2:2">
      <c r="B640" s="26"/>
    </row>
    <row r="641" ht="15.75" customHeight="1" spans="2:2">
      <c r="B641" s="26"/>
    </row>
    <row r="642" ht="15.75" customHeight="1" spans="2:2">
      <c r="B642" s="26"/>
    </row>
    <row r="643" ht="15.75" customHeight="1" spans="2:2">
      <c r="B643" s="26"/>
    </row>
    <row r="644" ht="15.75" customHeight="1" spans="2:2">
      <c r="B644" s="26"/>
    </row>
    <row r="645" ht="15.75" customHeight="1" spans="2:2">
      <c r="B645" s="26"/>
    </row>
    <row r="646" ht="15.75" customHeight="1" spans="2:2">
      <c r="B646" s="26"/>
    </row>
    <row r="647" ht="15.75" customHeight="1" spans="2:2">
      <c r="B647" s="26"/>
    </row>
    <row r="648" ht="15.75" customHeight="1" spans="2:2">
      <c r="B648" s="26"/>
    </row>
    <row r="649" ht="15.75" customHeight="1" spans="2:2">
      <c r="B649" s="26"/>
    </row>
    <row r="650" ht="15.75" customHeight="1" spans="2:2">
      <c r="B650" s="26"/>
    </row>
    <row r="651" ht="15.75" customHeight="1" spans="2:2">
      <c r="B651" s="26"/>
    </row>
    <row r="652" ht="15.75" customHeight="1" spans="2:2">
      <c r="B652" s="26"/>
    </row>
    <row r="653" ht="15.75" customHeight="1" spans="2:2">
      <c r="B653" s="26"/>
    </row>
    <row r="654" ht="15.75" customHeight="1" spans="2:2">
      <c r="B654" s="26"/>
    </row>
    <row r="655" ht="15.75" customHeight="1" spans="2:2">
      <c r="B655" s="26"/>
    </row>
    <row r="656" ht="15.75" customHeight="1" spans="2:2">
      <c r="B656" s="26"/>
    </row>
    <row r="657" ht="15.75" customHeight="1" spans="2:2">
      <c r="B657" s="26"/>
    </row>
    <row r="658" ht="15.75" customHeight="1" spans="2:2">
      <c r="B658" s="26"/>
    </row>
    <row r="659" ht="15.75" customHeight="1" spans="2:2">
      <c r="B659" s="26"/>
    </row>
    <row r="660" ht="15.75" customHeight="1" spans="2:2">
      <c r="B660" s="26"/>
    </row>
    <row r="661" ht="15.75" customHeight="1" spans="2:2">
      <c r="B661" s="26"/>
    </row>
    <row r="662" ht="15.75" customHeight="1" spans="2:2">
      <c r="B662" s="26"/>
    </row>
    <row r="663" ht="15.75" customHeight="1" spans="2:2">
      <c r="B663" s="26"/>
    </row>
    <row r="664" ht="15.75" customHeight="1" spans="2:2">
      <c r="B664" s="26"/>
    </row>
    <row r="665" ht="15.75" customHeight="1" spans="2:2">
      <c r="B665" s="26"/>
    </row>
    <row r="666" ht="15.75" customHeight="1" spans="2:2">
      <c r="B666" s="26"/>
    </row>
    <row r="667" ht="15.75" customHeight="1" spans="2:2">
      <c r="B667" s="26"/>
    </row>
    <row r="668" ht="15.75" customHeight="1" spans="2:2">
      <c r="B668" s="26"/>
    </row>
    <row r="669" ht="15.75" customHeight="1" spans="2:2">
      <c r="B669" s="26"/>
    </row>
    <row r="670" ht="15.75" customHeight="1" spans="2:2">
      <c r="B670" s="26"/>
    </row>
    <row r="671" ht="15.75" customHeight="1" spans="2:2">
      <c r="B671" s="26"/>
    </row>
    <row r="672" ht="15.75" customHeight="1" spans="2:2">
      <c r="B672" s="26"/>
    </row>
    <row r="673" ht="15.75" customHeight="1" spans="2:2">
      <c r="B673" s="26"/>
    </row>
    <row r="674" ht="15.75" customHeight="1" spans="2:2">
      <c r="B674" s="26"/>
    </row>
    <row r="675" ht="15.75" customHeight="1" spans="2:2">
      <c r="B675" s="26"/>
    </row>
    <row r="676" ht="15.75" customHeight="1" spans="2:2">
      <c r="B676" s="26"/>
    </row>
    <row r="677" ht="15.75" customHeight="1" spans="2:2">
      <c r="B677" s="26"/>
    </row>
    <row r="678" ht="15.75" customHeight="1" spans="2:2">
      <c r="B678" s="26"/>
    </row>
    <row r="679" ht="15.75" customHeight="1" spans="2:2">
      <c r="B679" s="26"/>
    </row>
    <row r="680" ht="15.75" customHeight="1" spans="2:2">
      <c r="B680" s="26"/>
    </row>
    <row r="681" ht="15.75" customHeight="1" spans="2:2">
      <c r="B681" s="26"/>
    </row>
    <row r="682" ht="15.75" customHeight="1" spans="2:2">
      <c r="B682" s="26"/>
    </row>
    <row r="683" ht="15.75" customHeight="1" spans="2:2">
      <c r="B683" s="26"/>
    </row>
    <row r="684" ht="15.75" customHeight="1" spans="2:2">
      <c r="B684" s="26"/>
    </row>
    <row r="685" ht="15.75" customHeight="1" spans="2:2">
      <c r="B685" s="26"/>
    </row>
    <row r="686" ht="15.75" customHeight="1" spans="2:2">
      <c r="B686" s="26"/>
    </row>
    <row r="687" ht="15.75" customHeight="1" spans="2:2">
      <c r="B687" s="26"/>
    </row>
    <row r="688" ht="15.75" customHeight="1" spans="2:2">
      <c r="B688" s="26"/>
    </row>
    <row r="689" ht="15.75" customHeight="1" spans="2:2">
      <c r="B689" s="26"/>
    </row>
    <row r="690" ht="15.75" customHeight="1" spans="2:2">
      <c r="B690" s="26"/>
    </row>
    <row r="691" ht="15.75" customHeight="1" spans="2:2">
      <c r="B691" s="26"/>
    </row>
    <row r="692" ht="15.75" customHeight="1" spans="2:2">
      <c r="B692" s="26"/>
    </row>
    <row r="693" ht="15.75" customHeight="1" spans="2:2">
      <c r="B693" s="26"/>
    </row>
    <row r="694" ht="15.75" customHeight="1" spans="2:2">
      <c r="B694" s="26"/>
    </row>
    <row r="695" ht="15.75" customHeight="1" spans="2:2">
      <c r="B695" s="26"/>
    </row>
    <row r="696" ht="15.75" customHeight="1" spans="2:2">
      <c r="B696" s="26"/>
    </row>
    <row r="697" ht="15.75" customHeight="1" spans="2:2">
      <c r="B697" s="26"/>
    </row>
    <row r="698" ht="15.75" customHeight="1" spans="2:2">
      <c r="B698" s="26"/>
    </row>
    <row r="699" ht="15.75" customHeight="1" spans="2:2">
      <c r="B699" s="26"/>
    </row>
    <row r="700" ht="15.75" customHeight="1" spans="2:2">
      <c r="B700" s="26"/>
    </row>
    <row r="701" ht="15.75" customHeight="1" spans="2:2">
      <c r="B701" s="26"/>
    </row>
    <row r="702" ht="15.75" customHeight="1" spans="2:2">
      <c r="B702" s="26"/>
    </row>
    <row r="703" ht="15.75" customHeight="1" spans="2:2">
      <c r="B703" s="26"/>
    </row>
    <row r="704" ht="15.75" customHeight="1" spans="2:2">
      <c r="B704" s="26"/>
    </row>
    <row r="705" ht="15.75" customHeight="1" spans="2:2">
      <c r="B705" s="26"/>
    </row>
    <row r="706" ht="15.75" customHeight="1" spans="2:2">
      <c r="B706" s="26"/>
    </row>
    <row r="707" ht="15.75" customHeight="1" spans="2:2">
      <c r="B707" s="26"/>
    </row>
    <row r="708" ht="15.75" customHeight="1" spans="2:2">
      <c r="B708" s="26"/>
    </row>
    <row r="709" ht="15.75" customHeight="1" spans="2:2">
      <c r="B709" s="26"/>
    </row>
    <row r="710" ht="15.75" customHeight="1" spans="2:2">
      <c r="B710" s="26"/>
    </row>
    <row r="711" ht="15.75" customHeight="1" spans="2:2">
      <c r="B711" s="26"/>
    </row>
    <row r="712" ht="15.75" customHeight="1" spans="2:2">
      <c r="B712" s="26"/>
    </row>
    <row r="713" ht="15.75" customHeight="1" spans="2:2">
      <c r="B713" s="26"/>
    </row>
    <row r="714" ht="15.75" customHeight="1" spans="2:2">
      <c r="B714" s="26"/>
    </row>
    <row r="715" ht="15.75" customHeight="1" spans="2:2">
      <c r="B715" s="26"/>
    </row>
    <row r="716" ht="15.75" customHeight="1" spans="2:2">
      <c r="B716" s="26"/>
    </row>
    <row r="717" ht="15.75" customHeight="1" spans="2:2">
      <c r="B717" s="26"/>
    </row>
    <row r="718" ht="15.75" customHeight="1" spans="2:2">
      <c r="B718" s="26"/>
    </row>
    <row r="719" ht="15.75" customHeight="1" spans="2:2">
      <c r="B719" s="26"/>
    </row>
    <row r="720" ht="15.75" customHeight="1" spans="2:2">
      <c r="B720" s="26"/>
    </row>
    <row r="721" ht="15.75" customHeight="1" spans="2:2">
      <c r="B721" s="26"/>
    </row>
    <row r="722" ht="15.75" customHeight="1" spans="2:2">
      <c r="B722" s="26"/>
    </row>
    <row r="723" ht="15.75" customHeight="1" spans="2:2">
      <c r="B723" s="26"/>
    </row>
    <row r="724" ht="15.75" customHeight="1" spans="2:2">
      <c r="B724" s="26"/>
    </row>
    <row r="725" ht="15.75" customHeight="1" spans="2:2">
      <c r="B725" s="26"/>
    </row>
    <row r="726" ht="15.75" customHeight="1" spans="2:2">
      <c r="B726" s="26"/>
    </row>
    <row r="727" ht="15.75" customHeight="1" spans="2:2">
      <c r="B727" s="26"/>
    </row>
    <row r="728" ht="15.75" customHeight="1" spans="2:2">
      <c r="B728" s="26"/>
    </row>
    <row r="729" ht="15.75" customHeight="1" spans="2:2">
      <c r="B729" s="26"/>
    </row>
    <row r="730" ht="15.75" customHeight="1" spans="2:2">
      <c r="B730" s="26"/>
    </row>
    <row r="731" ht="15.75" customHeight="1" spans="2:2">
      <c r="B731" s="26"/>
    </row>
    <row r="732" ht="15.75" customHeight="1" spans="2:2">
      <c r="B732" s="26"/>
    </row>
    <row r="733" ht="15.75" customHeight="1" spans="2:2">
      <c r="B733" s="26"/>
    </row>
    <row r="734" ht="15.75" customHeight="1" spans="2:2">
      <c r="B734" s="26"/>
    </row>
    <row r="735" ht="15.75" customHeight="1" spans="2:2">
      <c r="B735" s="26"/>
    </row>
    <row r="736" ht="15.75" customHeight="1" spans="2:2">
      <c r="B736" s="26"/>
    </row>
    <row r="737" ht="15.75" customHeight="1" spans="2:2">
      <c r="B737" s="26"/>
    </row>
    <row r="738" ht="15.75" customHeight="1" spans="2:2">
      <c r="B738" s="26"/>
    </row>
    <row r="739" ht="15.75" customHeight="1" spans="2:2">
      <c r="B739" s="26"/>
    </row>
    <row r="740" ht="15.75" customHeight="1" spans="2:2">
      <c r="B740" s="26"/>
    </row>
    <row r="741" ht="15.75" customHeight="1" spans="2:2">
      <c r="B741" s="26"/>
    </row>
    <row r="742" ht="15.75" customHeight="1" spans="2:2">
      <c r="B742" s="26"/>
    </row>
    <row r="743" ht="15.75" customHeight="1" spans="2:2">
      <c r="B743" s="26"/>
    </row>
    <row r="744" ht="15.75" customHeight="1" spans="2:2">
      <c r="B744" s="26"/>
    </row>
    <row r="745" ht="15.75" customHeight="1" spans="2:2">
      <c r="B745" s="26"/>
    </row>
    <row r="746" ht="15.75" customHeight="1" spans="2:2">
      <c r="B746" s="26"/>
    </row>
    <row r="747" ht="15.75" customHeight="1" spans="2:2">
      <c r="B747" s="26"/>
    </row>
    <row r="748" ht="15.75" customHeight="1" spans="2:2">
      <c r="B748" s="26"/>
    </row>
    <row r="749" ht="15.75" customHeight="1" spans="2:2">
      <c r="B749" s="26"/>
    </row>
    <row r="750" ht="15.75" customHeight="1" spans="2:2">
      <c r="B750" s="26"/>
    </row>
    <row r="751" ht="15.75" customHeight="1" spans="2:2">
      <c r="B751" s="26"/>
    </row>
    <row r="752" ht="15.75" customHeight="1" spans="2:2">
      <c r="B752" s="26"/>
    </row>
    <row r="753" ht="15.75" customHeight="1" spans="2:2">
      <c r="B753" s="26"/>
    </row>
    <row r="754" ht="15.75" customHeight="1" spans="2:2">
      <c r="B754" s="26"/>
    </row>
    <row r="755" ht="15.75" customHeight="1" spans="2:2">
      <c r="B755" s="26"/>
    </row>
    <row r="756" ht="15.75" customHeight="1" spans="2:2">
      <c r="B756" s="26"/>
    </row>
    <row r="757" ht="15.75" customHeight="1" spans="2:2">
      <c r="B757" s="26"/>
    </row>
    <row r="758" ht="15.75" customHeight="1" spans="2:2">
      <c r="B758" s="26"/>
    </row>
    <row r="759" ht="15.75" customHeight="1" spans="2:2">
      <c r="B759" s="26"/>
    </row>
    <row r="760" ht="15.75" customHeight="1" spans="2:2">
      <c r="B760" s="26"/>
    </row>
    <row r="761" ht="15.75" customHeight="1" spans="2:2">
      <c r="B761" s="26"/>
    </row>
    <row r="762" ht="15.75" customHeight="1" spans="2:2">
      <c r="B762" s="26"/>
    </row>
    <row r="763" ht="15.75" customHeight="1" spans="2:2">
      <c r="B763" s="26"/>
    </row>
    <row r="764" ht="15.75" customHeight="1" spans="2:2">
      <c r="B764" s="26"/>
    </row>
    <row r="765" ht="15.75" customHeight="1" spans="2:2">
      <c r="B765" s="26"/>
    </row>
    <row r="766" ht="15.75" customHeight="1" spans="2:2">
      <c r="B766" s="26"/>
    </row>
    <row r="767" ht="15.75" customHeight="1" spans="2:2">
      <c r="B767" s="26"/>
    </row>
    <row r="768" ht="15.75" customHeight="1" spans="2:2">
      <c r="B768" s="26"/>
    </row>
    <row r="769" ht="15.75" customHeight="1" spans="2:2">
      <c r="B769" s="26"/>
    </row>
    <row r="770" ht="15.75" customHeight="1" spans="2:2">
      <c r="B770" s="26"/>
    </row>
    <row r="771" ht="15.75" customHeight="1" spans="2:2">
      <c r="B771" s="26"/>
    </row>
    <row r="772" ht="15.75" customHeight="1" spans="2:2">
      <c r="B772" s="26"/>
    </row>
    <row r="773" ht="15.75" customHeight="1" spans="2:2">
      <c r="B773" s="26"/>
    </row>
    <row r="774" ht="15.75" customHeight="1" spans="2:2">
      <c r="B774" s="26"/>
    </row>
    <row r="775" ht="15.75" customHeight="1" spans="2:2">
      <c r="B775" s="26"/>
    </row>
    <row r="776" ht="15.75" customHeight="1" spans="2:2">
      <c r="B776" s="26"/>
    </row>
    <row r="777" ht="15.75" customHeight="1" spans="2:2">
      <c r="B777" s="26"/>
    </row>
    <row r="778" ht="15.75" customHeight="1" spans="2:2">
      <c r="B778" s="26"/>
    </row>
    <row r="779" ht="15.75" customHeight="1" spans="2:2">
      <c r="B779" s="26"/>
    </row>
    <row r="780" ht="15.75" customHeight="1" spans="2:2">
      <c r="B780" s="26"/>
    </row>
    <row r="781" ht="15.75" customHeight="1" spans="2:2">
      <c r="B781" s="26"/>
    </row>
    <row r="782" ht="15.75" customHeight="1" spans="2:2">
      <c r="B782" s="26"/>
    </row>
    <row r="783" ht="15.75" customHeight="1" spans="2:2">
      <c r="B783" s="26"/>
    </row>
    <row r="784" ht="15.75" customHeight="1" spans="2:2">
      <c r="B784" s="26"/>
    </row>
    <row r="785" ht="15.75" customHeight="1" spans="2:2">
      <c r="B785" s="26"/>
    </row>
    <row r="786" ht="15.75" customHeight="1" spans="2:2">
      <c r="B786" s="26"/>
    </row>
    <row r="787" ht="15.75" customHeight="1" spans="2:2">
      <c r="B787" s="26"/>
    </row>
    <row r="788" ht="15.75" customHeight="1" spans="2:2">
      <c r="B788" s="26"/>
    </row>
    <row r="789" ht="15.75" customHeight="1" spans="2:2">
      <c r="B789" s="26"/>
    </row>
    <row r="790" ht="15.75" customHeight="1" spans="2:2">
      <c r="B790" s="26"/>
    </row>
    <row r="791" ht="15.75" customHeight="1" spans="2:2">
      <c r="B791" s="26"/>
    </row>
    <row r="792" ht="15.75" customHeight="1" spans="2:2">
      <c r="B792" s="26"/>
    </row>
    <row r="793" ht="15.75" customHeight="1" spans="2:2">
      <c r="B793" s="26"/>
    </row>
    <row r="794" ht="15.75" customHeight="1" spans="2:2">
      <c r="B794" s="26"/>
    </row>
    <row r="795" ht="15.75" customHeight="1" spans="2:2">
      <c r="B795" s="26"/>
    </row>
    <row r="796" ht="15.75" customHeight="1" spans="2:2">
      <c r="B796" s="26"/>
    </row>
    <row r="797" ht="15.75" customHeight="1" spans="2:2">
      <c r="B797" s="26"/>
    </row>
    <row r="798" ht="15.75" customHeight="1" spans="2:2">
      <c r="B798" s="26"/>
    </row>
    <row r="799" ht="15.75" customHeight="1" spans="2:2">
      <c r="B799" s="26"/>
    </row>
    <row r="800" ht="15.75" customHeight="1" spans="2:2">
      <c r="B800" s="26"/>
    </row>
    <row r="801" ht="15.75" customHeight="1" spans="2:2">
      <c r="B801" s="26"/>
    </row>
    <row r="802" ht="15.75" customHeight="1" spans="2:2">
      <c r="B802" s="26"/>
    </row>
    <row r="803" ht="15.75" customHeight="1" spans="2:2">
      <c r="B803" s="26"/>
    </row>
    <row r="804" ht="15.75" customHeight="1" spans="2:2">
      <c r="B804" s="26"/>
    </row>
    <row r="805" ht="15.75" customHeight="1" spans="2:2">
      <c r="B805" s="26"/>
    </row>
    <row r="806" ht="15.75" customHeight="1" spans="2:2">
      <c r="B806" s="26"/>
    </row>
    <row r="807" ht="15.75" customHeight="1" spans="2:2">
      <c r="B807" s="26"/>
    </row>
    <row r="808" ht="15.75" customHeight="1" spans="2:2">
      <c r="B808" s="26"/>
    </row>
    <row r="809" ht="15.75" customHeight="1" spans="2:2">
      <c r="B809" s="26"/>
    </row>
    <row r="810" ht="15.75" customHeight="1" spans="2:2">
      <c r="B810" s="26"/>
    </row>
    <row r="811" ht="15.75" customHeight="1" spans="2:2">
      <c r="B811" s="26"/>
    </row>
    <row r="812" ht="15.75" customHeight="1" spans="2:2">
      <c r="B812" s="26"/>
    </row>
    <row r="813" ht="15.75" customHeight="1" spans="2:2">
      <c r="B813" s="26"/>
    </row>
    <row r="814" ht="15.75" customHeight="1" spans="2:2">
      <c r="B814" s="26"/>
    </row>
    <row r="815" ht="15.75" customHeight="1" spans="2:2">
      <c r="B815" s="26"/>
    </row>
    <row r="816" ht="15.75" customHeight="1" spans="2:2">
      <c r="B816" s="26"/>
    </row>
    <row r="817" ht="15.75" customHeight="1" spans="2:2">
      <c r="B817" s="26"/>
    </row>
    <row r="818" ht="15.75" customHeight="1" spans="2:2">
      <c r="B818" s="26"/>
    </row>
    <row r="819" ht="15.75" customHeight="1" spans="2:2">
      <c r="B819" s="26"/>
    </row>
    <row r="820" ht="15.75" customHeight="1" spans="2:2">
      <c r="B820" s="26"/>
    </row>
    <row r="821" ht="15.75" customHeight="1" spans="2:2">
      <c r="B821" s="26"/>
    </row>
    <row r="822" ht="15.75" customHeight="1" spans="2:2">
      <c r="B822" s="26"/>
    </row>
    <row r="823" ht="15.75" customHeight="1" spans="2:2">
      <c r="B823" s="26"/>
    </row>
    <row r="824" ht="15.75" customHeight="1" spans="2:2">
      <c r="B824" s="26"/>
    </row>
    <row r="825" ht="15.75" customHeight="1" spans="2:2">
      <c r="B825" s="26"/>
    </row>
    <row r="826" ht="15.75" customHeight="1" spans="2:2">
      <c r="B826" s="26"/>
    </row>
    <row r="827" ht="15.75" customHeight="1" spans="2:2">
      <c r="B827" s="26"/>
    </row>
    <row r="828" ht="15.75" customHeight="1" spans="2:2">
      <c r="B828" s="26"/>
    </row>
    <row r="829" ht="15.75" customHeight="1" spans="2:2">
      <c r="B829" s="26"/>
    </row>
    <row r="830" ht="15.75" customHeight="1" spans="2:2">
      <c r="B830" s="26"/>
    </row>
    <row r="831" ht="15.75" customHeight="1" spans="2:2">
      <c r="B831" s="26"/>
    </row>
    <row r="832" ht="15.75" customHeight="1" spans="2:2">
      <c r="B832" s="26"/>
    </row>
    <row r="833" ht="15.75" customHeight="1" spans="2:2">
      <c r="B833" s="26"/>
    </row>
    <row r="834" ht="15.75" customHeight="1" spans="2:2">
      <c r="B834" s="26"/>
    </row>
    <row r="835" ht="15.75" customHeight="1" spans="2:2">
      <c r="B835" s="26"/>
    </row>
    <row r="836" ht="15.75" customHeight="1" spans="2:2">
      <c r="B836" s="26"/>
    </row>
    <row r="837" ht="15.75" customHeight="1" spans="2:2">
      <c r="B837" s="26"/>
    </row>
    <row r="838" ht="15.75" customHeight="1" spans="2:2">
      <c r="B838" s="26"/>
    </row>
    <row r="839" ht="15.75" customHeight="1" spans="2:2">
      <c r="B839" s="26"/>
    </row>
    <row r="840" ht="15.75" customHeight="1" spans="2:2">
      <c r="B840" s="26"/>
    </row>
    <row r="841" ht="15.75" customHeight="1" spans="2:2">
      <c r="B841" s="26"/>
    </row>
    <row r="842" ht="15.75" customHeight="1" spans="2:2">
      <c r="B842" s="26"/>
    </row>
    <row r="843" ht="15.75" customHeight="1" spans="2:2">
      <c r="B843" s="26"/>
    </row>
    <row r="844" ht="15.75" customHeight="1" spans="2:2">
      <c r="B844" s="26"/>
    </row>
    <row r="845" ht="15.75" customHeight="1" spans="2:2">
      <c r="B845" s="26"/>
    </row>
    <row r="846" ht="15.75" customHeight="1" spans="2:2">
      <c r="B846" s="26"/>
    </row>
    <row r="847" ht="15.75" customHeight="1" spans="2:2">
      <c r="B847" s="26"/>
    </row>
    <row r="848" ht="15.75" customHeight="1" spans="2:2">
      <c r="B848" s="26"/>
    </row>
    <row r="849" ht="15.75" customHeight="1" spans="2:2">
      <c r="B849" s="26"/>
    </row>
    <row r="850" ht="15.75" customHeight="1" spans="2:2">
      <c r="B850" s="26"/>
    </row>
    <row r="851" ht="15.75" customHeight="1" spans="2:2">
      <c r="B851" s="26"/>
    </row>
    <row r="852" ht="15.75" customHeight="1" spans="2:2">
      <c r="B852" s="26"/>
    </row>
    <row r="853" ht="15.75" customHeight="1" spans="2:2">
      <c r="B853" s="26"/>
    </row>
    <row r="854" ht="15.75" customHeight="1" spans="2:2">
      <c r="B854" s="26"/>
    </row>
    <row r="855" ht="15.75" customHeight="1" spans="2:2">
      <c r="B855" s="26"/>
    </row>
    <row r="856" ht="15.75" customHeight="1" spans="2:2">
      <c r="B856" s="26"/>
    </row>
    <row r="857" ht="15.75" customHeight="1" spans="2:2">
      <c r="B857" s="26"/>
    </row>
    <row r="858" ht="15.75" customHeight="1" spans="2:2">
      <c r="B858" s="26"/>
    </row>
    <row r="859" ht="15.75" customHeight="1" spans="2:2">
      <c r="B859" s="26"/>
    </row>
    <row r="860" ht="15.75" customHeight="1" spans="2:2">
      <c r="B860" s="26"/>
    </row>
    <row r="861" ht="15.75" customHeight="1" spans="2:2">
      <c r="B861" s="26"/>
    </row>
    <row r="862" ht="15.75" customHeight="1" spans="2:2">
      <c r="B862" s="26"/>
    </row>
    <row r="863" ht="15.75" customHeight="1" spans="2:2">
      <c r="B863" s="26"/>
    </row>
    <row r="864" ht="15.75" customHeight="1" spans="2:2">
      <c r="B864" s="26"/>
    </row>
    <row r="865" ht="15.75" customHeight="1" spans="2:2">
      <c r="B865" s="26"/>
    </row>
    <row r="866" ht="15.75" customHeight="1" spans="2:2">
      <c r="B866" s="26"/>
    </row>
    <row r="867" ht="15.75" customHeight="1" spans="2:2">
      <c r="B867" s="26"/>
    </row>
    <row r="868" ht="15.75" customHeight="1" spans="2:2">
      <c r="B868" s="26"/>
    </row>
    <row r="869" ht="15.75" customHeight="1" spans="2:2">
      <c r="B869" s="26"/>
    </row>
    <row r="870" ht="15.75" customHeight="1" spans="2:2">
      <c r="B870" s="26"/>
    </row>
    <row r="871" ht="15.75" customHeight="1" spans="2:2">
      <c r="B871" s="26"/>
    </row>
    <row r="872" ht="15.75" customHeight="1" spans="2:2">
      <c r="B872" s="26"/>
    </row>
    <row r="873" ht="15.75" customHeight="1" spans="2:2">
      <c r="B873" s="26"/>
    </row>
    <row r="874" ht="15.75" customHeight="1" spans="2:2">
      <c r="B874" s="26"/>
    </row>
    <row r="875" ht="15.75" customHeight="1" spans="2:2">
      <c r="B875" s="26"/>
    </row>
    <row r="876" ht="15.75" customHeight="1" spans="2:2">
      <c r="B876" s="26"/>
    </row>
    <row r="877" ht="15.75" customHeight="1" spans="2:2">
      <c r="B877" s="26"/>
    </row>
    <row r="878" ht="15.75" customHeight="1" spans="2:2">
      <c r="B878" s="26"/>
    </row>
    <row r="879" ht="15.75" customHeight="1" spans="2:2">
      <c r="B879" s="26"/>
    </row>
    <row r="880" ht="15.75" customHeight="1" spans="2:2">
      <c r="B880" s="26"/>
    </row>
    <row r="881" ht="15.75" customHeight="1" spans="2:2">
      <c r="B881" s="26"/>
    </row>
    <row r="882" ht="15.75" customHeight="1" spans="2:2">
      <c r="B882" s="26"/>
    </row>
    <row r="883" ht="15.75" customHeight="1" spans="2:2">
      <c r="B883" s="26"/>
    </row>
    <row r="884" ht="15.75" customHeight="1" spans="2:2">
      <c r="B884" s="26"/>
    </row>
    <row r="885" ht="15.75" customHeight="1" spans="2:2">
      <c r="B885" s="26"/>
    </row>
    <row r="886" ht="15.75" customHeight="1" spans="2:2">
      <c r="B886" s="26"/>
    </row>
    <row r="887" ht="15.75" customHeight="1" spans="2:2">
      <c r="B887" s="26"/>
    </row>
    <row r="888" ht="15.75" customHeight="1" spans="2:2">
      <c r="B888" s="26"/>
    </row>
    <row r="889" ht="15.75" customHeight="1" spans="2:2">
      <c r="B889" s="26"/>
    </row>
    <row r="890" ht="15.75" customHeight="1" spans="2:2">
      <c r="B890" s="26"/>
    </row>
    <row r="891" ht="15.75" customHeight="1" spans="2:2">
      <c r="B891" s="26"/>
    </row>
    <row r="892" ht="15.75" customHeight="1" spans="2:2">
      <c r="B892" s="26"/>
    </row>
    <row r="893" ht="15.75" customHeight="1" spans="2:2">
      <c r="B893" s="26"/>
    </row>
    <row r="894" ht="15.75" customHeight="1" spans="2:2">
      <c r="B894" s="26"/>
    </row>
    <row r="895" ht="15.75" customHeight="1" spans="2:2">
      <c r="B895" s="26"/>
    </row>
    <row r="896" ht="15.75" customHeight="1" spans="2:2">
      <c r="B896" s="26"/>
    </row>
    <row r="897" ht="15.75" customHeight="1" spans="2:2">
      <c r="B897" s="26"/>
    </row>
    <row r="898" ht="15.75" customHeight="1" spans="2:2">
      <c r="B898" s="26"/>
    </row>
    <row r="899" ht="15.75" customHeight="1" spans="2:2">
      <c r="B899" s="26"/>
    </row>
    <row r="900" ht="15.75" customHeight="1" spans="2:2">
      <c r="B900" s="26"/>
    </row>
    <row r="901" ht="15.75" customHeight="1" spans="2:2">
      <c r="B901" s="26"/>
    </row>
    <row r="902" ht="15.75" customHeight="1" spans="2:2">
      <c r="B902" s="26"/>
    </row>
    <row r="903" ht="15.75" customHeight="1" spans="2:2">
      <c r="B903" s="26"/>
    </row>
    <row r="904" ht="15.75" customHeight="1" spans="2:2">
      <c r="B904" s="26"/>
    </row>
    <row r="905" ht="15.75" customHeight="1" spans="2:2">
      <c r="B905" s="26"/>
    </row>
    <row r="906" ht="15.75" customHeight="1" spans="2:2">
      <c r="B906" s="26"/>
    </row>
    <row r="907" ht="15.75" customHeight="1" spans="2:2">
      <c r="B907" s="26"/>
    </row>
    <row r="908" ht="15.75" customHeight="1" spans="2:2">
      <c r="B908" s="26"/>
    </row>
    <row r="909" ht="15.75" customHeight="1" spans="2:2">
      <c r="B909" s="26"/>
    </row>
    <row r="910" ht="15.75" customHeight="1" spans="2:2">
      <c r="B910" s="26"/>
    </row>
    <row r="911" ht="15.75" customHeight="1" spans="2:2">
      <c r="B911" s="26"/>
    </row>
    <row r="912" ht="15.75" customHeight="1" spans="2:2">
      <c r="B912" s="26"/>
    </row>
    <row r="913" ht="15.75" customHeight="1" spans="2:2">
      <c r="B913" s="26"/>
    </row>
    <row r="914" ht="15.75" customHeight="1" spans="2:2">
      <c r="B914" s="26"/>
    </row>
    <row r="915" ht="15.75" customHeight="1" spans="2:2">
      <c r="B915" s="26"/>
    </row>
    <row r="916" ht="15.75" customHeight="1" spans="2:2">
      <c r="B916" s="26"/>
    </row>
    <row r="917" ht="15.75" customHeight="1" spans="2:2">
      <c r="B917" s="26"/>
    </row>
    <row r="918" ht="15.75" customHeight="1" spans="2:2">
      <c r="B918" s="26"/>
    </row>
    <row r="919" ht="15.75" customHeight="1" spans="2:2">
      <c r="B919" s="26"/>
    </row>
    <row r="920" ht="15.75" customHeight="1" spans="2:2">
      <c r="B920" s="26"/>
    </row>
    <row r="921" ht="15.75" customHeight="1" spans="2:2">
      <c r="B921" s="26"/>
    </row>
    <row r="922" ht="15.75" customHeight="1" spans="2:2">
      <c r="B922" s="26"/>
    </row>
    <row r="923" ht="15.75" customHeight="1" spans="2:2">
      <c r="B923" s="26"/>
    </row>
    <row r="924" ht="15.75" customHeight="1" spans="2:2">
      <c r="B924" s="26"/>
    </row>
    <row r="925" ht="15.75" customHeight="1" spans="2:2">
      <c r="B925" s="26"/>
    </row>
    <row r="926" ht="15.75" customHeight="1" spans="2:2">
      <c r="B926" s="26"/>
    </row>
    <row r="927" ht="15.75" customHeight="1" spans="2:2">
      <c r="B927" s="26"/>
    </row>
    <row r="928" ht="15.75" customHeight="1" spans="2:2">
      <c r="B928" s="26"/>
    </row>
    <row r="929" ht="15.75" customHeight="1" spans="2:2">
      <c r="B929" s="26"/>
    </row>
    <row r="930" ht="15.75" customHeight="1" spans="2:2">
      <c r="B930" s="26"/>
    </row>
    <row r="931" ht="15.75" customHeight="1" spans="2:2">
      <c r="B931" s="26"/>
    </row>
    <row r="932" ht="15.75" customHeight="1" spans="2:2">
      <c r="B932" s="26"/>
    </row>
    <row r="933" ht="15.75" customHeight="1" spans="2:2">
      <c r="B933" s="26"/>
    </row>
    <row r="934" ht="15.75" customHeight="1" spans="2:2">
      <c r="B934" s="26"/>
    </row>
    <row r="935" ht="15.75" customHeight="1" spans="2:2">
      <c r="B935" s="26"/>
    </row>
    <row r="936" ht="15.75" customHeight="1" spans="2:2">
      <c r="B936" s="26"/>
    </row>
    <row r="937" ht="15.75" customHeight="1" spans="2:2">
      <c r="B937" s="26"/>
    </row>
    <row r="938" ht="15.75" customHeight="1" spans="2:2">
      <c r="B938" s="26"/>
    </row>
    <row r="939" ht="15.75" customHeight="1" spans="2:2">
      <c r="B939" s="26"/>
    </row>
    <row r="940" ht="15.75" customHeight="1" spans="2:2">
      <c r="B940" s="26"/>
    </row>
    <row r="941" ht="15.75" customHeight="1" spans="2:2">
      <c r="B941" s="26"/>
    </row>
    <row r="942" ht="15.75" customHeight="1" spans="2:2">
      <c r="B942" s="26"/>
    </row>
    <row r="943" ht="15.75" customHeight="1" spans="2:2">
      <c r="B943" s="26"/>
    </row>
    <row r="944" ht="15.75" customHeight="1" spans="2:2">
      <c r="B944" s="26"/>
    </row>
    <row r="945" ht="15.75" customHeight="1" spans="2:2">
      <c r="B945" s="26"/>
    </row>
    <row r="946" ht="15.75" customHeight="1" spans="2:2">
      <c r="B946" s="26"/>
    </row>
    <row r="947" ht="15.75" customHeight="1" spans="2:2">
      <c r="B947" s="26"/>
    </row>
    <row r="948" ht="15.75" customHeight="1" spans="2:2">
      <c r="B948" s="26"/>
    </row>
    <row r="949" ht="15.75" customHeight="1" spans="2:2">
      <c r="B949" s="26"/>
    </row>
    <row r="950" ht="15.75" customHeight="1" spans="2:2">
      <c r="B950" s="26"/>
    </row>
    <row r="951" ht="15.75" customHeight="1" spans="2:2">
      <c r="B951" s="26"/>
    </row>
    <row r="952" ht="15.75" customHeight="1" spans="2:2">
      <c r="B952" s="26"/>
    </row>
    <row r="953" ht="15.75" customHeight="1" spans="2:2">
      <c r="B953" s="26"/>
    </row>
    <row r="954" ht="15.75" customHeight="1" spans="2:2">
      <c r="B954" s="26"/>
    </row>
    <row r="955" ht="15.75" customHeight="1" spans="2:2">
      <c r="B955" s="26"/>
    </row>
    <row r="956" ht="15.75" customHeight="1" spans="2:2">
      <c r="B956" s="26"/>
    </row>
    <row r="957" ht="15.75" customHeight="1" spans="2:2">
      <c r="B957" s="26"/>
    </row>
    <row r="958" ht="15.75" customHeight="1" spans="2:2">
      <c r="B958" s="26"/>
    </row>
    <row r="959" ht="15.75" customHeight="1" spans="2:2">
      <c r="B959" s="26"/>
    </row>
    <row r="960" ht="15.75" customHeight="1" spans="2:2">
      <c r="B960" s="26"/>
    </row>
    <row r="961" ht="15.75" customHeight="1" spans="2:2">
      <c r="B961" s="26"/>
    </row>
  </sheetData>
  <mergeCells count="14">
    <mergeCell ref="A1:I1"/>
    <mergeCell ref="A2:I2"/>
    <mergeCell ref="A3:I3"/>
    <mergeCell ref="A4:I4"/>
    <mergeCell ref="A5:I5"/>
    <mergeCell ref="A6:I6"/>
    <mergeCell ref="A7:I7"/>
    <mergeCell ref="E10:H10"/>
    <mergeCell ref="A16:G16"/>
    <mergeCell ref="A10:A11"/>
    <mergeCell ref="B10:B11"/>
    <mergeCell ref="C10:C11"/>
    <mergeCell ref="D10:D11"/>
    <mergeCell ref="I10:I11"/>
  </mergeCells>
  <pageMargins left="0.511805555555556" right="0.511805555555556" top="0.869444444444444" bottom="0.786805555555556" header="0" footer="0"/>
  <pageSetup paperSize="9" scale="84" orientation="landscape" horizontalDpi="600"/>
  <headerFooter>
    <oddHeader>&amp;CNegrito itálico"Processo 23069.167799/2024-18
PE 90.059/2024</oddHeader>
    <oddFooter>&amp;L&amp;A</oddFoot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MENU PLANILHA</vt:lpstr>
      <vt:lpstr>Anexo II-A Endereço</vt:lpstr>
      <vt:lpstr>Anexo II-B Salários</vt:lpstr>
      <vt:lpstr>Anexo II-C Distribuição Postos</vt:lpstr>
      <vt:lpstr>Anexo III-A Equipamentos</vt:lpstr>
      <vt:lpstr>Anexo III-B Uniformes</vt:lpstr>
      <vt:lpstr>An IV A Custo G1</vt:lpstr>
      <vt:lpstr>An IV A Custo G2</vt:lpstr>
      <vt:lpstr>Anexo IV B - Custo Total MDO</vt:lpstr>
      <vt:lpstr>Anexo IV C BDI Serviços</vt:lpstr>
      <vt:lpstr>Anexo IV D BDI Material</vt:lpstr>
      <vt:lpstr>Anexo IV E - Custo Total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JoaoPaulo</dc:creator>
  <cp:lastModifiedBy>jubor</cp:lastModifiedBy>
  <dcterms:created xsi:type="dcterms:W3CDTF">2020-07-21T04:53:00Z</dcterms:created>
  <cp:lastPrinted>2024-11-03T01:41:00Z</cp:lastPrinted>
  <dcterms:modified xsi:type="dcterms:W3CDTF">2024-11-12T13:10:11Z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87914642B99048A9BD1E95BD88561252_13</vt:lpwstr>
  </property>
  <property fmtid="{D5CDD505-2E9C-101B-9397-08002B2CF9AE}" pid="3" name="KSOProductBuildVer">
    <vt:lpwstr>1046-12.2.0.18607</vt:lpwstr>
  </property>
</Properties>
</file>