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510" yWindow="1335" windowWidth="11475" windowHeight="9750"/>
  </bookViews>
  <sheets>
    <sheet name="Orçamento" sheetId="2" r:id="rId1"/>
    <sheet name="Cronograma" sheetId="4" r:id="rId2"/>
  </sheets>
  <externalReferences>
    <externalReference r:id="rId3"/>
    <externalReference r:id="rId4"/>
    <externalReference r:id="rId5"/>
    <externalReference r:id="rId6"/>
    <externalReference r:id="rId7"/>
    <externalReference r:id="rId8"/>
    <externalReference r:id="rId9"/>
    <externalReference r:id="rId10"/>
  </externalReferences>
  <definedNames>
    <definedName name="\s">#N/A</definedName>
    <definedName name="_01" localSheetId="1">#REF!</definedName>
    <definedName name="_01">#REF!</definedName>
    <definedName name="_01_4" localSheetId="1">#REF!</definedName>
    <definedName name="_01_4">#REF!</definedName>
    <definedName name="_10Excel_BuiltIn_Print_Area_1_1_1" localSheetId="1">#REF!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1">#REF!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1">#REF!</definedName>
    <definedName name="_8Excel_BuiltIn_Print_Area_1">#REF!</definedName>
    <definedName name="_9Excel_BuiltIn_Print_Area_1_1" localSheetId="1">#REF!</definedName>
    <definedName name="_9Excel_BuiltIn_Print_Area_1_1">#REF!</definedName>
    <definedName name="_A99990" localSheetId="1">'[1]Climatização Prédio DECEA'!#REF!</definedName>
    <definedName name="_A99990">'[1]Climatização Prédio DECEA'!#REF!</definedName>
    <definedName name="_A99999" localSheetId="1">'[1]Climatização Prédio DECEA'!#REF!</definedName>
    <definedName name="_A99999">'[1]Climatização Prédio DECEA'!#REF!</definedName>
    <definedName name="_s" localSheetId="1">#REF!</definedName>
    <definedName name="_s">#REF!</definedName>
    <definedName name="Á1" localSheetId="1">#REF!</definedName>
    <definedName name="Á1">#REF!</definedName>
    <definedName name="AAAA" localSheetId="1">#REF!</definedName>
    <definedName name="AAAA">#REF!</definedName>
    <definedName name="ACRES">#REF!</definedName>
    <definedName name="ACRES_4">#REF!</definedName>
    <definedName name="_xlnm.Print_Area" localSheetId="1">Cronograma!$A$1:$K$40</definedName>
    <definedName name="_xlnm.Print_Area" localSheetId="0">Orçamento!$A$1:$N$84</definedName>
    <definedName name="_xlnm.Print_Area">#REF!</definedName>
    <definedName name="Área_impressão_IM" localSheetId="1">#REF!</definedName>
    <definedName name="Área_impressão_IM">#REF!</definedName>
    <definedName name="Área_impressão_IM_1" localSheetId="1">#REF!</definedName>
    <definedName name="Área_impressão_IM_1">#REF!</definedName>
    <definedName name="Área_impressão_IM_1_4" localSheetId="1">'[2]ICEA - SJC'!#REF!</definedName>
    <definedName name="Área_impressão_IM_1_4">'[2]ICEA - SJC'!#REF!</definedName>
    <definedName name="Área_impressão_IM_4" localSheetId="1">#REF!</definedName>
    <definedName name="Área_impressão_IM_4">#REF!</definedName>
    <definedName name="arredondamento" localSheetId="1">#REF!</definedName>
    <definedName name="arredondamento">#REF!</definedName>
    <definedName name="BBBB" localSheetId="1">#REF!</definedName>
    <definedName name="BBBB">#REF!</definedName>
    <definedName name="bdi">#REF!</definedName>
    <definedName name="BuiltIn_AutoFilter___1">#REF!</definedName>
    <definedName name="CABO">"PQ.$#REF!$#REF!"</definedName>
    <definedName name="CABO_2" localSheetId="1">#REF!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1">#REF!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1">'[3]Parte Externa'!#REF!</definedName>
    <definedName name="ccc">'[3]Parte Externa'!#REF!</definedName>
    <definedName name="CDT">"PQ.$#REF!$#REF!"</definedName>
    <definedName name="CDT_2" localSheetId="1">#REF!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1">#REF!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1">#REF!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1">#REF!</definedName>
    <definedName name="_xlnm.Criteria">#REF!</definedName>
    <definedName name="dddd" localSheetId="1">#REF!</definedName>
    <definedName name="dddd">#REF!</definedName>
    <definedName name="DDE_LINK4_5" localSheetId="1">'[4]CRONOGRAMA FISICO-FINANCEIRO'!#REF!</definedName>
    <definedName name="DDE_LINK4_5">'[4]CRONOGRAMA FISICO-FINANCEIRO'!#REF!</definedName>
    <definedName name="DDE_LINK41_5" localSheetId="1">'[4]CRONOGRAMA FISICO-FINANCEIRO'!#REF!</definedName>
    <definedName name="DDE_LINK41_5">'[4]CRONOGRAMA FISICO-FINANCEIRO'!#REF!</definedName>
    <definedName name="DIVE">"PQ.$#REF!$#REF!"</definedName>
    <definedName name="DIVE_2" localSheetId="1">#REF!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1">#REF!</definedName>
    <definedName name="DPM_Eletricidade_Ltda.">#REF!</definedName>
    <definedName name="EEEEE" localSheetId="1">'[5]ARQUITETURA - ANEXO A'!#REF!</definedName>
    <definedName name="EEEEE">'[5]ARQUITETURA - ANEXO A'!#REF!</definedName>
    <definedName name="EQUI">"PQ.$#REF!$#REF!"</definedName>
    <definedName name="EQUI_2" localSheetId="1">#REF!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1">#REF!</definedName>
    <definedName name="Excel_BuiltIn__FilterDatabase_5">#REF!</definedName>
    <definedName name="Excel_BuiltIn_Print_Area" localSheetId="1">#REF!</definedName>
    <definedName name="Excel_BuiltIn_Print_Area">#REF!</definedName>
    <definedName name="Excel_BuiltIn_Print_Area_1" localSheetId="1">#REF!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1">#REF!</definedName>
    <definedName name="Excel_BuiltIn_Print_Area_5_4">#REF!</definedName>
    <definedName name="Excel_BuiltIn_Print_Area_6_1" localSheetId="1">#REF!</definedName>
    <definedName name="Excel_BuiltIn_Print_Area_6_1">#REF!</definedName>
    <definedName name="Excel_BuiltIn_Print_Area_7" localSheetId="1">#REF!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1">#REF!</definedName>
    <definedName name="Excel_BuiltIn_Print_Titles_1_1">#REF!</definedName>
    <definedName name="Excel_BuiltIn_Print_Titles_1_1_2" localSheetId="1">'[6]URB E RED EXT SO SG'!#REF!</definedName>
    <definedName name="Excel_BuiltIn_Print_Titles_1_1_2">'[6]URB E RED EXT SO SG'!#REF!</definedName>
    <definedName name="Excel_BuiltIn_Print_Titles_1_1_4" localSheetId="1">'[7]Climatização Prédio CISCEA'!#REF!</definedName>
    <definedName name="Excel_BuiltIn_Print_Titles_1_1_4">'[7]Climatização Prédio CISCEA'!#REF!</definedName>
    <definedName name="Excel_BuiltIn_Print_Titles_1_4" localSheetId="1">'[2]ICEA - SJC'!#REF!</definedName>
    <definedName name="Excel_BuiltIn_Print_Titles_1_4">'[2]ICEA - SJC'!#REF!</definedName>
    <definedName name="Excel_BuiltIn_Print_Titles_2" localSheetId="1">#REF!</definedName>
    <definedName name="Excel_BuiltIn_Print_Titles_2">#REF!</definedName>
    <definedName name="Excel_BuiltIn_Print_Titles_2_1" localSheetId="1">#REF!</definedName>
    <definedName name="Excel_BuiltIn_Print_Titles_2_1">#REF!</definedName>
    <definedName name="Excel_BuiltIn_Print_Titles_2_4" localSheetId="1">#REF!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1">#REF!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1">#REF!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1">'[2]ICEA - SJC'!#REF!</definedName>
    <definedName name="mobilização">'[2]ICEA - SJC'!#REF!</definedName>
    <definedName name="NOME_DO_ARQUIVO" localSheetId="1">#REF!</definedName>
    <definedName name="NOME_DO_ARQUIVO">#REF!</definedName>
    <definedName name="NOME_DO_ARQUIVO_2" localSheetId="1">#REF!</definedName>
    <definedName name="NOME_DO_ARQUIVO_2">#REF!</definedName>
    <definedName name="NOME_DO_ARQUIVO_3" localSheetId="1">#REF!</definedName>
    <definedName name="NOME_DO_ARQUIVO_3">#REF!</definedName>
    <definedName name="NOME_DO_ARQUIVO_4">#REF!</definedName>
    <definedName name="NOME_DO_ARQUIVO_9" localSheetId="1">[8]CAPA!#REF!</definedName>
    <definedName name="NOME_DO_ARQUIVO_9">[8]CAPA!#REF!</definedName>
    <definedName name="PARA">"PQ.$#REF!$#REF!"</definedName>
    <definedName name="PARA_2" localSheetId="1">#REF!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1">#REF!</definedName>
    <definedName name="Plan2">#REF!</definedName>
    <definedName name="PRAIO" localSheetId="1">#REF!</definedName>
    <definedName name="PRAIO">#REF!</definedName>
    <definedName name="PRAIO_4" localSheetId="1">#REF!</definedName>
    <definedName name="PRAIO_4">#REF!</definedName>
    <definedName name="Print_Area_MI">#REF!</definedName>
    <definedName name="Print_Area_MI___0">"$#REF!.$A$1:$G$64"</definedName>
    <definedName name="_xlnm.Print_Titles" localSheetId="0">Orçamento!$4:$9</definedName>
    <definedName name="Títulos_impressão_IM" localSheetId="1">#REF!</definedName>
    <definedName name="Títulos_impressão_IM">#REF!</definedName>
    <definedName name="Títulos_impressão_IM_1" localSheetId="1">#REF!</definedName>
    <definedName name="Títulos_impressão_IM_1">#REF!</definedName>
    <definedName name="Títulos_impressão_IM_1_4" localSheetId="1">'[2]ICEA - SJC'!#REF!</definedName>
    <definedName name="Títulos_impressão_IM_1_4">'[2]ICEA - SJC'!#REF!</definedName>
    <definedName name="Títulos_impressão_IM_4" localSheetId="1">#REF!</definedName>
    <definedName name="Títulos_impressão_IM_4">#REF!</definedName>
    <definedName name="TOTAL" localSheetId="1">#REF!</definedName>
    <definedName name="TOTAL">#REF!</definedName>
  </definedNames>
  <calcPr calcId="145621"/>
</workbook>
</file>

<file path=xl/calcChain.xml><?xml version="1.0" encoding="utf-8"?>
<calcChain xmlns="http://schemas.openxmlformats.org/spreadsheetml/2006/main">
  <c r="C32" i="4" l="1"/>
  <c r="C19" i="4"/>
  <c r="C12" i="4"/>
  <c r="C24" i="4"/>
  <c r="E25" i="4" s="1"/>
  <c r="C22" i="4"/>
  <c r="I23" i="4" s="1"/>
  <c r="C20" i="4"/>
  <c r="F21" i="4" s="1"/>
  <c r="C17" i="4"/>
  <c r="J18" i="4" s="1"/>
  <c r="C15" i="4"/>
  <c r="I16" i="4" s="1"/>
  <c r="C13" i="4"/>
  <c r="G14" i="4" s="1"/>
  <c r="G23" i="4" l="1"/>
  <c r="I25" i="4"/>
  <c r="E14" i="4"/>
  <c r="E16" i="4"/>
  <c r="H16" i="4"/>
  <c r="I21" i="4"/>
  <c r="I14" i="4"/>
  <c r="G16" i="4"/>
  <c r="F14" i="4"/>
  <c r="F16" i="4"/>
  <c r="C10" i="4"/>
  <c r="H11" i="4" s="1"/>
  <c r="C30" i="4"/>
  <c r="J31" i="4" s="1"/>
  <c r="C28" i="4"/>
  <c r="I29" i="4" s="1"/>
  <c r="C26" i="4"/>
  <c r="I27" i="4" s="1"/>
  <c r="G11" i="4" l="1"/>
  <c r="G33" i="4" s="1"/>
  <c r="F11" i="4"/>
  <c r="F33" i="4" s="1"/>
  <c r="I11" i="4"/>
  <c r="I33" i="4" s="1"/>
  <c r="H27" i="4"/>
  <c r="H33" i="4" s="1"/>
  <c r="J29" i="4"/>
  <c r="J33" i="4" s="1"/>
  <c r="E11" i="4"/>
  <c r="E33" i="4" s="1"/>
  <c r="D24" i="4" l="1"/>
  <c r="D22" i="4"/>
  <c r="D20" i="4"/>
  <c r="D13" i="4"/>
  <c r="D17" i="4"/>
  <c r="D15" i="4"/>
  <c r="J35" i="4"/>
  <c r="H35" i="4"/>
  <c r="I35" i="4"/>
  <c r="G35" i="4"/>
  <c r="E34" i="4"/>
  <c r="F34" i="4" s="1"/>
  <c r="G34" i="4" s="1"/>
  <c r="H34" i="4" s="1"/>
  <c r="F35" i="4"/>
  <c r="D10" i="4"/>
  <c r="D28" i="4"/>
  <c r="D30" i="4"/>
  <c r="K11" i="4"/>
  <c r="K14" i="4" s="1"/>
  <c r="K16" i="4" s="1"/>
  <c r="K18" i="4" s="1"/>
  <c r="K21" i="4" s="1"/>
  <c r="K23" i="4" s="1"/>
  <c r="K25" i="4" s="1"/>
  <c r="K27" i="4" s="1"/>
  <c r="K29" i="4" s="1"/>
  <c r="K31" i="4" s="1"/>
  <c r="D26" i="4"/>
  <c r="D32" i="4" l="1"/>
  <c r="I34" i="4"/>
  <c r="J34" i="4" s="1"/>
  <c r="E35" i="4"/>
  <c r="E36" i="4" s="1"/>
  <c r="F36" i="4" l="1"/>
  <c r="G36" i="4" s="1"/>
  <c r="H36" i="4" s="1"/>
  <c r="I36" i="4" s="1"/>
  <c r="J36" i="4" s="1"/>
  <c r="N11" i="2"/>
  <c r="N16" i="2"/>
  <c r="N32" i="2"/>
  <c r="N60" i="2"/>
  <c r="N68" i="2"/>
  <c r="N72" i="2"/>
  <c r="M73" i="2"/>
  <c r="M69" i="2"/>
  <c r="M61" i="2"/>
  <c r="M53" i="2"/>
  <c r="M45" i="2"/>
  <c r="M33" i="2"/>
  <c r="M30" i="2"/>
  <c r="M23" i="2"/>
  <c r="M17" i="2"/>
  <c r="M12" i="2"/>
  <c r="J75" i="2"/>
  <c r="K75" i="2" s="1"/>
  <c r="L75" i="2" s="1"/>
  <c r="J74" i="2"/>
  <c r="K74" i="2" s="1"/>
  <c r="L74" i="2" s="1"/>
  <c r="J71" i="2"/>
  <c r="K71" i="2" s="1"/>
  <c r="L71" i="2" s="1"/>
  <c r="J70" i="2"/>
  <c r="K70" i="2" s="1"/>
  <c r="L70" i="2" s="1"/>
  <c r="J67" i="2"/>
  <c r="K67" i="2" s="1"/>
  <c r="L67" i="2" s="1"/>
  <c r="J66" i="2"/>
  <c r="K66" i="2" s="1"/>
  <c r="L66" i="2" s="1"/>
  <c r="J65" i="2"/>
  <c r="K65" i="2" s="1"/>
  <c r="L65" i="2" s="1"/>
  <c r="J64" i="2"/>
  <c r="K64" i="2" s="1"/>
  <c r="L64" i="2" s="1"/>
  <c r="J63" i="2"/>
  <c r="K63" i="2" s="1"/>
  <c r="L63" i="2" s="1"/>
  <c r="J62" i="2"/>
  <c r="K62" i="2" s="1"/>
  <c r="L62" i="2" s="1"/>
  <c r="J59" i="2"/>
  <c r="K59" i="2" s="1"/>
  <c r="L59" i="2" s="1"/>
  <c r="J58" i="2"/>
  <c r="K58" i="2" s="1"/>
  <c r="L58" i="2" s="1"/>
  <c r="J57" i="2"/>
  <c r="K57" i="2" s="1"/>
  <c r="L57" i="2" s="1"/>
  <c r="J56" i="2"/>
  <c r="K56" i="2" s="1"/>
  <c r="L56" i="2" s="1"/>
  <c r="J55" i="2"/>
  <c r="K55" i="2" s="1"/>
  <c r="L55" i="2" s="1"/>
  <c r="J54" i="2"/>
  <c r="K54" i="2" s="1"/>
  <c r="L54" i="2" s="1"/>
  <c r="J52" i="2"/>
  <c r="K52" i="2" s="1"/>
  <c r="L52" i="2" s="1"/>
  <c r="J51" i="2"/>
  <c r="K51" i="2" s="1"/>
  <c r="L51" i="2" s="1"/>
  <c r="J50" i="2"/>
  <c r="K50" i="2" s="1"/>
  <c r="L50" i="2" s="1"/>
  <c r="J49" i="2"/>
  <c r="K49" i="2" s="1"/>
  <c r="L49" i="2" s="1"/>
  <c r="J48" i="2"/>
  <c r="K48" i="2" s="1"/>
  <c r="L48" i="2" s="1"/>
  <c r="J47" i="2"/>
  <c r="K47" i="2" s="1"/>
  <c r="L47" i="2" s="1"/>
  <c r="J46" i="2"/>
  <c r="K46" i="2" s="1"/>
  <c r="L46" i="2" s="1"/>
  <c r="J44" i="2"/>
  <c r="K44" i="2" s="1"/>
  <c r="L44" i="2" s="1"/>
  <c r="J43" i="2"/>
  <c r="K43" i="2" s="1"/>
  <c r="L43" i="2" s="1"/>
  <c r="J42" i="2"/>
  <c r="K42" i="2" s="1"/>
  <c r="L42" i="2" s="1"/>
  <c r="J41" i="2"/>
  <c r="K41" i="2" s="1"/>
  <c r="L41" i="2" s="1"/>
  <c r="J40" i="2"/>
  <c r="K40" i="2" s="1"/>
  <c r="L40" i="2" s="1"/>
  <c r="J39" i="2"/>
  <c r="K39" i="2" s="1"/>
  <c r="L39" i="2" s="1"/>
  <c r="J38" i="2"/>
  <c r="K38" i="2" s="1"/>
  <c r="L38" i="2" s="1"/>
  <c r="J37" i="2"/>
  <c r="K37" i="2" s="1"/>
  <c r="L37" i="2" s="1"/>
  <c r="J36" i="2"/>
  <c r="K36" i="2" s="1"/>
  <c r="L36" i="2" s="1"/>
  <c r="J35" i="2"/>
  <c r="K35" i="2" s="1"/>
  <c r="L35" i="2" s="1"/>
  <c r="J34" i="2"/>
  <c r="K34" i="2" s="1"/>
  <c r="L34" i="2" s="1"/>
  <c r="J31" i="2"/>
  <c r="K31" i="2" s="1"/>
  <c r="L31" i="2" s="1"/>
  <c r="J29" i="2"/>
  <c r="K29" i="2" s="1"/>
  <c r="L29" i="2" s="1"/>
  <c r="J28" i="2"/>
  <c r="K28" i="2" s="1"/>
  <c r="L28" i="2" s="1"/>
  <c r="J27" i="2"/>
  <c r="K27" i="2" s="1"/>
  <c r="L27" i="2" s="1"/>
  <c r="J26" i="2"/>
  <c r="K26" i="2" s="1"/>
  <c r="L26" i="2" s="1"/>
  <c r="J25" i="2"/>
  <c r="K25" i="2" s="1"/>
  <c r="L25" i="2" s="1"/>
  <c r="J24" i="2"/>
  <c r="K24" i="2" s="1"/>
  <c r="L24" i="2" s="1"/>
  <c r="J22" i="2"/>
  <c r="K22" i="2" s="1"/>
  <c r="L22" i="2" s="1"/>
  <c r="J21" i="2"/>
  <c r="K21" i="2" s="1"/>
  <c r="L21" i="2" s="1"/>
  <c r="J20" i="2"/>
  <c r="K20" i="2" s="1"/>
  <c r="L20" i="2" s="1"/>
  <c r="J19" i="2"/>
  <c r="K19" i="2" s="1"/>
  <c r="L19" i="2" s="1"/>
  <c r="J18" i="2"/>
  <c r="K18" i="2" s="1"/>
  <c r="L18" i="2" s="1"/>
  <c r="J15" i="2"/>
  <c r="K15" i="2" s="1"/>
  <c r="L15" i="2" s="1"/>
  <c r="J14" i="2"/>
  <c r="K14" i="2" s="1"/>
  <c r="L14" i="2" s="1"/>
  <c r="J13" i="2" l="1"/>
  <c r="K13" i="2" s="1"/>
  <c r="L13" i="2" s="1"/>
  <c r="M76" i="2" l="1"/>
</calcChain>
</file>

<file path=xl/sharedStrings.xml><?xml version="1.0" encoding="utf-8"?>
<sst xmlns="http://schemas.openxmlformats.org/spreadsheetml/2006/main" count="358" uniqueCount="228">
  <si>
    <t>ITEM</t>
  </si>
  <si>
    <t>DESCRIÇÃO DO ITEM</t>
  </si>
  <si>
    <t xml:space="preserve">(n.º do CNPJ) </t>
  </si>
  <si>
    <t>UNID.</t>
  </si>
  <si>
    <t>QUANT.</t>
  </si>
  <si>
    <t>UNITÁRIO</t>
  </si>
  <si>
    <t>(razão social da empresa licitante)</t>
  </si>
  <si>
    <t>Responsável Técnico pelo Orçamento:</t>
  </si>
  <si>
    <t>Responsável legal pela empresa:</t>
  </si>
  <si>
    <t>Local e data:</t>
  </si>
  <si>
    <t>MODELO DE PLANILHA DE ORÇAMENTO PARA EXECUÇÃO DE OBRA POR EMPREITADA POR PREÇO UNITÁRIO</t>
  </si>
  <si>
    <t>SERVIÇO</t>
  </si>
  <si>
    <t>PERCENTUAL DE DESCONTO E TOTAL GERAL DO ORÇAMENTO</t>
  </si>
  <si>
    <t>OBSERVAÇÃO</t>
  </si>
  <si>
    <t>- A planilha deve ser assinada pelo responsável técnico pela sua confecção (Art. 14 Lei 5.194/66), identificado através de carimbo com número do CREA e pelo representante legal da empresa, com carimbo do CNPJ.</t>
  </si>
  <si>
    <t>FONTE</t>
  </si>
  <si>
    <t>01</t>
  </si>
  <si>
    <t>02</t>
  </si>
  <si>
    <t>03</t>
  </si>
  <si>
    <t>04</t>
  </si>
  <si>
    <t>05</t>
  </si>
  <si>
    <t>06</t>
  </si>
  <si>
    <t>No caso de não haver o insumo no SINAPI, foi mantido a referência de valor indicada na composição do SCO</t>
  </si>
  <si>
    <t>MÊS 1</t>
  </si>
  <si>
    <t>MÊS 2</t>
  </si>
  <si>
    <t>MÊS 3</t>
  </si>
  <si>
    <t>VALOR ACUMULADO</t>
  </si>
  <si>
    <t>% MENSAL</t>
  </si>
  <si>
    <t>% ACUMULADO</t>
  </si>
  <si>
    <t>VALOR ESTIMADO UFF</t>
  </si>
  <si>
    <t>CÓDIGO</t>
  </si>
  <si>
    <t xml:space="preserve"> CUSTO UNITÁRIO</t>
  </si>
  <si>
    <t>BDI (%)</t>
  </si>
  <si>
    <t xml:space="preserve"> PREÇO UNITÁRIO </t>
  </si>
  <si>
    <t>% DESCONTO</t>
  </si>
  <si>
    <t>PREÇO (R$)</t>
  </si>
  <si>
    <t>TOTAL DO ITEM (R$)</t>
  </si>
  <si>
    <t>SUBITEM</t>
  </si>
  <si>
    <t>1.1</t>
  </si>
  <si>
    <t>2.1</t>
  </si>
  <si>
    <t>1.1.1</t>
  </si>
  <si>
    <t>1.1.2</t>
  </si>
  <si>
    <t>1.1.3</t>
  </si>
  <si>
    <t>CREA/CAU:</t>
  </si>
  <si>
    <t>2.1.1</t>
  </si>
  <si>
    <t>2.1.2</t>
  </si>
  <si>
    <t>VALOR PROPOSTO</t>
  </si>
  <si>
    <t>2.1.3</t>
  </si>
  <si>
    <t>2.1.4</t>
  </si>
  <si>
    <t>2.1.5</t>
  </si>
  <si>
    <t>2.2</t>
  </si>
  <si>
    <t>2.2.1</t>
  </si>
  <si>
    <t>2.2.2</t>
  </si>
  <si>
    <t>2.2.3</t>
  </si>
  <si>
    <t>2.2.4</t>
  </si>
  <si>
    <t>2.2.5</t>
  </si>
  <si>
    <t>2.2.6</t>
  </si>
  <si>
    <t>2.3</t>
  </si>
  <si>
    <t>2.3.1</t>
  </si>
  <si>
    <t>3.1</t>
  </si>
  <si>
    <t>3.1.1</t>
  </si>
  <si>
    <t>3.1.2</t>
  </si>
  <si>
    <t>3.1.3</t>
  </si>
  <si>
    <t>3.1.4</t>
  </si>
  <si>
    <t>3.1.5</t>
  </si>
  <si>
    <t>3.1.6</t>
  </si>
  <si>
    <t>3.1.7</t>
  </si>
  <si>
    <t>3.1.8</t>
  </si>
  <si>
    <t>3.1.9</t>
  </si>
  <si>
    <t>3.1.10</t>
  </si>
  <si>
    <t>3.1.11</t>
  </si>
  <si>
    <t>3.2</t>
  </si>
  <si>
    <t>3.2.1</t>
  </si>
  <si>
    <t>3.2.2</t>
  </si>
  <si>
    <t>3.2.3</t>
  </si>
  <si>
    <t>3.2.4</t>
  </si>
  <si>
    <t>3.2.5</t>
  </si>
  <si>
    <t>3.2.6</t>
  </si>
  <si>
    <t>3.2.7</t>
  </si>
  <si>
    <t>3.3</t>
  </si>
  <si>
    <t>3.3.1</t>
  </si>
  <si>
    <t>3.3.2</t>
  </si>
  <si>
    <t>3.3.3</t>
  </si>
  <si>
    <t>3.3.4</t>
  </si>
  <si>
    <t>3.3.5</t>
  </si>
  <si>
    <t>3.3.6</t>
  </si>
  <si>
    <t>4.1</t>
  </si>
  <si>
    <t>4.1.1</t>
  </si>
  <si>
    <t>4.1.2</t>
  </si>
  <si>
    <t>4.1.3</t>
  </si>
  <si>
    <t>4.1.4</t>
  </si>
  <si>
    <t>4.1.5</t>
  </si>
  <si>
    <t>4.1.6</t>
  </si>
  <si>
    <t>5.1</t>
  </si>
  <si>
    <t>5.1.1</t>
  </si>
  <si>
    <t>5.1.2</t>
  </si>
  <si>
    <t>6.1</t>
  </si>
  <si>
    <t>6.1.1</t>
  </si>
  <si>
    <t>6.1.2</t>
  </si>
  <si>
    <t>SINAPI</t>
  </si>
  <si>
    <t>90778</t>
  </si>
  <si>
    <t>93572</t>
  </si>
  <si>
    <t>Cotação</t>
  </si>
  <si>
    <t>001</t>
  </si>
  <si>
    <t>97637</t>
  </si>
  <si>
    <t>97626</t>
  </si>
  <si>
    <t>97628</t>
  </si>
  <si>
    <t>97647</t>
  </si>
  <si>
    <t>97655</t>
  </si>
  <si>
    <t>74209/001</t>
  </si>
  <si>
    <t>98459</t>
  </si>
  <si>
    <t>97010</t>
  </si>
  <si>
    <t>Composição</t>
  </si>
  <si>
    <t>006</t>
  </si>
  <si>
    <t>97063</t>
  </si>
  <si>
    <t>SINAPI-I</t>
  </si>
  <si>
    <t>20193</t>
  </si>
  <si>
    <t>009</t>
  </si>
  <si>
    <t>002</t>
  </si>
  <si>
    <t>99814</t>
  </si>
  <si>
    <t>92776</t>
  </si>
  <si>
    <t>92778</t>
  </si>
  <si>
    <t>92779</t>
  </si>
  <si>
    <t>012</t>
  </si>
  <si>
    <t>83736</t>
  </si>
  <si>
    <t>007</t>
  </si>
  <si>
    <t>92448</t>
  </si>
  <si>
    <t>008</t>
  </si>
  <si>
    <t>011</t>
  </si>
  <si>
    <t>005</t>
  </si>
  <si>
    <t>96257</t>
  </si>
  <si>
    <t>92718</t>
  </si>
  <si>
    <t>LAJES</t>
  </si>
  <si>
    <t>83730</t>
  </si>
  <si>
    <t>016</t>
  </si>
  <si>
    <t>IMPERMEABILIZAÇÃO E DRENAGEM</t>
  </si>
  <si>
    <t>003</t>
  </si>
  <si>
    <t>83534</t>
  </si>
  <si>
    <t>004</t>
  </si>
  <si>
    <t>94229</t>
  </si>
  <si>
    <t>TELHADO</t>
  </si>
  <si>
    <t>015</t>
  </si>
  <si>
    <t>SERVIÇOS COMPLEMENTARES</t>
  </si>
  <si>
    <t>99802</t>
  </si>
  <si>
    <t>99805</t>
  </si>
  <si>
    <t>ADMINISTRAÇÃO DE OBRA</t>
  </si>
  <si>
    <t>SERVIÇOS PRELIMINARES</t>
  </si>
  <si>
    <t>DEMOLIÇÕES E RETIRADAS</t>
  </si>
  <si>
    <t>SINALIZAÇÃO E INSTALAÇÕES PROVISÓRIAS</t>
  </si>
  <si>
    <t>DESTINAÇÃO FINAL DE ENTULHO</t>
  </si>
  <si>
    <t>RECUPERAÇÃO</t>
  </si>
  <si>
    <t>VIGAS</t>
  </si>
  <si>
    <t>PILARES</t>
  </si>
  <si>
    <t>ENGENHEIRO CIVIL DE OBRA PLENO COM ENCARGOS COMPLEMENTARES</t>
  </si>
  <si>
    <t>ENCARREGADO GERAL DE OBRAS COM ENCARGOS COMPLEMENTARES</t>
  </si>
  <si>
    <t>ART</t>
  </si>
  <si>
    <t>REMOÇÃO DE TAPUME/ CHAPAS METÁLICAS E DE MADEIRA, DE FORMA MANUAL, SEM REAPROVEITAMENTO. AF_12/2017</t>
  </si>
  <si>
    <t>DEMOLIÇÃO DE PILARES E VIGAS EM CONCRETO ARMADO, DE FORMA MANUAL, SEM REAPROVEITAMENTO. AF_12/2017</t>
  </si>
  <si>
    <t>DEMOLIÇÃO DE LAJES, DE FORMA MANUAL, SEM REAPROVEITAMENTO. AF_12/2017</t>
  </si>
  <si>
    <t>REMOÇÃO DE TELHAS, DE FIBROCIMENTO, METÁLICA E CERÂMICA, DE FORMA MANUAL, SEM REAPROVEITAMENTO. AF_12/2017</t>
  </si>
  <si>
    <t>REMOÇÃO DE TRAMA METÁLICA PARA COBERTURA, DE FORMA MANUAL, SEM REAPROVEITAMENTO. AF_12/2017</t>
  </si>
  <si>
    <t>PLACA DE OBRA EM CHAPA DE ACO GALVANIZADO</t>
  </si>
  <si>
    <t>TAPUME COM TELHA METÁLICA. AF_05/2018</t>
  </si>
  <si>
    <t>GUARDA-CORPO FIXADO EM FÔRMA DE MADEIRA COM TRAVESSÕES EM MADEIRA PREGADA E FECHAMENTO EM TELA DE POLIPROPILENO PARA EDIFICAÇÕES COM ATÉ 2 PAVIMENTOS. AF_11/2017</t>
  </si>
  <si>
    <t>SC0 - ADAPTADA - AD 19.05.0100 (A) - Barracao de obra com parede de madeira, tipo chapa de madeira resinada com 10mm de espessura, pintadas internamente e externamente com PVA - latex, piso em concreto simples revestido com cimentado, estrutura de madeira serrada, cobertura de telhas onduladas de fibras vegetais e minerais com 3mm de espessura, inclusive instalacoes, esquadrias e ferragens, torre de madeira serrada com caixa d'agua em polietileno, capacidade de 500l, com utilizacao de 3 vezes (ferragens, madeiras, quadro de luz, acessorios eletricos e hidraulicos, caixa d'agua, telhas), exclusive as ligacoes provisorias e sanitarios.</t>
  </si>
  <si>
    <t>MONTAGEM E DESMONTAGEM DE ANDAIME MODULAR FACHADEIRO, COM PISO METÁLICO, PARA EDIFICAÇÕES COM MÚLTIPLOS PAVIMENTOS (EXCLUSIVE ANDAIME E LIMPEZA). AF_11/2017</t>
  </si>
  <si>
    <t>LOCACAO DE ANDAIME METALICO TIPO FACHADEIRO, LARGURA DE 1,20 M, ALTURA POR PECA DE 2,0 M, INCLUINDO SAPATAS E ITENS NECESSARIOS A INSTALACAO</t>
  </si>
  <si>
    <t>TC 04.15.0100 (/) -  RETIRADA DE ENTULHO DE OBRA EM CACAMBA DE ACO COM 5M3 DE CAPACIDADE, INCLUSIVE CARREGAMENTO DO CONTAINER, TRANSPORTE E DESCARGA, EXCLUSIVE TARIFA DE DISPOSICAO FINAL.</t>
  </si>
  <si>
    <t>SBC 160391 ADAPTADO- ESCOVAMENTO E LIXAMENTO DE SUPERFÍCIE DE CONCRETO EM FACHADAS</t>
  </si>
  <si>
    <t>LIMPEZA DE SUPERFÍCIE COM JATO DE ALTA PRESSÃO. AF_04/2019</t>
  </si>
  <si>
    <t>ARMAÇÃO DE PILAR OU VIGA DE UMA ESTRUTURA CONVENCIONAL DE CONCRETO ARMADO EM UMA EDIFICAÇÃO TÉRREA OU SOBRADO UTILIZANDO AÇO CA-50 DE 6,3 MM - MONTAGEM. AF_12/2015</t>
  </si>
  <si>
    <t>ARMAÇÃO DE PILAR OU VIGA DE UMA ESTRUTURA CONVENCIONAL DE CONCRETO ARMADO EM UMA EDIFICAÇÃO TÉRREA OU SOBRADO UTILIZANDO AÇO CA-50 DE 10,0 MM - MONTAGEM. AF_12/2015</t>
  </si>
  <si>
    <t>ARMAÇÃO DE PILAR OU VIGA DE UMA ESTRUTURA CONVENCIONAL DE CONCRETO ARMADO EM UMA EDIFICAÇÃO TÉRREA OU SOBRADO UTILIZANDO AÇO CA-50 DE 12,5 MM - MONTAGEM. AF_12/2015</t>
  </si>
  <si>
    <t>ET 64.05.0050 (/) - ADAPTADO Aplicacao com Air Less de inibidor de corrosao Sika Ferrogard-903 ou similar em estrutura de comcreto armado nos servicos de recuperacao estrutural. Exclusive limpeza da estrutura.(desonerado)</t>
  </si>
  <si>
    <t>REPARO/COLAGEM DE ESTRUTURAS DE CONCRETO COM ADESIVO ESTRUTURAL A BASE DE EPOXI, E=2 MM</t>
  </si>
  <si>
    <t>ET 75.05.0150 (/) - ADAPTADO - FORNECIMENTO E APLICAÇÃO DE GROUT OU SIMILAR.</t>
  </si>
  <si>
    <t>MONTAGEM E DESMONTAGEM DE FÔRMA DE VIGA, ESCORAMENTO COM PONTALETE DE MADEIRA, PÉ-DIREITO SIMPLES, EM MADEIRA SERRADA, 4 UTILIZAÇÕES. AF_12/2015</t>
  </si>
  <si>
    <t>74245/001 - ADAPTADA - PINTURA ACRILICA EM CONCRETO - QUATRO DEMÃOS</t>
  </si>
  <si>
    <t>SC 04.20.0300 - Perfuracao de concreto com perfuratriz pneumatica.(desonerado)</t>
  </si>
  <si>
    <t>SBC 20171 - ADAPTADA - ESCORAMENTO DE MADEIRA PARA SUPORTE DA ESTRUTURA</t>
  </si>
  <si>
    <t>MONTAGEM E DESMONTAGEM DE FÔRMA DE PILARES CIRCULARES, COM ÁREA MÉDIA DAS SEÇÕES MENOR OU IGUAL A 0,28 M², PÉ-DIREITO SIMPLES, EM MADEIRA, 2 UTILIZAÇÕES. AF_06/2017</t>
  </si>
  <si>
    <t>CONCRETAGEM DE PILARES, FCK = 25 MPA,  COM USO DE BALDES EM EDIFICAÇÃO COM SEÇÃO MÉDIA DE PILARES MENOR OU IGUAL A 0,25 M² - LANÇAMENTO, ADENSAMENTO E ACABAMENTO. AF_12/2015</t>
  </si>
  <si>
    <t>REPARO ESTRUTURAL DE ESTRUTURAS DE CONCRETO COM ARGAMASSA POLIMERICA DE ALTO DESEMPENHO, E=2 CM</t>
  </si>
  <si>
    <t>74245/001 - ADAPTADA - PINTURA ACRILICA EM CONCRETO - DUAS DEMÃOS</t>
  </si>
  <si>
    <t>SBC 21149 ADAPTADA - REPARO LAJE C/ CORTE E RETIRADA DE MANTA</t>
  </si>
  <si>
    <t>LASTRO DE CONCRETO, PREPARO MECÂNICO, INCLUSOS ADITIVO IMPERMEABILIZANTE, LANÇAMENTO E ADENSAMENTO</t>
  </si>
  <si>
    <t>SBC 200076 - ADAPTADA - DESCIDA ÁGUAS PLUVIAIS - PRUMADA COM CORRENTE DE AÇO</t>
  </si>
  <si>
    <t>CALHA EM CHAPA DE AÇO GALVANIZADO NÚMERO 24, DESENVOLVIMENTO DE 100 CM, INCLUSO TRANSPORTE VERTICAL. AF_06/2016</t>
  </si>
  <si>
    <t xml:space="preserve"> Cobertura translucida, cristal, branca leitosa ou cores basicas, perfil trapezoidal ou ondulada, de resina de poliester reforcada com fibra de vidro, com aditivo estabilizante contra degradacao dos raios U.V., estruturada com veu interno de poliester, espessura de 1,5mm, para uso onde se requer iluminacao natural controlada e privilegia-se: a resistencia e a luz difratada, larguras uteis de 990mm e 1020mm, respectivamente, comprimento ate 6,00m, incluindo os acessorios para fixacao, Facil &amp; Rapido ou similar. Fornecimento e colocacao.</t>
  </si>
  <si>
    <t>ESTRUTURA EM ACO TUBULAR PARA COBERTURA COM TELHA TRANSLÚCIDA</t>
  </si>
  <si>
    <t>LIMPEZA DE PISO CERÂMICO OU PORCELANATO COM VASSOURA A SECO. AF_04/2019</t>
  </si>
  <si>
    <t>LIMPEZA DE PISO CERÂMICO OU COM PEDRAS RÚSTICAS UTILIZANDO ÁCIDO MURIÁTICO. AF_04/2019</t>
  </si>
  <si>
    <t>H</t>
  </si>
  <si>
    <t>MES</t>
  </si>
  <si>
    <t>Und</t>
  </si>
  <si>
    <t>M2</t>
  </si>
  <si>
    <t>M3</t>
  </si>
  <si>
    <t>M</t>
  </si>
  <si>
    <t>M2XMES</t>
  </si>
  <si>
    <t>M²</t>
  </si>
  <si>
    <t>KG</t>
  </si>
  <si>
    <t>m</t>
  </si>
  <si>
    <t>m²</t>
  </si>
  <si>
    <t>ANEXO V-A DO EDITAL DE LICITAÇÃO POR RDC ELETRÔNICO N.º 12/2019/AD</t>
  </si>
  <si>
    <t>LOCAL: Avenida dos Trabalhadores, 420, Vila Santa Cecília. Volta Redonda - RJ (CEP 27255-125)</t>
  </si>
  <si>
    <t xml:space="preserve"> - Incluso BDI sobre preço unitário de: 26,89 %</t>
  </si>
  <si>
    <t xml:space="preserve"> - Referência SINAPI (desonerado e/ou onerado): Jun/2019</t>
  </si>
  <si>
    <t xml:space="preserve">As composições que não constam no SINAPI, procedeu-se a obtenção da composição em outra fonte e utilizou-se como base de cálculo os insumos do SINAPI. </t>
  </si>
  <si>
    <t>DISCRIMINAÇÃO DO SERVIÇO</t>
  </si>
  <si>
    <t>VALOR (R$)</t>
  </si>
  <si>
    <t>%</t>
  </si>
  <si>
    <t>MÊS</t>
  </si>
  <si>
    <t>SALDO (R$)</t>
  </si>
  <si>
    <t>TOTAL ORÇADO</t>
  </si>
  <si>
    <t>TOTAL MENSAL</t>
  </si>
  <si>
    <t>- A planilha deve ser assinada pelo responsável técnico pela sua confecção (Art. 14 Lei 5.194/66), identificado através de carimbo com número do CREA/CAU</t>
  </si>
  <si>
    <t>MÊS 4</t>
  </si>
  <si>
    <t>MÊS 5</t>
  </si>
  <si>
    <t>MÊS 6</t>
  </si>
  <si>
    <t>responsável legal da empresa (assinatura e carimbo):</t>
  </si>
  <si>
    <t>ADMINISTRAÇÃO DA OBRA</t>
  </si>
  <si>
    <t>Demolições e retiradas</t>
  </si>
  <si>
    <t>Sinalização e instalações provisórias</t>
  </si>
  <si>
    <t>Destinação final de entulho</t>
  </si>
  <si>
    <t>Vigas</t>
  </si>
  <si>
    <t>Pilares</t>
  </si>
  <si>
    <t>Lajes</t>
  </si>
  <si>
    <t>OBRA: Recuperação da laje de cobertura do passadiço, pilares e vigas e substituição do telhado de cobertura do passadiço da Escola de Engenharia Industrial e Metalurgica de Volta Redonda - EEIMVR</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</si>
</sst>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4" formatCode="_-&quot;R$&quot;\ * #,##0.00_-;\-&quot;R$&quot;\ * #,##0.00_-;_-&quot;R$&quot;\ * &quot;-&quot;??_-;_-@_-"/>
    <numFmt numFmtId="43" formatCode="_-* #,##0.00_-;\-* #,##0.00_-;_-* &quot;-&quot;??_-;_-@_-"/>
    <numFmt numFmtId="164" formatCode="_(* #,##0.00_);_(* \(#,##0.00\);_(* &quot;-&quot;??_);_(@_)"/>
    <numFmt numFmtId="165" formatCode="_(\$* #,##0.00_);_(\$* \(#,##0.00\);_(\$* \-??_);_(@_)"/>
    <numFmt numFmtId="166" formatCode="_-* #,##0.00_-;\-* #,##0.00_-;_-* \-??_-;_-@_-"/>
    <numFmt numFmtId="167" formatCode="_(* #,##0.00_);_(* \(#,##0.00\);_(* \-??_);_(@_)"/>
    <numFmt numFmtId="168" formatCode="0.0000%"/>
    <numFmt numFmtId="169" formatCode="0.000%"/>
    <numFmt numFmtId="170" formatCode="General;General;"/>
  </numFmts>
  <fonts count="52" x14ac:knownFonts="1">
    <font>
      <sz val="11"/>
      <color theme="1"/>
      <name val="Calibri"/>
      <family val="2"/>
      <scheme val="minor"/>
    </font>
    <font>
      <sz val="10"/>
      <color theme="1"/>
      <name val="Verdana"/>
      <family val="2"/>
    </font>
    <font>
      <sz val="11"/>
      <color indexed="8"/>
      <name val="Calibri"/>
      <family val="2"/>
    </font>
    <font>
      <sz val="11"/>
      <color indexed="8"/>
      <name val="Calibri"/>
      <family val="2"/>
    </font>
    <font>
      <sz val="12"/>
      <name val="Arial"/>
      <family val="2"/>
    </font>
    <font>
      <b/>
      <sz val="12"/>
      <name val="Arial"/>
      <family val="2"/>
    </font>
    <font>
      <sz val="9"/>
      <name val="Verdana"/>
      <family val="2"/>
    </font>
    <font>
      <b/>
      <sz val="9"/>
      <name val="Verdana"/>
      <family val="2"/>
    </font>
    <font>
      <b/>
      <sz val="10"/>
      <name val="Verdana"/>
      <family val="2"/>
    </font>
    <font>
      <b/>
      <sz val="12"/>
      <color indexed="10"/>
      <name val="Verdana"/>
      <family val="2"/>
    </font>
    <font>
      <sz val="12"/>
      <color indexed="10"/>
      <name val="Verdana"/>
      <family val="2"/>
    </font>
    <font>
      <b/>
      <sz val="9"/>
      <color indexed="10"/>
      <name val="Verdana"/>
      <family val="2"/>
    </font>
    <font>
      <i/>
      <sz val="8"/>
      <color indexed="8"/>
      <name val="Verdana"/>
      <family val="2"/>
    </font>
    <font>
      <i/>
      <sz val="8"/>
      <name val="Verdana"/>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sz val="11"/>
      <color indexed="14"/>
      <name val="Calibri"/>
      <family val="2"/>
    </font>
    <font>
      <sz val="10"/>
      <name val="Arial"/>
      <family val="2"/>
    </font>
    <font>
      <sz val="10"/>
      <name val="Arial"/>
      <family val="2"/>
      <charset val="1"/>
    </font>
    <font>
      <b/>
      <sz val="15"/>
      <color indexed="62"/>
      <name val="Calibri"/>
      <family val="2"/>
    </font>
    <font>
      <b/>
      <sz val="13"/>
      <color indexed="62"/>
      <name val="Calibri"/>
      <family val="2"/>
    </font>
    <font>
      <b/>
      <sz val="11"/>
      <color indexed="62"/>
      <name val="Calibri"/>
      <family val="2"/>
    </font>
    <font>
      <b/>
      <sz val="18"/>
      <color indexed="62"/>
      <name val="Cambria"/>
      <family val="2"/>
    </font>
    <font>
      <sz val="11"/>
      <name val="Calibri"/>
      <family val="2"/>
    </font>
    <font>
      <sz val="10"/>
      <name val="Verdana"/>
      <family val="2"/>
    </font>
    <font>
      <sz val="9"/>
      <name val="Arial"/>
      <family val="2"/>
    </font>
    <font>
      <sz val="9"/>
      <color indexed="10"/>
      <name val="Verdana"/>
      <family val="2"/>
    </font>
    <font>
      <b/>
      <sz val="11"/>
      <color indexed="8"/>
      <name val="Verdana"/>
      <family val="2"/>
    </font>
    <font>
      <b/>
      <sz val="11"/>
      <name val="Verdana"/>
      <family val="2"/>
    </font>
    <font>
      <sz val="11"/>
      <color rgb="FFFF0000"/>
      <name val="Arial"/>
      <family val="2"/>
    </font>
    <font>
      <b/>
      <sz val="10"/>
      <color rgb="FFFF0000"/>
      <name val="Verdana"/>
      <family val="2"/>
    </font>
    <font>
      <sz val="9"/>
      <color rgb="FFFF0000"/>
      <name val="Verdana"/>
      <family val="2"/>
    </font>
    <font>
      <sz val="9"/>
      <color rgb="FF000000"/>
      <name val="Verdana"/>
      <family val="2"/>
    </font>
    <font>
      <b/>
      <sz val="9"/>
      <color rgb="FF000000"/>
      <name val="Verdana"/>
      <family val="2"/>
    </font>
    <font>
      <sz val="10"/>
      <color rgb="FF333399"/>
      <name val="Verdana"/>
      <family val="2"/>
    </font>
    <font>
      <b/>
      <sz val="10"/>
      <color rgb="FF000000"/>
      <name val="Verdana"/>
      <family val="2"/>
    </font>
    <font>
      <b/>
      <sz val="13"/>
      <color rgb="FF0066CC"/>
      <name val="Arial"/>
      <family val="2"/>
    </font>
    <font>
      <sz val="10"/>
      <color rgb="FF000000"/>
      <name val="Verdana"/>
      <family val="2"/>
    </font>
    <font>
      <sz val="8"/>
      <name val="Verdana"/>
      <family val="2"/>
    </font>
    <font>
      <b/>
      <sz val="8"/>
      <name val="Verdana"/>
      <family val="2"/>
    </font>
    <font>
      <b/>
      <sz val="7"/>
      <color rgb="FFFF0000"/>
      <name val="Verdana"/>
      <family val="2"/>
    </font>
    <font>
      <b/>
      <sz val="10"/>
      <color theme="1"/>
      <name val="Verdana"/>
      <family val="2"/>
    </font>
  </fonts>
  <fills count="27">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45"/>
      </patternFill>
    </fill>
    <fill>
      <patternFill patternType="solid">
        <fgColor indexed="42"/>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55"/>
      </patternFill>
    </fill>
    <fill>
      <patternFill patternType="solid">
        <fgColor theme="0"/>
        <bgColor indexed="64"/>
      </patternFill>
    </fill>
    <fill>
      <patternFill patternType="solid">
        <fgColor theme="2"/>
        <bgColor indexed="64"/>
      </patternFill>
    </fill>
    <fill>
      <patternFill patternType="solid">
        <fgColor rgb="FFFFFFFF"/>
        <bgColor rgb="FFFFFFFF"/>
      </patternFill>
    </fill>
    <fill>
      <patternFill patternType="solid">
        <fgColor rgb="FF8EB4E3"/>
        <bgColor rgb="FF8EB4E3"/>
      </patternFill>
    </fill>
    <fill>
      <patternFill patternType="solid">
        <fgColor theme="2" tint="-9.9978637043366805E-2"/>
        <bgColor indexed="64"/>
      </patternFill>
    </fill>
    <fill>
      <patternFill patternType="solid">
        <fgColor theme="0"/>
        <bgColor rgb="FF8EB4E3"/>
      </patternFill>
    </fill>
    <fill>
      <patternFill patternType="solid">
        <fgColor theme="3" tint="0.59999389629810485"/>
        <bgColor indexed="64"/>
      </patternFill>
    </fill>
    <fill>
      <patternFill patternType="solid">
        <fgColor theme="3" tint="0.59999389629810485"/>
        <bgColor rgb="FF8EB4E3"/>
      </patternFill>
    </fill>
    <fill>
      <patternFill patternType="solid">
        <fgColor theme="3" tint="0.59999389629810485"/>
        <bgColor rgb="FFFFFFFF"/>
      </patternFill>
    </fill>
    <fill>
      <patternFill patternType="solid">
        <fgColor theme="0"/>
        <bgColor rgb="FFFFFFFF"/>
      </patternFill>
    </fill>
  </fills>
  <borders count="3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style="hair">
        <color indexed="64"/>
      </bottom>
      <diagonal/>
    </border>
    <border>
      <left/>
      <right/>
      <top style="hair">
        <color indexed="64"/>
      </top>
      <bottom/>
      <diagonal/>
    </border>
    <border>
      <left/>
      <right/>
      <top/>
      <bottom style="hair">
        <color indexed="64"/>
      </bottom>
      <diagonal/>
    </border>
    <border>
      <left/>
      <right style="hair">
        <color indexed="64"/>
      </right>
      <top/>
      <bottom style="hair">
        <color indexed="64"/>
      </bottom>
      <diagonal/>
    </border>
    <border>
      <left style="hair">
        <color indexed="64"/>
      </left>
      <right/>
      <top/>
      <bottom/>
      <diagonal/>
    </border>
    <border>
      <left style="hair">
        <color rgb="FF000000"/>
      </left>
      <right style="hair">
        <color rgb="FF000000"/>
      </right>
      <top style="hair">
        <color rgb="FF000000"/>
      </top>
      <bottom style="hair">
        <color rgb="FF000000"/>
      </bottom>
      <diagonal/>
    </border>
    <border>
      <left/>
      <right style="hair">
        <color indexed="64"/>
      </right>
      <top/>
      <bottom/>
      <diagonal/>
    </border>
    <border>
      <left style="hair">
        <color indexed="64"/>
      </left>
      <right style="hair">
        <color indexed="64"/>
      </right>
      <top style="hair">
        <color indexed="64"/>
      </top>
      <bottom/>
      <diagonal/>
    </border>
    <border>
      <left style="hair">
        <color rgb="FF000000"/>
      </left>
      <right style="hair">
        <color rgb="FF000000"/>
      </right>
      <top style="thin">
        <color indexed="64"/>
      </top>
      <bottom style="hair">
        <color rgb="FF000000"/>
      </bottom>
      <diagonal/>
    </border>
    <border>
      <left style="hair">
        <color rgb="FF000000"/>
      </left>
      <right style="thin">
        <color indexed="64"/>
      </right>
      <top style="thin">
        <color indexed="64"/>
      </top>
      <bottom style="hair">
        <color rgb="FF000000"/>
      </bottom>
      <diagonal/>
    </border>
    <border>
      <left style="thin">
        <color indexed="64"/>
      </left>
      <right style="hair">
        <color rgb="FF000000"/>
      </right>
      <top style="hair">
        <color rgb="FF000000"/>
      </top>
      <bottom style="hair">
        <color rgb="FF000000"/>
      </bottom>
      <diagonal/>
    </border>
    <border>
      <left style="hair">
        <color rgb="FF000000"/>
      </left>
      <right style="thin">
        <color indexed="64"/>
      </right>
      <top style="hair">
        <color rgb="FF000000"/>
      </top>
      <bottom style="hair">
        <color rgb="FF000000"/>
      </bottom>
      <diagonal/>
    </border>
    <border>
      <left style="thin">
        <color indexed="64"/>
      </left>
      <right style="hair">
        <color rgb="FF000000"/>
      </right>
      <top style="hair">
        <color rgb="FF000000"/>
      </top>
      <bottom style="thin">
        <color indexed="64"/>
      </bottom>
      <diagonal/>
    </border>
    <border>
      <left style="hair">
        <color rgb="FF000000"/>
      </left>
      <right style="hair">
        <color rgb="FF000000"/>
      </right>
      <top style="hair">
        <color rgb="FF000000"/>
      </top>
      <bottom style="thin">
        <color indexed="64"/>
      </bottom>
      <diagonal/>
    </border>
    <border>
      <left style="hair">
        <color rgb="FF000000"/>
      </left>
      <right style="thin">
        <color indexed="64"/>
      </right>
      <top style="hair">
        <color rgb="FF000000"/>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rgb="FF000000"/>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rgb="FF000000"/>
      </right>
      <top style="hair">
        <color indexed="64"/>
      </top>
      <bottom style="hair">
        <color indexed="64"/>
      </bottom>
      <diagonal/>
    </border>
    <border>
      <left style="thin">
        <color indexed="64"/>
      </left>
      <right style="hair">
        <color indexed="64"/>
      </right>
      <top style="hair">
        <color indexed="64"/>
      </top>
      <bottom style="hair">
        <color rgb="FF000000"/>
      </bottom>
      <diagonal/>
    </border>
    <border>
      <left style="hair">
        <color indexed="64"/>
      </left>
      <right style="hair">
        <color indexed="64"/>
      </right>
      <top style="hair">
        <color indexed="64"/>
      </top>
      <bottom style="hair">
        <color rgb="FF000000"/>
      </bottom>
      <diagonal/>
    </border>
    <border>
      <left style="hair">
        <color indexed="64"/>
      </left>
      <right style="hair">
        <color rgb="FF000000"/>
      </right>
      <top style="hair">
        <color indexed="64"/>
      </top>
      <bottom style="hair">
        <color rgb="FF000000"/>
      </bottom>
      <diagonal/>
    </border>
  </borders>
  <cellStyleXfs count="79">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2" borderId="0" applyNumberFormat="0" applyBorder="0" applyAlignment="0" applyProtection="0"/>
    <xf numFmtId="0" fontId="2" fillId="5" borderId="0" applyNumberFormat="0" applyBorder="0" applyAlignment="0" applyProtection="0"/>
    <xf numFmtId="0" fontId="2" fillId="3"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3"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8" borderId="0" applyNumberFormat="0" applyBorder="0" applyAlignment="0" applyProtection="0"/>
    <xf numFmtId="0" fontId="14" fillId="12" borderId="0" applyNumberFormat="0" applyBorder="0" applyAlignment="0" applyProtection="0"/>
    <xf numFmtId="0" fontId="14" fillId="3" borderId="0" applyNumberFormat="0" applyBorder="0" applyAlignment="0" applyProtection="0"/>
    <xf numFmtId="0" fontId="14" fillId="12"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2" borderId="0" applyNumberFormat="0" applyBorder="0" applyAlignment="0" applyProtection="0"/>
    <xf numFmtId="0" fontId="14" fillId="15" borderId="0" applyNumberFormat="0" applyBorder="0" applyAlignment="0" applyProtection="0"/>
    <xf numFmtId="0" fontId="26" fillId="6" borderId="0" applyNumberFormat="0" applyBorder="0" applyAlignment="0" applyProtection="0"/>
    <xf numFmtId="0" fontId="16" fillId="2" borderId="1" applyNumberFormat="0" applyAlignment="0" applyProtection="0"/>
    <xf numFmtId="0" fontId="17" fillId="16" borderId="2" applyNumberFormat="0" applyAlignment="0" applyProtection="0"/>
    <xf numFmtId="165" fontId="27" fillId="0" borderId="0" applyFill="0" applyBorder="0" applyAlignment="0" applyProtection="0"/>
    <xf numFmtId="0" fontId="28" fillId="0" borderId="0"/>
    <xf numFmtId="0" fontId="23" fillId="0" borderId="0" applyNumberFormat="0" applyFill="0" applyBorder="0" applyAlignment="0" applyProtection="0"/>
    <xf numFmtId="0" fontId="15" fillId="7" borderId="0" applyNumberFormat="0" applyBorder="0" applyAlignment="0" applyProtection="0"/>
    <xf numFmtId="0" fontId="29" fillId="0" borderId="4" applyNumberFormat="0" applyFill="0" applyAlignment="0" applyProtection="0"/>
    <xf numFmtId="0" fontId="30" fillId="0" borderId="5" applyNumberFormat="0" applyFill="0" applyAlignment="0" applyProtection="0"/>
    <xf numFmtId="0" fontId="31" fillId="0" borderId="6" applyNumberFormat="0" applyFill="0" applyAlignment="0" applyProtection="0"/>
    <xf numFmtId="0" fontId="31" fillId="0" borderId="0" applyNumberFormat="0" applyFill="0" applyBorder="0" applyAlignment="0" applyProtection="0"/>
    <xf numFmtId="0" fontId="19" fillId="3" borderId="1" applyNumberFormat="0" applyAlignment="0" applyProtection="0"/>
    <xf numFmtId="0" fontId="18" fillId="0" borderId="3" applyNumberFormat="0" applyFill="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0" fillId="1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4" borderId="7" applyNumberFormat="0" applyFont="0" applyAlignment="0" applyProtection="0"/>
    <xf numFmtId="0" fontId="21" fillId="2" borderId="8" applyNumberFormat="0" applyAlignment="0" applyProtection="0"/>
    <xf numFmtId="9" fontId="3" fillId="0" borderId="0" applyFont="0" applyFill="0" applyBorder="0" applyAlignment="0" applyProtection="0"/>
    <xf numFmtId="9" fontId="27" fillId="0" borderId="0" applyFill="0" applyBorder="0" applyAlignment="0" applyProtection="0"/>
    <xf numFmtId="9" fontId="2"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4" fontId="27" fillId="0" borderId="0" applyFill="0" applyBorder="0" applyAlignment="0" applyProtection="0"/>
    <xf numFmtId="164" fontId="27" fillId="0" borderId="0" applyFill="0" applyBorder="0" applyAlignment="0" applyProtection="0"/>
    <xf numFmtId="166" fontId="2" fillId="0" borderId="0"/>
    <xf numFmtId="164" fontId="27" fillId="0" borderId="0" applyFont="0" applyFill="0" applyBorder="0" applyAlignment="0" applyProtection="0"/>
    <xf numFmtId="0" fontId="32" fillId="0" borderId="0" applyNumberFormat="0" applyFill="0" applyBorder="0" applyAlignment="0" applyProtection="0"/>
    <xf numFmtId="0" fontId="25" fillId="0" borderId="9" applyNumberFormat="0" applyFill="0" applyAlignment="0" applyProtection="0"/>
    <xf numFmtId="0" fontId="25" fillId="0" borderId="9"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167" fontId="27" fillId="0" borderId="0"/>
    <xf numFmtId="0" fontId="22" fillId="0" borderId="0" applyNumberFormat="0" applyFill="0" applyBorder="0" applyAlignment="0" applyProtection="0"/>
    <xf numFmtId="9" fontId="2" fillId="0" borderId="0" applyFont="0" applyFill="0" applyBorder="0" applyAlignment="0" applyProtection="0"/>
  </cellStyleXfs>
  <cellXfs count="191">
    <xf numFmtId="0" fontId="0" fillId="0" borderId="0" xfId="0"/>
    <xf numFmtId="0" fontId="4" fillId="0" borderId="0" xfId="0" applyFont="1" applyBorder="1" applyAlignment="1">
      <alignment horizontal="center"/>
    </xf>
    <xf numFmtId="0" fontId="4" fillId="0" borderId="0" xfId="0" applyFont="1" applyAlignment="1">
      <alignment horizontal="left" wrapText="1"/>
    </xf>
    <xf numFmtId="2" fontId="4" fillId="0" borderId="0" xfId="0" applyNumberFormat="1" applyFont="1" applyAlignment="1">
      <alignment horizontal="center"/>
    </xf>
    <xf numFmtId="0" fontId="4" fillId="0" borderId="0" xfId="0" applyFont="1"/>
    <xf numFmtId="2" fontId="4" fillId="0" borderId="0" xfId="0" applyNumberFormat="1" applyFont="1" applyAlignment="1">
      <alignment horizontal="right"/>
    </xf>
    <xf numFmtId="0" fontId="6" fillId="0" borderId="0" xfId="0" applyFont="1" applyBorder="1" applyAlignment="1">
      <alignment horizontal="center"/>
    </xf>
    <xf numFmtId="0" fontId="6" fillId="0" borderId="0" xfId="0" applyFont="1" applyAlignment="1">
      <alignment horizontal="left" wrapText="1"/>
    </xf>
    <xf numFmtId="2" fontId="6" fillId="0" borderId="0" xfId="0" applyNumberFormat="1" applyFont="1" applyAlignment="1">
      <alignment horizontal="center"/>
    </xf>
    <xf numFmtId="2" fontId="6" fillId="0" borderId="0" xfId="0" applyNumberFormat="1" applyFont="1" applyAlignment="1">
      <alignment horizontal="right"/>
    </xf>
    <xf numFmtId="0" fontId="6" fillId="0" borderId="0" xfId="0" applyFont="1"/>
    <xf numFmtId="44" fontId="7" fillId="0" borderId="0" xfId="38" applyFont="1" applyFill="1" applyBorder="1"/>
    <xf numFmtId="44" fontId="6" fillId="0" borderId="0" xfId="38" applyFont="1"/>
    <xf numFmtId="4" fontId="4" fillId="0" borderId="0" xfId="0" applyNumberFormat="1" applyFont="1"/>
    <xf numFmtId="0" fontId="11" fillId="0" borderId="0" xfId="0" applyFont="1" applyBorder="1" applyAlignment="1">
      <alignment vertical="distributed" wrapText="1"/>
    </xf>
    <xf numFmtId="0" fontId="6" fillId="17" borderId="10" xfId="0" applyFont="1" applyFill="1" applyBorder="1" applyAlignment="1" applyProtection="1">
      <alignment horizontal="center" vertical="center" wrapText="1"/>
    </xf>
    <xf numFmtId="0" fontId="6" fillId="17" borderId="10" xfId="0" applyFont="1" applyFill="1" applyBorder="1" applyAlignment="1">
      <alignment horizontal="center" vertical="center" wrapText="1"/>
    </xf>
    <xf numFmtId="2" fontId="6" fillId="17" borderId="10" xfId="0" applyNumberFormat="1" applyFont="1" applyFill="1" applyBorder="1" applyAlignment="1" applyProtection="1">
      <alignment horizontal="left" vertical="center" wrapText="1"/>
    </xf>
    <xf numFmtId="2" fontId="6" fillId="17" borderId="10" xfId="0" applyNumberFormat="1" applyFont="1" applyFill="1" applyBorder="1" applyAlignment="1">
      <alignment horizontal="center" vertical="center" wrapText="1"/>
    </xf>
    <xf numFmtId="44" fontId="7" fillId="0" borderId="0" xfId="38" applyFont="1"/>
    <xf numFmtId="44" fontId="4" fillId="0" borderId="0" xfId="38" applyFont="1"/>
    <xf numFmtId="44" fontId="5" fillId="0" borderId="0" xfId="38" applyFont="1"/>
    <xf numFmtId="4" fontId="39" fillId="0" borderId="0" xfId="0" applyNumberFormat="1" applyFont="1"/>
    <xf numFmtId="2" fontId="6" fillId="17" borderId="10" xfId="0" applyNumberFormat="1" applyFont="1" applyFill="1" applyBorder="1" applyAlignment="1" applyProtection="1">
      <alignment horizontal="center" vertical="center" wrapText="1"/>
    </xf>
    <xf numFmtId="0" fontId="6" fillId="18" borderId="10" xfId="0" applyFont="1" applyFill="1" applyBorder="1" applyAlignment="1">
      <alignment horizontal="center" vertical="center" wrapText="1"/>
    </xf>
    <xf numFmtId="2" fontId="6" fillId="18" borderId="10" xfId="0" applyNumberFormat="1" applyFont="1" applyFill="1" applyBorder="1" applyAlignment="1">
      <alignment horizontal="center" vertical="center" wrapText="1"/>
    </xf>
    <xf numFmtId="4" fontId="41" fillId="0" borderId="0" xfId="0" applyNumberFormat="1" applyFont="1" applyAlignment="1">
      <alignment horizontal="left" vertical="center"/>
    </xf>
    <xf numFmtId="0" fontId="35" fillId="0" borderId="0" xfId="0" applyFont="1" applyBorder="1" applyAlignment="1">
      <alignment horizontal="center"/>
    </xf>
    <xf numFmtId="4" fontId="41" fillId="0" borderId="0" xfId="0" applyNumberFormat="1" applyFont="1" applyAlignment="1">
      <alignment vertical="center"/>
    </xf>
    <xf numFmtId="4" fontId="41" fillId="0" borderId="0" xfId="0" applyNumberFormat="1" applyFont="1" applyAlignment="1">
      <alignment horizontal="center" vertical="center"/>
    </xf>
    <xf numFmtId="0" fontId="36" fillId="0" borderId="0" xfId="0" applyFont="1" applyBorder="1" applyAlignment="1">
      <alignment vertical="distributed" wrapText="1"/>
    </xf>
    <xf numFmtId="4" fontId="42" fillId="0" borderId="10" xfId="0" applyNumberFormat="1" applyFont="1" applyBorder="1" applyAlignment="1">
      <alignment horizontal="right" vertical="center"/>
    </xf>
    <xf numFmtId="0" fontId="9" fillId="0" borderId="0" xfId="0" applyFont="1" applyBorder="1" applyAlignment="1"/>
    <xf numFmtId="0" fontId="10" fillId="0" borderId="0" xfId="0" applyFont="1" applyBorder="1" applyAlignment="1"/>
    <xf numFmtId="0" fontId="7" fillId="0" borderId="0" xfId="0" applyFont="1" applyBorder="1" applyAlignment="1"/>
    <xf numFmtId="0" fontId="38" fillId="0" borderId="0" xfId="0" applyFont="1" applyAlignment="1">
      <alignment vertical="center" wrapText="1"/>
    </xf>
    <xf numFmtId="4" fontId="44" fillId="0" borderId="19" xfId="0" applyNumberFormat="1" applyFont="1" applyBorder="1" applyAlignment="1">
      <alignment horizontal="center"/>
    </xf>
    <xf numFmtId="4" fontId="45" fillId="19" borderId="19" xfId="0" applyNumberFormat="1" applyFont="1" applyFill="1" applyBorder="1" applyAlignment="1">
      <alignment horizontal="center"/>
    </xf>
    <xf numFmtId="168" fontId="6" fillId="17" borderId="10" xfId="60" applyNumberFormat="1" applyFont="1" applyFill="1" applyBorder="1" applyAlignment="1">
      <alignment horizontal="center" vertical="center" wrapText="1"/>
    </xf>
    <xf numFmtId="0" fontId="48" fillId="0" borderId="0" xfId="0" applyFont="1" applyBorder="1" applyAlignment="1">
      <alignment horizontal="center"/>
    </xf>
    <xf numFmtId="0" fontId="48" fillId="0" borderId="0" xfId="0" applyFont="1" applyAlignment="1">
      <alignment horizontal="left" wrapText="1"/>
    </xf>
    <xf numFmtId="4" fontId="42" fillId="18" borderId="10" xfId="0" applyNumberFormat="1" applyFont="1" applyFill="1" applyBorder="1" applyAlignment="1">
      <alignment horizontal="right" vertical="center"/>
    </xf>
    <xf numFmtId="4" fontId="7" fillId="21" borderId="10" xfId="0" applyNumberFormat="1" applyFont="1" applyFill="1" applyBorder="1"/>
    <xf numFmtId="4" fontId="7" fillId="18" borderId="10" xfId="0" applyNumberFormat="1" applyFont="1" applyFill="1" applyBorder="1"/>
    <xf numFmtId="0" fontId="6" fillId="0" borderId="10" xfId="0" applyFont="1" applyBorder="1"/>
    <xf numFmtId="10" fontId="6" fillId="0" borderId="10" xfId="60" applyNumberFormat="1" applyFont="1" applyBorder="1" applyAlignment="1">
      <alignment horizontal="right"/>
    </xf>
    <xf numFmtId="169" fontId="7" fillId="18" borderId="10" xfId="60" applyNumberFormat="1" applyFont="1" applyFill="1" applyBorder="1" applyAlignment="1">
      <alignment horizontal="right" vertical="center"/>
    </xf>
    <xf numFmtId="0" fontId="7" fillId="21" borderId="10" xfId="0" applyFont="1" applyFill="1" applyBorder="1" applyAlignment="1">
      <alignment horizontal="center" vertical="center" wrapText="1"/>
    </xf>
    <xf numFmtId="0" fontId="6" fillId="0" borderId="16" xfId="0" applyFont="1" applyBorder="1" applyAlignment="1"/>
    <xf numFmtId="0" fontId="12" fillId="0" borderId="10" xfId="0" applyFont="1" applyBorder="1" applyAlignment="1">
      <alignment horizontal="center" vertical="top" wrapText="1"/>
    </xf>
    <xf numFmtId="0" fontId="12" fillId="0" borderId="12" xfId="0" applyFont="1" applyBorder="1" applyAlignment="1">
      <alignment horizontal="center" vertical="top" wrapText="1"/>
    </xf>
    <xf numFmtId="4" fontId="6" fillId="0" borderId="10" xfId="0" applyNumberFormat="1" applyFont="1" applyBorder="1" applyAlignment="1">
      <alignment vertical="center"/>
    </xf>
    <xf numFmtId="10" fontId="6" fillId="0" borderId="10" xfId="60" applyNumberFormat="1" applyFont="1" applyBorder="1" applyAlignment="1">
      <alignment horizontal="right" vertical="center"/>
    </xf>
    <xf numFmtId="2" fontId="6" fillId="0" borderId="10" xfId="38" applyNumberFormat="1" applyFont="1" applyBorder="1" applyAlignment="1">
      <alignment vertical="center"/>
    </xf>
    <xf numFmtId="44" fontId="7" fillId="21" borderId="10" xfId="38" applyFont="1" applyFill="1" applyBorder="1"/>
    <xf numFmtId="2" fontId="6" fillId="18" borderId="10" xfId="0" applyNumberFormat="1" applyFont="1" applyFill="1" applyBorder="1" applyAlignment="1">
      <alignment horizontal="right"/>
    </xf>
    <xf numFmtId="44" fontId="6" fillId="18" borderId="10" xfId="38" applyFont="1" applyFill="1" applyBorder="1"/>
    <xf numFmtId="44" fontId="7" fillId="18" borderId="10" xfId="38" applyFont="1" applyFill="1" applyBorder="1"/>
    <xf numFmtId="0" fontId="6" fillId="18" borderId="10" xfId="0" applyFont="1" applyFill="1" applyBorder="1"/>
    <xf numFmtId="44" fontId="49" fillId="18" borderId="21" xfId="38" applyFont="1" applyFill="1" applyBorder="1" applyAlignment="1">
      <alignment horizontal="center" vertical="center" wrapText="1"/>
    </xf>
    <xf numFmtId="0" fontId="42" fillId="0" borderId="10" xfId="0" applyFont="1" applyBorder="1" applyAlignment="1">
      <alignment horizontal="left" vertical="center"/>
    </xf>
    <xf numFmtId="0" fontId="7" fillId="18" borderId="10" xfId="0" applyFont="1" applyFill="1" applyBorder="1" applyAlignment="1">
      <alignment vertical="center" wrapText="1"/>
    </xf>
    <xf numFmtId="10" fontId="7" fillId="18" borderId="10" xfId="60" applyNumberFormat="1" applyFont="1" applyFill="1" applyBorder="1" applyAlignment="1">
      <alignment horizontal="center" vertical="center" wrapText="1"/>
    </xf>
    <xf numFmtId="0" fontId="4" fillId="18" borderId="10" xfId="0" applyFont="1" applyFill="1" applyBorder="1"/>
    <xf numFmtId="0" fontId="42" fillId="18" borderId="10" xfId="0" applyFont="1" applyFill="1" applyBorder="1" applyAlignment="1">
      <alignment horizontal="left" vertical="center"/>
    </xf>
    <xf numFmtId="10" fontId="6" fillId="18" borderId="10" xfId="60" applyNumberFormat="1" applyFont="1" applyFill="1" applyBorder="1" applyAlignment="1">
      <alignment horizontal="right"/>
    </xf>
    <xf numFmtId="2" fontId="6" fillId="18" borderId="10" xfId="38" applyNumberFormat="1" applyFont="1" applyFill="1" applyBorder="1" applyAlignment="1">
      <alignment vertical="center"/>
    </xf>
    <xf numFmtId="168" fontId="6" fillId="18" borderId="10" xfId="60" applyNumberFormat="1" applyFont="1" applyFill="1" applyBorder="1" applyAlignment="1">
      <alignment horizontal="center" vertical="center" wrapText="1"/>
    </xf>
    <xf numFmtId="4" fontId="6" fillId="18" borderId="10" xfId="0" applyNumberFormat="1" applyFont="1" applyFill="1" applyBorder="1" applyAlignment="1">
      <alignment vertical="center"/>
    </xf>
    <xf numFmtId="4" fontId="6" fillId="18" borderId="10" xfId="0" applyNumberFormat="1" applyFont="1" applyFill="1" applyBorder="1"/>
    <xf numFmtId="0" fontId="42" fillId="0" borderId="10" xfId="0" applyFont="1" applyFill="1" applyBorder="1" applyAlignment="1" applyProtection="1">
      <alignment horizontal="center" vertical="center" wrapText="1"/>
      <protection locked="0"/>
    </xf>
    <xf numFmtId="49" fontId="42" fillId="0" borderId="10" xfId="0" applyNumberFormat="1" applyFont="1" applyFill="1" applyBorder="1" applyAlignment="1" applyProtection="1">
      <alignment horizontal="center" vertical="center" wrapText="1"/>
      <protection locked="0"/>
    </xf>
    <xf numFmtId="49" fontId="42" fillId="0" borderId="10" xfId="0" quotePrefix="1" applyNumberFormat="1" applyFont="1" applyFill="1" applyBorder="1" applyAlignment="1" applyProtection="1">
      <alignment horizontal="center" vertical="center" wrapText="1"/>
      <protection locked="0"/>
    </xf>
    <xf numFmtId="0" fontId="43" fillId="21" borderId="10" xfId="0" applyFont="1" applyFill="1" applyBorder="1" applyAlignment="1">
      <alignment horizontal="left" vertical="center"/>
    </xf>
    <xf numFmtId="2" fontId="7" fillId="21" borderId="10" xfId="0" applyNumberFormat="1" applyFont="1" applyFill="1" applyBorder="1" applyAlignment="1">
      <alignment horizontal="center" vertical="center" wrapText="1"/>
    </xf>
    <xf numFmtId="4" fontId="43" fillId="21" borderId="10" xfId="0" applyNumberFormat="1" applyFont="1" applyFill="1" applyBorder="1" applyAlignment="1">
      <alignment horizontal="right" vertical="center"/>
    </xf>
    <xf numFmtId="10" fontId="7" fillId="21" borderId="10" xfId="60" applyNumberFormat="1" applyFont="1" applyFill="1" applyBorder="1" applyAlignment="1">
      <alignment horizontal="right"/>
    </xf>
    <xf numFmtId="2" fontId="7" fillId="21" borderId="10" xfId="38" applyNumberFormat="1" applyFont="1" applyFill="1" applyBorder="1" applyAlignment="1">
      <alignment vertical="center"/>
    </xf>
    <xf numFmtId="168" fontId="7" fillId="21" borderId="10" xfId="60" applyNumberFormat="1" applyFont="1" applyFill="1" applyBorder="1" applyAlignment="1">
      <alignment horizontal="center" vertical="center" wrapText="1"/>
    </xf>
    <xf numFmtId="4" fontId="7" fillId="21" borderId="10" xfId="0" applyNumberFormat="1" applyFont="1" applyFill="1" applyBorder="1" applyAlignment="1">
      <alignment vertical="center"/>
    </xf>
    <xf numFmtId="0" fontId="7" fillId="21" borderId="10" xfId="0" applyFont="1" applyFill="1" applyBorder="1"/>
    <xf numFmtId="2" fontId="7" fillId="21" borderId="10" xfId="0" applyNumberFormat="1" applyFont="1" applyFill="1" applyBorder="1" applyAlignment="1">
      <alignment horizontal="right"/>
    </xf>
    <xf numFmtId="0" fontId="1" fillId="0" borderId="0" xfId="0" applyFont="1"/>
    <xf numFmtId="0" fontId="1" fillId="19" borderId="19" xfId="0" applyFont="1" applyFill="1" applyBorder="1" applyAlignment="1">
      <alignment horizontal="center"/>
    </xf>
    <xf numFmtId="10" fontId="1" fillId="20" borderId="19" xfId="0" applyNumberFormat="1" applyFont="1" applyFill="1" applyBorder="1" applyAlignment="1">
      <alignment horizontal="center"/>
    </xf>
    <xf numFmtId="4" fontId="1" fillId="0" borderId="19" xfId="0" applyNumberFormat="1" applyFont="1" applyBorder="1" applyAlignment="1">
      <alignment horizontal="center"/>
    </xf>
    <xf numFmtId="4" fontId="1" fillId="19" borderId="19" xfId="0" applyNumberFormat="1" applyFont="1" applyFill="1" applyBorder="1" applyAlignment="1">
      <alignment horizontal="center"/>
    </xf>
    <xf numFmtId="0" fontId="0" fillId="0" borderId="19" xfId="0" applyBorder="1"/>
    <xf numFmtId="10" fontId="1" fillId="19" borderId="19" xfId="0" applyNumberFormat="1" applyFont="1" applyFill="1" applyBorder="1" applyAlignment="1">
      <alignment horizontal="center"/>
    </xf>
    <xf numFmtId="10" fontId="1" fillId="22" borderId="19" xfId="0" applyNumberFormat="1" applyFont="1" applyFill="1" applyBorder="1" applyAlignment="1">
      <alignment horizontal="center"/>
    </xf>
    <xf numFmtId="10" fontId="1" fillId="24" borderId="19" xfId="0" applyNumberFormat="1" applyFont="1" applyFill="1" applyBorder="1" applyAlignment="1">
      <alignment horizontal="center"/>
    </xf>
    <xf numFmtId="0" fontId="1" fillId="25" borderId="19" xfId="0" applyFont="1" applyFill="1" applyBorder="1" applyAlignment="1">
      <alignment horizontal="center"/>
    </xf>
    <xf numFmtId="0" fontId="1" fillId="26" borderId="19" xfId="0" applyFont="1" applyFill="1" applyBorder="1" applyAlignment="1">
      <alignment horizontal="center"/>
    </xf>
    <xf numFmtId="0" fontId="37" fillId="19" borderId="0" xfId="0" applyFont="1" applyFill="1" applyBorder="1" applyAlignment="1"/>
    <xf numFmtId="0" fontId="40" fillId="0" borderId="0" xfId="0" applyFont="1" applyBorder="1" applyAlignment="1">
      <alignment horizontal="left"/>
    </xf>
    <xf numFmtId="0" fontId="1" fillId="0" borderId="25" xfId="0" applyFont="1" applyBorder="1"/>
    <xf numFmtId="4" fontId="1" fillId="0" borderId="25" xfId="0" applyNumberFormat="1" applyFont="1" applyBorder="1"/>
    <xf numFmtId="0" fontId="1" fillId="19" borderId="24" xfId="0" applyFont="1" applyFill="1" applyBorder="1"/>
    <xf numFmtId="10" fontId="1" fillId="19" borderId="24" xfId="0" applyNumberFormat="1" applyFont="1" applyFill="1" applyBorder="1"/>
    <xf numFmtId="10" fontId="1" fillId="19" borderId="26" xfId="0" applyNumberFormat="1" applyFont="1" applyFill="1" applyBorder="1"/>
    <xf numFmtId="10" fontId="45" fillId="19" borderId="27" xfId="0" applyNumberFormat="1" applyFont="1" applyFill="1" applyBorder="1" applyAlignment="1">
      <alignment horizontal="center"/>
    </xf>
    <xf numFmtId="4" fontId="1" fillId="0" borderId="0" xfId="0" applyNumberFormat="1" applyFont="1"/>
    <xf numFmtId="2" fontId="43" fillId="21" borderId="10" xfId="0" applyNumberFormat="1" applyFont="1" applyFill="1" applyBorder="1" applyAlignment="1">
      <alignment horizontal="center" vertical="center" wrapText="1"/>
    </xf>
    <xf numFmtId="2" fontId="42" fillId="18" borderId="10" xfId="0" applyNumberFormat="1" applyFont="1" applyFill="1" applyBorder="1" applyAlignment="1">
      <alignment horizontal="center" vertical="center" wrapText="1"/>
    </xf>
    <xf numFmtId="170" fontId="43" fillId="21" borderId="10" xfId="0" applyNumberFormat="1" applyFont="1" applyFill="1" applyBorder="1" applyAlignment="1">
      <alignment horizontal="center" vertical="center" wrapText="1"/>
    </xf>
    <xf numFmtId="170" fontId="42" fillId="18" borderId="10" xfId="0" applyNumberFormat="1" applyFont="1" applyFill="1" applyBorder="1" applyAlignment="1">
      <alignment horizontal="center" vertical="center" wrapText="1"/>
    </xf>
    <xf numFmtId="0" fontId="13" fillId="0" borderId="10" xfId="0" applyFont="1" applyFill="1" applyBorder="1" applyAlignment="1">
      <alignment horizontal="center" vertical="top" wrapText="1"/>
    </xf>
    <xf numFmtId="0" fontId="12" fillId="0" borderId="10" xfId="0" applyFont="1" applyBorder="1" applyAlignment="1">
      <alignment horizontal="center" vertical="top" wrapText="1"/>
    </xf>
    <xf numFmtId="0" fontId="41" fillId="0" borderId="0" xfId="0" applyFont="1" applyAlignment="1">
      <alignment horizontal="left" vertical="center" wrapText="1"/>
    </xf>
    <xf numFmtId="0" fontId="41" fillId="0" borderId="0" xfId="0" applyFont="1" applyAlignment="1"/>
    <xf numFmtId="0" fontId="7" fillId="18" borderId="10" xfId="0" applyFont="1" applyFill="1" applyBorder="1" applyAlignment="1">
      <alignment horizontal="center" vertical="center" wrapText="1"/>
    </xf>
    <xf numFmtId="4" fontId="41" fillId="0" borderId="0" xfId="0" applyNumberFormat="1" applyFont="1" applyAlignment="1">
      <alignment horizontal="center" vertical="center"/>
    </xf>
    <xf numFmtId="0" fontId="49" fillId="18" borderId="10" xfId="0" applyFont="1" applyFill="1" applyBorder="1" applyAlignment="1">
      <alignment horizontal="center" vertical="center" wrapText="1"/>
    </xf>
    <xf numFmtId="0" fontId="49" fillId="18" borderId="21" xfId="0" applyFont="1" applyFill="1" applyBorder="1" applyAlignment="1">
      <alignment horizontal="center" vertical="center" wrapText="1"/>
    </xf>
    <xf numFmtId="2" fontId="49" fillId="18" borderId="10" xfId="0" applyNumberFormat="1" applyFont="1" applyFill="1" applyBorder="1" applyAlignment="1">
      <alignment horizontal="center" vertical="center" wrapText="1"/>
    </xf>
    <xf numFmtId="2" fontId="49" fillId="18" borderId="21" xfId="0" applyNumberFormat="1" applyFont="1" applyFill="1" applyBorder="1" applyAlignment="1">
      <alignment horizontal="center" vertical="center" wrapText="1"/>
    </xf>
    <xf numFmtId="44" fontId="49" fillId="18" borderId="10" xfId="38" applyFont="1" applyFill="1" applyBorder="1" applyAlignment="1">
      <alignment horizontal="center" vertical="center" wrapText="1"/>
    </xf>
    <xf numFmtId="0" fontId="49" fillId="18" borderId="10" xfId="0" applyFont="1" applyFill="1" applyBorder="1" applyAlignment="1">
      <alignment horizontal="center" vertical="center"/>
    </xf>
    <xf numFmtId="0" fontId="49" fillId="18" borderId="21" xfId="0" applyFont="1" applyFill="1" applyBorder="1" applyAlignment="1">
      <alignment horizontal="center" vertical="center"/>
    </xf>
    <xf numFmtId="0" fontId="49" fillId="18" borderId="10" xfId="0" applyFont="1" applyFill="1" applyBorder="1" applyAlignment="1" applyProtection="1">
      <alignment horizontal="center" vertical="center" wrapText="1"/>
    </xf>
    <xf numFmtId="0" fontId="49" fillId="18" borderId="21" xfId="0" applyFont="1" applyFill="1" applyBorder="1" applyAlignment="1" applyProtection="1">
      <alignment horizontal="center" vertical="center" wrapText="1"/>
    </xf>
    <xf numFmtId="2" fontId="49" fillId="18" borderId="10" xfId="0" applyNumberFormat="1" applyFont="1" applyFill="1" applyBorder="1" applyAlignment="1">
      <alignment horizontal="center" vertical="center"/>
    </xf>
    <xf numFmtId="2" fontId="49" fillId="18" borderId="21" xfId="0" applyNumberFormat="1" applyFont="1" applyFill="1" applyBorder="1" applyAlignment="1">
      <alignment horizontal="center" vertical="center"/>
    </xf>
    <xf numFmtId="44" fontId="49" fillId="18" borderId="21" xfId="38" applyFont="1" applyFill="1" applyBorder="1" applyAlignment="1">
      <alignment horizontal="center" vertical="center" wrapText="1"/>
    </xf>
    <xf numFmtId="4" fontId="7" fillId="18" borderId="10" xfId="38" applyNumberFormat="1" applyFont="1" applyFill="1" applyBorder="1" applyAlignment="1">
      <alignment horizontal="center" vertical="center"/>
    </xf>
    <xf numFmtId="0" fontId="50" fillId="0" borderId="15" xfId="0" applyFont="1" applyBorder="1" applyAlignment="1">
      <alignment horizontal="center" vertical="center" textRotation="255"/>
    </xf>
    <xf numFmtId="0" fontId="50" fillId="0" borderId="0" xfId="0" applyFont="1" applyBorder="1" applyAlignment="1">
      <alignment horizontal="center" vertical="center" textRotation="255"/>
    </xf>
    <xf numFmtId="0" fontId="9" fillId="0" borderId="0" xfId="0" applyFont="1" applyBorder="1" applyAlignment="1">
      <alignment horizontal="center"/>
    </xf>
    <xf numFmtId="0" fontId="10" fillId="0" borderId="0" xfId="0" applyFont="1" applyBorder="1" applyAlignment="1">
      <alignment horizontal="center"/>
    </xf>
    <xf numFmtId="0" fontId="7" fillId="0" borderId="0" xfId="0" applyFont="1" applyBorder="1" applyAlignment="1">
      <alignment horizontal="center"/>
    </xf>
    <xf numFmtId="0" fontId="38" fillId="0" borderId="0" xfId="0" applyFont="1" applyAlignment="1">
      <alignment horizontal="center" vertical="center" wrapText="1"/>
    </xf>
    <xf numFmtId="0" fontId="37" fillId="19" borderId="0" xfId="0" applyFont="1" applyFill="1" applyBorder="1" applyAlignment="1">
      <alignment horizontal="center"/>
    </xf>
    <xf numFmtId="0" fontId="36" fillId="0" borderId="0" xfId="0" quotePrefix="1" applyFont="1" applyBorder="1" applyAlignment="1">
      <alignment horizontal="left" vertical="distributed" wrapText="1"/>
    </xf>
    <xf numFmtId="0" fontId="49" fillId="18" borderId="11" xfId="0" applyFont="1" applyFill="1" applyBorder="1" applyAlignment="1">
      <alignment horizontal="center" vertical="center" wrapText="1"/>
    </xf>
    <xf numFmtId="0" fontId="49" fillId="18" borderId="12" xfId="0" applyFont="1" applyFill="1" applyBorder="1" applyAlignment="1">
      <alignment horizontal="center" vertical="center" wrapText="1"/>
    </xf>
    <xf numFmtId="0" fontId="49" fillId="18" borderId="13" xfId="0" applyFont="1" applyFill="1" applyBorder="1" applyAlignment="1">
      <alignment horizontal="center" vertical="center" wrapText="1"/>
    </xf>
    <xf numFmtId="4" fontId="49" fillId="18" borderId="10" xfId="38" applyNumberFormat="1" applyFont="1" applyFill="1" applyBorder="1" applyAlignment="1">
      <alignment horizontal="center" vertical="center"/>
    </xf>
    <xf numFmtId="0" fontId="36" fillId="0" borderId="0" xfId="0" quotePrefix="1" applyFont="1" applyBorder="1" applyAlignment="1">
      <alignment horizontal="center" vertical="distributed" wrapText="1"/>
    </xf>
    <xf numFmtId="0" fontId="1" fillId="0" borderId="25" xfId="0" applyFont="1" applyBorder="1" applyAlignment="1">
      <alignment horizontal="center"/>
    </xf>
    <xf numFmtId="0" fontId="1" fillId="0" borderId="28" xfId="0" applyFont="1" applyBorder="1" applyAlignment="1">
      <alignment horizontal="center"/>
    </xf>
    <xf numFmtId="0" fontId="8" fillId="19" borderId="19" xfId="0" applyFont="1" applyFill="1" applyBorder="1" applyAlignment="1">
      <alignment horizontal="center"/>
    </xf>
    <xf numFmtId="10" fontId="8" fillId="19" borderId="19" xfId="0" applyNumberFormat="1" applyFont="1" applyFill="1" applyBorder="1" applyAlignment="1">
      <alignment horizontal="center"/>
    </xf>
    <xf numFmtId="10" fontId="8" fillId="19" borderId="27" xfId="0" applyNumberFormat="1" applyFont="1" applyFill="1" applyBorder="1" applyAlignment="1">
      <alignment horizontal="center"/>
    </xf>
    <xf numFmtId="0" fontId="13" fillId="0" borderId="14" xfId="0" applyFont="1" applyFill="1" applyBorder="1" applyAlignment="1">
      <alignment horizontal="center" vertical="top" wrapText="1"/>
    </xf>
    <xf numFmtId="0" fontId="13" fillId="0" borderId="16" xfId="0" applyFont="1" applyFill="1" applyBorder="1" applyAlignment="1">
      <alignment horizontal="center" vertical="top" wrapText="1"/>
    </xf>
    <xf numFmtId="0" fontId="12" fillId="0" borderId="18" xfId="0" applyFont="1" applyBorder="1" applyAlignment="1">
      <alignment horizontal="center" vertical="top" wrapText="1"/>
    </xf>
    <xf numFmtId="0" fontId="12" fillId="0" borderId="0" xfId="0" applyFont="1" applyBorder="1" applyAlignment="1">
      <alignment horizontal="center" vertical="top" wrapText="1"/>
    </xf>
    <xf numFmtId="0" fontId="12" fillId="0" borderId="20" xfId="0" applyFont="1" applyBorder="1" applyAlignment="1">
      <alignment horizontal="center" vertical="top" wrapText="1"/>
    </xf>
    <xf numFmtId="0" fontId="12" fillId="0" borderId="14" xfId="0" applyFont="1" applyBorder="1" applyAlignment="1">
      <alignment horizontal="center" vertical="top" wrapText="1"/>
    </xf>
    <xf numFmtId="0" fontId="12" fillId="0" borderId="16" xfId="0" applyFont="1" applyBorder="1" applyAlignment="1">
      <alignment horizontal="center" vertical="top" wrapText="1"/>
    </xf>
    <xf numFmtId="0" fontId="12" fillId="0" borderId="17" xfId="0" applyFont="1" applyBorder="1" applyAlignment="1">
      <alignment horizontal="center" vertical="top" wrapText="1"/>
    </xf>
    <xf numFmtId="0" fontId="12" fillId="0" borderId="11" xfId="0" applyFont="1" applyBorder="1" applyAlignment="1">
      <alignment horizontal="center" vertical="top" wrapText="1"/>
    </xf>
    <xf numFmtId="0" fontId="12" fillId="0" borderId="12" xfId="0" applyFont="1" applyBorder="1" applyAlignment="1">
      <alignment horizontal="center" vertical="top" wrapText="1"/>
    </xf>
    <xf numFmtId="0" fontId="51" fillId="0" borderId="23" xfId="0" applyFont="1" applyBorder="1" applyAlignment="1">
      <alignment horizontal="center" vertical="center"/>
    </xf>
    <xf numFmtId="0" fontId="51" fillId="0" borderId="25" xfId="0" applyFont="1" applyBorder="1" applyAlignment="1">
      <alignment horizontal="center" vertical="center"/>
    </xf>
    <xf numFmtId="0" fontId="46" fillId="19" borderId="0" xfId="0" applyFont="1" applyFill="1" applyBorder="1" applyAlignment="1">
      <alignment horizontal="center"/>
    </xf>
    <xf numFmtId="0" fontId="33" fillId="0" borderId="0" xfId="0" applyFont="1" applyBorder="1"/>
    <xf numFmtId="0" fontId="8" fillId="19" borderId="22" xfId="0" applyFont="1" applyFill="1" applyBorder="1" applyAlignment="1">
      <alignment horizontal="center"/>
    </xf>
    <xf numFmtId="0" fontId="34" fillId="0" borderId="22" xfId="0" applyFont="1" applyBorder="1"/>
    <xf numFmtId="4" fontId="44" fillId="23" borderId="19" xfId="0" applyNumberFormat="1" applyFont="1" applyFill="1" applyBorder="1" applyAlignment="1">
      <alignment horizontal="center"/>
    </xf>
    <xf numFmtId="4" fontId="1" fillId="23" borderId="19" xfId="0" applyNumberFormat="1" applyFont="1" applyFill="1" applyBorder="1" applyAlignment="1">
      <alignment horizontal="center"/>
    </xf>
    <xf numFmtId="0" fontId="51" fillId="19" borderId="29" xfId="0" applyFont="1" applyFill="1" applyBorder="1" applyAlignment="1">
      <alignment horizontal="center" vertical="center"/>
    </xf>
    <xf numFmtId="0" fontId="8" fillId="0" borderId="30" xfId="0" applyFont="1" applyBorder="1" applyAlignment="1">
      <alignment horizontal="center" vertical="center"/>
    </xf>
    <xf numFmtId="0" fontId="8" fillId="0" borderId="31" xfId="0" applyFont="1" applyBorder="1" applyAlignment="1">
      <alignment horizontal="center" vertical="center"/>
    </xf>
    <xf numFmtId="0" fontId="51" fillId="19" borderId="32" xfId="0" applyFont="1" applyFill="1" applyBorder="1" applyAlignment="1">
      <alignment horizontal="center" vertical="center"/>
    </xf>
    <xf numFmtId="0" fontId="8" fillId="0" borderId="10" xfId="0" applyFont="1" applyBorder="1" applyAlignment="1">
      <alignment horizontal="center" vertical="center"/>
    </xf>
    <xf numFmtId="0" fontId="8" fillId="0" borderId="33" xfId="0" applyFont="1" applyBorder="1" applyAlignment="1">
      <alignment horizontal="center" vertical="center"/>
    </xf>
    <xf numFmtId="49" fontId="8" fillId="19" borderId="32" xfId="0" applyNumberFormat="1" applyFont="1" applyFill="1" applyBorder="1" applyAlignment="1">
      <alignment horizontal="center" vertical="center" wrapText="1"/>
    </xf>
    <xf numFmtId="1" fontId="8" fillId="19" borderId="10" xfId="0" applyNumberFormat="1" applyFont="1" applyFill="1" applyBorder="1" applyAlignment="1">
      <alignment horizontal="left" vertical="center" wrapText="1"/>
    </xf>
    <xf numFmtId="4" fontId="45" fillId="19" borderId="10" xfId="0" applyNumberFormat="1" applyFont="1" applyFill="1" applyBorder="1" applyAlignment="1">
      <alignment horizontal="right" vertical="center"/>
    </xf>
    <xf numFmtId="10" fontId="47" fillId="19" borderId="33" xfId="78" applyNumberFormat="1" applyFont="1" applyFill="1" applyBorder="1" applyAlignment="1">
      <alignment horizontal="center" vertical="center"/>
    </xf>
    <xf numFmtId="0" fontId="34" fillId="0" borderId="32" xfId="0" applyFont="1" applyBorder="1"/>
    <xf numFmtId="49" fontId="8" fillId="19" borderId="32" xfId="0" applyNumberFormat="1" applyFont="1" applyFill="1" applyBorder="1" applyAlignment="1">
      <alignment horizontal="center" vertical="center" wrapText="1"/>
    </xf>
    <xf numFmtId="0" fontId="8" fillId="0" borderId="10" xfId="0" applyFont="1" applyBorder="1"/>
    <xf numFmtId="4" fontId="8" fillId="0" borderId="10" xfId="0" applyNumberFormat="1" applyFont="1" applyBorder="1"/>
    <xf numFmtId="10" fontId="47" fillId="19" borderId="33" xfId="78" applyNumberFormat="1" applyFont="1" applyFill="1" applyBorder="1" applyAlignment="1">
      <alignment horizontal="center" vertical="center"/>
    </xf>
    <xf numFmtId="0" fontId="34" fillId="0" borderId="32" xfId="0" applyFont="1" applyBorder="1" applyAlignment="1">
      <alignment horizontal="center"/>
    </xf>
    <xf numFmtId="0" fontId="34" fillId="0" borderId="10" xfId="0" applyFont="1" applyBorder="1" applyAlignment="1">
      <alignment horizontal="left" vertical="center"/>
    </xf>
    <xf numFmtId="4" fontId="34" fillId="0" borderId="10" xfId="0" applyNumberFormat="1" applyFont="1" applyBorder="1" applyAlignment="1">
      <alignment horizontal="right" vertical="center"/>
    </xf>
    <xf numFmtId="0" fontId="0" fillId="0" borderId="10" xfId="0" applyBorder="1" applyAlignment="1">
      <alignment horizontal="right" vertical="center"/>
    </xf>
    <xf numFmtId="0" fontId="0" fillId="0" borderId="10" xfId="0" applyBorder="1" applyAlignment="1">
      <alignment horizontal="left" vertical="center"/>
    </xf>
    <xf numFmtId="10" fontId="47" fillId="19" borderId="33" xfId="78" applyNumberFormat="1" applyFont="1" applyFill="1" applyBorder="1" applyAlignment="1">
      <alignment vertical="center"/>
    </xf>
    <xf numFmtId="0" fontId="34" fillId="0" borderId="32" xfId="0" applyFont="1" applyBorder="1" applyAlignment="1">
      <alignment horizontal="center" vertical="center"/>
    </xf>
    <xf numFmtId="1" fontId="8" fillId="19" borderId="10" xfId="0" applyNumberFormat="1" applyFont="1" applyFill="1" applyBorder="1" applyAlignment="1">
      <alignment horizontal="left" vertical="center"/>
    </xf>
    <xf numFmtId="4" fontId="45" fillId="19" borderId="10" xfId="0" applyNumberFormat="1" applyFont="1" applyFill="1" applyBorder="1" applyAlignment="1">
      <alignment horizontal="center" vertical="center"/>
    </xf>
    <xf numFmtId="0" fontId="34" fillId="0" borderId="10" xfId="0" applyFont="1" applyBorder="1"/>
    <xf numFmtId="0" fontId="8" fillId="0" borderId="10" xfId="0" applyFont="1" applyBorder="1"/>
    <xf numFmtId="0" fontId="1" fillId="19" borderId="34" xfId="0" applyFont="1" applyFill="1" applyBorder="1"/>
    <xf numFmtId="0" fontId="8" fillId="19" borderId="35" xfId="0" applyFont="1" applyFill="1" applyBorder="1" applyAlignment="1">
      <alignment horizontal="center"/>
    </xf>
    <xf numFmtId="4" fontId="8" fillId="19" borderId="35" xfId="0" applyNumberFormat="1" applyFont="1" applyFill="1" applyBorder="1" applyAlignment="1">
      <alignment horizontal="center" vertical="center"/>
    </xf>
    <xf numFmtId="10" fontId="8" fillId="19" borderId="36" xfId="78" applyNumberFormat="1" applyFont="1" applyFill="1" applyBorder="1" applyAlignment="1">
      <alignment horizontal="center" vertical="center"/>
    </xf>
  </cellXfs>
  <cellStyles count="7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Currency_Revised Pricing List to CISCEA" xfId="28"/>
    <cellStyle name="Excel Built-in Normal_Mapa de Cotações Cinto tipo paraquedista." xfId="29"/>
    <cellStyle name="Explanatory Text" xfId="30"/>
    <cellStyle name="Good" xfId="31"/>
    <cellStyle name="Heading 1" xfId="32"/>
    <cellStyle name="Heading 2" xfId="33"/>
    <cellStyle name="Heading 3" xfId="34"/>
    <cellStyle name="Heading 4" xfId="35"/>
    <cellStyle name="Input" xfId="36"/>
    <cellStyle name="Linked Cell" xfId="37"/>
    <cellStyle name="Moeda 10" xfId="38"/>
    <cellStyle name="Moeda 10 2" xfId="39"/>
    <cellStyle name="Moeda 13 2" xfId="40"/>
    <cellStyle name="Moeda 14 2" xfId="41"/>
    <cellStyle name="Moeda 15 2" xfId="42"/>
    <cellStyle name="Moeda 2 2" xfId="43"/>
    <cellStyle name="Moeda 3 2" xfId="44"/>
    <cellStyle name="Moeda 4 2" xfId="45"/>
    <cellStyle name="Moeda 5 2" xfId="46"/>
    <cellStyle name="Moeda 6 2" xfId="47"/>
    <cellStyle name="Moeda 7 2" xfId="48"/>
    <cellStyle name="Moeda 8 2" xfId="49"/>
    <cellStyle name="Moeda 9 2" xfId="50"/>
    <cellStyle name="Neutral" xfId="51"/>
    <cellStyle name="Normal" xfId="0" builtinId="0"/>
    <cellStyle name="Normal 2" xfId="52"/>
    <cellStyle name="Normal 3" xfId="53"/>
    <cellStyle name="Normal 3 2" xfId="54"/>
    <cellStyle name="Normal 4" xfId="55"/>
    <cellStyle name="Normal 5" xfId="56"/>
    <cellStyle name="Normal 6" xfId="57"/>
    <cellStyle name="Note" xfId="58"/>
    <cellStyle name="Output" xfId="59"/>
    <cellStyle name="Porcentagem" xfId="60" builtinId="5"/>
    <cellStyle name="Porcentagem 2" xfId="61"/>
    <cellStyle name="Porcentagem 2 2" xfId="62"/>
    <cellStyle name="Porcentagem 3" xfId="78"/>
    <cellStyle name="Separador de milhares 10 2" xfId="63"/>
    <cellStyle name="Separador de milhares 13 2" xfId="64"/>
    <cellStyle name="Separador de milhares 15 2" xfId="65"/>
    <cellStyle name="Separador de milhares 2 2" xfId="66"/>
    <cellStyle name="Separador de milhares 2 2 2" xfId="67"/>
    <cellStyle name="Separador de milhares 2 3" xfId="68"/>
    <cellStyle name="Separador de milhares 3 2" xfId="69"/>
    <cellStyle name="Title" xfId="70"/>
    <cellStyle name="Título 1 1" xfId="71"/>
    <cellStyle name="Título 1 1 1" xfId="72"/>
    <cellStyle name="Título 1 1_ANEXO A - 049.016.G00.PL.002.01Memória" xfId="73"/>
    <cellStyle name="Título 5" xfId="74"/>
    <cellStyle name="Título 6" xfId="75"/>
    <cellStyle name="Vírgula 2" xfId="76"/>
    <cellStyle name="Warning Text" xfId="77"/>
  </cellStyles>
  <dxfs count="9">
    <dxf>
      <font>
        <b val="0"/>
        <i val="0"/>
        <color rgb="FFD9D9D9"/>
        <name val="Calibri Light"/>
        <scheme val="none"/>
      </font>
      <fill>
        <patternFill>
          <fgColor rgb="FF000000"/>
          <bgColor rgb="FFD9D9D9"/>
        </patternFill>
      </fill>
      <border>
        <left/>
        <right/>
        <top style="thin">
          <color rgb="FF000000"/>
        </top>
        <bottom style="thin">
          <color rgb="FF000000"/>
        </bottom>
      </border>
    </dxf>
    <dxf>
      <font>
        <b/>
        <i val="0"/>
      </font>
      <fill>
        <patternFill>
          <bgColor rgb="FFD9D9D9"/>
        </patternFill>
      </fill>
      <border>
        <left/>
        <right/>
        <top style="thin">
          <color rgb="FF000000"/>
        </top>
        <bottom style="thin">
          <color rgb="FF000000"/>
        </bottom>
      </border>
    </dxf>
    <dxf>
      <font>
        <b val="0"/>
        <i val="0"/>
        <color rgb="FFD9D9D9"/>
        <name val="Calibri Light"/>
        <scheme val="none"/>
      </font>
      <fill>
        <patternFill>
          <fgColor rgb="FF000000"/>
          <bgColor rgb="FFD9D9D9"/>
        </patternFill>
      </fill>
      <border>
        <left/>
        <right/>
        <top style="thin">
          <color rgb="FF000000"/>
        </top>
        <bottom style="thin">
          <color rgb="FF000000"/>
        </bottom>
      </border>
    </dxf>
    <dxf>
      <font>
        <b/>
        <i val="0"/>
      </font>
      <fill>
        <patternFill>
          <bgColor rgb="FFD9D9D9"/>
        </patternFill>
      </fill>
      <border>
        <left/>
        <right/>
        <top style="thin">
          <color rgb="FF000000"/>
        </top>
        <bottom style="thin">
          <color rgb="FF000000"/>
        </bottom>
      </border>
    </dxf>
    <dxf>
      <font>
        <b/>
        <i val="0"/>
      </font>
      <fill>
        <patternFill>
          <bgColor rgb="FFD9D9D9"/>
        </patternFill>
      </fill>
      <border>
        <left/>
        <right/>
        <top style="thin">
          <color rgb="FF000000"/>
        </top>
        <bottom style="thin">
          <color rgb="FF000000"/>
        </bottom>
      </border>
    </dxf>
    <dxf>
      <font>
        <b val="0"/>
        <i val="0"/>
        <color rgb="FFD9D9D9"/>
        <name val="Calibri Light"/>
        <scheme val="none"/>
      </font>
      <fill>
        <patternFill>
          <fgColor rgb="FF000000"/>
          <bgColor rgb="FFD9D9D9"/>
        </patternFill>
      </fill>
      <border>
        <left/>
        <right/>
        <top style="thin">
          <color rgb="FF000000"/>
        </top>
        <bottom style="thin">
          <color rgb="FF000000"/>
        </bottom>
      </border>
    </dxf>
    <dxf>
      <font>
        <b val="0"/>
        <i val="0"/>
        <color rgb="FFD9D9D9"/>
        <name val="Calibri Light"/>
        <scheme val="none"/>
      </font>
      <fill>
        <patternFill>
          <fgColor rgb="FF000000"/>
          <bgColor rgb="FFD9D9D9"/>
        </patternFill>
      </fill>
      <border>
        <left/>
        <right/>
        <top style="thin">
          <color rgb="FF000000"/>
        </top>
        <bottom style="thin">
          <color rgb="FF000000"/>
        </bottom>
      </border>
    </dxf>
    <dxf>
      <font>
        <b val="0"/>
        <i val="0"/>
        <color rgb="FFD9D9D9"/>
        <name val="Calibri Light"/>
        <scheme val="none"/>
      </font>
      <fill>
        <patternFill>
          <fgColor rgb="FF000000"/>
          <bgColor rgb="FFD9D9D9"/>
        </patternFill>
      </fill>
      <border>
        <left/>
        <right/>
        <top style="thin">
          <color rgb="FF000000"/>
        </top>
        <bottom style="thin">
          <color rgb="FF000000"/>
        </bottom>
      </border>
    </dxf>
    <dxf>
      <font>
        <b/>
        <i val="0"/>
      </font>
      <fill>
        <patternFill>
          <bgColor rgb="FFD9D9D9"/>
        </patternFill>
      </fill>
      <border>
        <left style="thin">
          <color rgb="FF000000"/>
        </left>
        <top style="thin">
          <color rgb="FF000000"/>
        </top>
        <bottom style="thin">
          <color rgb="FF000000"/>
        </bottom>
      </border>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theme" Target="theme/theme1.xml"/><Relationship Id="rId5" Type="http://schemas.openxmlformats.org/officeDocument/2006/relationships/externalLink" Target="externalLinks/externalLink3.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s>
    <sheetDataSet>
      <sheetData sheetId="0"/>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3"/>
  <sheetViews>
    <sheetView tabSelected="1" zoomScaleNormal="100" workbookViewId="0">
      <selection activeCell="A6" sqref="A6:N6"/>
    </sheetView>
  </sheetViews>
  <sheetFormatPr defaultRowHeight="15.75" x14ac:dyDescent="0.25"/>
  <cols>
    <col min="1" max="1" width="5.5703125" style="1" bestFit="1" customWidth="1"/>
    <col min="2" max="2" width="12.85546875" style="1" customWidth="1"/>
    <col min="3" max="3" width="10.7109375" style="1" customWidth="1"/>
    <col min="4" max="4" width="45.28515625" style="2" customWidth="1"/>
    <col min="5" max="5" width="7.140625" style="3" customWidth="1"/>
    <col min="6" max="6" width="7.85546875" style="5" bestFit="1" customWidth="1"/>
    <col min="7" max="7" width="10.42578125" style="5" hidden="1" customWidth="1"/>
    <col min="8" max="8" width="8.5703125" style="5" hidden="1" customWidth="1"/>
    <col min="9" max="9" width="10.140625" style="20" bestFit="1" customWidth="1"/>
    <col min="10" max="10" width="11.85546875" style="21" bestFit="1" customWidth="1"/>
    <col min="11" max="11" width="10.7109375" style="4" bestFit="1" customWidth="1"/>
    <col min="12" max="12" width="10.140625" style="4" bestFit="1" customWidth="1"/>
    <col min="13" max="13" width="13.42578125" style="4" customWidth="1"/>
    <col min="14" max="14" width="14" style="4" customWidth="1"/>
    <col min="15" max="16384" width="9.140625" style="4"/>
  </cols>
  <sheetData>
    <row r="1" spans="1:14" ht="15" x14ac:dyDescent="0.2">
      <c r="A1" s="127" t="s">
        <v>203</v>
      </c>
      <c r="B1" s="127"/>
      <c r="C1" s="127"/>
      <c r="D1" s="127"/>
      <c r="E1" s="127"/>
      <c r="F1" s="127"/>
      <c r="G1" s="127"/>
      <c r="H1" s="127"/>
      <c r="I1" s="127"/>
      <c r="J1" s="127"/>
      <c r="K1" s="127"/>
      <c r="L1" s="127"/>
      <c r="M1" s="127"/>
      <c r="N1" s="127"/>
    </row>
    <row r="2" spans="1:14" ht="15" x14ac:dyDescent="0.2">
      <c r="A2" s="128" t="s">
        <v>6</v>
      </c>
      <c r="B2" s="128"/>
      <c r="C2" s="128"/>
      <c r="D2" s="128"/>
      <c r="E2" s="128"/>
      <c r="F2" s="128"/>
      <c r="G2" s="128"/>
      <c r="H2" s="128"/>
      <c r="I2" s="128"/>
      <c r="J2" s="128"/>
      <c r="K2" s="128"/>
      <c r="L2" s="128"/>
      <c r="M2" s="128"/>
      <c r="N2" s="128"/>
    </row>
    <row r="3" spans="1:14" ht="15" x14ac:dyDescent="0.2">
      <c r="A3" s="128" t="s">
        <v>2</v>
      </c>
      <c r="B3" s="128"/>
      <c r="C3" s="128"/>
      <c r="D3" s="128"/>
      <c r="E3" s="128"/>
      <c r="F3" s="128"/>
      <c r="G3" s="128"/>
      <c r="H3" s="128"/>
      <c r="I3" s="128"/>
      <c r="J3" s="128"/>
      <c r="K3" s="128"/>
      <c r="L3" s="128"/>
      <c r="M3" s="128"/>
      <c r="N3" s="128"/>
    </row>
    <row r="4" spans="1:14" ht="15" x14ac:dyDescent="0.2">
      <c r="A4" s="129" t="s">
        <v>10</v>
      </c>
      <c r="B4" s="129"/>
      <c r="C4" s="129"/>
      <c r="D4" s="129"/>
      <c r="E4" s="129"/>
      <c r="F4" s="129"/>
      <c r="G4" s="129"/>
      <c r="H4" s="129"/>
      <c r="I4" s="129"/>
      <c r="J4" s="129"/>
      <c r="K4" s="129"/>
      <c r="L4" s="129"/>
      <c r="M4" s="129"/>
      <c r="N4" s="129"/>
    </row>
    <row r="5" spans="1:14" ht="31.5" customHeight="1" x14ac:dyDescent="0.2">
      <c r="A5" s="130" t="s">
        <v>227</v>
      </c>
      <c r="B5" s="130"/>
      <c r="C5" s="130"/>
      <c r="D5" s="130"/>
      <c r="E5" s="130"/>
      <c r="F5" s="130"/>
      <c r="G5" s="130"/>
      <c r="H5" s="130"/>
      <c r="I5" s="130"/>
      <c r="J5" s="130"/>
      <c r="K5" s="130"/>
      <c r="L5" s="130"/>
      <c r="M5" s="130"/>
      <c r="N5" s="130"/>
    </row>
    <row r="6" spans="1:14" ht="15" x14ac:dyDescent="0.2">
      <c r="A6" s="131" t="s">
        <v>204</v>
      </c>
      <c r="B6" s="131"/>
      <c r="C6" s="131"/>
      <c r="D6" s="131"/>
      <c r="E6" s="131"/>
      <c r="F6" s="131"/>
      <c r="G6" s="131"/>
      <c r="H6" s="131"/>
      <c r="I6" s="131"/>
      <c r="J6" s="131"/>
      <c r="K6" s="131"/>
      <c r="L6" s="131"/>
      <c r="M6" s="131"/>
      <c r="N6" s="131"/>
    </row>
    <row r="7" spans="1:14" ht="15" x14ac:dyDescent="0.2">
      <c r="A7" s="4"/>
      <c r="B7" s="4"/>
      <c r="C7" s="4"/>
      <c r="D7" s="4"/>
      <c r="E7" s="4"/>
      <c r="F7" s="4"/>
      <c r="G7" s="4"/>
      <c r="H7" s="4"/>
      <c r="I7" s="48"/>
      <c r="J7" s="48"/>
      <c r="K7" s="48"/>
      <c r="L7" s="10"/>
    </row>
    <row r="8" spans="1:14" ht="15.75" customHeight="1" x14ac:dyDescent="0.2">
      <c r="A8" s="39"/>
      <c r="B8" s="39"/>
      <c r="C8" s="39"/>
      <c r="D8" s="40"/>
      <c r="E8" s="133" t="s">
        <v>29</v>
      </c>
      <c r="F8" s="134"/>
      <c r="G8" s="134"/>
      <c r="H8" s="134"/>
      <c r="I8" s="135"/>
      <c r="J8" s="136" t="s">
        <v>46</v>
      </c>
      <c r="K8" s="136"/>
      <c r="L8" s="136"/>
      <c r="M8" s="136"/>
      <c r="N8" s="136"/>
    </row>
    <row r="9" spans="1:14" ht="15" x14ac:dyDescent="0.2">
      <c r="A9" s="117" t="s">
        <v>0</v>
      </c>
      <c r="B9" s="117" t="s">
        <v>15</v>
      </c>
      <c r="C9" s="119" t="s">
        <v>30</v>
      </c>
      <c r="D9" s="112" t="s">
        <v>1</v>
      </c>
      <c r="E9" s="121" t="s">
        <v>3</v>
      </c>
      <c r="F9" s="121" t="s">
        <v>4</v>
      </c>
      <c r="G9" s="112" t="s">
        <v>31</v>
      </c>
      <c r="H9" s="112" t="s">
        <v>32</v>
      </c>
      <c r="I9" s="112" t="s">
        <v>33</v>
      </c>
      <c r="J9" s="114" t="s">
        <v>34</v>
      </c>
      <c r="K9" s="116" t="s">
        <v>35</v>
      </c>
      <c r="L9" s="116"/>
      <c r="M9" s="116"/>
      <c r="N9" s="116" t="s">
        <v>36</v>
      </c>
    </row>
    <row r="10" spans="1:14" ht="15" x14ac:dyDescent="0.2">
      <c r="A10" s="118"/>
      <c r="B10" s="118"/>
      <c r="C10" s="120"/>
      <c r="D10" s="113"/>
      <c r="E10" s="122"/>
      <c r="F10" s="122"/>
      <c r="G10" s="113"/>
      <c r="H10" s="113"/>
      <c r="I10" s="113"/>
      <c r="J10" s="115"/>
      <c r="K10" s="59" t="s">
        <v>5</v>
      </c>
      <c r="L10" s="59" t="s">
        <v>37</v>
      </c>
      <c r="M10" s="59" t="s">
        <v>11</v>
      </c>
      <c r="N10" s="123"/>
    </row>
    <row r="11" spans="1:14" ht="15.75" customHeight="1" x14ac:dyDescent="0.2">
      <c r="A11" s="73">
        <v>1</v>
      </c>
      <c r="B11" s="104" t="s">
        <v>145</v>
      </c>
      <c r="C11" s="104"/>
      <c r="D11" s="104"/>
      <c r="E11" s="47"/>
      <c r="F11" s="74"/>
      <c r="G11" s="81"/>
      <c r="H11" s="81"/>
      <c r="I11" s="54"/>
      <c r="J11" s="54"/>
      <c r="K11" s="80"/>
      <c r="L11" s="80"/>
      <c r="M11" s="80"/>
      <c r="N11" s="42">
        <f>SUM(M12)</f>
        <v>62762.813982</v>
      </c>
    </row>
    <row r="12" spans="1:14" ht="15.75" customHeight="1" x14ac:dyDescent="0.2">
      <c r="A12" s="64" t="s">
        <v>38</v>
      </c>
      <c r="B12" s="105" t="s">
        <v>145</v>
      </c>
      <c r="C12" s="105"/>
      <c r="D12" s="105"/>
      <c r="E12" s="24"/>
      <c r="F12" s="25"/>
      <c r="G12" s="55"/>
      <c r="H12" s="55"/>
      <c r="I12" s="56"/>
      <c r="J12" s="57"/>
      <c r="K12" s="58"/>
      <c r="L12" s="58"/>
      <c r="M12" s="43">
        <f>SUM(L13:L15)</f>
        <v>62762.813982</v>
      </c>
      <c r="N12" s="44"/>
    </row>
    <row r="13" spans="1:14" ht="22.5" x14ac:dyDescent="0.2">
      <c r="A13" s="60" t="s">
        <v>40</v>
      </c>
      <c r="B13" s="70" t="s">
        <v>99</v>
      </c>
      <c r="C13" s="72" t="s">
        <v>100</v>
      </c>
      <c r="D13" s="17" t="s">
        <v>153</v>
      </c>
      <c r="E13" s="16" t="s">
        <v>192</v>
      </c>
      <c r="F13" s="18">
        <v>132</v>
      </c>
      <c r="G13" s="31"/>
      <c r="H13" s="52"/>
      <c r="I13" s="53">
        <v>113.35083699999998</v>
      </c>
      <c r="J13" s="38">
        <f>$J$76</f>
        <v>0</v>
      </c>
      <c r="K13" s="31">
        <f>I13*(1-J13)</f>
        <v>113.35083699999998</v>
      </c>
      <c r="L13" s="51">
        <f>K13*F13</f>
        <v>14962.310483999998</v>
      </c>
      <c r="M13" s="44"/>
      <c r="N13" s="44"/>
    </row>
    <row r="14" spans="1:14" ht="22.5" x14ac:dyDescent="0.2">
      <c r="A14" s="60" t="s">
        <v>41</v>
      </c>
      <c r="B14" s="70" t="s">
        <v>99</v>
      </c>
      <c r="C14" s="71" t="s">
        <v>101</v>
      </c>
      <c r="D14" s="17" t="s">
        <v>154</v>
      </c>
      <c r="E14" s="16" t="s">
        <v>193</v>
      </c>
      <c r="F14" s="18">
        <v>6</v>
      </c>
      <c r="G14" s="31"/>
      <c r="H14" s="45"/>
      <c r="I14" s="53">
        <v>7918.8496079999995</v>
      </c>
      <c r="J14" s="38">
        <f t="shared" ref="J14:J15" si="0">$J$76</f>
        <v>0</v>
      </c>
      <c r="K14" s="31">
        <f t="shared" ref="K14:K15" si="1">I14*(1-J14)</f>
        <v>7918.8496079999995</v>
      </c>
      <c r="L14" s="51">
        <f t="shared" ref="L14:L15" si="2">K14*F14</f>
        <v>47513.097647999995</v>
      </c>
      <c r="M14" s="44"/>
      <c r="N14" s="44"/>
    </row>
    <row r="15" spans="1:14" ht="15" x14ac:dyDescent="0.2">
      <c r="A15" s="60" t="s">
        <v>42</v>
      </c>
      <c r="B15" s="70" t="s">
        <v>102</v>
      </c>
      <c r="C15" s="72" t="s">
        <v>103</v>
      </c>
      <c r="D15" s="17" t="s">
        <v>155</v>
      </c>
      <c r="E15" s="16" t="s">
        <v>194</v>
      </c>
      <c r="F15" s="18">
        <v>1</v>
      </c>
      <c r="G15" s="31"/>
      <c r="H15" s="45"/>
      <c r="I15" s="53">
        <v>287.40584999999999</v>
      </c>
      <c r="J15" s="38">
        <f t="shared" si="0"/>
        <v>0</v>
      </c>
      <c r="K15" s="31">
        <f t="shared" si="1"/>
        <v>287.40584999999999</v>
      </c>
      <c r="L15" s="51">
        <f t="shared" si="2"/>
        <v>287.40584999999999</v>
      </c>
      <c r="M15" s="44"/>
      <c r="N15" s="44"/>
    </row>
    <row r="16" spans="1:14" ht="15.75" customHeight="1" x14ac:dyDescent="0.2">
      <c r="A16" s="73">
        <v>2</v>
      </c>
      <c r="B16" s="102" t="s">
        <v>146</v>
      </c>
      <c r="C16" s="102"/>
      <c r="D16" s="102"/>
      <c r="E16" s="47"/>
      <c r="F16" s="74"/>
      <c r="G16" s="75"/>
      <c r="H16" s="76"/>
      <c r="I16" s="77"/>
      <c r="J16" s="78"/>
      <c r="K16" s="75"/>
      <c r="L16" s="79"/>
      <c r="M16" s="80"/>
      <c r="N16" s="42">
        <f>SUM(M17:M30)</f>
        <v>54097.104244849994</v>
      </c>
    </row>
    <row r="17" spans="1:14" ht="15.75" customHeight="1" x14ac:dyDescent="0.2">
      <c r="A17" s="64" t="s">
        <v>39</v>
      </c>
      <c r="B17" s="103" t="s">
        <v>147</v>
      </c>
      <c r="C17" s="103"/>
      <c r="D17" s="103"/>
      <c r="E17" s="24"/>
      <c r="F17" s="25"/>
      <c r="G17" s="41"/>
      <c r="H17" s="65"/>
      <c r="I17" s="66"/>
      <c r="J17" s="67"/>
      <c r="K17" s="41"/>
      <c r="L17" s="68"/>
      <c r="M17" s="69">
        <f>SUM(L18:L22)</f>
        <v>5885.5830999999998</v>
      </c>
      <c r="N17" s="44"/>
    </row>
    <row r="18" spans="1:14" ht="33.75" x14ac:dyDescent="0.2">
      <c r="A18" s="60" t="s">
        <v>44</v>
      </c>
      <c r="B18" s="70" t="s">
        <v>99</v>
      </c>
      <c r="C18" s="15" t="s">
        <v>104</v>
      </c>
      <c r="D18" s="17" t="s">
        <v>156</v>
      </c>
      <c r="E18" s="16" t="s">
        <v>195</v>
      </c>
      <c r="F18" s="18">
        <v>330</v>
      </c>
      <c r="G18" s="31"/>
      <c r="H18" s="45"/>
      <c r="I18" s="53">
        <v>3.12</v>
      </c>
      <c r="J18" s="38">
        <f t="shared" ref="J18:J22" si="3">$J$76</f>
        <v>0</v>
      </c>
      <c r="K18" s="31">
        <f t="shared" ref="K18:K22" si="4">I18*(1-J18)</f>
        <v>3.12</v>
      </c>
      <c r="L18" s="51">
        <f t="shared" ref="L18:L22" si="5">K18*F18</f>
        <v>1029.6000000000001</v>
      </c>
      <c r="M18" s="44"/>
      <c r="N18" s="44"/>
    </row>
    <row r="19" spans="1:14" ht="33.75" x14ac:dyDescent="0.2">
      <c r="A19" s="60" t="s">
        <v>45</v>
      </c>
      <c r="B19" s="70" t="s">
        <v>99</v>
      </c>
      <c r="C19" s="15" t="s">
        <v>105</v>
      </c>
      <c r="D19" s="17" t="s">
        <v>157</v>
      </c>
      <c r="E19" s="16" t="s">
        <v>196</v>
      </c>
      <c r="F19" s="18">
        <v>0.99</v>
      </c>
      <c r="G19" s="31"/>
      <c r="H19" s="45"/>
      <c r="I19" s="53">
        <v>664.41</v>
      </c>
      <c r="J19" s="38">
        <f t="shared" si="3"/>
        <v>0</v>
      </c>
      <c r="K19" s="31">
        <f t="shared" si="4"/>
        <v>664.41</v>
      </c>
      <c r="L19" s="51">
        <f t="shared" si="5"/>
        <v>657.76589999999999</v>
      </c>
      <c r="M19" s="44"/>
      <c r="N19" s="44"/>
    </row>
    <row r="20" spans="1:14" ht="22.5" x14ac:dyDescent="0.2">
      <c r="A20" s="60" t="s">
        <v>47</v>
      </c>
      <c r="B20" s="70" t="s">
        <v>99</v>
      </c>
      <c r="C20" s="15" t="s">
        <v>106</v>
      </c>
      <c r="D20" s="17" t="s">
        <v>158</v>
      </c>
      <c r="E20" s="16" t="s">
        <v>196</v>
      </c>
      <c r="F20" s="18">
        <v>4.3600000000000003</v>
      </c>
      <c r="G20" s="31"/>
      <c r="H20" s="45"/>
      <c r="I20" s="53">
        <v>316.77</v>
      </c>
      <c r="J20" s="38">
        <f t="shared" si="3"/>
        <v>0</v>
      </c>
      <c r="K20" s="31">
        <f t="shared" si="4"/>
        <v>316.77</v>
      </c>
      <c r="L20" s="51">
        <f t="shared" si="5"/>
        <v>1381.1171999999999</v>
      </c>
      <c r="M20" s="44"/>
      <c r="N20" s="44"/>
    </row>
    <row r="21" spans="1:14" ht="33.75" x14ac:dyDescent="0.2">
      <c r="A21" s="60" t="s">
        <v>48</v>
      </c>
      <c r="B21" s="70" t="s">
        <v>99</v>
      </c>
      <c r="C21" s="15" t="s">
        <v>107</v>
      </c>
      <c r="D21" s="17" t="s">
        <v>159</v>
      </c>
      <c r="E21" s="16" t="s">
        <v>195</v>
      </c>
      <c r="F21" s="18">
        <v>110</v>
      </c>
      <c r="G21" s="31"/>
      <c r="H21" s="45"/>
      <c r="I21" s="53">
        <v>3.76</v>
      </c>
      <c r="J21" s="38">
        <f t="shared" si="3"/>
        <v>0</v>
      </c>
      <c r="K21" s="31">
        <f t="shared" si="4"/>
        <v>3.76</v>
      </c>
      <c r="L21" s="51">
        <f t="shared" si="5"/>
        <v>413.59999999999997</v>
      </c>
      <c r="M21" s="44"/>
      <c r="N21" s="44"/>
    </row>
    <row r="22" spans="1:14" ht="33.75" x14ac:dyDescent="0.2">
      <c r="A22" s="60" t="s">
        <v>49</v>
      </c>
      <c r="B22" s="70" t="s">
        <v>99</v>
      </c>
      <c r="C22" s="15" t="s">
        <v>108</v>
      </c>
      <c r="D22" s="17" t="s">
        <v>160</v>
      </c>
      <c r="E22" s="16" t="s">
        <v>195</v>
      </c>
      <c r="F22" s="18">
        <v>110</v>
      </c>
      <c r="G22" s="31"/>
      <c r="H22" s="45"/>
      <c r="I22" s="53">
        <v>21.85</v>
      </c>
      <c r="J22" s="38">
        <f t="shared" si="3"/>
        <v>0</v>
      </c>
      <c r="K22" s="31">
        <f t="shared" si="4"/>
        <v>21.85</v>
      </c>
      <c r="L22" s="51">
        <f t="shared" si="5"/>
        <v>2403.5</v>
      </c>
      <c r="M22" s="44"/>
      <c r="N22" s="44"/>
    </row>
    <row r="23" spans="1:14" ht="15.75" customHeight="1" x14ac:dyDescent="0.2">
      <c r="A23" s="64" t="s">
        <v>50</v>
      </c>
      <c r="B23" s="103" t="s">
        <v>148</v>
      </c>
      <c r="C23" s="103"/>
      <c r="D23" s="103"/>
      <c r="E23" s="24"/>
      <c r="F23" s="25"/>
      <c r="G23" s="41"/>
      <c r="H23" s="65"/>
      <c r="I23" s="66"/>
      <c r="J23" s="67"/>
      <c r="K23" s="41"/>
      <c r="L23" s="68"/>
      <c r="M23" s="69">
        <f>SUM(L24:L29)</f>
        <v>47780.783523099992</v>
      </c>
      <c r="N23" s="44"/>
    </row>
    <row r="24" spans="1:14" ht="22.5" x14ac:dyDescent="0.2">
      <c r="A24" s="60" t="s">
        <v>51</v>
      </c>
      <c r="B24" s="70" t="s">
        <v>99</v>
      </c>
      <c r="C24" s="15" t="s">
        <v>109</v>
      </c>
      <c r="D24" s="17" t="s">
        <v>161</v>
      </c>
      <c r="E24" s="16" t="s">
        <v>195</v>
      </c>
      <c r="F24" s="18">
        <v>3.15</v>
      </c>
      <c r="G24" s="31"/>
      <c r="H24" s="45"/>
      <c r="I24" s="53">
        <v>567.27443399999993</v>
      </c>
      <c r="J24" s="38">
        <f t="shared" ref="J24:J29" si="6">$J$76</f>
        <v>0</v>
      </c>
      <c r="K24" s="31">
        <f t="shared" ref="K24:K29" si="7">I24*(1-J24)</f>
        <v>567.27443399999993</v>
      </c>
      <c r="L24" s="51">
        <f t="shared" ref="L24:L29" si="8">K24*F24</f>
        <v>1786.9144670999997</v>
      </c>
      <c r="M24" s="44"/>
      <c r="N24" s="44"/>
    </row>
    <row r="25" spans="1:14" ht="15" x14ac:dyDescent="0.2">
      <c r="A25" s="60" t="s">
        <v>52</v>
      </c>
      <c r="B25" s="70" t="s">
        <v>99</v>
      </c>
      <c r="C25" s="15" t="s">
        <v>110</v>
      </c>
      <c r="D25" s="17" t="s">
        <v>162</v>
      </c>
      <c r="E25" s="16" t="s">
        <v>195</v>
      </c>
      <c r="F25" s="18">
        <v>330</v>
      </c>
      <c r="G25" s="31"/>
      <c r="H25" s="45"/>
      <c r="I25" s="53">
        <v>85.523859999999999</v>
      </c>
      <c r="J25" s="38">
        <f t="shared" si="6"/>
        <v>0</v>
      </c>
      <c r="K25" s="31">
        <f t="shared" si="7"/>
        <v>85.523859999999999</v>
      </c>
      <c r="L25" s="51">
        <f t="shared" si="8"/>
        <v>28222.873800000001</v>
      </c>
      <c r="M25" s="44"/>
      <c r="N25" s="44"/>
    </row>
    <row r="26" spans="1:14" ht="56.25" x14ac:dyDescent="0.2">
      <c r="A26" s="60" t="s">
        <v>53</v>
      </c>
      <c r="B26" s="70" t="s">
        <v>99</v>
      </c>
      <c r="C26" s="15" t="s">
        <v>111</v>
      </c>
      <c r="D26" s="17" t="s">
        <v>163</v>
      </c>
      <c r="E26" s="16" t="s">
        <v>197</v>
      </c>
      <c r="F26" s="18">
        <v>140</v>
      </c>
      <c r="G26" s="31"/>
      <c r="H26" s="45"/>
      <c r="I26" s="53">
        <v>55.958489999999998</v>
      </c>
      <c r="J26" s="38">
        <f t="shared" si="6"/>
        <v>0</v>
      </c>
      <c r="K26" s="31">
        <f t="shared" si="7"/>
        <v>55.958489999999998</v>
      </c>
      <c r="L26" s="51">
        <f t="shared" si="8"/>
        <v>7834.1885999999995</v>
      </c>
      <c r="M26" s="44"/>
      <c r="N26" s="44"/>
    </row>
    <row r="27" spans="1:14" ht="168.75" x14ac:dyDescent="0.2">
      <c r="A27" s="60" t="s">
        <v>54</v>
      </c>
      <c r="B27" s="70" t="s">
        <v>112</v>
      </c>
      <c r="C27" s="15" t="s">
        <v>113</v>
      </c>
      <c r="D27" s="17" t="s">
        <v>164</v>
      </c>
      <c r="E27" s="16" t="s">
        <v>195</v>
      </c>
      <c r="F27" s="18">
        <v>12</v>
      </c>
      <c r="G27" s="31"/>
      <c r="H27" s="45"/>
      <c r="I27" s="53">
        <v>422.61983399999997</v>
      </c>
      <c r="J27" s="38">
        <f t="shared" si="6"/>
        <v>0</v>
      </c>
      <c r="K27" s="31">
        <f t="shared" si="7"/>
        <v>422.61983399999997</v>
      </c>
      <c r="L27" s="51">
        <f t="shared" si="8"/>
        <v>5071.4380079999992</v>
      </c>
      <c r="M27" s="44"/>
      <c r="N27" s="44"/>
    </row>
    <row r="28" spans="1:14" ht="56.25" x14ac:dyDescent="0.2">
      <c r="A28" s="60" t="s">
        <v>55</v>
      </c>
      <c r="B28" s="70" t="s">
        <v>99</v>
      </c>
      <c r="C28" s="15" t="s">
        <v>114</v>
      </c>
      <c r="D28" s="17" t="s">
        <v>165</v>
      </c>
      <c r="E28" s="16" t="s">
        <v>195</v>
      </c>
      <c r="F28" s="18">
        <v>143.5</v>
      </c>
      <c r="G28" s="31"/>
      <c r="H28" s="45"/>
      <c r="I28" s="53">
        <v>13.615297</v>
      </c>
      <c r="J28" s="38">
        <f t="shared" si="6"/>
        <v>0</v>
      </c>
      <c r="K28" s="31">
        <f t="shared" si="7"/>
        <v>13.615297</v>
      </c>
      <c r="L28" s="51">
        <f t="shared" si="8"/>
        <v>1953.7951195000001</v>
      </c>
      <c r="M28" s="44"/>
      <c r="N28" s="44"/>
    </row>
    <row r="29" spans="1:14" ht="45" x14ac:dyDescent="0.2">
      <c r="A29" s="60" t="s">
        <v>56</v>
      </c>
      <c r="B29" s="70" t="s">
        <v>115</v>
      </c>
      <c r="C29" s="15" t="s">
        <v>116</v>
      </c>
      <c r="D29" s="17" t="s">
        <v>166</v>
      </c>
      <c r="E29" s="16" t="s">
        <v>198</v>
      </c>
      <c r="F29" s="18">
        <v>430.5</v>
      </c>
      <c r="G29" s="31"/>
      <c r="H29" s="45"/>
      <c r="I29" s="53">
        <v>6.7632369999999993</v>
      </c>
      <c r="J29" s="38">
        <f t="shared" si="6"/>
        <v>0</v>
      </c>
      <c r="K29" s="31">
        <f t="shared" si="7"/>
        <v>6.7632369999999993</v>
      </c>
      <c r="L29" s="51">
        <f t="shared" si="8"/>
        <v>2911.5735284999996</v>
      </c>
      <c r="M29" s="44"/>
      <c r="N29" s="44"/>
    </row>
    <row r="30" spans="1:14" ht="15" x14ac:dyDescent="0.2">
      <c r="A30" s="64" t="s">
        <v>57</v>
      </c>
      <c r="B30" s="103" t="s">
        <v>149</v>
      </c>
      <c r="C30" s="103"/>
      <c r="D30" s="103"/>
      <c r="E30" s="24"/>
      <c r="F30" s="25"/>
      <c r="G30" s="41"/>
      <c r="H30" s="65"/>
      <c r="I30" s="66"/>
      <c r="J30" s="67"/>
      <c r="K30" s="41"/>
      <c r="L30" s="68"/>
      <c r="M30" s="69">
        <f>SUM(L31)</f>
        <v>430.7376217499999</v>
      </c>
      <c r="N30" s="44"/>
    </row>
    <row r="31" spans="1:14" ht="56.25" x14ac:dyDescent="0.2">
      <c r="A31" s="60" t="s">
        <v>58</v>
      </c>
      <c r="B31" s="70" t="s">
        <v>112</v>
      </c>
      <c r="C31" s="71" t="s">
        <v>117</v>
      </c>
      <c r="D31" s="17" t="s">
        <v>167</v>
      </c>
      <c r="E31" s="16" t="s">
        <v>196</v>
      </c>
      <c r="F31" s="18">
        <v>5.35</v>
      </c>
      <c r="G31" s="31"/>
      <c r="H31" s="45"/>
      <c r="I31" s="53">
        <v>80.511704999999992</v>
      </c>
      <c r="J31" s="38">
        <f>$J$76</f>
        <v>0</v>
      </c>
      <c r="K31" s="31">
        <f>I31*(1-J31)</f>
        <v>80.511704999999992</v>
      </c>
      <c r="L31" s="51">
        <f>K31*F31</f>
        <v>430.7376217499999</v>
      </c>
      <c r="M31" s="44"/>
      <c r="N31" s="44"/>
    </row>
    <row r="32" spans="1:14" ht="15.75" customHeight="1" x14ac:dyDescent="0.2">
      <c r="A32" s="73">
        <v>3</v>
      </c>
      <c r="B32" s="102" t="s">
        <v>150</v>
      </c>
      <c r="C32" s="102"/>
      <c r="D32" s="102"/>
      <c r="E32" s="47"/>
      <c r="F32" s="74"/>
      <c r="G32" s="75"/>
      <c r="H32" s="76"/>
      <c r="I32" s="77"/>
      <c r="J32" s="78"/>
      <c r="K32" s="75"/>
      <c r="L32" s="79"/>
      <c r="M32" s="80"/>
      <c r="N32" s="42">
        <f>SUM(M33:M53)</f>
        <v>138743.78045462997</v>
      </c>
    </row>
    <row r="33" spans="1:14" ht="15.75" customHeight="1" x14ac:dyDescent="0.2">
      <c r="A33" s="64" t="s">
        <v>59</v>
      </c>
      <c r="B33" s="103" t="s">
        <v>151</v>
      </c>
      <c r="C33" s="103"/>
      <c r="D33" s="103"/>
      <c r="E33" s="24"/>
      <c r="F33" s="25"/>
      <c r="G33" s="41"/>
      <c r="H33" s="65"/>
      <c r="I33" s="66"/>
      <c r="J33" s="67"/>
      <c r="K33" s="41"/>
      <c r="L33" s="68"/>
      <c r="M33" s="69">
        <f>SUM(L34:L44)</f>
        <v>34510.837452939995</v>
      </c>
      <c r="N33" s="44"/>
    </row>
    <row r="34" spans="1:14" ht="33.75" x14ac:dyDescent="0.2">
      <c r="A34" s="60" t="s">
        <v>60</v>
      </c>
      <c r="B34" s="70" t="s">
        <v>112</v>
      </c>
      <c r="C34" s="71" t="s">
        <v>118</v>
      </c>
      <c r="D34" s="17" t="s">
        <v>168</v>
      </c>
      <c r="E34" s="16" t="s">
        <v>199</v>
      </c>
      <c r="F34" s="18">
        <v>30.8</v>
      </c>
      <c r="G34" s="31"/>
      <c r="H34" s="45"/>
      <c r="I34" s="53">
        <v>40.515976999999999</v>
      </c>
      <c r="J34" s="38">
        <f t="shared" ref="J34:J44" si="9">$J$76</f>
        <v>0</v>
      </c>
      <c r="K34" s="31">
        <f t="shared" ref="K34:K44" si="10">I34*(1-J34)</f>
        <v>40.515976999999999</v>
      </c>
      <c r="L34" s="51">
        <f t="shared" ref="L34:L44" si="11">K34*F34</f>
        <v>1247.8920916</v>
      </c>
      <c r="M34" s="44"/>
      <c r="N34" s="44"/>
    </row>
    <row r="35" spans="1:14" ht="22.5" x14ac:dyDescent="0.2">
      <c r="A35" s="60" t="s">
        <v>61</v>
      </c>
      <c r="B35" s="70" t="s">
        <v>99</v>
      </c>
      <c r="C35" s="71" t="s">
        <v>119</v>
      </c>
      <c r="D35" s="17" t="s">
        <v>169</v>
      </c>
      <c r="E35" s="16" t="s">
        <v>195</v>
      </c>
      <c r="F35" s="18">
        <v>30.8</v>
      </c>
      <c r="G35" s="31"/>
      <c r="H35" s="45"/>
      <c r="I35" s="53">
        <v>2.1825079999999999</v>
      </c>
      <c r="J35" s="38">
        <f t="shared" si="9"/>
        <v>0</v>
      </c>
      <c r="K35" s="31">
        <f t="shared" si="10"/>
        <v>2.1825079999999999</v>
      </c>
      <c r="L35" s="51">
        <f t="shared" si="11"/>
        <v>67.221246399999998</v>
      </c>
      <c r="M35" s="44"/>
      <c r="N35" s="44"/>
    </row>
    <row r="36" spans="1:14" ht="56.25" x14ac:dyDescent="0.2">
      <c r="A36" s="60" t="s">
        <v>62</v>
      </c>
      <c r="B36" s="70" t="s">
        <v>99</v>
      </c>
      <c r="C36" s="71" t="s">
        <v>120</v>
      </c>
      <c r="D36" s="17" t="s">
        <v>170</v>
      </c>
      <c r="E36" s="16" t="s">
        <v>200</v>
      </c>
      <c r="F36" s="18">
        <v>94.34</v>
      </c>
      <c r="G36" s="31"/>
      <c r="H36" s="45"/>
      <c r="I36" s="53">
        <v>15.290245000000001</v>
      </c>
      <c r="J36" s="38">
        <f t="shared" si="9"/>
        <v>0</v>
      </c>
      <c r="K36" s="31">
        <f t="shared" si="10"/>
        <v>15.290245000000001</v>
      </c>
      <c r="L36" s="51">
        <f t="shared" si="11"/>
        <v>1442.4817133000001</v>
      </c>
      <c r="M36" s="44"/>
      <c r="N36" s="44"/>
    </row>
    <row r="37" spans="1:14" ht="56.25" x14ac:dyDescent="0.2">
      <c r="A37" s="60" t="s">
        <v>63</v>
      </c>
      <c r="B37" s="70" t="s">
        <v>99</v>
      </c>
      <c r="C37" s="71" t="s">
        <v>121</v>
      </c>
      <c r="D37" s="17" t="s">
        <v>171</v>
      </c>
      <c r="E37" s="16" t="s">
        <v>200</v>
      </c>
      <c r="F37" s="18">
        <v>40.22</v>
      </c>
      <c r="G37" s="31"/>
      <c r="H37" s="45"/>
      <c r="I37" s="53">
        <v>11.343965999999998</v>
      </c>
      <c r="J37" s="38">
        <f t="shared" si="9"/>
        <v>0</v>
      </c>
      <c r="K37" s="31">
        <f t="shared" si="10"/>
        <v>11.343965999999998</v>
      </c>
      <c r="L37" s="51">
        <f t="shared" si="11"/>
        <v>456.25431251999993</v>
      </c>
      <c r="M37" s="44"/>
      <c r="N37" s="44"/>
    </row>
    <row r="38" spans="1:14" ht="56.25" x14ac:dyDescent="0.2">
      <c r="A38" s="60" t="s">
        <v>64</v>
      </c>
      <c r="B38" s="70" t="s">
        <v>99</v>
      </c>
      <c r="C38" s="71" t="s">
        <v>122</v>
      </c>
      <c r="D38" s="17" t="s">
        <v>172</v>
      </c>
      <c r="E38" s="16" t="s">
        <v>200</v>
      </c>
      <c r="F38" s="18">
        <v>143.68</v>
      </c>
      <c r="G38" s="31"/>
      <c r="H38" s="45"/>
      <c r="I38" s="53">
        <v>9.8339749999999988</v>
      </c>
      <c r="J38" s="38">
        <f t="shared" si="9"/>
        <v>0</v>
      </c>
      <c r="K38" s="31">
        <f t="shared" si="10"/>
        <v>9.8339749999999988</v>
      </c>
      <c r="L38" s="51">
        <f t="shared" si="11"/>
        <v>1412.945528</v>
      </c>
      <c r="M38" s="44"/>
      <c r="N38" s="44"/>
    </row>
    <row r="39" spans="1:14" ht="56.25" x14ac:dyDescent="0.2">
      <c r="A39" s="60" t="s">
        <v>65</v>
      </c>
      <c r="B39" s="70" t="s">
        <v>112</v>
      </c>
      <c r="C39" s="71" t="s">
        <v>123</v>
      </c>
      <c r="D39" s="17" t="s">
        <v>173</v>
      </c>
      <c r="E39" s="16" t="s">
        <v>195</v>
      </c>
      <c r="F39" s="18">
        <v>6.16</v>
      </c>
      <c r="G39" s="31"/>
      <c r="H39" s="45"/>
      <c r="I39" s="53">
        <v>46.733586999999993</v>
      </c>
      <c r="J39" s="38">
        <f t="shared" si="9"/>
        <v>0</v>
      </c>
      <c r="K39" s="31">
        <f t="shared" si="10"/>
        <v>46.733586999999993</v>
      </c>
      <c r="L39" s="51">
        <f t="shared" si="11"/>
        <v>287.87889591999999</v>
      </c>
      <c r="M39" s="44"/>
      <c r="N39" s="44"/>
    </row>
    <row r="40" spans="1:14" ht="33.75" x14ac:dyDescent="0.2">
      <c r="A40" s="60" t="s">
        <v>66</v>
      </c>
      <c r="B40" s="70" t="s">
        <v>99</v>
      </c>
      <c r="C40" s="71" t="s">
        <v>124</v>
      </c>
      <c r="D40" s="17" t="s">
        <v>174</v>
      </c>
      <c r="E40" s="16" t="s">
        <v>195</v>
      </c>
      <c r="F40" s="18">
        <v>30.8</v>
      </c>
      <c r="G40" s="31"/>
      <c r="H40" s="45"/>
      <c r="I40" s="53">
        <v>252.28269799999998</v>
      </c>
      <c r="J40" s="38">
        <f t="shared" si="9"/>
        <v>0</v>
      </c>
      <c r="K40" s="31">
        <f t="shared" si="10"/>
        <v>252.28269799999998</v>
      </c>
      <c r="L40" s="51">
        <f t="shared" si="11"/>
        <v>7770.3070983999996</v>
      </c>
      <c r="M40" s="44"/>
      <c r="N40" s="44"/>
    </row>
    <row r="41" spans="1:14" ht="33.75" x14ac:dyDescent="0.2">
      <c r="A41" s="60" t="s">
        <v>67</v>
      </c>
      <c r="B41" s="70" t="s">
        <v>112</v>
      </c>
      <c r="C41" s="71" t="s">
        <v>125</v>
      </c>
      <c r="D41" s="17" t="s">
        <v>175</v>
      </c>
      <c r="E41" s="16" t="s">
        <v>196</v>
      </c>
      <c r="F41" s="18">
        <v>2.38</v>
      </c>
      <c r="G41" s="31"/>
      <c r="H41" s="45"/>
      <c r="I41" s="53">
        <v>4516.0658559999993</v>
      </c>
      <c r="J41" s="38">
        <f t="shared" si="9"/>
        <v>0</v>
      </c>
      <c r="K41" s="31">
        <f t="shared" si="10"/>
        <v>4516.0658559999993</v>
      </c>
      <c r="L41" s="51">
        <f t="shared" si="11"/>
        <v>10748.236737279998</v>
      </c>
      <c r="M41" s="44"/>
      <c r="N41" s="44"/>
    </row>
    <row r="42" spans="1:14" ht="45" x14ac:dyDescent="0.2">
      <c r="A42" s="60" t="s">
        <v>68</v>
      </c>
      <c r="B42" s="70" t="s">
        <v>99</v>
      </c>
      <c r="C42" s="71" t="s">
        <v>126</v>
      </c>
      <c r="D42" s="17" t="s">
        <v>176</v>
      </c>
      <c r="E42" s="16" t="s">
        <v>195</v>
      </c>
      <c r="F42" s="18">
        <v>41.8</v>
      </c>
      <c r="G42" s="31"/>
      <c r="H42" s="45"/>
      <c r="I42" s="53">
        <v>119.251222</v>
      </c>
      <c r="J42" s="38">
        <f t="shared" si="9"/>
        <v>0</v>
      </c>
      <c r="K42" s="31">
        <f t="shared" si="10"/>
        <v>119.251222</v>
      </c>
      <c r="L42" s="51">
        <f t="shared" si="11"/>
        <v>4984.7010795999995</v>
      </c>
      <c r="M42" s="44"/>
      <c r="N42" s="44"/>
    </row>
    <row r="43" spans="1:14" ht="22.5" x14ac:dyDescent="0.2">
      <c r="A43" s="60" t="s">
        <v>69</v>
      </c>
      <c r="B43" s="70" t="s">
        <v>112</v>
      </c>
      <c r="C43" s="71" t="s">
        <v>127</v>
      </c>
      <c r="D43" s="17" t="s">
        <v>177</v>
      </c>
      <c r="E43" s="16" t="s">
        <v>195</v>
      </c>
      <c r="F43" s="18">
        <v>30.16</v>
      </c>
      <c r="G43" s="31"/>
      <c r="H43" s="45"/>
      <c r="I43" s="53">
        <v>41.086981999999992</v>
      </c>
      <c r="J43" s="38">
        <f t="shared" si="9"/>
        <v>0</v>
      </c>
      <c r="K43" s="31">
        <f t="shared" si="10"/>
        <v>41.086981999999992</v>
      </c>
      <c r="L43" s="51">
        <f t="shared" si="11"/>
        <v>1239.1833771199997</v>
      </c>
      <c r="M43" s="44"/>
      <c r="N43" s="44"/>
    </row>
    <row r="44" spans="1:14" ht="22.5" x14ac:dyDescent="0.2">
      <c r="A44" s="60" t="s">
        <v>70</v>
      </c>
      <c r="B44" s="70" t="s">
        <v>112</v>
      </c>
      <c r="C44" s="71" t="s">
        <v>128</v>
      </c>
      <c r="D44" s="17" t="s">
        <v>178</v>
      </c>
      <c r="E44" s="16" t="s">
        <v>201</v>
      </c>
      <c r="F44" s="18">
        <v>49.6</v>
      </c>
      <c r="G44" s="31"/>
      <c r="H44" s="45"/>
      <c r="I44" s="53">
        <v>97.857568000000015</v>
      </c>
      <c r="J44" s="38">
        <f t="shared" si="9"/>
        <v>0</v>
      </c>
      <c r="K44" s="31">
        <f t="shared" si="10"/>
        <v>97.857568000000015</v>
      </c>
      <c r="L44" s="51">
        <f t="shared" si="11"/>
        <v>4853.7353728000007</v>
      </c>
      <c r="M44" s="44"/>
      <c r="N44" s="44"/>
    </row>
    <row r="45" spans="1:14" ht="15.75" customHeight="1" x14ac:dyDescent="0.2">
      <c r="A45" s="64" t="s">
        <v>71</v>
      </c>
      <c r="B45" s="103" t="s">
        <v>152</v>
      </c>
      <c r="C45" s="103"/>
      <c r="D45" s="103"/>
      <c r="E45" s="24"/>
      <c r="F45" s="25"/>
      <c r="G45" s="41"/>
      <c r="H45" s="65"/>
      <c r="I45" s="66"/>
      <c r="J45" s="67"/>
      <c r="K45" s="41"/>
      <c r="L45" s="68"/>
      <c r="M45" s="69">
        <f>SUM(L46:L52)</f>
        <v>36819.043321389996</v>
      </c>
      <c r="N45" s="44"/>
    </row>
    <row r="46" spans="1:14" ht="22.5" x14ac:dyDescent="0.2">
      <c r="A46" s="60" t="s">
        <v>72</v>
      </c>
      <c r="B46" s="70" t="s">
        <v>112</v>
      </c>
      <c r="C46" s="71" t="s">
        <v>129</v>
      </c>
      <c r="D46" s="17" t="s">
        <v>179</v>
      </c>
      <c r="E46" s="16" t="s">
        <v>199</v>
      </c>
      <c r="F46" s="18">
        <v>236</v>
      </c>
      <c r="G46" s="31"/>
      <c r="H46" s="45"/>
      <c r="I46" s="53">
        <v>76.375090999999998</v>
      </c>
      <c r="J46" s="38">
        <f t="shared" ref="J46:J52" si="12">$J$76</f>
        <v>0</v>
      </c>
      <c r="K46" s="31">
        <f t="shared" ref="K46:K52" si="13">I46*(1-J46)</f>
        <v>76.375090999999998</v>
      </c>
      <c r="L46" s="51">
        <f t="shared" ref="L46:L52" si="14">K46*F46</f>
        <v>18024.521475999998</v>
      </c>
      <c r="M46" s="44"/>
      <c r="N46" s="44"/>
    </row>
    <row r="47" spans="1:14" ht="56.25" x14ac:dyDescent="0.2">
      <c r="A47" s="60" t="s">
        <v>73</v>
      </c>
      <c r="B47" s="70" t="s">
        <v>99</v>
      </c>
      <c r="C47" s="71" t="s">
        <v>120</v>
      </c>
      <c r="D47" s="17" t="s">
        <v>170</v>
      </c>
      <c r="E47" s="16" t="s">
        <v>200</v>
      </c>
      <c r="F47" s="18">
        <v>154.63</v>
      </c>
      <c r="G47" s="31"/>
      <c r="H47" s="45"/>
      <c r="I47" s="53">
        <v>15.290245000000001</v>
      </c>
      <c r="J47" s="38">
        <f t="shared" si="12"/>
        <v>0</v>
      </c>
      <c r="K47" s="31">
        <f t="shared" si="13"/>
        <v>15.290245000000001</v>
      </c>
      <c r="L47" s="51">
        <f t="shared" si="14"/>
        <v>2364.3305843500002</v>
      </c>
      <c r="M47" s="44"/>
      <c r="N47" s="44"/>
    </row>
    <row r="48" spans="1:14" ht="56.25" x14ac:dyDescent="0.2">
      <c r="A48" s="60" t="s">
        <v>74</v>
      </c>
      <c r="B48" s="70" t="s">
        <v>99</v>
      </c>
      <c r="C48" s="71" t="s">
        <v>121</v>
      </c>
      <c r="D48" s="17" t="s">
        <v>171</v>
      </c>
      <c r="E48" s="16" t="s">
        <v>200</v>
      </c>
      <c r="F48" s="18">
        <v>302.56</v>
      </c>
      <c r="G48" s="31"/>
      <c r="H48" s="45"/>
      <c r="I48" s="53">
        <v>11.343965999999998</v>
      </c>
      <c r="J48" s="38">
        <f t="shared" si="12"/>
        <v>0</v>
      </c>
      <c r="K48" s="31">
        <f t="shared" si="13"/>
        <v>11.343965999999998</v>
      </c>
      <c r="L48" s="51">
        <f t="shared" si="14"/>
        <v>3432.2303529599994</v>
      </c>
      <c r="M48" s="44"/>
      <c r="N48" s="44"/>
    </row>
    <row r="49" spans="1:14" ht="56.25" x14ac:dyDescent="0.2">
      <c r="A49" s="60" t="s">
        <v>75</v>
      </c>
      <c r="B49" s="70" t="s">
        <v>99</v>
      </c>
      <c r="C49" s="71" t="s">
        <v>130</v>
      </c>
      <c r="D49" s="17" t="s">
        <v>180</v>
      </c>
      <c r="E49" s="16" t="s">
        <v>195</v>
      </c>
      <c r="F49" s="18">
        <v>40.08</v>
      </c>
      <c r="G49" s="31"/>
      <c r="H49" s="45"/>
      <c r="I49" s="53">
        <v>192.898178</v>
      </c>
      <c r="J49" s="38">
        <f t="shared" si="12"/>
        <v>0</v>
      </c>
      <c r="K49" s="31">
        <f t="shared" si="13"/>
        <v>192.898178</v>
      </c>
      <c r="L49" s="51">
        <f t="shared" si="14"/>
        <v>7731.35897424</v>
      </c>
      <c r="M49" s="44"/>
      <c r="N49" s="44"/>
    </row>
    <row r="50" spans="1:14" ht="56.25" x14ac:dyDescent="0.2">
      <c r="A50" s="60" t="s">
        <v>76</v>
      </c>
      <c r="B50" s="70" t="s">
        <v>99</v>
      </c>
      <c r="C50" s="71" t="s">
        <v>131</v>
      </c>
      <c r="D50" s="17" t="s">
        <v>181</v>
      </c>
      <c r="E50" s="16" t="s">
        <v>196</v>
      </c>
      <c r="F50" s="18">
        <v>1.48</v>
      </c>
      <c r="G50" s="31"/>
      <c r="H50" s="45"/>
      <c r="I50" s="53">
        <v>620.92352599999992</v>
      </c>
      <c r="J50" s="38">
        <f t="shared" si="12"/>
        <v>0</v>
      </c>
      <c r="K50" s="31">
        <f t="shared" si="13"/>
        <v>620.92352599999992</v>
      </c>
      <c r="L50" s="51">
        <f t="shared" si="14"/>
        <v>918.96681847999992</v>
      </c>
      <c r="M50" s="44"/>
      <c r="N50" s="44"/>
    </row>
    <row r="51" spans="1:14" ht="22.5" x14ac:dyDescent="0.2">
      <c r="A51" s="60" t="s">
        <v>77</v>
      </c>
      <c r="B51" s="70" t="s">
        <v>112</v>
      </c>
      <c r="C51" s="71" t="s">
        <v>127</v>
      </c>
      <c r="D51" s="17" t="s">
        <v>177</v>
      </c>
      <c r="E51" s="16" t="s">
        <v>195</v>
      </c>
      <c r="F51" s="18">
        <v>40.08</v>
      </c>
      <c r="G51" s="31"/>
      <c r="H51" s="45"/>
      <c r="I51" s="53">
        <v>41.086981999999992</v>
      </c>
      <c r="J51" s="38">
        <f t="shared" si="12"/>
        <v>0</v>
      </c>
      <c r="K51" s="31">
        <f t="shared" si="13"/>
        <v>41.086981999999992</v>
      </c>
      <c r="L51" s="51">
        <f t="shared" si="14"/>
        <v>1646.7662385599997</v>
      </c>
      <c r="M51" s="44"/>
      <c r="N51" s="44"/>
    </row>
    <row r="52" spans="1:14" ht="22.5" x14ac:dyDescent="0.2">
      <c r="A52" s="60" t="s">
        <v>78</v>
      </c>
      <c r="B52" s="70" t="s">
        <v>112</v>
      </c>
      <c r="C52" s="71" t="s">
        <v>128</v>
      </c>
      <c r="D52" s="17" t="s">
        <v>178</v>
      </c>
      <c r="E52" s="16" t="s">
        <v>201</v>
      </c>
      <c r="F52" s="18">
        <v>27.6</v>
      </c>
      <c r="G52" s="31"/>
      <c r="H52" s="45"/>
      <c r="I52" s="53">
        <v>97.857568000000015</v>
      </c>
      <c r="J52" s="38">
        <f t="shared" si="12"/>
        <v>0</v>
      </c>
      <c r="K52" s="31">
        <f t="shared" si="13"/>
        <v>97.857568000000015</v>
      </c>
      <c r="L52" s="51">
        <f t="shared" si="14"/>
        <v>2700.8688768000006</v>
      </c>
      <c r="M52" s="44"/>
      <c r="N52" s="44"/>
    </row>
    <row r="53" spans="1:14" ht="15.75" customHeight="1" x14ac:dyDescent="0.2">
      <c r="A53" s="64" t="s">
        <v>79</v>
      </c>
      <c r="B53" s="103" t="s">
        <v>132</v>
      </c>
      <c r="C53" s="103"/>
      <c r="D53" s="103"/>
      <c r="E53" s="24"/>
      <c r="F53" s="25"/>
      <c r="G53" s="41"/>
      <c r="H53" s="65"/>
      <c r="I53" s="66"/>
      <c r="J53" s="67"/>
      <c r="K53" s="41"/>
      <c r="L53" s="68"/>
      <c r="M53" s="69">
        <f>SUM(L54:L59)</f>
        <v>67413.89968029999</v>
      </c>
      <c r="N53" s="44"/>
    </row>
    <row r="54" spans="1:14" ht="33.75" x14ac:dyDescent="0.2">
      <c r="A54" s="60" t="s">
        <v>80</v>
      </c>
      <c r="B54" s="70" t="s">
        <v>112</v>
      </c>
      <c r="C54" s="71" t="s">
        <v>118</v>
      </c>
      <c r="D54" s="17" t="s">
        <v>168</v>
      </c>
      <c r="E54" s="16" t="s">
        <v>199</v>
      </c>
      <c r="F54" s="18">
        <v>108.88</v>
      </c>
      <c r="G54" s="31"/>
      <c r="H54" s="45"/>
      <c r="I54" s="53">
        <v>40.515976999999999</v>
      </c>
      <c r="J54" s="38">
        <f t="shared" ref="J54:J59" si="15">$J$76</f>
        <v>0</v>
      </c>
      <c r="K54" s="31">
        <f t="shared" ref="K54:K59" si="16">I54*(1-J54)</f>
        <v>40.515976999999999</v>
      </c>
      <c r="L54" s="51">
        <f t="shared" ref="L54:L59" si="17">K54*F54</f>
        <v>4411.3795757600001</v>
      </c>
      <c r="M54" s="44"/>
      <c r="N54" s="44"/>
    </row>
    <row r="55" spans="1:14" ht="22.5" x14ac:dyDescent="0.2">
      <c r="A55" s="60" t="s">
        <v>81</v>
      </c>
      <c r="B55" s="70" t="s">
        <v>99</v>
      </c>
      <c r="C55" s="71" t="s">
        <v>119</v>
      </c>
      <c r="D55" s="17" t="s">
        <v>169</v>
      </c>
      <c r="E55" s="16" t="s">
        <v>195</v>
      </c>
      <c r="F55" s="18">
        <v>108.88</v>
      </c>
      <c r="G55" s="31"/>
      <c r="H55" s="45"/>
      <c r="I55" s="53">
        <v>2.1825079999999999</v>
      </c>
      <c r="J55" s="38">
        <f t="shared" si="15"/>
        <v>0</v>
      </c>
      <c r="K55" s="31">
        <f t="shared" si="16"/>
        <v>2.1825079999999999</v>
      </c>
      <c r="L55" s="51">
        <f t="shared" si="17"/>
        <v>237.63147103999998</v>
      </c>
      <c r="M55" s="44"/>
      <c r="N55" s="44"/>
    </row>
    <row r="56" spans="1:14" ht="56.25" x14ac:dyDescent="0.2">
      <c r="A56" s="60" t="s">
        <v>82</v>
      </c>
      <c r="B56" s="70" t="s">
        <v>112</v>
      </c>
      <c r="C56" s="71" t="s">
        <v>123</v>
      </c>
      <c r="D56" s="17" t="s">
        <v>173</v>
      </c>
      <c r="E56" s="16" t="s">
        <v>195</v>
      </c>
      <c r="F56" s="18">
        <v>21.78</v>
      </c>
      <c r="G56" s="31"/>
      <c r="H56" s="45"/>
      <c r="I56" s="53">
        <v>46.733586999999993</v>
      </c>
      <c r="J56" s="38">
        <f t="shared" si="15"/>
        <v>0</v>
      </c>
      <c r="K56" s="31">
        <f t="shared" si="16"/>
        <v>46.733586999999993</v>
      </c>
      <c r="L56" s="51">
        <f t="shared" si="17"/>
        <v>1017.8575248599999</v>
      </c>
      <c r="M56" s="44"/>
      <c r="N56" s="44"/>
    </row>
    <row r="57" spans="1:14" ht="33.75" x14ac:dyDescent="0.2">
      <c r="A57" s="60" t="s">
        <v>83</v>
      </c>
      <c r="B57" s="70" t="s">
        <v>99</v>
      </c>
      <c r="C57" s="71" t="s">
        <v>124</v>
      </c>
      <c r="D57" s="17" t="s">
        <v>174</v>
      </c>
      <c r="E57" s="16" t="s">
        <v>195</v>
      </c>
      <c r="F57" s="18">
        <v>108.88</v>
      </c>
      <c r="G57" s="31"/>
      <c r="H57" s="45"/>
      <c r="I57" s="53">
        <v>252.28269799999998</v>
      </c>
      <c r="J57" s="38">
        <f t="shared" si="15"/>
        <v>0</v>
      </c>
      <c r="K57" s="31">
        <f t="shared" si="16"/>
        <v>252.28269799999998</v>
      </c>
      <c r="L57" s="51">
        <f t="shared" si="17"/>
        <v>27468.540158239997</v>
      </c>
      <c r="M57" s="44"/>
      <c r="N57" s="44"/>
    </row>
    <row r="58" spans="1:14" ht="33.75" x14ac:dyDescent="0.2">
      <c r="A58" s="60" t="s">
        <v>84</v>
      </c>
      <c r="B58" s="70" t="s">
        <v>99</v>
      </c>
      <c r="C58" s="71" t="s">
        <v>133</v>
      </c>
      <c r="D58" s="17" t="s">
        <v>182</v>
      </c>
      <c r="E58" s="16" t="s">
        <v>195</v>
      </c>
      <c r="F58" s="18">
        <v>108.88</v>
      </c>
      <c r="G58" s="31"/>
      <c r="H58" s="45"/>
      <c r="I58" s="53">
        <v>270.40258999999998</v>
      </c>
      <c r="J58" s="38">
        <f t="shared" si="15"/>
        <v>0</v>
      </c>
      <c r="K58" s="31">
        <f t="shared" si="16"/>
        <v>270.40258999999998</v>
      </c>
      <c r="L58" s="51">
        <f t="shared" si="17"/>
        <v>29441.433999199995</v>
      </c>
      <c r="M58" s="44"/>
      <c r="N58" s="44"/>
    </row>
    <row r="59" spans="1:14" ht="22.5" x14ac:dyDescent="0.2">
      <c r="A59" s="60" t="s">
        <v>85</v>
      </c>
      <c r="B59" s="70" t="s">
        <v>112</v>
      </c>
      <c r="C59" s="71" t="s">
        <v>134</v>
      </c>
      <c r="D59" s="17" t="s">
        <v>183</v>
      </c>
      <c r="E59" s="16" t="s">
        <v>195</v>
      </c>
      <c r="F59" s="18">
        <v>235.6</v>
      </c>
      <c r="G59" s="31"/>
      <c r="H59" s="45"/>
      <c r="I59" s="53">
        <v>20.530801999999998</v>
      </c>
      <c r="J59" s="38">
        <f t="shared" si="15"/>
        <v>0</v>
      </c>
      <c r="K59" s="31">
        <f t="shared" si="16"/>
        <v>20.530801999999998</v>
      </c>
      <c r="L59" s="51">
        <f t="shared" si="17"/>
        <v>4837.0569511999993</v>
      </c>
      <c r="M59" s="44"/>
      <c r="N59" s="44"/>
    </row>
    <row r="60" spans="1:14" ht="15" x14ac:dyDescent="0.2">
      <c r="A60" s="73">
        <v>4</v>
      </c>
      <c r="B60" s="102" t="s">
        <v>135</v>
      </c>
      <c r="C60" s="102"/>
      <c r="D60" s="102"/>
      <c r="E60" s="47"/>
      <c r="F60" s="74"/>
      <c r="G60" s="75"/>
      <c r="H60" s="76"/>
      <c r="I60" s="77"/>
      <c r="J60" s="78"/>
      <c r="K60" s="75"/>
      <c r="L60" s="79"/>
      <c r="M60" s="80"/>
      <c r="N60" s="42">
        <f>SUM(M61)</f>
        <v>39241.278634559996</v>
      </c>
    </row>
    <row r="61" spans="1:14" ht="15" x14ac:dyDescent="0.2">
      <c r="A61" s="64" t="s">
        <v>86</v>
      </c>
      <c r="B61" s="103" t="s">
        <v>135</v>
      </c>
      <c r="C61" s="103"/>
      <c r="D61" s="103"/>
      <c r="E61" s="24"/>
      <c r="F61" s="25"/>
      <c r="G61" s="41"/>
      <c r="H61" s="65"/>
      <c r="I61" s="66"/>
      <c r="J61" s="67"/>
      <c r="K61" s="41"/>
      <c r="L61" s="68"/>
      <c r="M61" s="69">
        <f>SUM(L62:L67)</f>
        <v>39241.278634559996</v>
      </c>
      <c r="N61" s="44"/>
    </row>
    <row r="62" spans="1:14" ht="22.5" x14ac:dyDescent="0.2">
      <c r="A62" s="60" t="s">
        <v>87</v>
      </c>
      <c r="B62" s="70" t="s">
        <v>112</v>
      </c>
      <c r="C62" s="71" t="s">
        <v>136</v>
      </c>
      <c r="D62" s="17" t="s">
        <v>184</v>
      </c>
      <c r="E62" s="16" t="s">
        <v>199</v>
      </c>
      <c r="F62" s="18">
        <v>223.5</v>
      </c>
      <c r="G62" s="31"/>
      <c r="H62" s="45"/>
      <c r="I62" s="53">
        <v>102.476364</v>
      </c>
      <c r="J62" s="38">
        <f t="shared" ref="J62:J67" si="18">$J$76</f>
        <v>0</v>
      </c>
      <c r="K62" s="31">
        <f t="shared" ref="K62:K67" si="19">I62*(1-J62)</f>
        <v>102.476364</v>
      </c>
      <c r="L62" s="51">
        <f t="shared" ref="L62:L67" si="20">K62*F62</f>
        <v>22903.467354</v>
      </c>
      <c r="M62" s="44"/>
      <c r="N62" s="44"/>
    </row>
    <row r="63" spans="1:14" ht="22.5" x14ac:dyDescent="0.2">
      <c r="A63" s="60" t="s">
        <v>88</v>
      </c>
      <c r="B63" s="70" t="s">
        <v>99</v>
      </c>
      <c r="C63" s="71" t="s">
        <v>119</v>
      </c>
      <c r="D63" s="17" t="s">
        <v>169</v>
      </c>
      <c r="E63" s="16" t="s">
        <v>195</v>
      </c>
      <c r="F63" s="18">
        <v>236</v>
      </c>
      <c r="G63" s="31"/>
      <c r="H63" s="45"/>
      <c r="I63" s="53">
        <v>2.1825079999999999</v>
      </c>
      <c r="J63" s="38">
        <f t="shared" si="18"/>
        <v>0</v>
      </c>
      <c r="K63" s="31">
        <f t="shared" si="19"/>
        <v>2.1825079999999999</v>
      </c>
      <c r="L63" s="51">
        <f t="shared" si="20"/>
        <v>515.07188799999994</v>
      </c>
      <c r="M63" s="44"/>
      <c r="N63" s="44"/>
    </row>
    <row r="64" spans="1:14" ht="33.75" x14ac:dyDescent="0.2">
      <c r="A64" s="60" t="s">
        <v>89</v>
      </c>
      <c r="B64" s="70" t="s">
        <v>99</v>
      </c>
      <c r="C64" s="71" t="s">
        <v>137</v>
      </c>
      <c r="D64" s="17" t="s">
        <v>185</v>
      </c>
      <c r="E64" s="16" t="s">
        <v>196</v>
      </c>
      <c r="F64" s="18">
        <v>4.72</v>
      </c>
      <c r="G64" s="31"/>
      <c r="H64" s="45"/>
      <c r="I64" s="53">
        <v>651.98619800000006</v>
      </c>
      <c r="J64" s="38">
        <f t="shared" si="18"/>
        <v>0</v>
      </c>
      <c r="K64" s="31">
        <f t="shared" si="19"/>
        <v>651.98619800000006</v>
      </c>
      <c r="L64" s="51">
        <f t="shared" si="20"/>
        <v>3077.3748545600001</v>
      </c>
      <c r="M64" s="44"/>
      <c r="N64" s="44"/>
    </row>
    <row r="65" spans="1:15" ht="22.5" x14ac:dyDescent="0.2">
      <c r="A65" s="60" t="s">
        <v>90</v>
      </c>
      <c r="B65" s="70" t="s">
        <v>112</v>
      </c>
      <c r="C65" s="71" t="s">
        <v>127</v>
      </c>
      <c r="D65" s="17" t="s">
        <v>177</v>
      </c>
      <c r="E65" s="16" t="s">
        <v>195</v>
      </c>
      <c r="F65" s="18">
        <v>236</v>
      </c>
      <c r="G65" s="31"/>
      <c r="H65" s="45"/>
      <c r="I65" s="53">
        <v>41.086981999999992</v>
      </c>
      <c r="J65" s="38">
        <f t="shared" si="18"/>
        <v>0</v>
      </c>
      <c r="K65" s="31">
        <f t="shared" si="19"/>
        <v>41.086981999999992</v>
      </c>
      <c r="L65" s="51">
        <f t="shared" si="20"/>
        <v>9696.5277519999981</v>
      </c>
      <c r="M65" s="44"/>
      <c r="N65" s="44"/>
    </row>
    <row r="66" spans="1:15" ht="22.5" x14ac:dyDescent="0.2">
      <c r="A66" s="60" t="s">
        <v>91</v>
      </c>
      <c r="B66" s="70" t="s">
        <v>112</v>
      </c>
      <c r="C66" s="71" t="s">
        <v>138</v>
      </c>
      <c r="D66" s="17" t="s">
        <v>186</v>
      </c>
      <c r="E66" s="16" t="s">
        <v>197</v>
      </c>
      <c r="F66" s="18">
        <v>14</v>
      </c>
      <c r="G66" s="31"/>
      <c r="H66" s="45"/>
      <c r="I66" s="53">
        <v>75.055435000000003</v>
      </c>
      <c r="J66" s="38">
        <f t="shared" si="18"/>
        <v>0</v>
      </c>
      <c r="K66" s="31">
        <f t="shared" si="19"/>
        <v>75.055435000000003</v>
      </c>
      <c r="L66" s="51">
        <f t="shared" si="20"/>
        <v>1050.7760900000001</v>
      </c>
      <c r="M66" s="44"/>
      <c r="N66" s="44"/>
    </row>
    <row r="67" spans="1:15" ht="33.75" x14ac:dyDescent="0.2">
      <c r="A67" s="60" t="s">
        <v>92</v>
      </c>
      <c r="B67" s="70" t="s">
        <v>99</v>
      </c>
      <c r="C67" s="71" t="s">
        <v>139</v>
      </c>
      <c r="D67" s="17" t="s">
        <v>187</v>
      </c>
      <c r="E67" s="16" t="s">
        <v>197</v>
      </c>
      <c r="F67" s="18">
        <v>12</v>
      </c>
      <c r="G67" s="31"/>
      <c r="H67" s="45"/>
      <c r="I67" s="53">
        <v>166.50505799999999</v>
      </c>
      <c r="J67" s="38">
        <f t="shared" si="18"/>
        <v>0</v>
      </c>
      <c r="K67" s="31">
        <f t="shared" si="19"/>
        <v>166.50505799999999</v>
      </c>
      <c r="L67" s="51">
        <f t="shared" si="20"/>
        <v>1998.060696</v>
      </c>
      <c r="M67" s="44"/>
      <c r="N67" s="44"/>
    </row>
    <row r="68" spans="1:15" ht="15.75" customHeight="1" x14ac:dyDescent="0.2">
      <c r="A68" s="73">
        <v>5</v>
      </c>
      <c r="B68" s="102" t="s">
        <v>140</v>
      </c>
      <c r="C68" s="102"/>
      <c r="D68" s="102"/>
      <c r="E68" s="47"/>
      <c r="F68" s="74"/>
      <c r="G68" s="75"/>
      <c r="H68" s="76"/>
      <c r="I68" s="77"/>
      <c r="J68" s="78"/>
      <c r="K68" s="75"/>
      <c r="L68" s="79"/>
      <c r="M68" s="80"/>
      <c r="N68" s="42">
        <f>SUM(M69)</f>
        <v>76356.435378419992</v>
      </c>
    </row>
    <row r="69" spans="1:15" ht="15.75" customHeight="1" x14ac:dyDescent="0.2">
      <c r="A69" s="64" t="s">
        <v>93</v>
      </c>
      <c r="B69" s="103" t="s">
        <v>140</v>
      </c>
      <c r="C69" s="103"/>
      <c r="D69" s="103"/>
      <c r="E69" s="24"/>
      <c r="F69" s="25"/>
      <c r="G69" s="41"/>
      <c r="H69" s="65"/>
      <c r="I69" s="66"/>
      <c r="J69" s="67"/>
      <c r="K69" s="41"/>
      <c r="L69" s="68"/>
      <c r="M69" s="69">
        <f>SUM(L70:L71)</f>
        <v>76356.435378419992</v>
      </c>
      <c r="N69" s="44"/>
    </row>
    <row r="70" spans="1:15" ht="135" x14ac:dyDescent="0.2">
      <c r="A70" s="60" t="s">
        <v>94</v>
      </c>
      <c r="B70" s="70" t="s">
        <v>112</v>
      </c>
      <c r="C70" s="71" t="s">
        <v>141</v>
      </c>
      <c r="D70" s="17" t="s">
        <v>188</v>
      </c>
      <c r="E70" s="16" t="s">
        <v>195</v>
      </c>
      <c r="F70" s="18">
        <v>87</v>
      </c>
      <c r="G70" s="31"/>
      <c r="H70" s="45"/>
      <c r="I70" s="53">
        <v>98.250927000000004</v>
      </c>
      <c r="J70" s="38">
        <f t="shared" ref="J70:J71" si="21">$J$76</f>
        <v>0</v>
      </c>
      <c r="K70" s="31">
        <f t="shared" ref="K70:K71" si="22">I70*(1-J70)</f>
        <v>98.250927000000004</v>
      </c>
      <c r="L70" s="51">
        <f t="shared" ref="L70:L71" si="23">K70*F70</f>
        <v>8547.8306489999995</v>
      </c>
      <c r="M70" s="44"/>
      <c r="N70" s="44"/>
    </row>
    <row r="71" spans="1:15" ht="22.5" x14ac:dyDescent="0.2">
      <c r="A71" s="60" t="s">
        <v>95</v>
      </c>
      <c r="B71" s="70" t="s">
        <v>112</v>
      </c>
      <c r="C71" s="71" t="s">
        <v>103</v>
      </c>
      <c r="D71" s="17" t="s">
        <v>189</v>
      </c>
      <c r="E71" s="16" t="s">
        <v>202</v>
      </c>
      <c r="F71" s="18">
        <v>84.86</v>
      </c>
      <c r="G71" s="31"/>
      <c r="H71" s="45"/>
      <c r="I71" s="53">
        <v>799.06439699999999</v>
      </c>
      <c r="J71" s="38">
        <f t="shared" si="21"/>
        <v>0</v>
      </c>
      <c r="K71" s="31">
        <f t="shared" si="22"/>
        <v>799.06439699999999</v>
      </c>
      <c r="L71" s="51">
        <f t="shared" si="23"/>
        <v>67808.604729419996</v>
      </c>
      <c r="M71" s="44"/>
      <c r="N71" s="44"/>
    </row>
    <row r="72" spans="1:15" ht="15" x14ac:dyDescent="0.2">
      <c r="A72" s="73">
        <v>6</v>
      </c>
      <c r="B72" s="102" t="s">
        <v>142</v>
      </c>
      <c r="C72" s="102"/>
      <c r="D72" s="102"/>
      <c r="E72" s="47"/>
      <c r="F72" s="74"/>
      <c r="G72" s="75"/>
      <c r="H72" s="76"/>
      <c r="I72" s="77"/>
      <c r="J72" s="78"/>
      <c r="K72" s="75"/>
      <c r="L72" s="79"/>
      <c r="M72" s="80"/>
      <c r="N72" s="42">
        <f>SUM(M73)</f>
        <v>3356.4232215999996</v>
      </c>
    </row>
    <row r="73" spans="1:15" ht="15" x14ac:dyDescent="0.2">
      <c r="A73" s="64" t="s">
        <v>96</v>
      </c>
      <c r="B73" s="103" t="s">
        <v>142</v>
      </c>
      <c r="C73" s="103"/>
      <c r="D73" s="103"/>
      <c r="E73" s="24"/>
      <c r="F73" s="25"/>
      <c r="G73" s="41"/>
      <c r="H73" s="65"/>
      <c r="I73" s="66"/>
      <c r="J73" s="67"/>
      <c r="K73" s="41"/>
      <c r="L73" s="68"/>
      <c r="M73" s="69">
        <f>SUM(L74:L75)</f>
        <v>3356.4232215999996</v>
      </c>
      <c r="N73" s="44"/>
    </row>
    <row r="74" spans="1:15" ht="22.5" x14ac:dyDescent="0.2">
      <c r="A74" s="60" t="s">
        <v>97</v>
      </c>
      <c r="B74" s="70" t="s">
        <v>99</v>
      </c>
      <c r="C74" s="71" t="s">
        <v>143</v>
      </c>
      <c r="D74" s="17" t="s">
        <v>190</v>
      </c>
      <c r="E74" s="16" t="s">
        <v>195</v>
      </c>
      <c r="F74" s="18">
        <v>730</v>
      </c>
      <c r="G74" s="31"/>
      <c r="H74" s="45"/>
      <c r="I74" s="53">
        <v>0.60907199999999995</v>
      </c>
      <c r="J74" s="38">
        <f t="shared" ref="J74:J75" si="24">$J$76</f>
        <v>0</v>
      </c>
      <c r="K74" s="31">
        <f t="shared" ref="K74:K75" si="25">I74*(1-J74)</f>
        <v>0.60907199999999995</v>
      </c>
      <c r="L74" s="51">
        <f t="shared" ref="L74:L75" si="26">K74*F74</f>
        <v>444.62255999999996</v>
      </c>
      <c r="M74" s="44"/>
      <c r="N74" s="44"/>
    </row>
    <row r="75" spans="1:15" ht="33.75" x14ac:dyDescent="0.2">
      <c r="A75" s="60" t="s">
        <v>98</v>
      </c>
      <c r="B75" s="70" t="s">
        <v>99</v>
      </c>
      <c r="C75" s="71" t="s">
        <v>144</v>
      </c>
      <c r="D75" s="23" t="s">
        <v>191</v>
      </c>
      <c r="E75" s="16" t="s">
        <v>195</v>
      </c>
      <c r="F75" s="18">
        <v>235.6</v>
      </c>
      <c r="G75" s="31"/>
      <c r="H75" s="45"/>
      <c r="I75" s="53">
        <v>12.359086</v>
      </c>
      <c r="J75" s="38">
        <f t="shared" si="24"/>
        <v>0</v>
      </c>
      <c r="K75" s="31">
        <f t="shared" si="25"/>
        <v>12.359086</v>
      </c>
      <c r="L75" s="51">
        <f t="shared" si="26"/>
        <v>2911.8006615999998</v>
      </c>
      <c r="M75" s="44"/>
      <c r="N75" s="44"/>
    </row>
    <row r="76" spans="1:15" ht="15" customHeight="1" x14ac:dyDescent="0.2">
      <c r="A76" s="110" t="s">
        <v>12</v>
      </c>
      <c r="B76" s="110"/>
      <c r="C76" s="110"/>
      <c r="D76" s="110"/>
      <c r="E76" s="61"/>
      <c r="F76" s="61"/>
      <c r="G76" s="61"/>
      <c r="H76" s="62"/>
      <c r="I76" s="61"/>
      <c r="J76" s="46">
        <v>0</v>
      </c>
      <c r="K76" s="63"/>
      <c r="L76" s="58"/>
      <c r="M76" s="124">
        <f>SUM(N10:N75)</f>
        <v>374557.83591605996</v>
      </c>
      <c r="N76" s="124"/>
      <c r="O76" s="13"/>
    </row>
    <row r="77" spans="1:15" ht="19.5" customHeight="1" x14ac:dyDescent="0.2">
      <c r="A77" s="106" t="s">
        <v>9</v>
      </c>
      <c r="B77" s="106"/>
      <c r="C77" s="106"/>
      <c r="D77" s="106"/>
      <c r="E77" s="106"/>
      <c r="F77" s="106"/>
      <c r="G77" s="107" t="s">
        <v>8</v>
      </c>
      <c r="H77" s="107"/>
      <c r="I77" s="107"/>
      <c r="J77" s="107"/>
      <c r="K77" s="107"/>
      <c r="L77" s="107"/>
      <c r="M77" s="107"/>
      <c r="N77" s="107"/>
    </row>
    <row r="78" spans="1:15" ht="24" customHeight="1" x14ac:dyDescent="0.2">
      <c r="A78" s="107" t="s">
        <v>7</v>
      </c>
      <c r="B78" s="107"/>
      <c r="C78" s="107"/>
      <c r="D78" s="107"/>
      <c r="E78" s="107" t="s">
        <v>43</v>
      </c>
      <c r="F78" s="107"/>
      <c r="G78" s="107"/>
      <c r="H78" s="107"/>
      <c r="I78" s="107"/>
      <c r="J78" s="107"/>
      <c r="K78" s="107"/>
      <c r="L78" s="107"/>
      <c r="M78" s="107"/>
      <c r="N78" s="107"/>
    </row>
    <row r="79" spans="1:15" ht="15" x14ac:dyDescent="0.2">
      <c r="A79" s="125" t="s">
        <v>13</v>
      </c>
      <c r="B79" s="26" t="s">
        <v>206</v>
      </c>
      <c r="C79" s="27"/>
      <c r="D79" s="7"/>
      <c r="E79" s="8"/>
      <c r="F79" s="9"/>
      <c r="G79" s="9"/>
      <c r="H79" s="9"/>
      <c r="I79" s="12"/>
      <c r="J79" s="12"/>
      <c r="K79" s="10"/>
      <c r="L79" s="10"/>
    </row>
    <row r="80" spans="1:15" ht="15" x14ac:dyDescent="0.2">
      <c r="A80" s="126"/>
      <c r="B80" s="28" t="s">
        <v>205</v>
      </c>
      <c r="C80" s="27"/>
      <c r="D80" s="7"/>
      <c r="E80" s="111"/>
      <c r="F80" s="111"/>
      <c r="G80" s="29"/>
      <c r="H80" s="30"/>
      <c r="I80" s="30"/>
      <c r="J80" s="30"/>
      <c r="K80" s="30"/>
      <c r="L80" s="10"/>
    </row>
    <row r="81" spans="1:14" ht="20.25" customHeight="1" x14ac:dyDescent="0.2">
      <c r="A81" s="126"/>
      <c r="B81" s="108"/>
      <c r="C81" s="108"/>
      <c r="D81" s="108"/>
      <c r="E81" s="108"/>
      <c r="F81" s="108"/>
      <c r="G81" s="108"/>
      <c r="H81" s="108"/>
      <c r="I81" s="108"/>
      <c r="J81" s="108"/>
      <c r="K81" s="108"/>
      <c r="L81" s="108"/>
      <c r="M81" s="108"/>
      <c r="N81" s="108"/>
    </row>
    <row r="82" spans="1:14" ht="15" x14ac:dyDescent="0.2">
      <c r="A82" s="126"/>
      <c r="B82" s="108" t="s">
        <v>207</v>
      </c>
      <c r="C82" s="108"/>
      <c r="D82" s="108"/>
      <c r="E82" s="108"/>
      <c r="F82" s="108"/>
      <c r="G82" s="108"/>
      <c r="H82" s="108"/>
      <c r="I82" s="108"/>
      <c r="J82" s="108"/>
      <c r="K82" s="108"/>
      <c r="L82" s="108"/>
      <c r="M82" s="108"/>
      <c r="N82" s="108"/>
    </row>
    <row r="83" spans="1:14" ht="15" x14ac:dyDescent="0.2">
      <c r="A83" s="126"/>
      <c r="B83" s="108" t="s">
        <v>22</v>
      </c>
      <c r="C83" s="109"/>
      <c r="D83" s="109"/>
      <c r="E83" s="109"/>
      <c r="F83" s="109"/>
      <c r="G83" s="109"/>
      <c r="H83" s="109"/>
      <c r="I83" s="109"/>
      <c r="J83" s="109"/>
      <c r="K83" s="109"/>
      <c r="L83" s="10"/>
    </row>
    <row r="84" spans="1:14" ht="24" customHeight="1" x14ac:dyDescent="0.2">
      <c r="A84" s="126"/>
      <c r="B84" s="132" t="s">
        <v>14</v>
      </c>
      <c r="C84" s="132"/>
      <c r="D84" s="132"/>
      <c r="E84" s="132"/>
      <c r="F84" s="132"/>
      <c r="G84" s="132"/>
      <c r="H84" s="132"/>
      <c r="I84" s="132"/>
      <c r="J84" s="132"/>
      <c r="K84" s="132"/>
      <c r="L84" s="132"/>
      <c r="M84" s="132"/>
      <c r="N84" s="132"/>
    </row>
    <row r="85" spans="1:14" ht="15" x14ac:dyDescent="0.2">
      <c r="A85" s="6"/>
      <c r="B85" s="6"/>
      <c r="C85" s="6"/>
      <c r="D85" s="7"/>
      <c r="E85" s="8"/>
      <c r="F85" s="9"/>
      <c r="G85" s="9"/>
      <c r="H85" s="9"/>
      <c r="I85" s="12"/>
      <c r="J85" s="11"/>
      <c r="K85" s="10"/>
      <c r="L85" s="10"/>
    </row>
    <row r="86" spans="1:14" ht="15" x14ac:dyDescent="0.2">
      <c r="A86" s="6"/>
      <c r="B86" s="6"/>
      <c r="C86" s="6"/>
      <c r="D86" s="7"/>
      <c r="E86" s="8"/>
      <c r="F86" s="9"/>
      <c r="G86" s="9"/>
      <c r="H86" s="9"/>
      <c r="I86" s="12"/>
      <c r="J86" s="11"/>
      <c r="K86" s="10"/>
      <c r="L86" s="10"/>
    </row>
    <row r="87" spans="1:14" ht="15" x14ac:dyDescent="0.2">
      <c r="A87" s="6"/>
      <c r="B87" s="6"/>
      <c r="C87" s="6"/>
      <c r="D87" s="7"/>
      <c r="E87" s="8"/>
      <c r="F87" s="9"/>
      <c r="G87" s="9"/>
      <c r="H87" s="9"/>
      <c r="I87" s="12"/>
      <c r="J87" s="11"/>
      <c r="K87" s="10"/>
      <c r="L87" s="10"/>
    </row>
    <row r="88" spans="1:14" ht="15" x14ac:dyDescent="0.2">
      <c r="A88" s="6"/>
      <c r="B88" s="6"/>
      <c r="C88" s="6"/>
      <c r="D88" s="7"/>
      <c r="E88" s="8"/>
      <c r="F88" s="9"/>
      <c r="G88" s="9"/>
      <c r="H88" s="9"/>
      <c r="I88" s="12"/>
      <c r="J88" s="11"/>
      <c r="K88" s="10"/>
      <c r="L88" s="10"/>
    </row>
    <row r="89" spans="1:14" ht="15" x14ac:dyDescent="0.2">
      <c r="A89" s="6"/>
      <c r="B89" s="6"/>
      <c r="C89" s="6"/>
      <c r="D89" s="7"/>
      <c r="E89" s="8"/>
      <c r="F89" s="9"/>
      <c r="G89" s="9"/>
      <c r="H89" s="9"/>
      <c r="I89" s="12"/>
      <c r="J89" s="11"/>
      <c r="K89" s="10"/>
      <c r="L89" s="10"/>
    </row>
    <row r="90" spans="1:14" ht="15" x14ac:dyDescent="0.2">
      <c r="A90" s="6"/>
      <c r="B90" s="6"/>
      <c r="C90" s="6"/>
      <c r="D90" s="7"/>
      <c r="E90" s="8"/>
      <c r="F90" s="9"/>
      <c r="G90" s="9"/>
      <c r="H90" s="9"/>
      <c r="I90" s="12"/>
      <c r="J90" s="11"/>
      <c r="K90" s="10"/>
      <c r="L90" s="10"/>
    </row>
    <row r="91" spans="1:14" ht="15" x14ac:dyDescent="0.2">
      <c r="A91" s="6"/>
      <c r="B91" s="6"/>
      <c r="C91" s="6"/>
      <c r="D91" s="7"/>
      <c r="E91" s="8"/>
      <c r="F91" s="9"/>
      <c r="G91" s="9"/>
      <c r="H91" s="9"/>
      <c r="I91" s="12"/>
      <c r="J91" s="11"/>
      <c r="K91" s="10"/>
      <c r="L91" s="10"/>
    </row>
    <row r="92" spans="1:14" ht="15" x14ac:dyDescent="0.2">
      <c r="A92" s="6"/>
      <c r="B92" s="6"/>
      <c r="C92" s="6"/>
      <c r="D92" s="7"/>
      <c r="E92" s="8"/>
      <c r="F92" s="9"/>
      <c r="G92" s="9"/>
      <c r="H92" s="9"/>
      <c r="I92" s="12"/>
      <c r="J92" s="11"/>
      <c r="K92" s="10"/>
      <c r="L92" s="10"/>
    </row>
    <row r="93" spans="1:14" ht="15" x14ac:dyDescent="0.2">
      <c r="A93" s="6"/>
      <c r="B93" s="6"/>
      <c r="C93" s="6"/>
      <c r="D93" s="7"/>
      <c r="E93" s="8"/>
      <c r="F93" s="9"/>
      <c r="G93" s="9"/>
      <c r="H93" s="9"/>
      <c r="I93" s="12"/>
      <c r="J93" s="11"/>
      <c r="K93" s="10"/>
      <c r="L93" s="10"/>
    </row>
    <row r="94" spans="1:14" ht="15" x14ac:dyDescent="0.2">
      <c r="A94" s="6"/>
      <c r="B94" s="6"/>
      <c r="C94" s="6"/>
      <c r="D94" s="7"/>
      <c r="E94" s="8"/>
      <c r="F94" s="9"/>
      <c r="G94" s="9"/>
      <c r="H94" s="9"/>
      <c r="I94" s="12"/>
      <c r="J94" s="11"/>
      <c r="K94" s="10"/>
      <c r="L94" s="10"/>
    </row>
    <row r="95" spans="1:14" ht="15" x14ac:dyDescent="0.2">
      <c r="A95" s="6"/>
      <c r="B95" s="6"/>
      <c r="C95" s="6"/>
      <c r="D95" s="7"/>
      <c r="E95" s="8"/>
      <c r="F95" s="9"/>
      <c r="G95" s="9"/>
      <c r="H95" s="9"/>
      <c r="I95" s="12"/>
      <c r="J95" s="11"/>
      <c r="K95" s="10"/>
      <c r="L95" s="10"/>
    </row>
    <row r="96" spans="1:14" ht="15" x14ac:dyDescent="0.2">
      <c r="A96" s="6"/>
      <c r="B96" s="6"/>
      <c r="C96" s="6"/>
      <c r="D96" s="7"/>
      <c r="E96" s="8"/>
      <c r="F96" s="9"/>
      <c r="G96" s="9"/>
      <c r="H96" s="9"/>
      <c r="I96" s="12"/>
      <c r="J96" s="11"/>
      <c r="K96" s="10"/>
      <c r="L96" s="10"/>
    </row>
    <row r="97" spans="1:12" ht="15" x14ac:dyDescent="0.2">
      <c r="A97" s="6"/>
      <c r="B97" s="6"/>
      <c r="C97" s="6"/>
      <c r="D97" s="7"/>
      <c r="E97" s="8"/>
      <c r="F97" s="9"/>
      <c r="G97" s="9"/>
      <c r="H97" s="9"/>
      <c r="I97" s="12"/>
      <c r="J97" s="19"/>
      <c r="K97" s="10"/>
      <c r="L97" s="10"/>
    </row>
    <row r="98" spans="1:12" ht="15" x14ac:dyDescent="0.2">
      <c r="A98" s="6"/>
      <c r="B98" s="6"/>
      <c r="C98" s="6"/>
      <c r="D98" s="7"/>
      <c r="E98" s="8"/>
      <c r="F98" s="9"/>
      <c r="G98" s="9"/>
      <c r="H98" s="9"/>
      <c r="I98" s="12"/>
      <c r="J98" s="19"/>
      <c r="K98" s="10"/>
      <c r="L98" s="10"/>
    </row>
    <row r="99" spans="1:12" ht="15" x14ac:dyDescent="0.2">
      <c r="A99" s="6"/>
      <c r="B99" s="6"/>
      <c r="C99" s="6"/>
      <c r="D99" s="7"/>
      <c r="E99" s="8"/>
      <c r="F99" s="9"/>
      <c r="G99" s="9"/>
      <c r="H99" s="9"/>
      <c r="I99" s="12"/>
      <c r="J99" s="19"/>
      <c r="K99" s="10"/>
      <c r="L99" s="10"/>
    </row>
    <row r="100" spans="1:12" ht="15" x14ac:dyDescent="0.2">
      <c r="A100" s="6"/>
      <c r="B100" s="6"/>
      <c r="C100" s="6"/>
      <c r="D100" s="7"/>
      <c r="E100" s="8"/>
      <c r="F100" s="9"/>
      <c r="G100" s="9"/>
      <c r="H100" s="9"/>
      <c r="I100" s="12"/>
      <c r="J100" s="19"/>
      <c r="K100" s="10"/>
      <c r="L100" s="10"/>
    </row>
    <row r="101" spans="1:12" ht="15" x14ac:dyDescent="0.2">
      <c r="A101" s="6"/>
      <c r="B101" s="6"/>
      <c r="C101" s="6"/>
      <c r="D101" s="7"/>
      <c r="E101" s="8"/>
      <c r="F101" s="9"/>
      <c r="G101" s="9"/>
      <c r="H101" s="9"/>
      <c r="I101" s="12"/>
      <c r="J101" s="19"/>
      <c r="K101" s="10"/>
      <c r="L101" s="10"/>
    </row>
    <row r="102" spans="1:12" ht="15" x14ac:dyDescent="0.2">
      <c r="A102" s="6"/>
      <c r="B102" s="6"/>
      <c r="C102" s="6"/>
      <c r="D102" s="7"/>
      <c r="E102" s="8"/>
      <c r="F102" s="9"/>
      <c r="G102" s="9"/>
      <c r="H102" s="9"/>
      <c r="I102" s="12"/>
      <c r="J102" s="19"/>
      <c r="K102" s="10"/>
      <c r="L102" s="10"/>
    </row>
    <row r="103" spans="1:12" ht="15" x14ac:dyDescent="0.2">
      <c r="A103" s="6"/>
      <c r="B103" s="6"/>
      <c r="C103" s="6"/>
      <c r="D103" s="7"/>
      <c r="E103" s="8"/>
      <c r="F103" s="9"/>
      <c r="G103" s="9"/>
      <c r="H103" s="9"/>
      <c r="I103" s="12"/>
      <c r="J103" s="19"/>
      <c r="K103" s="10"/>
      <c r="L103" s="10"/>
    </row>
    <row r="104" spans="1:12" ht="15" x14ac:dyDescent="0.2">
      <c r="A104" s="6"/>
      <c r="B104" s="6"/>
      <c r="C104" s="6"/>
      <c r="D104" s="7"/>
      <c r="E104" s="8"/>
      <c r="F104" s="9"/>
      <c r="G104" s="9"/>
      <c r="H104" s="9"/>
      <c r="I104" s="12"/>
      <c r="J104" s="19"/>
      <c r="K104" s="10"/>
      <c r="L104" s="10"/>
    </row>
    <row r="105" spans="1:12" ht="15" x14ac:dyDescent="0.2">
      <c r="A105" s="6"/>
      <c r="B105" s="6"/>
      <c r="C105" s="6"/>
      <c r="D105" s="7"/>
      <c r="E105" s="8"/>
      <c r="F105" s="9"/>
      <c r="G105" s="9"/>
      <c r="H105" s="9"/>
      <c r="I105" s="12"/>
      <c r="J105" s="19"/>
      <c r="K105" s="10"/>
      <c r="L105" s="10"/>
    </row>
    <row r="106" spans="1:12" ht="15" x14ac:dyDescent="0.2">
      <c r="A106" s="6"/>
      <c r="B106" s="6"/>
      <c r="C106" s="6"/>
      <c r="D106" s="7"/>
      <c r="E106" s="8"/>
      <c r="F106" s="9"/>
      <c r="G106" s="9"/>
      <c r="H106" s="9"/>
      <c r="I106" s="12"/>
      <c r="J106" s="19"/>
      <c r="K106" s="10"/>
      <c r="L106" s="10"/>
    </row>
    <row r="107" spans="1:12" ht="15" x14ac:dyDescent="0.2">
      <c r="A107" s="6"/>
      <c r="B107" s="6"/>
      <c r="C107" s="6"/>
      <c r="D107" s="7"/>
      <c r="E107" s="8"/>
      <c r="F107" s="9"/>
      <c r="G107" s="9"/>
      <c r="H107" s="9"/>
      <c r="I107" s="12"/>
      <c r="J107" s="19"/>
      <c r="K107" s="10"/>
      <c r="L107" s="10"/>
    </row>
    <row r="108" spans="1:12" ht="15" x14ac:dyDescent="0.2">
      <c r="A108" s="6"/>
      <c r="B108" s="6"/>
      <c r="C108" s="6"/>
      <c r="D108" s="7"/>
      <c r="E108" s="8"/>
      <c r="F108" s="9"/>
      <c r="G108" s="9"/>
      <c r="H108" s="9"/>
      <c r="I108" s="12"/>
      <c r="J108" s="19"/>
      <c r="K108" s="10"/>
      <c r="L108" s="10"/>
    </row>
    <row r="109" spans="1:12" ht="15" x14ac:dyDescent="0.2">
      <c r="A109" s="6"/>
      <c r="B109" s="6"/>
      <c r="C109" s="6"/>
      <c r="D109" s="7"/>
      <c r="E109" s="8"/>
      <c r="F109" s="9"/>
      <c r="G109" s="9"/>
      <c r="H109" s="9"/>
      <c r="I109" s="12"/>
      <c r="J109" s="19"/>
      <c r="K109" s="10"/>
      <c r="L109" s="10"/>
    </row>
    <row r="110" spans="1:12" ht="15" x14ac:dyDescent="0.2">
      <c r="A110" s="6"/>
      <c r="B110" s="6"/>
      <c r="C110" s="6"/>
      <c r="D110" s="7"/>
      <c r="E110" s="8"/>
      <c r="F110" s="9"/>
      <c r="G110" s="9"/>
      <c r="H110" s="9"/>
      <c r="I110" s="12"/>
      <c r="J110" s="19"/>
      <c r="K110" s="10"/>
      <c r="L110" s="10"/>
    </row>
    <row r="111" spans="1:12" ht="15" x14ac:dyDescent="0.2">
      <c r="A111" s="6"/>
      <c r="B111" s="6"/>
      <c r="C111" s="6"/>
      <c r="D111" s="7"/>
      <c r="E111" s="8"/>
      <c r="F111" s="9"/>
      <c r="G111" s="9"/>
      <c r="H111" s="9"/>
      <c r="I111" s="12"/>
      <c r="J111" s="19"/>
      <c r="K111" s="10"/>
      <c r="L111" s="10"/>
    </row>
    <row r="112" spans="1:12" ht="15" x14ac:dyDescent="0.2">
      <c r="A112" s="6"/>
      <c r="B112" s="6"/>
      <c r="C112" s="6"/>
      <c r="D112" s="7"/>
      <c r="E112" s="8"/>
      <c r="F112" s="9"/>
      <c r="G112" s="9"/>
      <c r="H112" s="9"/>
      <c r="I112" s="12"/>
      <c r="J112" s="19"/>
      <c r="K112" s="10"/>
      <c r="L112" s="10"/>
    </row>
    <row r="113" spans="1:12" ht="15" x14ac:dyDescent="0.2">
      <c r="A113" s="6"/>
      <c r="B113" s="6"/>
      <c r="C113" s="6"/>
      <c r="D113" s="7"/>
      <c r="E113" s="8"/>
      <c r="F113" s="9"/>
      <c r="G113" s="9"/>
      <c r="H113" s="9"/>
      <c r="I113" s="12"/>
      <c r="J113" s="19"/>
      <c r="K113" s="10"/>
      <c r="L113" s="10"/>
    </row>
  </sheetData>
  <mergeCells count="48">
    <mergeCell ref="N9:N10"/>
    <mergeCell ref="M76:N76"/>
    <mergeCell ref="G77:N78"/>
    <mergeCell ref="A79:A84"/>
    <mergeCell ref="A1:N1"/>
    <mergeCell ref="A2:N2"/>
    <mergeCell ref="A3:N3"/>
    <mergeCell ref="A4:N4"/>
    <mergeCell ref="A5:N5"/>
    <mergeCell ref="A6:N6"/>
    <mergeCell ref="B81:N81"/>
    <mergeCell ref="B82:N82"/>
    <mergeCell ref="B84:N84"/>
    <mergeCell ref="E8:I8"/>
    <mergeCell ref="J8:N8"/>
    <mergeCell ref="A9:A10"/>
    <mergeCell ref="B9:B10"/>
    <mergeCell ref="C9:C10"/>
    <mergeCell ref="D9:D10"/>
    <mergeCell ref="E9:E10"/>
    <mergeCell ref="F9:F10"/>
    <mergeCell ref="G9:G10"/>
    <mergeCell ref="H9:H10"/>
    <mergeCell ref="I9:I10"/>
    <mergeCell ref="J9:J10"/>
    <mergeCell ref="K9:M9"/>
    <mergeCell ref="A77:F77"/>
    <mergeCell ref="A78:D78"/>
    <mergeCell ref="E78:F78"/>
    <mergeCell ref="B83:K83"/>
    <mergeCell ref="A76:D76"/>
    <mergeCell ref="E80:F80"/>
    <mergeCell ref="B11:D11"/>
    <mergeCell ref="B12:D12"/>
    <mergeCell ref="B16:D16"/>
    <mergeCell ref="B17:D17"/>
    <mergeCell ref="B23:D23"/>
    <mergeCell ref="B72:D72"/>
    <mergeCell ref="B73:D73"/>
    <mergeCell ref="B30:D30"/>
    <mergeCell ref="B53:D53"/>
    <mergeCell ref="B60:D60"/>
    <mergeCell ref="B61:D61"/>
    <mergeCell ref="B68:D68"/>
    <mergeCell ref="B69:D69"/>
    <mergeCell ref="B45:D45"/>
    <mergeCell ref="B32:D32"/>
    <mergeCell ref="B33:D33"/>
  </mergeCells>
  <conditionalFormatting sqref="A11:A75">
    <cfRule type="expression" dxfId="8" priority="9" stopIfTrue="1">
      <formula>OR($G11="M",$G11="A")</formula>
    </cfRule>
  </conditionalFormatting>
  <conditionalFormatting sqref="C13:C15">
    <cfRule type="expression" dxfId="7" priority="8" stopIfTrue="1">
      <formula>OR($G13="M",$G13="A")</formula>
    </cfRule>
  </conditionalFormatting>
  <conditionalFormatting sqref="C31">
    <cfRule type="expression" dxfId="6" priority="7" stopIfTrue="1">
      <formula>OR($G31="M",$G31="A")</formula>
    </cfRule>
  </conditionalFormatting>
  <conditionalFormatting sqref="C34:C44">
    <cfRule type="expression" dxfId="5" priority="6" stopIfTrue="1">
      <formula>OR($G34="M",$G34="A")</formula>
    </cfRule>
  </conditionalFormatting>
  <conditionalFormatting sqref="B53 B60:B61 B68:B69 B72:B73 B11:B12 B16:B17 B32:B33">
    <cfRule type="expression" dxfId="4" priority="4" stopIfTrue="1">
      <formula>OR($G11="M",$G11="A")</formula>
    </cfRule>
  </conditionalFormatting>
  <conditionalFormatting sqref="B45">
    <cfRule type="expression" dxfId="3" priority="1" stopIfTrue="1">
      <formula>OR($G45="M",$G45="A")</formula>
    </cfRule>
  </conditionalFormatting>
  <conditionalFormatting sqref="B54:C59 B46:C52 B62:C67 B70:C71 B74:C75">
    <cfRule type="expression" dxfId="2" priority="5" stopIfTrue="1">
      <formula>OR($G46="M",$G46="A")</formula>
    </cfRule>
  </conditionalFormatting>
  <conditionalFormatting sqref="B23 B30">
    <cfRule type="expression" dxfId="1" priority="2" stopIfTrue="1">
      <formula>OR($G23="M",$G23="A")</formula>
    </cfRule>
  </conditionalFormatting>
  <conditionalFormatting sqref="B13:B15 B18:B22 B24:B29 B34:B44 B31">
    <cfRule type="expression" dxfId="0" priority="3" stopIfTrue="1">
      <formula>OR($G13="M",$G13="A")</formula>
    </cfRule>
  </conditionalFormatting>
  <dataValidations count="1">
    <dataValidation type="list" allowBlank="1" showInputMessage="1" showErrorMessage="1" sqref="B54:B59 B62:B67 B70:B71 B74:B75 B46:B52 B13:B15 B18:B22 B34:B44 B24:B29 B31">
      <formula1>"SINAPI,SINAPI-I,SICRO,Composição,Cotação"</formula1>
    </dataValidation>
  </dataValidations>
  <printOptions horizontalCentered="1"/>
  <pageMargins left="0" right="0" top="0.55118110236220474" bottom="0.55118110236220474" header="0.31496062992125984" footer="0.35433070866141736"/>
  <pageSetup paperSize="9" scale="80" fitToHeight="16" orientation="landscape" r:id="rId1"/>
  <headerFooter>
    <oddHeader>&amp;R&amp;"Verdana,Normal"&amp;8Fls.:______
Processo n.º 23069.009.679/2019-21</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4"/>
  <sheetViews>
    <sheetView zoomScaleNormal="100" workbookViewId="0">
      <selection activeCell="A6" sqref="A6:K6"/>
    </sheetView>
  </sheetViews>
  <sheetFormatPr defaultRowHeight="15" x14ac:dyDescent="0.25"/>
  <cols>
    <col min="1" max="1" width="7.7109375" customWidth="1"/>
    <col min="2" max="2" width="37.140625" customWidth="1"/>
    <col min="3" max="3" width="13.42578125" bestFit="1" customWidth="1"/>
    <col min="4" max="4" width="10.85546875" bestFit="1" customWidth="1"/>
    <col min="5" max="10" width="13" bestFit="1" customWidth="1"/>
    <col min="11" max="11" width="13.42578125" bestFit="1" customWidth="1"/>
    <col min="13" max="13" width="13.42578125" customWidth="1"/>
  </cols>
  <sheetData>
    <row r="1" spans="1:14" ht="15.75" x14ac:dyDescent="0.25">
      <c r="A1" s="127" t="s">
        <v>203</v>
      </c>
      <c r="B1" s="127"/>
      <c r="C1" s="127"/>
      <c r="D1" s="127"/>
      <c r="E1" s="127"/>
      <c r="F1" s="127"/>
      <c r="G1" s="127"/>
      <c r="H1" s="127"/>
      <c r="I1" s="127"/>
      <c r="J1" s="127"/>
      <c r="K1" s="127"/>
      <c r="L1" s="32"/>
      <c r="M1" s="32"/>
      <c r="N1" s="32"/>
    </row>
    <row r="2" spans="1:14" ht="15.75" x14ac:dyDescent="0.25">
      <c r="A2" s="128" t="s">
        <v>6</v>
      </c>
      <c r="B2" s="128"/>
      <c r="C2" s="128"/>
      <c r="D2" s="128"/>
      <c r="E2" s="128"/>
      <c r="F2" s="128"/>
      <c r="G2" s="128"/>
      <c r="H2" s="128"/>
      <c r="I2" s="128"/>
      <c r="J2" s="128"/>
      <c r="K2" s="128"/>
      <c r="L2" s="33"/>
      <c r="M2" s="33"/>
      <c r="N2" s="33"/>
    </row>
    <row r="3" spans="1:14" ht="15.75" x14ac:dyDescent="0.25">
      <c r="A3" s="128" t="s">
        <v>2</v>
      </c>
      <c r="B3" s="128"/>
      <c r="C3" s="128"/>
      <c r="D3" s="128"/>
      <c r="E3" s="128"/>
      <c r="F3" s="128"/>
      <c r="G3" s="128"/>
      <c r="H3" s="128"/>
      <c r="I3" s="128"/>
      <c r="J3" s="128"/>
      <c r="K3" s="128"/>
      <c r="L3" s="33"/>
      <c r="M3" s="33"/>
      <c r="N3" s="33"/>
    </row>
    <row r="4" spans="1:14" x14ac:dyDescent="0.25">
      <c r="A4" s="129" t="s">
        <v>10</v>
      </c>
      <c r="B4" s="129"/>
      <c r="C4" s="129"/>
      <c r="D4" s="129"/>
      <c r="E4" s="129"/>
      <c r="F4" s="129"/>
      <c r="G4" s="129"/>
      <c r="H4" s="129"/>
      <c r="I4" s="129"/>
      <c r="J4" s="129"/>
      <c r="K4" s="129"/>
      <c r="L4" s="34"/>
      <c r="M4" s="34"/>
      <c r="N4" s="34"/>
    </row>
    <row r="5" spans="1:14" ht="31.5" customHeight="1" x14ac:dyDescent="0.25">
      <c r="A5" s="130" t="s">
        <v>227</v>
      </c>
      <c r="B5" s="130"/>
      <c r="C5" s="130"/>
      <c r="D5" s="130"/>
      <c r="E5" s="130"/>
      <c r="F5" s="130"/>
      <c r="G5" s="130"/>
      <c r="H5" s="130"/>
      <c r="I5" s="130"/>
      <c r="J5" s="130"/>
      <c r="K5" s="130"/>
      <c r="L5" s="35"/>
      <c r="M5" s="35"/>
      <c r="N5" s="35"/>
    </row>
    <row r="6" spans="1:14" x14ac:dyDescent="0.25">
      <c r="A6" s="131" t="s">
        <v>204</v>
      </c>
      <c r="B6" s="131"/>
      <c r="C6" s="131"/>
      <c r="D6" s="131"/>
      <c r="E6" s="131"/>
      <c r="F6" s="131"/>
      <c r="G6" s="131"/>
      <c r="H6" s="131"/>
      <c r="I6" s="131"/>
      <c r="J6" s="131"/>
      <c r="K6" s="131"/>
      <c r="L6" s="93"/>
      <c r="M6" s="93"/>
      <c r="N6" s="93"/>
    </row>
    <row r="7" spans="1:14" ht="16.5" x14ac:dyDescent="0.25">
      <c r="A7" s="155"/>
      <c r="B7" s="156"/>
      <c r="C7" s="156"/>
      <c r="D7" s="156"/>
      <c r="E7" s="156"/>
      <c r="F7" s="156"/>
      <c r="G7" s="156"/>
      <c r="H7" s="156"/>
      <c r="I7" s="156"/>
      <c r="J7" s="156"/>
    </row>
    <row r="8" spans="1:14" x14ac:dyDescent="0.25">
      <c r="A8" s="161" t="s">
        <v>0</v>
      </c>
      <c r="B8" s="162" t="s">
        <v>208</v>
      </c>
      <c r="C8" s="162" t="s">
        <v>209</v>
      </c>
      <c r="D8" s="163" t="s">
        <v>210</v>
      </c>
      <c r="E8" s="157" t="s">
        <v>211</v>
      </c>
      <c r="F8" s="158"/>
      <c r="G8" s="158"/>
      <c r="H8" s="158"/>
      <c r="I8" s="158"/>
      <c r="J8" s="158"/>
      <c r="K8" s="153" t="s">
        <v>212</v>
      </c>
      <c r="L8" s="82"/>
      <c r="M8" s="82"/>
    </row>
    <row r="9" spans="1:14" x14ac:dyDescent="0.25">
      <c r="A9" s="164"/>
      <c r="B9" s="165"/>
      <c r="C9" s="165"/>
      <c r="D9" s="166"/>
      <c r="E9" s="83" t="s">
        <v>23</v>
      </c>
      <c r="F9" s="83" t="s">
        <v>24</v>
      </c>
      <c r="G9" s="83" t="s">
        <v>25</v>
      </c>
      <c r="H9" s="83" t="s">
        <v>216</v>
      </c>
      <c r="I9" s="83" t="s">
        <v>217</v>
      </c>
      <c r="J9" s="83" t="s">
        <v>218</v>
      </c>
      <c r="K9" s="154"/>
      <c r="L9" s="82"/>
      <c r="M9" s="82"/>
    </row>
    <row r="10" spans="1:14" ht="6.95" customHeight="1" x14ac:dyDescent="0.25">
      <c r="A10" s="167" t="s">
        <v>16</v>
      </c>
      <c r="B10" s="168" t="s">
        <v>220</v>
      </c>
      <c r="C10" s="169">
        <f>Orçamento!$N$11</f>
        <v>62762.813982</v>
      </c>
      <c r="D10" s="170">
        <f>C10/C$32</f>
        <v>0.16756508064635822</v>
      </c>
      <c r="E10" s="84"/>
      <c r="F10" s="84"/>
      <c r="G10" s="84"/>
      <c r="H10" s="84"/>
      <c r="I10" s="84"/>
      <c r="J10" s="89"/>
      <c r="K10" s="95"/>
      <c r="L10" s="82"/>
      <c r="M10" s="82"/>
    </row>
    <row r="11" spans="1:14" ht="15" customHeight="1" x14ac:dyDescent="0.25">
      <c r="A11" s="171"/>
      <c r="B11" s="168"/>
      <c r="C11" s="169"/>
      <c r="D11" s="170"/>
      <c r="E11" s="36">
        <f>$C10/5</f>
        <v>12552.5627964</v>
      </c>
      <c r="F11" s="36">
        <f t="shared" ref="F11:I11" si="0">$C10/5</f>
        <v>12552.5627964</v>
      </c>
      <c r="G11" s="36">
        <f t="shared" si="0"/>
        <v>12552.5627964</v>
      </c>
      <c r="H11" s="36">
        <f t="shared" si="0"/>
        <v>12552.5627964</v>
      </c>
      <c r="I11" s="36">
        <f t="shared" si="0"/>
        <v>12552.5627964</v>
      </c>
      <c r="J11" s="36"/>
      <c r="K11" s="96">
        <f>$C$32-SUM(E11:J11)</f>
        <v>311795.02193405997</v>
      </c>
      <c r="L11" s="82"/>
      <c r="M11" s="101"/>
    </row>
    <row r="12" spans="1:14" x14ac:dyDescent="0.25">
      <c r="A12" s="172" t="s">
        <v>17</v>
      </c>
      <c r="B12" s="173" t="s">
        <v>146</v>
      </c>
      <c r="C12" s="174">
        <f>Orçamento!$N$16</f>
        <v>54097.104244849994</v>
      </c>
      <c r="D12" s="175"/>
      <c r="E12" s="36"/>
      <c r="F12" s="36"/>
      <c r="G12" s="36"/>
      <c r="H12" s="36"/>
      <c r="I12" s="36"/>
      <c r="J12" s="85"/>
      <c r="K12" s="96"/>
      <c r="L12" s="82"/>
      <c r="M12" s="101"/>
    </row>
    <row r="13" spans="1:14" ht="6.95" customHeight="1" x14ac:dyDescent="0.25">
      <c r="A13" s="176" t="s">
        <v>39</v>
      </c>
      <c r="B13" s="177" t="s">
        <v>221</v>
      </c>
      <c r="C13" s="178">
        <f>Orçamento!$M$17</f>
        <v>5885.5830999999998</v>
      </c>
      <c r="D13" s="170">
        <f>C13/C$32</f>
        <v>1.5713416021869007E-2</v>
      </c>
      <c r="E13" s="159"/>
      <c r="F13" s="159"/>
      <c r="G13" s="159"/>
      <c r="H13" s="36"/>
      <c r="I13" s="159"/>
      <c r="J13" s="85"/>
      <c r="K13" s="96"/>
      <c r="L13" s="82"/>
      <c r="M13" s="101"/>
    </row>
    <row r="14" spans="1:14" x14ac:dyDescent="0.25">
      <c r="A14" s="176"/>
      <c r="B14" s="177"/>
      <c r="C14" s="179"/>
      <c r="D14" s="170"/>
      <c r="E14" s="36">
        <f>$C13*0.2</f>
        <v>1177.11662</v>
      </c>
      <c r="F14" s="36">
        <f>$C13*0.085</f>
        <v>500.2745635</v>
      </c>
      <c r="G14" s="36">
        <f>$C13*0.01</f>
        <v>58.855831000000002</v>
      </c>
      <c r="H14" s="36"/>
      <c r="I14" s="36">
        <f>$C13*0.705</f>
        <v>4149.3360855000001</v>
      </c>
      <c r="J14" s="36"/>
      <c r="K14" s="96">
        <f>K11-SUM(E14:J14)</f>
        <v>305909.43883405998</v>
      </c>
      <c r="L14" s="82"/>
      <c r="M14" s="101"/>
    </row>
    <row r="15" spans="1:14" ht="6.95" customHeight="1" x14ac:dyDescent="0.25">
      <c r="A15" s="176" t="s">
        <v>50</v>
      </c>
      <c r="B15" s="177" t="s">
        <v>222</v>
      </c>
      <c r="C15" s="178">
        <f>Orçamento!$M$23</f>
        <v>47780.783523099992</v>
      </c>
      <c r="D15" s="170">
        <f>C15/C$32</f>
        <v>0.1275658361444823</v>
      </c>
      <c r="E15" s="159"/>
      <c r="F15" s="159"/>
      <c r="G15" s="159"/>
      <c r="H15" s="159"/>
      <c r="I15" s="159"/>
      <c r="J15" s="36"/>
      <c r="K15" s="96"/>
      <c r="L15" s="82"/>
      <c r="M15" s="101"/>
    </row>
    <row r="16" spans="1:14" x14ac:dyDescent="0.25">
      <c r="A16" s="176"/>
      <c r="B16" s="180"/>
      <c r="C16" s="179"/>
      <c r="D16" s="170"/>
      <c r="E16" s="36">
        <f>$C15*0.2</f>
        <v>9556.156704619998</v>
      </c>
      <c r="F16" s="36">
        <f>$C15*0.2</f>
        <v>9556.156704619998</v>
      </c>
      <c r="G16" s="36">
        <f>$C15*0.2</f>
        <v>9556.156704619998</v>
      </c>
      <c r="H16" s="36">
        <f>$C15*0.2</f>
        <v>9556.156704619998</v>
      </c>
      <c r="I16" s="36">
        <f>$C15*0.2</f>
        <v>9556.156704619998</v>
      </c>
      <c r="J16" s="85"/>
      <c r="K16" s="96">
        <f>K14-SUM(E16:J16)</f>
        <v>258128.65531095999</v>
      </c>
      <c r="L16" s="82"/>
      <c r="M16" s="101"/>
    </row>
    <row r="17" spans="1:13" ht="6.95" customHeight="1" x14ac:dyDescent="0.25">
      <c r="A17" s="176" t="s">
        <v>57</v>
      </c>
      <c r="B17" s="177" t="s">
        <v>223</v>
      </c>
      <c r="C17" s="178">
        <f>Orçamento!$M$30</f>
        <v>430.7376217499999</v>
      </c>
      <c r="D17" s="170">
        <f>C17/C$32</f>
        <v>1.1499896156131415E-3</v>
      </c>
      <c r="E17" s="36"/>
      <c r="F17" s="36"/>
      <c r="G17" s="36"/>
      <c r="H17" s="36"/>
      <c r="I17" s="36"/>
      <c r="J17" s="160"/>
      <c r="K17" s="96"/>
      <c r="L17" s="82"/>
      <c r="M17" s="101"/>
    </row>
    <row r="18" spans="1:13" x14ac:dyDescent="0.25">
      <c r="A18" s="176"/>
      <c r="B18" s="180"/>
      <c r="C18" s="179"/>
      <c r="D18" s="170"/>
      <c r="E18" s="36"/>
      <c r="F18" s="36"/>
      <c r="G18" s="36"/>
      <c r="H18" s="36"/>
      <c r="I18" s="36"/>
      <c r="J18" s="85">
        <f>C17</f>
        <v>430.7376217499999</v>
      </c>
      <c r="K18" s="96">
        <f>K16-SUM(E18:J18)</f>
        <v>257697.91768920998</v>
      </c>
      <c r="L18" s="82"/>
      <c r="M18" s="101"/>
    </row>
    <row r="19" spans="1:13" x14ac:dyDescent="0.25">
      <c r="A19" s="172" t="s">
        <v>18</v>
      </c>
      <c r="B19" s="173" t="s">
        <v>150</v>
      </c>
      <c r="C19" s="174">
        <f>Orçamento!$N$32</f>
        <v>138743.78045462997</v>
      </c>
      <c r="D19" s="181"/>
      <c r="E19" s="36"/>
      <c r="F19" s="36"/>
      <c r="G19" s="36"/>
      <c r="H19" s="36"/>
      <c r="I19" s="36"/>
      <c r="J19" s="36"/>
      <c r="K19" s="96"/>
      <c r="L19" s="82"/>
      <c r="M19" s="101"/>
    </row>
    <row r="20" spans="1:13" ht="6.95" customHeight="1" x14ac:dyDescent="0.25">
      <c r="A20" s="182" t="s">
        <v>59</v>
      </c>
      <c r="B20" s="177" t="s">
        <v>224</v>
      </c>
      <c r="C20" s="178">
        <f>Orçamento!$M$33</f>
        <v>34510.837452939995</v>
      </c>
      <c r="D20" s="170">
        <f>C20/C$32</f>
        <v>9.2137539636666488E-2</v>
      </c>
      <c r="E20" s="36"/>
      <c r="F20" s="159"/>
      <c r="G20" s="36"/>
      <c r="H20" s="36"/>
      <c r="I20" s="159"/>
      <c r="J20" s="36"/>
      <c r="K20" s="96"/>
      <c r="L20" s="82"/>
      <c r="M20" s="101"/>
    </row>
    <row r="21" spans="1:13" x14ac:dyDescent="0.25">
      <c r="A21" s="182"/>
      <c r="B21" s="180"/>
      <c r="C21" s="179"/>
      <c r="D21" s="170"/>
      <c r="E21" s="36"/>
      <c r="F21" s="36">
        <f>$C20*0.94</f>
        <v>32440.187205763592</v>
      </c>
      <c r="G21" s="36"/>
      <c r="H21" s="36"/>
      <c r="I21" s="36">
        <f>$C20*0.06</f>
        <v>2070.6502471763997</v>
      </c>
      <c r="J21" s="36"/>
      <c r="K21" s="96">
        <f>K18-SUM(E21:J21)</f>
        <v>223187.08023626998</v>
      </c>
      <c r="L21" s="82"/>
      <c r="M21" s="101"/>
    </row>
    <row r="22" spans="1:13" ht="6.95" customHeight="1" x14ac:dyDescent="0.25">
      <c r="A22" s="182" t="s">
        <v>71</v>
      </c>
      <c r="B22" s="177" t="s">
        <v>225</v>
      </c>
      <c r="C22" s="178">
        <f>Orçamento!$M$45</f>
        <v>36819.043321389996</v>
      </c>
      <c r="D22" s="170">
        <f>C22/C$32</f>
        <v>9.8300021494254097E-2</v>
      </c>
      <c r="E22" s="36"/>
      <c r="F22" s="36"/>
      <c r="G22" s="159"/>
      <c r="H22" s="36"/>
      <c r="I22" s="159"/>
      <c r="J22" s="36"/>
      <c r="K22" s="96"/>
      <c r="L22" s="82"/>
      <c r="M22" s="101"/>
    </row>
    <row r="23" spans="1:13" x14ac:dyDescent="0.25">
      <c r="A23" s="182"/>
      <c r="B23" s="180"/>
      <c r="C23" s="179"/>
      <c r="D23" s="170"/>
      <c r="E23" s="36"/>
      <c r="F23" s="36"/>
      <c r="G23" s="36">
        <f>$C22*0.9</f>
        <v>33137.138989250998</v>
      </c>
      <c r="H23" s="36"/>
      <c r="I23" s="36">
        <f>$C22*0.1</f>
        <v>3681.904332139</v>
      </c>
      <c r="J23" s="36"/>
      <c r="K23" s="96">
        <f>K21-SUM(E23:J23)</f>
        <v>186368.03691487998</v>
      </c>
      <c r="L23" s="82"/>
      <c r="M23" s="101"/>
    </row>
    <row r="24" spans="1:13" ht="6.95" customHeight="1" x14ac:dyDescent="0.25">
      <c r="A24" s="182" t="s">
        <v>79</v>
      </c>
      <c r="B24" s="177" t="s">
        <v>226</v>
      </c>
      <c r="C24" s="178">
        <f>Orçamento!$M$53</f>
        <v>67413.89968029999</v>
      </c>
      <c r="D24" s="170">
        <f>C24/C$32</f>
        <v>0.17998261741187477</v>
      </c>
      <c r="E24" s="159"/>
      <c r="F24" s="36"/>
      <c r="G24" s="36"/>
      <c r="H24" s="36"/>
      <c r="I24" s="159"/>
      <c r="J24" s="36"/>
      <c r="K24" s="96"/>
      <c r="L24" s="82"/>
      <c r="M24" s="101"/>
    </row>
    <row r="25" spans="1:13" x14ac:dyDescent="0.25">
      <c r="A25" s="182"/>
      <c r="B25" s="180"/>
      <c r="C25" s="179"/>
      <c r="D25" s="170"/>
      <c r="E25" s="36">
        <f>$C24*0.85</f>
        <v>57301.814728254991</v>
      </c>
      <c r="F25" s="36"/>
      <c r="G25" s="36"/>
      <c r="H25" s="36"/>
      <c r="I25" s="36">
        <f>$C24*0.15</f>
        <v>10112.084952044997</v>
      </c>
      <c r="J25" s="36"/>
      <c r="K25" s="96">
        <f t="shared" ref="K25" si="1">K23-SUM(E25:J25)</f>
        <v>118954.13723457999</v>
      </c>
      <c r="L25" s="82"/>
      <c r="M25" s="101"/>
    </row>
    <row r="26" spans="1:13" ht="6.95" customHeight="1" x14ac:dyDescent="0.25">
      <c r="A26" s="167" t="s">
        <v>19</v>
      </c>
      <c r="B26" s="183" t="s">
        <v>135</v>
      </c>
      <c r="C26" s="184">
        <f>Orçamento!$N$60</f>
        <v>39241.278634559996</v>
      </c>
      <c r="D26" s="170">
        <f>C26/C$32</f>
        <v>0.10476694083461689</v>
      </c>
      <c r="E26" s="83"/>
      <c r="F26" s="89"/>
      <c r="G26" s="89"/>
      <c r="H26" s="84"/>
      <c r="I26" s="84"/>
      <c r="J26" s="89"/>
      <c r="K26" s="95"/>
      <c r="L26" s="82"/>
      <c r="M26" s="82"/>
    </row>
    <row r="27" spans="1:13" x14ac:dyDescent="0.25">
      <c r="A27" s="171"/>
      <c r="B27" s="185"/>
      <c r="C27" s="186"/>
      <c r="D27" s="170"/>
      <c r="E27" s="86"/>
      <c r="F27" s="36"/>
      <c r="G27" s="36"/>
      <c r="H27" s="86">
        <f>$C26*0.5</f>
        <v>19620.639317279998</v>
      </c>
      <c r="I27" s="86">
        <f>$C26*0.5</f>
        <v>19620.639317279998</v>
      </c>
      <c r="J27" s="36"/>
      <c r="K27" s="96">
        <f>K25-SUM(E27:J27)</f>
        <v>79712.858600020001</v>
      </c>
      <c r="L27" s="82"/>
      <c r="M27" s="101"/>
    </row>
    <row r="28" spans="1:13" ht="6.95" customHeight="1" x14ac:dyDescent="0.25">
      <c r="A28" s="167" t="s">
        <v>20</v>
      </c>
      <c r="B28" s="168" t="s">
        <v>140</v>
      </c>
      <c r="C28" s="184">
        <f>Orçamento!$N$68</f>
        <v>76356.435378419992</v>
      </c>
      <c r="D28" s="170">
        <f>C28/C$32</f>
        <v>0.20385753028413961</v>
      </c>
      <c r="E28" s="83"/>
      <c r="F28" s="83"/>
      <c r="G28" s="83"/>
      <c r="H28" s="92"/>
      <c r="I28" s="91"/>
      <c r="J28" s="90"/>
      <c r="K28" s="95"/>
      <c r="L28" s="82"/>
      <c r="M28" s="82"/>
    </row>
    <row r="29" spans="1:13" x14ac:dyDescent="0.25">
      <c r="A29" s="171"/>
      <c r="B29" s="185"/>
      <c r="C29" s="186"/>
      <c r="D29" s="170"/>
      <c r="E29" s="86"/>
      <c r="F29" s="86"/>
      <c r="G29" s="86"/>
      <c r="H29" s="86"/>
      <c r="I29" s="86">
        <f>$C28*0.5</f>
        <v>38178.217689209996</v>
      </c>
      <c r="J29" s="86">
        <f>$C28*0.5</f>
        <v>38178.217689209996</v>
      </c>
      <c r="K29" s="96">
        <f>K27-SUM(E29:J29)</f>
        <v>3356.4232216000091</v>
      </c>
      <c r="L29" s="82"/>
      <c r="M29" s="101"/>
    </row>
    <row r="30" spans="1:13" ht="6.95" customHeight="1" x14ac:dyDescent="0.25">
      <c r="A30" s="167" t="s">
        <v>21</v>
      </c>
      <c r="B30" s="168" t="s">
        <v>142</v>
      </c>
      <c r="C30" s="184">
        <f>Orçamento!$N$72</f>
        <v>3356.4232215999996</v>
      </c>
      <c r="D30" s="170">
        <f>C30/C$32</f>
        <v>8.9610279101254436E-3</v>
      </c>
      <c r="E30" s="83"/>
      <c r="F30" s="83"/>
      <c r="G30" s="83"/>
      <c r="H30" s="83"/>
      <c r="I30" s="92"/>
      <c r="J30" s="84"/>
      <c r="K30" s="95"/>
      <c r="L30" s="82"/>
      <c r="M30" s="82"/>
    </row>
    <row r="31" spans="1:13" x14ac:dyDescent="0.25">
      <c r="A31" s="171"/>
      <c r="B31" s="185"/>
      <c r="C31" s="186"/>
      <c r="D31" s="170"/>
      <c r="E31" s="83"/>
      <c r="F31" s="86"/>
      <c r="G31" s="86"/>
      <c r="H31" s="86"/>
      <c r="I31" s="86"/>
      <c r="J31" s="86">
        <f>$C30*1</f>
        <v>3356.4232215999996</v>
      </c>
      <c r="K31" s="96">
        <f>K29-SUM(E31:J31)</f>
        <v>9.5496943686157465E-12</v>
      </c>
      <c r="L31" s="82"/>
      <c r="M31" s="101"/>
    </row>
    <row r="32" spans="1:13" x14ac:dyDescent="0.25">
      <c r="A32" s="187"/>
      <c r="B32" s="188" t="s">
        <v>213</v>
      </c>
      <c r="C32" s="189">
        <f>C10+C12+C19+C26+C28+C30</f>
        <v>374557.83591605996</v>
      </c>
      <c r="D32" s="190">
        <f>SUM(D10:D31)</f>
        <v>0.99999999999999989</v>
      </c>
      <c r="E32" s="87"/>
      <c r="F32" s="87"/>
      <c r="G32" s="87"/>
      <c r="H32" s="87"/>
      <c r="I32" s="87"/>
      <c r="J32" s="87"/>
      <c r="K32" s="138"/>
      <c r="L32" s="82"/>
      <c r="M32" s="82"/>
    </row>
    <row r="33" spans="1:13" x14ac:dyDescent="0.25">
      <c r="A33" s="97"/>
      <c r="B33" s="140" t="s">
        <v>214</v>
      </c>
      <c r="C33" s="140"/>
      <c r="D33" s="140"/>
      <c r="E33" s="86">
        <f>SUM(E11:E31)</f>
        <v>80587.650849274985</v>
      </c>
      <c r="F33" s="86">
        <f>SUM(F11:F31)</f>
        <v>55049.181270283589</v>
      </c>
      <c r="G33" s="86">
        <f>SUM(G11:G31)</f>
        <v>55304.714321270993</v>
      </c>
      <c r="H33" s="86">
        <f>SUM(H11:H31)</f>
        <v>41729.358818299996</v>
      </c>
      <c r="I33" s="86">
        <f>SUM(I11:I31)</f>
        <v>99921.552124370399</v>
      </c>
      <c r="J33" s="86">
        <f>SUM(J11:J31)</f>
        <v>41965.378532559997</v>
      </c>
      <c r="K33" s="138"/>
      <c r="L33" s="82"/>
      <c r="M33" s="82"/>
    </row>
    <row r="34" spans="1:13" x14ac:dyDescent="0.25">
      <c r="A34" s="97"/>
      <c r="B34" s="141" t="s">
        <v>26</v>
      </c>
      <c r="C34" s="141"/>
      <c r="D34" s="141"/>
      <c r="E34" s="37">
        <f>E33</f>
        <v>80587.650849274985</v>
      </c>
      <c r="F34" s="37">
        <f>E34+F33</f>
        <v>135636.83211955859</v>
      </c>
      <c r="G34" s="37">
        <f>F34+G33</f>
        <v>190941.54644082958</v>
      </c>
      <c r="H34" s="37">
        <f>G34+H33</f>
        <v>232670.90525912959</v>
      </c>
      <c r="I34" s="37">
        <f>H34+I33</f>
        <v>332592.4573835</v>
      </c>
      <c r="J34" s="37">
        <f>I34+J33</f>
        <v>374557.83591606002</v>
      </c>
      <c r="K34" s="138"/>
      <c r="L34" s="82"/>
      <c r="M34" s="101"/>
    </row>
    <row r="35" spans="1:13" x14ac:dyDescent="0.25">
      <c r="A35" s="98"/>
      <c r="B35" s="141" t="s">
        <v>27</v>
      </c>
      <c r="C35" s="141"/>
      <c r="D35" s="141"/>
      <c r="E35" s="88">
        <f>E33/C32</f>
        <v>0.21515409136263547</v>
      </c>
      <c r="F35" s="88">
        <f>F33/$C$32</f>
        <v>0.14697111097849344</v>
      </c>
      <c r="G35" s="88">
        <f t="shared" ref="G35:J35" si="2">G33/$C$32</f>
        <v>0.1476533368632155</v>
      </c>
      <c r="H35" s="88">
        <f t="shared" si="2"/>
        <v>0.11140965377547656</v>
      </c>
      <c r="I35" s="88">
        <f t="shared" si="2"/>
        <v>0.26677202435237063</v>
      </c>
      <c r="J35" s="88">
        <f t="shared" si="2"/>
        <v>0.1120397826678084</v>
      </c>
      <c r="K35" s="138"/>
      <c r="L35" s="82"/>
      <c r="M35" s="82"/>
    </row>
    <row r="36" spans="1:13" x14ac:dyDescent="0.25">
      <c r="A36" s="99"/>
      <c r="B36" s="142" t="s">
        <v>28</v>
      </c>
      <c r="C36" s="142"/>
      <c r="D36" s="142"/>
      <c r="E36" s="100">
        <f>E35</f>
        <v>0.21515409136263547</v>
      </c>
      <c r="F36" s="100">
        <f>E36+F35</f>
        <v>0.36212520234112888</v>
      </c>
      <c r="G36" s="100">
        <f>F36+G35</f>
        <v>0.50977853920434435</v>
      </c>
      <c r="H36" s="100">
        <f>G36+H35</f>
        <v>0.62118819297982086</v>
      </c>
      <c r="I36" s="100">
        <f>H36+I35</f>
        <v>0.88796021733219144</v>
      </c>
      <c r="J36" s="100">
        <f t="shared" ref="J36" si="3">I36+J35</f>
        <v>0.99999999999999978</v>
      </c>
      <c r="K36" s="139"/>
      <c r="L36" s="82"/>
      <c r="M36" s="82"/>
    </row>
    <row r="37" spans="1:13" ht="33" customHeight="1" x14ac:dyDescent="0.25">
      <c r="A37" s="143" t="s">
        <v>9</v>
      </c>
      <c r="B37" s="144"/>
      <c r="C37" s="144"/>
      <c r="D37" s="144"/>
      <c r="E37" s="144"/>
      <c r="F37" s="145" t="s">
        <v>219</v>
      </c>
      <c r="G37" s="146"/>
      <c r="H37" s="146"/>
      <c r="I37" s="146"/>
      <c r="J37" s="146"/>
      <c r="K37" s="147"/>
    </row>
    <row r="38" spans="1:13" ht="33" customHeight="1" x14ac:dyDescent="0.25">
      <c r="A38" s="151" t="s">
        <v>7</v>
      </c>
      <c r="B38" s="152"/>
      <c r="C38" s="152"/>
      <c r="D38" s="50"/>
      <c r="E38" s="49" t="s">
        <v>43</v>
      </c>
      <c r="F38" s="148"/>
      <c r="G38" s="149"/>
      <c r="H38" s="149"/>
      <c r="I38" s="149"/>
      <c r="J38" s="149"/>
      <c r="K38" s="150"/>
    </row>
    <row r="39" spans="1:13" x14ac:dyDescent="0.25">
      <c r="A39" s="94" t="s">
        <v>13</v>
      </c>
      <c r="B39" s="26"/>
      <c r="C39" s="27"/>
      <c r="D39" s="27"/>
      <c r="E39" s="7"/>
      <c r="F39" s="8"/>
      <c r="G39" s="8"/>
      <c r="H39" s="8"/>
      <c r="I39" s="8"/>
      <c r="J39" s="9"/>
      <c r="K39" s="12"/>
      <c r="L39" s="12"/>
      <c r="M39" s="10"/>
    </row>
    <row r="40" spans="1:13" ht="26.25" customHeight="1" x14ac:dyDescent="0.25">
      <c r="A40" s="22"/>
      <c r="B40" s="137" t="s">
        <v>215</v>
      </c>
      <c r="C40" s="137"/>
      <c r="D40" s="137"/>
      <c r="E40" s="137"/>
      <c r="F40" s="137"/>
      <c r="G40" s="137"/>
      <c r="H40" s="137"/>
      <c r="I40" s="137"/>
      <c r="J40" s="137"/>
      <c r="K40" s="30"/>
      <c r="L40" s="30"/>
      <c r="M40" s="30"/>
    </row>
    <row r="41" spans="1:13" x14ac:dyDescent="0.25">
      <c r="A41" s="6"/>
      <c r="B41" s="108"/>
      <c r="C41" s="109"/>
      <c r="D41" s="109"/>
      <c r="E41" s="109"/>
      <c r="F41" s="109"/>
      <c r="G41" s="109"/>
      <c r="H41" s="109"/>
      <c r="I41" s="109"/>
      <c r="J41" s="109"/>
      <c r="K41" s="109"/>
      <c r="L41" s="109"/>
      <c r="M41" s="109"/>
    </row>
    <row r="42" spans="1:13" x14ac:dyDescent="0.25">
      <c r="A42" s="6"/>
      <c r="B42" s="108"/>
      <c r="C42" s="109"/>
      <c r="D42" s="109"/>
      <c r="E42" s="109"/>
      <c r="F42" s="109"/>
      <c r="G42" s="109"/>
      <c r="H42" s="109"/>
      <c r="I42" s="109"/>
      <c r="J42" s="109"/>
      <c r="K42" s="109"/>
      <c r="L42" s="109"/>
      <c r="M42" s="109"/>
    </row>
    <row r="43" spans="1:13" x14ac:dyDescent="0.25">
      <c r="A43" s="14"/>
      <c r="B43" s="108"/>
      <c r="C43" s="109"/>
      <c r="D43" s="109"/>
      <c r="E43" s="109"/>
      <c r="F43" s="109"/>
      <c r="G43" s="109"/>
      <c r="H43" s="109"/>
      <c r="I43" s="109"/>
      <c r="J43" s="109"/>
      <c r="K43" s="109"/>
      <c r="L43" s="109"/>
      <c r="M43" s="109"/>
    </row>
    <row r="44" spans="1:13" x14ac:dyDescent="0.25">
      <c r="A44" s="6"/>
      <c r="M44" s="10"/>
    </row>
  </sheetData>
  <mergeCells count="65">
    <mergeCell ref="A17:A18"/>
    <mergeCell ref="A15:A16"/>
    <mergeCell ref="A13:A14"/>
    <mergeCell ref="B13:B14"/>
    <mergeCell ref="B15:B16"/>
    <mergeCell ref="B17:B18"/>
    <mergeCell ref="C13:C14"/>
    <mergeCell ref="C15:C16"/>
    <mergeCell ref="C17:C18"/>
    <mergeCell ref="D13:D14"/>
    <mergeCell ref="D15:D16"/>
    <mergeCell ref="D17:D18"/>
    <mergeCell ref="A1:K1"/>
    <mergeCell ref="A2:K2"/>
    <mergeCell ref="A3:K3"/>
    <mergeCell ref="A4:K4"/>
    <mergeCell ref="A7:J7"/>
    <mergeCell ref="A8:A9"/>
    <mergeCell ref="B8:B9"/>
    <mergeCell ref="C8:C9"/>
    <mergeCell ref="D8:D9"/>
    <mergeCell ref="E8:J8"/>
    <mergeCell ref="K8:K9"/>
    <mergeCell ref="A10:A11"/>
    <mergeCell ref="B10:B11"/>
    <mergeCell ref="C10:C11"/>
    <mergeCell ref="D10:D11"/>
    <mergeCell ref="D20:D21"/>
    <mergeCell ref="A26:A27"/>
    <mergeCell ref="B26:B27"/>
    <mergeCell ref="C26:C27"/>
    <mergeCell ref="D26:D27"/>
    <mergeCell ref="A22:A23"/>
    <mergeCell ref="A24:A25"/>
    <mergeCell ref="B22:B23"/>
    <mergeCell ref="B24:B25"/>
    <mergeCell ref="C22:C23"/>
    <mergeCell ref="C24:C25"/>
    <mergeCell ref="D24:D25"/>
    <mergeCell ref="D22:D23"/>
    <mergeCell ref="B43:M43"/>
    <mergeCell ref="K32:K36"/>
    <mergeCell ref="B33:D33"/>
    <mergeCell ref="B34:D34"/>
    <mergeCell ref="B35:D35"/>
    <mergeCell ref="B36:D36"/>
    <mergeCell ref="A37:E37"/>
    <mergeCell ref="F37:K38"/>
    <mergeCell ref="A38:C38"/>
    <mergeCell ref="A5:K5"/>
    <mergeCell ref="A6:K6"/>
    <mergeCell ref="B40:J40"/>
    <mergeCell ref="B41:M41"/>
    <mergeCell ref="B42:M42"/>
    <mergeCell ref="A28:A29"/>
    <mergeCell ref="B28:B29"/>
    <mergeCell ref="C28:C29"/>
    <mergeCell ref="D28:D29"/>
    <mergeCell ref="A30:A31"/>
    <mergeCell ref="B30:B31"/>
    <mergeCell ref="C30:C31"/>
    <mergeCell ref="D30:D31"/>
    <mergeCell ref="A20:A21"/>
    <mergeCell ref="B20:B21"/>
    <mergeCell ref="C20:C21"/>
  </mergeCells>
  <printOptions horizontalCentered="1"/>
  <pageMargins left="0" right="0" top="1.0629921259842521" bottom="0.59055118110236227" header="0.51181102362204722" footer="0.11811023622047245"/>
  <pageSetup paperSize="9" scale="80" orientation="landscape" verticalDpi="0" r:id="rId1"/>
  <headerFooter>
    <oddHeader>&amp;RFls.:________
Processo n.º 23069.009.679/2019-21</oddHeader>
    <oddFooter>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3</vt:i4>
      </vt:variant>
    </vt:vector>
  </HeadingPairs>
  <TitlesOfParts>
    <vt:vector size="5" baseType="lpstr">
      <vt:lpstr>Orçamento</vt:lpstr>
      <vt:lpstr>Cronograma</vt:lpstr>
      <vt:lpstr>Cronograma!Area_de_impressao</vt:lpstr>
      <vt:lpstr>Orçamento!Area_de_impressao</vt:lpstr>
      <vt:lpstr>Orçamento!Titulos_de_impressao</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User</cp:lastModifiedBy>
  <cp:lastPrinted>2019-11-18T19:33:37Z</cp:lastPrinted>
  <dcterms:created xsi:type="dcterms:W3CDTF">2009-04-27T20:33:58Z</dcterms:created>
  <dcterms:modified xsi:type="dcterms:W3CDTF">2019-11-19T13:53:08Z</dcterms:modified>
</cp:coreProperties>
</file>