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  <sheet name="Cronograma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1">Cronograma!$A$1:$Y$34</definedName>
    <definedName name="_xlnm.Print_Area" localSheetId="0">Orçamento!$A$1:$N$61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25725"/>
</workbook>
</file>

<file path=xl/calcChain.xml><?xml version="1.0" encoding="utf-8"?>
<calcChain xmlns="http://schemas.openxmlformats.org/spreadsheetml/2006/main">
  <c r="M11" i="4"/>
  <c r="U25"/>
  <c r="M23"/>
  <c r="U15"/>
  <c r="I13"/>
  <c r="E13"/>
  <c r="C24"/>
  <c r="C22"/>
  <c r="I23" s="1"/>
  <c r="C20"/>
  <c r="U21" s="1"/>
  <c r="C18"/>
  <c r="U19" s="1"/>
  <c r="C16"/>
  <c r="M17" s="1"/>
  <c r="C14"/>
  <c r="C12"/>
  <c r="N16" i="2"/>
  <c r="N11"/>
  <c r="C10" i="4" s="1"/>
  <c r="Q11" s="1"/>
  <c r="N50" i="2"/>
  <c r="N45"/>
  <c r="N43"/>
  <c r="N40"/>
  <c r="N34"/>
  <c r="N32"/>
  <c r="M27"/>
  <c r="M20"/>
  <c r="M17"/>
  <c r="M12"/>
  <c r="K52"/>
  <c r="L52" s="1"/>
  <c r="J52"/>
  <c r="I52"/>
  <c r="K51"/>
  <c r="L51" s="1"/>
  <c r="J51"/>
  <c r="I51"/>
  <c r="J49"/>
  <c r="I49"/>
  <c r="K49" s="1"/>
  <c r="L49" s="1"/>
  <c r="J48"/>
  <c r="I48"/>
  <c r="K48" s="1"/>
  <c r="L48" s="1"/>
  <c r="J47"/>
  <c r="I47"/>
  <c r="K47" s="1"/>
  <c r="L47" s="1"/>
  <c r="J46"/>
  <c r="I46"/>
  <c r="K46" s="1"/>
  <c r="L46" s="1"/>
  <c r="K44"/>
  <c r="L44" s="1"/>
  <c r="J44"/>
  <c r="I44"/>
  <c r="K42"/>
  <c r="L42" s="1"/>
  <c r="J42"/>
  <c r="I42"/>
  <c r="K41"/>
  <c r="L41" s="1"/>
  <c r="J41"/>
  <c r="I41"/>
  <c r="K39"/>
  <c r="L39" s="1"/>
  <c r="J39"/>
  <c r="I39"/>
  <c r="K38"/>
  <c r="L38" s="1"/>
  <c r="J38"/>
  <c r="I38"/>
  <c r="K37"/>
  <c r="L37" s="1"/>
  <c r="J37"/>
  <c r="I37"/>
  <c r="K36"/>
  <c r="L36" s="1"/>
  <c r="J36"/>
  <c r="I36"/>
  <c r="K35"/>
  <c r="L35" s="1"/>
  <c r="J35"/>
  <c r="I35"/>
  <c r="K33"/>
  <c r="L33" s="1"/>
  <c r="J33"/>
  <c r="I33"/>
  <c r="K31"/>
  <c r="L31" s="1"/>
  <c r="J31"/>
  <c r="I31"/>
  <c r="K30"/>
  <c r="L30" s="1"/>
  <c r="J30"/>
  <c r="I30"/>
  <c r="K29"/>
  <c r="L29" s="1"/>
  <c r="J29"/>
  <c r="I29"/>
  <c r="K28"/>
  <c r="L28" s="1"/>
  <c r="J28"/>
  <c r="I28"/>
  <c r="K26"/>
  <c r="L26" s="1"/>
  <c r="J26"/>
  <c r="I26"/>
  <c r="K25"/>
  <c r="L25" s="1"/>
  <c r="J25"/>
  <c r="I25"/>
  <c r="K24"/>
  <c r="L24" s="1"/>
  <c r="J24"/>
  <c r="I24"/>
  <c r="K23"/>
  <c r="L23" s="1"/>
  <c r="J23"/>
  <c r="I23"/>
  <c r="K22"/>
  <c r="L22" s="1"/>
  <c r="J22"/>
  <c r="I22"/>
  <c r="K21"/>
  <c r="L21" s="1"/>
  <c r="J21"/>
  <c r="I21"/>
  <c r="K19"/>
  <c r="L19" s="1"/>
  <c r="J19"/>
  <c r="I19"/>
  <c r="K18"/>
  <c r="L18" s="1"/>
  <c r="J18"/>
  <c r="I18"/>
  <c r="K15"/>
  <c r="L15" s="1"/>
  <c r="J15"/>
  <c r="I15"/>
  <c r="K14"/>
  <c r="L14" s="1"/>
  <c r="J14"/>
  <c r="I14"/>
  <c r="Q27" i="4" l="1"/>
  <c r="Q17"/>
  <c r="E11"/>
  <c r="U11"/>
  <c r="U27" s="1"/>
  <c r="U17"/>
  <c r="I11"/>
  <c r="M27"/>
  <c r="I27"/>
  <c r="I29" s="1"/>
  <c r="E27"/>
  <c r="C26"/>
  <c r="D10" s="1"/>
  <c r="I13" i="2"/>
  <c r="Y11" i="4" l="1"/>
  <c r="Y13" s="1"/>
  <c r="Y15" s="1"/>
  <c r="Y17" s="1"/>
  <c r="Y19" s="1"/>
  <c r="Y21" s="1"/>
  <c r="Y23" s="1"/>
  <c r="Y25" s="1"/>
  <c r="U29"/>
  <c r="Q29"/>
  <c r="E29"/>
  <c r="E30" s="1"/>
  <c r="I30" s="1"/>
  <c r="M30" s="1"/>
  <c r="Q30" s="1"/>
  <c r="M29"/>
  <c r="E28"/>
  <c r="I28" s="1"/>
  <c r="M28" s="1"/>
  <c r="Q28" s="1"/>
  <c r="U28" s="1"/>
  <c r="D22"/>
  <c r="D14"/>
  <c r="D24"/>
  <c r="D16"/>
  <c r="D20"/>
  <c r="D12"/>
  <c r="D18"/>
  <c r="K13" i="2"/>
  <c r="L13" s="1"/>
  <c r="J13"/>
  <c r="U30" i="4" l="1"/>
  <c r="D26"/>
  <c r="M53" i="2"/>
</calcChain>
</file>

<file path=xl/sharedStrings.xml><?xml version="1.0" encoding="utf-8"?>
<sst xmlns="http://schemas.openxmlformats.org/spreadsheetml/2006/main" count="262" uniqueCount="180">
  <si>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</si>
  <si>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</si>
  <si>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</si>
  <si>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</si>
  <si>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</si>
  <si>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</si>
  <si>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</si>
  <si>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</si>
  <si>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</si>
  <si>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</si>
  <si>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</si>
  <si>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</si>
  <si>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</si>
  <si>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</si>
  <si>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</si>
  <si>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</si>
  <si>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01</t>
  </si>
  <si>
    <t>02</t>
  </si>
  <si>
    <t>03</t>
  </si>
  <si>
    <t>04</t>
  </si>
  <si>
    <t>05</t>
  </si>
  <si>
    <t>06</t>
  </si>
  <si>
    <t>08</t>
  </si>
  <si>
    <t>VALOR ACUMULADO</t>
  </si>
  <si>
    <t>% MENSAL</t>
  </si>
  <si>
    <t>% ACUMULADO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</si>
  <si>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</si>
  <si>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</si>
  <si>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</si>
  <si>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</si>
  <si>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</si>
  <si>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</si>
  <si>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</si>
  <si>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</si>
  <si>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</si>
  <si>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</si>
  <si>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2.1</t>
  </si>
  <si>
    <t>1.1.1</t>
  </si>
  <si>
    <t>1.1.2</t>
  </si>
  <si>
    <t>1.1.3</t>
  </si>
  <si>
    <t>CREA/CAU:</t>
  </si>
  <si>
    <t>2.1.1</t>
  </si>
  <si>
    <t>2.1.2</t>
  </si>
  <si>
    <t>VALOR PROPOSTO</t>
  </si>
  <si>
    <t>DISCRIMINAÇÃO DO SERVIÇO</t>
  </si>
  <si>
    <t>VALOR (R$)</t>
  </si>
  <si>
    <t>%</t>
  </si>
  <si>
    <t>SALDO (R$)</t>
  </si>
  <si>
    <t>TOTAL ORÇADO</t>
  </si>
  <si>
    <t>TOTAL MENSAL</t>
  </si>
  <si>
    <t>- A planilha deve ser assinada pelo responsável técnico pela sua confecção (Art. 14 Lei 5.194/66), identificado através de carimbo com número do CREA/CAU</t>
  </si>
  <si>
    <t>GERENCIAMENTO DE OBRA/ FISCALIZAÇÃO E LICENCIAMENTO</t>
  </si>
  <si>
    <t>GERENCIAMENTO E FISCALIZAÇÃO</t>
  </si>
  <si>
    <t>SINAPI</t>
  </si>
  <si>
    <t>90777</t>
  </si>
  <si>
    <t>ENGENHEIRO CIVIL DE OBRA JUNIOR COM ENCARGOS COMPLEMENTARES</t>
  </si>
  <si>
    <t>H</t>
  </si>
  <si>
    <t>93572</t>
  </si>
  <si>
    <t>ENCARREGADO GERAL DE OBRAS COM ENCARGOS COMPLEMENTARES</t>
  </si>
  <si>
    <t>MES</t>
  </si>
  <si>
    <t>CREA/RJ</t>
  </si>
  <si>
    <t>TABELA A, FAIXA 3</t>
  </si>
  <si>
    <t>ART (ENGENHEIRO CIVIL DE OBRA)
https://www.google.com/search?q=TABELA+ART+CREA+TABELA+A&amp;rlz=1C1JZAP_pt-BRBR812BR812&amp;oq=TABELA+ART+CREA+TABELA+A&amp;aqs=chrome..69i57j33.8782j0j8&amp;sourceid=chrome&amp;ie=UTF-8</t>
  </si>
  <si>
    <t>UM</t>
  </si>
  <si>
    <t>SERVIÇOS TÉCNICOS PRELIMINARES</t>
  </si>
  <si>
    <t>CANTEIRO DE OBRAS</t>
  </si>
  <si>
    <t>SCO</t>
  </si>
  <si>
    <t>AD 20.25.0300 (A)</t>
  </si>
  <si>
    <t>PLACA DE IDENTIFICAÇÃO DE OBRA PÚBLICA, INCLUSIVE PINTURA, ESTRUTURA, SUPORTE DE MADEIRA EM PEÇAS DE MADEIRA SERRADA DE 7,5 CM X 7,5 CM E TRANSPORTE. FORNECIMENTO E COLOCAÇÃO.</t>
  </si>
  <si>
    <t>M2</t>
  </si>
  <si>
    <t>98459</t>
  </si>
  <si>
    <t xml:space="preserve">TAPUME COM TELHA METÁLICA. </t>
  </si>
  <si>
    <t>2.2</t>
  </si>
  <si>
    <t xml:space="preserve">DEMOLIÇÕES </t>
  </si>
  <si>
    <t>2.2.1</t>
  </si>
  <si>
    <t>97647</t>
  </si>
  <si>
    <t>REMOÇÃO DE TELHAS, DE FIBROCIMENTO, METÁLICA E CERÂMICA, DE FORMA MANUAL, SEM REAPROVEITAMENTO.</t>
  </si>
  <si>
    <t>2.2.2</t>
  </si>
  <si>
    <t>97650</t>
  </si>
  <si>
    <t xml:space="preserve">REMOÇÃO DE TRAMA DE MADEIRA PARA COBERTURA, DE FORMA MANUAL, SEM REAPROVEITAMENTO. </t>
  </si>
  <si>
    <t>2.2.3</t>
  </si>
  <si>
    <t>97661</t>
  </si>
  <si>
    <t>REMOÇÃO DE CABOS ELÉTRICOS, DE FORMA MANUAL, COMREAPROVEITAMENTO (CABEAMENTO SPDA)</t>
  </si>
  <si>
    <t>M</t>
  </si>
  <si>
    <t>2.2.4</t>
  </si>
  <si>
    <t>97627</t>
  </si>
  <si>
    <t>DEMOLIÇÃO DE PILARES E VIGAS EM CONCRETO ARMADO, DE FORMA MECANIZADA COM MARTELETE, SEM REAPROVEITAMENTO. AF_12/2017</t>
  </si>
  <si>
    <t>M3</t>
  </si>
  <si>
    <t>2.2.5</t>
  </si>
  <si>
    <t>97625</t>
  </si>
  <si>
    <t>DEMOLIÇÃO DE ALVENARIA PARA QUALQUER TIPO DE BLOCO, DE FORMA MECANIZADA, SEM REAPROVEITAMENTO. AF_12/2017</t>
  </si>
  <si>
    <t>2.2.6</t>
  </si>
  <si>
    <t>SC 05.05.1250</t>
  </si>
  <si>
    <t>DEMOLIÇÃO MANUAL DE PISO CIMENTADO, EXCLUSIVE A BASE DE CONCRETO, INCLUSIVE EMPILHAMENTO LATERAL DENTRO DO CANTEIRO DE SERVICO.</t>
  </si>
  <si>
    <t>2.3</t>
  </si>
  <si>
    <t>RETIRADA, CARREGAMENTO, TRANSPORTE E DESCARTE DE ENTULHO</t>
  </si>
  <si>
    <t>2.3.1</t>
  </si>
  <si>
    <t xml:space="preserve"> 100197 </t>
  </si>
  <si>
    <t xml:space="preserve"> TRANSPORTE HORIZONTAL MANUAL, DE SACOS DE 20 KG (UNIDADE: KGXKM)</t>
  </si>
  <si>
    <t>KGXKM</t>
  </si>
  <si>
    <t>2.3.2</t>
  </si>
  <si>
    <t xml:space="preserve"> 100231 </t>
  </si>
  <si>
    <t xml:space="preserve"> TRANSPORTE VERTICAL MANUAL, 1 PAVIMENTO, DE SACOS DE 20 KG</t>
  </si>
  <si>
    <t>KG</t>
  </si>
  <si>
    <t>2.3.3</t>
  </si>
  <si>
    <t>72897</t>
  </si>
  <si>
    <t>CARGA MANUAL DE ENTULHO EM CAMINHAO BASCULANTE 6 M3</t>
  </si>
  <si>
    <t>2.3.4</t>
  </si>
  <si>
    <t>97915</t>
  </si>
  <si>
    <t>TRANSPORTE COM CAMINHÃO BASCULANTE DE 6 M3, EM VIA URBANA PAVIMENTADA, DMT ACIMA DE  30 KM (UNIDADE: M3XKM). AF_01/2018</t>
  </si>
  <si>
    <t>M3XKM</t>
  </si>
  <si>
    <t xml:space="preserve">ALVENARIA </t>
  </si>
  <si>
    <t>3.1</t>
  </si>
  <si>
    <t>87500</t>
  </si>
  <si>
    <t>ALVENARIA DE VEDAÇÃO DE BLOCOS CERÂMICOS FURADOS NA HORIZONTAL DE 9X14X19CM (ESPESSURA 9CM) DE PAREDES COM ÁREA LÍQUIDA MENOR QUE 6M² SEM VÃOS E ARGAMASSA DE ASSENTAMENTO COM PREPARO MANUAL. (ALVENARIA PARA FECHAMENTO BURACO ACESSO A NÍVEL BARRILETE)</t>
  </si>
  <si>
    <t>COBERTURAS</t>
  </si>
  <si>
    <t>4.1</t>
  </si>
  <si>
    <t>Composição</t>
  </si>
  <si>
    <t>Modificado SINAPI 100371 – FABRICAÇÃO E INSTALAÇÃO DE MEIA TESOURA DE MADEIRA NÃO APARELHADA, COM VÃO DE 7 M, PARA TELHA ONDULADA DE FIBROCIMENTO, ALUMÍNIO, PLÁSTICA OU TERMOACÚSTICA, INCLUSO IÇAMENTO E TERÇAS</t>
  </si>
  <si>
    <t>UN</t>
  </si>
  <si>
    <t>4.2</t>
  </si>
  <si>
    <t>94207</t>
  </si>
  <si>
    <t xml:space="preserve">TELHAMENTO COM TELHA ONDULADA DE FIBROCIMENTO E = 6 MM, COM RECOBRIMENTO LATERAL DE 1/4 DE ONDA PARA TELHADO COM INCLINAÇÃO MAIOR QUE 10°, COM ATÉ 2 ÁGUAS, INCLUSO IÇAMENTO. </t>
  </si>
  <si>
    <t>4.3</t>
  </si>
  <si>
    <t>100435</t>
  </si>
  <si>
    <t>RUFO EM FIBROCIMENTO PARA TELHA ONDULADA E = 6 MM, ABA DE 26 CM, INCLUSO TRANSPORTE VERTICAL, EXCETO CONTRARRUFO. AF_07/2019</t>
  </si>
  <si>
    <t>4.4</t>
  </si>
  <si>
    <t xml:space="preserve">Composição
</t>
  </si>
  <si>
    <t>07</t>
  </si>
  <si>
    <t>Modificado – SCO CI 19.05.0150 - RETIRADA E RECOLOCACAO DE TELHAS EM FIBRO-CIMENTO, ONDULADO, TIPO CONVENCIONAL, INCLUSIVE CUMEEIRA, MEDIDA PELA AREA COBERTA EM PROJECAO.(DESONERADO)</t>
  </si>
  <si>
    <t>4.5</t>
  </si>
  <si>
    <t xml:space="preserve">RUFO EM CHAPA DE AÇO GALVANIZADO NÚMERO 24, CORTE DE 25 CM, INCLUSO TRANSPORTE VERTICAL. </t>
  </si>
  <si>
    <t>INSTALAÇÕES ELÉTRICAS - SPDA</t>
  </si>
  <si>
    <t>5.1</t>
  </si>
  <si>
    <t>96974</t>
  </si>
  <si>
    <t>CORDOALHA DE COBRE NU 50 MM², NÃO ENTERRADA, COM ISOLADOR - FORNECIMENTO E INSTALAÇÃO.</t>
  </si>
  <si>
    <t>5.2</t>
  </si>
  <si>
    <t>CORDOALHA DE COBRE NU 50 MM², NÃO ENTERRADA, COM ISOLADOR - SOMENTE INSTALAÇÃO.</t>
  </si>
  <si>
    <t>REVESTIMENTO</t>
  </si>
  <si>
    <t>6.1</t>
  </si>
  <si>
    <t>87556</t>
  </si>
  <si>
    <t>MASSA ÚNICA, PARA RECEBIMENTO DE PINTURA, EM ARGAMASSA INDUSTRIALIZADA PREPARO MECÂNICO, APLICADO COM EQUIPAMENTO DE MISTURA E PROJEÇÃO DE M3/H DE ARGAMASSA EM FACES INTERNAS DE PAREDES, PARA AMBIENTE COM ÁREA ENTRE 5M2 E 10M2, ESPESSURA DE 10MM, COM EXECUÇÃO DE TALISCAS.</t>
  </si>
  <si>
    <t>7.</t>
  </si>
  <si>
    <t xml:space="preserve">IMPERMEABILIZAÇÃO   </t>
  </si>
  <si>
    <t>7.1</t>
  </si>
  <si>
    <t>SBC 21149 ADAPTADA - REPARO LAJE C/ CORTE E RETIRADA DE MANTA</t>
  </si>
  <si>
    <t>M²</t>
  </si>
  <si>
    <t>7.2</t>
  </si>
  <si>
    <t>99814</t>
  </si>
  <si>
    <t>LIMPEZA DE SUPERFÍCIE COM JATO DE ALTA PRESSÃO. AF_04/2019</t>
  </si>
  <si>
    <t>7.3</t>
  </si>
  <si>
    <t>`06</t>
  </si>
  <si>
    <t>Modificado SINAPI 96620 – LASTRO DE CONCRETO MAGRO, APLICADO EM PISOS OU RADIERS</t>
  </si>
  <si>
    <t>7.4</t>
  </si>
  <si>
    <t>74245/001 - ADAPTADA - PINTURA ACRILICA EM CONCRETO - QUATRO DEMÃOS</t>
  </si>
  <si>
    <t>SERVIÇOS COMPLEMENTARES</t>
  </si>
  <si>
    <t>8.1</t>
  </si>
  <si>
    <t>LIMPEZA DE PISO CERÂMICO OU PORCELANATO COM VASSOURA A SECO.</t>
  </si>
  <si>
    <t>8.2</t>
  </si>
  <si>
    <t>LIMPEZA DE PISO CERÂMICO OU PORCELANATO COM PANO ÚMIDO. - INCLUSIVE ÁREAS DE CIRCULAÇÃO UTILIZADAS</t>
  </si>
  <si>
    <t xml:space="preserve"> - Incluso BDI sobre preço unitário de: 20,40 %</t>
  </si>
  <si>
    <t xml:space="preserve">As composições que não constam no SINAPI, procedeu-se a obtenção da composição em outra fonte (SCO e SBC) e utilizou-se como base de cálculo os insumos do SINAPI. </t>
  </si>
  <si>
    <t>A referência utilizada como base de custos é a planilha do Sistema Nacional de Pesquisa de Custos e Índices da Construção Civil (SINAPI) e SCO Rio, Abr/2020 e Mar/2020;</t>
  </si>
  <si>
    <t>No caso de não haver o insumo no SINAPI, foi mantido a referência de valor indicada na composição do SCO ou SBC;</t>
  </si>
  <si>
    <t>ANEXO V-A DO EDITAL DE LICITAÇÃO POR RDC ELETRÔNICO N.º 05/2020/AD</t>
  </si>
  <si>
    <t>OBRA: Demolição de obra irregular e construção de telhado no prédio onde estão localizadas as Faculdades de Administração, Nutrição e Odontologia, Rua Mário Santos Braga, s/n.º no Campus do Valonguinho,</t>
  </si>
  <si>
    <t>Campus do Valonguinho, Avenida Visconde do Rio Branco s/n.º, Centro, Niterói - RJ.</t>
  </si>
  <si>
    <t>MÊS 01</t>
  </si>
  <si>
    <t>Sem 1</t>
  </si>
  <si>
    <t>Sem 2</t>
  </si>
  <si>
    <t>Sem 3</t>
  </si>
  <si>
    <t>Sem 4</t>
  </si>
  <si>
    <t>MÊS 02</t>
  </si>
  <si>
    <t>MÊS 03</t>
  </si>
  <si>
    <t>MÊS 04</t>
  </si>
  <si>
    <t>MÊS 05</t>
  </si>
  <si>
    <t>(n.º CREA/CAU)</t>
  </si>
  <si>
    <t>(Assinatura do Responsável Legal da Empresa e carimbo com CGC)</t>
  </si>
  <si>
    <t>ANEXO V-B DO EDITAL DE LICITAÇÃO POR RDC ELETRÔNICO N.º 05/2020/AD</t>
  </si>
  <si>
    <t>MODELO DE PLANILHA DE CRONOGRAMA FÍSICO-FINANCEIRO</t>
  </si>
</sst>
</file>

<file path=xl/styles.xml><?xml version="1.0" encoding="utf-8"?>
<styleSheet xmlns="http://schemas.openxmlformats.org/spreadsheetml/2006/main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</numFmts>
  <fonts count="5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b/>
      <sz val="13"/>
      <color rgb="FF0066CC"/>
      <name val="Arial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11"/>
      <color rgb="FF000000"/>
      <name val="Calibri"/>
      <family val="2"/>
      <charset val="1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b/>
      <sz val="9"/>
      <color rgb="FFFF0000"/>
      <name val="Verdana"/>
      <family val="2"/>
    </font>
    <font>
      <sz val="7"/>
      <name val="Verdana"/>
      <family val="2"/>
    </font>
    <font>
      <i/>
      <sz val="8"/>
      <color theme="1"/>
      <name val="Verdana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rgb="FFFFFFFF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/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indexed="64"/>
      </left>
      <right style="hair">
        <color indexed="64"/>
      </right>
      <top style="double">
        <color rgb="FF000000"/>
      </top>
      <bottom/>
      <diagonal/>
    </border>
    <border>
      <left style="hair">
        <color indexed="64"/>
      </left>
      <right style="hair">
        <color indexed="64"/>
      </right>
      <top style="double">
        <color rgb="FF000000"/>
      </top>
      <bottom style="hair">
        <color indexed="64"/>
      </bottom>
      <diagonal/>
    </border>
  </borders>
  <cellStyleXfs count="8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8" borderId="0" applyNumberFormat="0" applyBorder="0" applyAlignment="0" applyProtection="0"/>
    <xf numFmtId="0" fontId="12" fillId="12" borderId="0" applyNumberFormat="0" applyBorder="0" applyAlignment="0" applyProtection="0"/>
    <xf numFmtId="0" fontId="12" fillId="3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2" borderId="0" applyNumberFormat="0" applyBorder="0" applyAlignment="0" applyProtection="0"/>
    <xf numFmtId="0" fontId="12" fillId="15" borderId="0" applyNumberFormat="0" applyBorder="0" applyAlignment="0" applyProtection="0"/>
    <xf numFmtId="0" fontId="24" fillId="6" borderId="0" applyNumberFormat="0" applyBorder="0" applyAlignment="0" applyProtection="0"/>
    <xf numFmtId="0" fontId="14" fillId="2" borderId="1" applyNumberFormat="0" applyAlignment="0" applyProtection="0"/>
    <xf numFmtId="0" fontId="15" fillId="16" borderId="2" applyNumberFormat="0" applyAlignment="0" applyProtection="0"/>
    <xf numFmtId="165" fontId="25" fillId="0" borderId="0" applyFill="0" applyBorder="0" applyAlignment="0" applyProtection="0"/>
    <xf numFmtId="0" fontId="26" fillId="0" borderId="0"/>
    <xf numFmtId="0" fontId="21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17" fillId="3" borderId="1" applyNumberFormat="0" applyAlignment="0" applyProtection="0"/>
    <xf numFmtId="0" fontId="16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10" borderId="0" applyNumberFormat="0" applyBorder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4" borderId="7" applyNumberFormat="0" applyFont="0" applyAlignment="0" applyProtection="0"/>
    <xf numFmtId="0" fontId="19" fillId="2" borderId="8" applyNumberFormat="0" applyAlignment="0" applyProtection="0"/>
    <xf numFmtId="9" fontId="2" fillId="0" borderId="0" applyFont="0" applyFill="0" applyBorder="0" applyAlignment="0" applyProtection="0"/>
    <xf numFmtId="9" fontId="25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5" fillId="0" borderId="0" applyFill="0" applyBorder="0" applyAlignment="0" applyProtection="0"/>
    <xf numFmtId="164" fontId="25" fillId="0" borderId="0" applyFill="0" applyBorder="0" applyAlignment="0" applyProtection="0"/>
    <xf numFmtId="166" fontId="1" fillId="0" borderId="0"/>
    <xf numFmtId="164" fontId="2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7" fontId="25" fillId="0" borderId="0"/>
    <xf numFmtId="0" fontId="20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6" fontId="45" fillId="0" borderId="0" applyBorder="0" applyProtection="0"/>
    <xf numFmtId="9" fontId="45" fillId="0" borderId="0" applyBorder="0" applyProtection="0"/>
    <xf numFmtId="166" fontId="45" fillId="0" borderId="0" applyBorder="0" applyProtection="0"/>
  </cellStyleXfs>
  <cellXfs count="194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9" fillId="0" borderId="0" xfId="0" applyFont="1" applyBorder="1" applyAlignment="1">
      <alignment vertical="distributed" wrapText="1"/>
    </xf>
    <xf numFmtId="0" fontId="5" fillId="17" borderId="10" xfId="0" applyFont="1" applyFill="1" applyBorder="1" applyAlignment="1" applyProtection="1">
      <alignment horizontal="center" vertical="center" wrapText="1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4" fontId="5" fillId="18" borderId="10" xfId="38" applyNumberFormat="1" applyFont="1" applyFill="1" applyBorder="1" applyAlignment="1">
      <alignment vertical="center"/>
    </xf>
    <xf numFmtId="4" fontId="6" fillId="18" borderId="10" xfId="38" applyNumberFormat="1" applyFont="1" applyFill="1" applyBorder="1" applyAlignment="1">
      <alignment vertical="center"/>
    </xf>
    <xf numFmtId="0" fontId="32" fillId="0" borderId="0" xfId="0" applyFont="1" applyBorder="1" applyAlignment="1">
      <alignment horizontal="center"/>
    </xf>
    <xf numFmtId="4" fontId="36" fillId="0" borderId="0" xfId="0" applyNumberFormat="1" applyFont="1" applyAlignment="1">
      <alignment vertical="center"/>
    </xf>
    <xf numFmtId="0" fontId="33" fillId="0" borderId="0" xfId="0" applyFont="1" applyBorder="1" applyAlignment="1">
      <alignment vertical="distributed" wrapText="1"/>
    </xf>
    <xf numFmtId="4" fontId="37" fillId="0" borderId="10" xfId="0" applyNumberFormat="1" applyFont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center" vertical="center" wrapText="1"/>
    </xf>
    <xf numFmtId="168" fontId="5" fillId="17" borderId="10" xfId="6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/>
    </xf>
    <xf numFmtId="0" fontId="40" fillId="0" borderId="0" xfId="0" applyFont="1" applyAlignment="1">
      <alignment horizontal="left" wrapText="1"/>
    </xf>
    <xf numFmtId="44" fontId="41" fillId="18" borderId="10" xfId="38" applyFont="1" applyFill="1" applyBorder="1" applyAlignment="1">
      <alignment horizontal="center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2" fontId="5" fillId="18" borderId="10" xfId="0" applyNumberFormat="1" applyFont="1" applyFill="1" applyBorder="1" applyAlignment="1" applyProtection="1">
      <alignment horizontal="left" vertical="center" wrapText="1"/>
    </xf>
    <xf numFmtId="0" fontId="3" fillId="18" borderId="0" xfId="0" applyFont="1" applyFill="1"/>
    <xf numFmtId="0" fontId="5" fillId="18" borderId="0" xfId="0" applyFont="1" applyFill="1"/>
    <xf numFmtId="0" fontId="6" fillId="20" borderId="10" xfId="0" applyFont="1" applyFill="1" applyBorder="1" applyAlignment="1" applyProtection="1">
      <alignment horizontal="center" vertical="center" wrapText="1"/>
    </xf>
    <xf numFmtId="0" fontId="5" fillId="20" borderId="10" xfId="0" applyFont="1" applyFill="1" applyBorder="1" applyAlignment="1" applyProtection="1">
      <alignment horizontal="center" vertical="center" wrapText="1"/>
    </xf>
    <xf numFmtId="0" fontId="5" fillId="20" borderId="10" xfId="0" applyFont="1" applyFill="1" applyBorder="1" applyAlignment="1">
      <alignment horizontal="center" vertical="center" wrapText="1"/>
    </xf>
    <xf numFmtId="2" fontId="5" fillId="20" borderId="10" xfId="0" applyNumberFormat="1" applyFont="1" applyFill="1" applyBorder="1" applyAlignment="1">
      <alignment horizontal="center" vertical="center" wrapText="1"/>
    </xf>
    <xf numFmtId="0" fontId="5" fillId="18" borderId="10" xfId="0" applyNumberFormat="1" applyFont="1" applyFill="1" applyBorder="1" applyAlignment="1">
      <alignment horizontal="center" vertical="center" wrapText="1"/>
    </xf>
    <xf numFmtId="4" fontId="37" fillId="18" borderId="10" xfId="0" applyNumberFormat="1" applyFont="1" applyFill="1" applyBorder="1" applyAlignment="1">
      <alignment horizontal="right" vertical="center"/>
    </xf>
    <xf numFmtId="10" fontId="5" fillId="18" borderId="10" xfId="60" applyNumberFormat="1" applyFont="1" applyFill="1" applyBorder="1" applyAlignment="1">
      <alignment horizontal="center" vertical="center" wrapText="1"/>
    </xf>
    <xf numFmtId="2" fontId="42" fillId="20" borderId="10" xfId="0" applyNumberFormat="1" applyFont="1" applyFill="1" applyBorder="1" applyAlignment="1">
      <alignment horizontal="right"/>
    </xf>
    <xf numFmtId="44" fontId="42" fillId="20" borderId="10" xfId="38" applyFont="1" applyFill="1" applyBorder="1"/>
    <xf numFmtId="44" fontId="43" fillId="20" borderId="10" xfId="38" applyFont="1" applyFill="1" applyBorder="1"/>
    <xf numFmtId="0" fontId="42" fillId="20" borderId="10" xfId="0" applyFont="1" applyFill="1" applyBorder="1"/>
    <xf numFmtId="4" fontId="6" fillId="20" borderId="10" xfId="0" applyNumberFormat="1" applyFont="1" applyFill="1" applyBorder="1"/>
    <xf numFmtId="2" fontId="42" fillId="18" borderId="10" xfId="0" applyNumberFormat="1" applyFont="1" applyFill="1" applyBorder="1" applyAlignment="1">
      <alignment horizontal="right"/>
    </xf>
    <xf numFmtId="44" fontId="42" fillId="18" borderId="10" xfId="38" applyFont="1" applyFill="1" applyBorder="1"/>
    <xf numFmtId="44" fontId="43" fillId="18" borderId="10" xfId="38" applyFont="1" applyFill="1" applyBorder="1"/>
    <xf numFmtId="0" fontId="42" fillId="18" borderId="10" xfId="0" applyFont="1" applyFill="1" applyBorder="1"/>
    <xf numFmtId="0" fontId="5" fillId="0" borderId="10" xfId="0" applyFont="1" applyBorder="1"/>
    <xf numFmtId="44" fontId="5" fillId="18" borderId="10" xfId="0" applyNumberFormat="1" applyFont="1" applyFill="1" applyBorder="1"/>
    <xf numFmtId="0" fontId="6" fillId="18" borderId="0" xfId="0" applyFont="1" applyFill="1" applyBorder="1" applyAlignment="1">
      <alignment vertical="center" wrapText="1"/>
    </xf>
    <xf numFmtId="10" fontId="6" fillId="18" borderId="18" xfId="60" applyNumberFormat="1" applyFont="1" applyFill="1" applyBorder="1" applyAlignment="1">
      <alignment horizontal="center" vertical="center" wrapText="1"/>
    </xf>
    <xf numFmtId="0" fontId="6" fillId="18" borderId="16" xfId="0" applyFont="1" applyFill="1" applyBorder="1" applyAlignment="1">
      <alignment vertical="center" wrapText="1"/>
    </xf>
    <xf numFmtId="4" fontId="6" fillId="20" borderId="10" xfId="38" applyNumberFormat="1" applyFont="1" applyFill="1" applyBorder="1" applyAlignment="1">
      <alignment vertical="center"/>
    </xf>
    <xf numFmtId="0" fontId="6" fillId="20" borderId="10" xfId="0" applyNumberFormat="1" applyFont="1" applyFill="1" applyBorder="1" applyAlignment="1">
      <alignment horizontal="center" vertical="center" wrapText="1"/>
    </xf>
    <xf numFmtId="0" fontId="6" fillId="20" borderId="10" xfId="0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4" fontId="5" fillId="0" borderId="10" xfId="0" applyNumberFormat="1" applyFont="1" applyBorder="1" applyAlignment="1">
      <alignment vertical="center"/>
    </xf>
    <xf numFmtId="4" fontId="36" fillId="0" borderId="0" xfId="0" applyNumberFormat="1" applyFont="1" applyAlignment="1">
      <alignment horizontal="center" vertical="center"/>
    </xf>
    <xf numFmtId="44" fontId="41" fillId="18" borderId="10" xfId="38" applyFont="1" applyFill="1" applyBorder="1" applyAlignment="1">
      <alignment horizontal="center" vertical="center" wrapText="1"/>
    </xf>
    <xf numFmtId="4" fontId="6" fillId="18" borderId="11" xfId="38" applyNumberFormat="1" applyFont="1" applyFill="1" applyBorder="1" applyAlignment="1">
      <alignment horizontal="center" vertical="center"/>
    </xf>
    <xf numFmtId="4" fontId="6" fillId="18" borderId="13" xfId="38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top" wrapText="1"/>
    </xf>
    <xf numFmtId="0" fontId="44" fillId="0" borderId="14" xfId="0" applyFont="1" applyBorder="1" applyAlignment="1">
      <alignment horizontal="center" vertical="center" textRotation="255"/>
    </xf>
    <xf numFmtId="0" fontId="44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5" fillId="0" borderId="0" xfId="0" applyFont="1" applyAlignment="1">
      <alignment horizontal="center" vertical="center" wrapText="1"/>
    </xf>
    <xf numFmtId="0" fontId="34" fillId="19" borderId="0" xfId="0" applyFont="1" applyFill="1" applyBorder="1" applyAlignment="1">
      <alignment horizontal="center"/>
    </xf>
    <xf numFmtId="0" fontId="36" fillId="0" borderId="0" xfId="0" applyFont="1" applyAlignment="1">
      <alignment horizontal="left" vertical="center" wrapText="1"/>
    </xf>
    <xf numFmtId="0" fontId="33" fillId="0" borderId="0" xfId="0" quotePrefix="1" applyFont="1" applyBorder="1" applyAlignment="1">
      <alignment horizontal="left" vertical="distributed" wrapText="1"/>
    </xf>
    <xf numFmtId="0" fontId="41" fillId="18" borderId="11" xfId="0" applyFont="1" applyFill="1" applyBorder="1" applyAlignment="1">
      <alignment horizontal="center" vertical="center" wrapText="1"/>
    </xf>
    <xf numFmtId="0" fontId="41" fillId="18" borderId="12" xfId="0" applyFont="1" applyFill="1" applyBorder="1" applyAlignment="1">
      <alignment horizontal="center" vertical="center" wrapText="1"/>
    </xf>
    <xf numFmtId="0" fontId="41" fillId="18" borderId="13" xfId="0" applyFont="1" applyFill="1" applyBorder="1" applyAlignment="1">
      <alignment horizontal="center" vertical="center" wrapText="1"/>
    </xf>
    <xf numFmtId="4" fontId="41" fillId="18" borderId="10" xfId="38" applyNumberFormat="1" applyFont="1" applyFill="1" applyBorder="1" applyAlignment="1">
      <alignment horizontal="center" vertical="center"/>
    </xf>
    <xf numFmtId="0" fontId="41" fillId="18" borderId="10" xfId="0" applyFont="1" applyFill="1" applyBorder="1" applyAlignment="1">
      <alignment horizontal="center" vertical="center"/>
    </xf>
    <xf numFmtId="0" fontId="41" fillId="18" borderId="10" xfId="0" applyFont="1" applyFill="1" applyBorder="1" applyAlignment="1" applyProtection="1">
      <alignment horizontal="center" vertical="center" wrapText="1"/>
    </xf>
    <xf numFmtId="0" fontId="41" fillId="18" borderId="10" xfId="0" applyFont="1" applyFill="1" applyBorder="1" applyAlignment="1">
      <alignment horizontal="center" vertical="center" wrapText="1"/>
    </xf>
    <xf numFmtId="2" fontId="41" fillId="18" borderId="10" xfId="0" applyNumberFormat="1" applyFont="1" applyFill="1" applyBorder="1" applyAlignment="1">
      <alignment horizontal="center" vertical="center"/>
    </xf>
    <xf numFmtId="2" fontId="41" fillId="18" borderId="10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top" wrapText="1"/>
    </xf>
    <xf numFmtId="0" fontId="36" fillId="0" borderId="0" xfId="0" applyFont="1" applyAlignment="1"/>
    <xf numFmtId="0" fontId="6" fillId="18" borderId="16" xfId="0" applyFont="1" applyFill="1" applyBorder="1" applyAlignment="1">
      <alignment horizontal="center" vertical="center" wrapText="1"/>
    </xf>
    <xf numFmtId="0" fontId="6" fillId="18" borderId="0" xfId="0" applyFont="1" applyFill="1" applyBorder="1" applyAlignment="1">
      <alignment horizontal="center" vertical="center" wrapText="1"/>
    </xf>
    <xf numFmtId="0" fontId="39" fillId="19" borderId="0" xfId="0" applyFont="1" applyFill="1" applyBorder="1" applyAlignment="1">
      <alignment horizontal="center"/>
    </xf>
    <xf numFmtId="0" fontId="31" fillId="0" borderId="0" xfId="0" applyFont="1" applyBorder="1"/>
    <xf numFmtId="0" fontId="33" fillId="0" borderId="0" xfId="0" quotePrefix="1" applyFont="1" applyBorder="1" applyAlignment="1">
      <alignment horizontal="center" vertical="distributed" wrapText="1"/>
    </xf>
    <xf numFmtId="168" fontId="6" fillId="18" borderId="10" xfId="60" applyNumberFormat="1" applyFont="1" applyFill="1" applyBorder="1" applyAlignment="1">
      <alignment horizontal="right" vertical="center"/>
    </xf>
    <xf numFmtId="4" fontId="5" fillId="17" borderId="10" xfId="0" applyNumberFormat="1" applyFont="1" applyFill="1" applyBorder="1" applyAlignment="1">
      <alignment horizontal="right" vertical="center" wrapText="1"/>
    </xf>
    <xf numFmtId="10" fontId="5" fillId="0" borderId="10" xfId="60" applyNumberFormat="1" applyFont="1" applyBorder="1" applyAlignment="1">
      <alignment horizontal="right" vertical="center"/>
    </xf>
    <xf numFmtId="4" fontId="6" fillId="20" borderId="10" xfId="0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left" vertical="center" wrapText="1"/>
    </xf>
    <xf numFmtId="4" fontId="6" fillId="20" borderId="10" xfId="0" applyNumberFormat="1" applyFont="1" applyFill="1" applyBorder="1" applyAlignment="1">
      <alignment horizontal="right" vertical="center" wrapText="1"/>
    </xf>
    <xf numFmtId="4" fontId="38" fillId="20" borderId="10" xfId="0" applyNumberFormat="1" applyFont="1" applyFill="1" applyBorder="1" applyAlignment="1">
      <alignment horizontal="right" vertical="center"/>
    </xf>
    <xf numFmtId="10" fontId="6" fillId="20" borderId="10" xfId="60" applyNumberFormat="1" applyFont="1" applyFill="1" applyBorder="1" applyAlignment="1">
      <alignment horizontal="center" vertical="center" wrapText="1"/>
    </xf>
    <xf numFmtId="44" fontId="6" fillId="20" borderId="10" xfId="0" applyNumberFormat="1" applyFont="1" applyFill="1" applyBorder="1"/>
    <xf numFmtId="0" fontId="6" fillId="20" borderId="10" xfId="0" applyFont="1" applyFill="1" applyBorder="1"/>
    <xf numFmtId="4" fontId="5" fillId="18" borderId="10" xfId="0" applyNumberFormat="1" applyFont="1" applyFill="1" applyBorder="1" applyAlignment="1">
      <alignment horizontal="right" vertical="center" wrapText="1"/>
    </xf>
    <xf numFmtId="4" fontId="5" fillId="18" borderId="10" xfId="0" applyNumberFormat="1" applyFont="1" applyFill="1" applyBorder="1"/>
    <xf numFmtId="4" fontId="5" fillId="18" borderId="10" xfId="0" applyNumberFormat="1" applyFont="1" applyFill="1" applyBorder="1" applyAlignment="1">
      <alignment vertical="center"/>
    </xf>
    <xf numFmtId="4" fontId="5" fillId="0" borderId="10" xfId="38" applyNumberFormat="1" applyFont="1" applyBorder="1" applyAlignment="1">
      <alignment vertical="center"/>
    </xf>
    <xf numFmtId="2" fontId="6" fillId="20" borderId="10" xfId="0" applyNumberFormat="1" applyFont="1" applyFill="1" applyBorder="1" applyAlignment="1" applyProtection="1">
      <alignment horizontal="left" vertical="center" wrapText="1"/>
    </xf>
    <xf numFmtId="0" fontId="47" fillId="0" borderId="0" xfId="0" applyFont="1"/>
    <xf numFmtId="0" fontId="6" fillId="19" borderId="17" xfId="0" applyFont="1" applyFill="1" applyBorder="1" applyAlignment="1">
      <alignment horizontal="center"/>
    </xf>
    <xf numFmtId="10" fontId="6" fillId="19" borderId="17" xfId="0" applyNumberFormat="1" applyFont="1" applyFill="1" applyBorder="1" applyAlignment="1">
      <alignment horizontal="center"/>
    </xf>
    <xf numFmtId="0" fontId="48" fillId="0" borderId="0" xfId="0" applyFont="1" applyBorder="1" applyAlignment="1">
      <alignment horizontal="center"/>
    </xf>
    <xf numFmtId="4" fontId="36" fillId="0" borderId="0" xfId="0" applyNumberFormat="1" applyFont="1"/>
    <xf numFmtId="4" fontId="47" fillId="0" borderId="0" xfId="0" applyNumberFormat="1" applyFont="1"/>
    <xf numFmtId="4" fontId="37" fillId="19" borderId="23" xfId="78" applyNumberFormat="1" applyFont="1" applyFill="1" applyBorder="1" applyAlignment="1">
      <alignment horizontal="center" vertical="center"/>
    </xf>
    <xf numFmtId="0" fontId="6" fillId="19" borderId="22" xfId="0" applyFont="1" applyFill="1" applyBorder="1" applyAlignment="1">
      <alignment horizontal="center"/>
    </xf>
    <xf numFmtId="0" fontId="6" fillId="19" borderId="23" xfId="0" applyFont="1" applyFill="1" applyBorder="1" applyAlignment="1">
      <alignment horizontal="center"/>
    </xf>
    <xf numFmtId="10" fontId="6" fillId="19" borderId="22" xfId="0" applyNumberFormat="1" applyFont="1" applyFill="1" applyBorder="1" applyAlignment="1">
      <alignment horizontal="center"/>
    </xf>
    <xf numFmtId="10" fontId="6" fillId="19" borderId="23" xfId="0" applyNumberFormat="1" applyFont="1" applyFill="1" applyBorder="1" applyAlignment="1">
      <alignment horizontal="center"/>
    </xf>
    <xf numFmtId="4" fontId="6" fillId="19" borderId="23" xfId="0" applyNumberFormat="1" applyFont="1" applyFill="1" applyBorder="1" applyAlignment="1">
      <alignment horizontal="center"/>
    </xf>
    <xf numFmtId="0" fontId="6" fillId="19" borderId="19" xfId="0" applyFont="1" applyFill="1" applyBorder="1" applyAlignment="1">
      <alignment horizontal="center"/>
    </xf>
    <xf numFmtId="4" fontId="6" fillId="19" borderId="19" xfId="0" applyNumberFormat="1" applyFont="1" applyFill="1" applyBorder="1" applyAlignment="1">
      <alignment horizontal="center" vertical="center"/>
    </xf>
    <xf numFmtId="0" fontId="47" fillId="19" borderId="26" xfId="0" applyFont="1" applyFill="1" applyBorder="1"/>
    <xf numFmtId="0" fontId="47" fillId="19" borderId="25" xfId="0" applyFont="1" applyFill="1" applyBorder="1"/>
    <xf numFmtId="10" fontId="47" fillId="19" borderId="25" xfId="0" applyNumberFormat="1" applyFont="1" applyFill="1" applyBorder="1"/>
    <xf numFmtId="10" fontId="47" fillId="19" borderId="27" xfId="0" applyNumberFormat="1" applyFont="1" applyFill="1" applyBorder="1"/>
    <xf numFmtId="10" fontId="6" fillId="19" borderId="28" xfId="0" applyNumberFormat="1" applyFont="1" applyFill="1" applyBorder="1" applyAlignment="1">
      <alignment horizontal="center"/>
    </xf>
    <xf numFmtId="0" fontId="46" fillId="19" borderId="29" xfId="0" applyFont="1" applyFill="1" applyBorder="1" applyAlignment="1">
      <alignment horizontal="center" vertical="center"/>
    </xf>
    <xf numFmtId="0" fontId="46" fillId="19" borderId="30" xfId="0" applyFont="1" applyFill="1" applyBorder="1" applyAlignment="1">
      <alignment horizontal="center" vertical="center"/>
    </xf>
    <xf numFmtId="49" fontId="6" fillId="19" borderId="31" xfId="0" applyNumberFormat="1" applyFont="1" applyFill="1" applyBorder="1" applyAlignment="1">
      <alignment horizontal="center" vertical="center" wrapText="1"/>
    </xf>
    <xf numFmtId="0" fontId="5" fillId="0" borderId="32" xfId="0" applyFont="1" applyBorder="1"/>
    <xf numFmtId="49" fontId="6" fillId="19" borderId="32" xfId="0" applyNumberFormat="1" applyFont="1" applyFill="1" applyBorder="1" applyAlignment="1">
      <alignment horizontal="center" vertical="center" wrapText="1"/>
    </xf>
    <xf numFmtId="0" fontId="5" fillId="0" borderId="30" xfId="0" applyFont="1" applyBorder="1"/>
    <xf numFmtId="10" fontId="6" fillId="19" borderId="20" xfId="78" applyNumberFormat="1" applyFont="1" applyFill="1" applyBorder="1" applyAlignment="1">
      <alignment horizontal="center" vertical="center"/>
    </xf>
    <xf numFmtId="10" fontId="6" fillId="19" borderId="33" xfId="0" applyNumberFormat="1" applyFont="1" applyFill="1" applyBorder="1" applyAlignment="1">
      <alignment horizont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49" fillId="0" borderId="24" xfId="0" applyFont="1" applyBorder="1" applyAlignment="1">
      <alignment horizontal="center" vertical="center"/>
    </xf>
    <xf numFmtId="0" fontId="49" fillId="0" borderId="36" xfId="0" applyFont="1" applyBorder="1" applyAlignment="1">
      <alignment horizontal="center" vertical="center"/>
    </xf>
    <xf numFmtId="10" fontId="37" fillId="21" borderId="37" xfId="78" applyNumberFormat="1" applyFont="1" applyFill="1" applyBorder="1" applyAlignment="1">
      <alignment horizontal="center" vertical="center"/>
    </xf>
    <xf numFmtId="10" fontId="37" fillId="21" borderId="38" xfId="78" applyNumberFormat="1" applyFont="1" applyFill="1" applyBorder="1" applyAlignment="1">
      <alignment horizontal="center" vertical="center"/>
    </xf>
    <xf numFmtId="4" fontId="37" fillId="19" borderId="39" xfId="78" applyNumberFormat="1" applyFont="1" applyFill="1" applyBorder="1" applyAlignment="1">
      <alignment horizontal="center" vertical="center"/>
    </xf>
    <xf numFmtId="4" fontId="37" fillId="21" borderId="23" xfId="78" applyNumberFormat="1" applyFont="1" applyFill="1" applyBorder="1" applyAlignment="1">
      <alignment horizontal="center" vertical="center"/>
    </xf>
    <xf numFmtId="4" fontId="37" fillId="21" borderId="39" xfId="78" applyNumberFormat="1" applyFont="1" applyFill="1" applyBorder="1" applyAlignment="1">
      <alignment horizontal="center" vertical="center"/>
    </xf>
    <xf numFmtId="4" fontId="37" fillId="19" borderId="23" xfId="78" applyNumberFormat="1" applyFont="1" applyFill="1" applyBorder="1" applyAlignment="1">
      <alignment horizontal="center" vertical="center"/>
    </xf>
    <xf numFmtId="4" fontId="37" fillId="19" borderId="39" xfId="78" applyNumberFormat="1" applyFont="1" applyFill="1" applyBorder="1" applyAlignment="1">
      <alignment horizontal="center" vertical="center"/>
    </xf>
    <xf numFmtId="4" fontId="37" fillId="19" borderId="40" xfId="78" applyNumberFormat="1" applyFont="1" applyFill="1" applyBorder="1" applyAlignment="1">
      <alignment horizontal="center" vertical="center"/>
    </xf>
    <xf numFmtId="4" fontId="37" fillId="19" borderId="41" xfId="78" applyNumberFormat="1" applyFont="1" applyFill="1" applyBorder="1" applyAlignment="1">
      <alignment horizontal="center" vertical="center"/>
    </xf>
    <xf numFmtId="10" fontId="6" fillId="19" borderId="21" xfId="78" applyNumberFormat="1" applyFont="1" applyFill="1" applyBorder="1" applyAlignment="1">
      <alignment horizontal="center" vertical="center"/>
    </xf>
    <xf numFmtId="10" fontId="6" fillId="19" borderId="42" xfId="78" applyNumberFormat="1" applyFont="1" applyFill="1" applyBorder="1" applyAlignment="1">
      <alignment horizontal="center" vertical="center"/>
    </xf>
    <xf numFmtId="0" fontId="6" fillId="19" borderId="39" xfId="0" applyFont="1" applyFill="1" applyBorder="1" applyAlignment="1">
      <alignment horizontal="center"/>
    </xf>
    <xf numFmtId="4" fontId="6" fillId="19" borderId="39" xfId="0" applyNumberFormat="1" applyFont="1" applyFill="1" applyBorder="1" applyAlignment="1">
      <alignment horizontal="center"/>
    </xf>
    <xf numFmtId="10" fontId="6" fillId="19" borderId="39" xfId="0" applyNumberFormat="1" applyFont="1" applyFill="1" applyBorder="1" applyAlignment="1">
      <alignment horizont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1" fontId="6" fillId="19" borderId="45" xfId="0" applyNumberFormat="1" applyFont="1" applyFill="1" applyBorder="1" applyAlignment="1">
      <alignment horizontal="left" vertical="center" wrapText="1"/>
    </xf>
    <xf numFmtId="0" fontId="5" fillId="0" borderId="46" xfId="0" applyFont="1" applyBorder="1"/>
    <xf numFmtId="1" fontId="6" fillId="19" borderId="46" xfId="0" applyNumberFormat="1" applyFont="1" applyFill="1" applyBorder="1" applyAlignment="1">
      <alignment horizontal="left" vertical="center"/>
    </xf>
    <xf numFmtId="1" fontId="6" fillId="19" borderId="46" xfId="0" applyNumberFormat="1" applyFont="1" applyFill="1" applyBorder="1" applyAlignment="1">
      <alignment horizontal="left" vertical="center" wrapText="1"/>
    </xf>
    <xf numFmtId="0" fontId="5" fillId="0" borderId="44" xfId="0" applyFont="1" applyBorder="1"/>
    <xf numFmtId="4" fontId="37" fillId="19" borderId="45" xfId="0" applyNumberFormat="1" applyFont="1" applyFill="1" applyBorder="1" applyAlignment="1">
      <alignment horizontal="center" vertical="center"/>
    </xf>
    <xf numFmtId="4" fontId="37" fillId="19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10" fontId="37" fillId="19" borderId="49" xfId="78" applyNumberFormat="1" applyFont="1" applyFill="1" applyBorder="1" applyAlignment="1">
      <alignment horizontal="center" vertical="center"/>
    </xf>
    <xf numFmtId="10" fontId="37" fillId="19" borderId="50" xfId="78" applyNumberFormat="1" applyFont="1" applyFill="1" applyBorder="1" applyAlignment="1">
      <alignment horizontal="center" vertical="center"/>
    </xf>
    <xf numFmtId="10" fontId="37" fillId="19" borderId="48" xfId="78" applyNumberFormat="1" applyFont="1" applyFill="1" applyBorder="1" applyAlignment="1">
      <alignment horizontal="center" vertical="center"/>
    </xf>
    <xf numFmtId="0" fontId="49" fillId="0" borderId="48" xfId="0" applyFont="1" applyBorder="1" applyAlignment="1">
      <alignment horizontal="center" vertical="center"/>
    </xf>
    <xf numFmtId="10" fontId="37" fillId="21" borderId="49" xfId="78" applyNumberFormat="1" applyFont="1" applyFill="1" applyBorder="1" applyAlignment="1">
      <alignment horizontal="center" vertical="center"/>
    </xf>
    <xf numFmtId="4" fontId="37" fillId="19" borderId="50" xfId="78" applyNumberFormat="1" applyFont="1" applyFill="1" applyBorder="1" applyAlignment="1">
      <alignment horizontal="center" vertical="center"/>
    </xf>
    <xf numFmtId="4" fontId="37" fillId="21" borderId="50" xfId="78" applyNumberFormat="1" applyFont="1" applyFill="1" applyBorder="1" applyAlignment="1">
      <alignment horizontal="center" vertical="center"/>
    </xf>
    <xf numFmtId="4" fontId="37" fillId="19" borderId="50" xfId="78" applyNumberFormat="1" applyFont="1" applyFill="1" applyBorder="1" applyAlignment="1">
      <alignment horizontal="center" vertical="center"/>
    </xf>
    <xf numFmtId="4" fontId="37" fillId="19" borderId="51" xfId="78" applyNumberFormat="1" applyFont="1" applyFill="1" applyBorder="1" applyAlignment="1">
      <alignment horizontal="center" vertical="center"/>
    </xf>
    <xf numFmtId="10" fontId="6" fillId="19" borderId="52" xfId="78" applyNumberFormat="1" applyFont="1" applyFill="1" applyBorder="1" applyAlignment="1">
      <alignment horizontal="center" vertical="center"/>
    </xf>
    <xf numFmtId="4" fontId="6" fillId="19" borderId="50" xfId="0" applyNumberFormat="1" applyFont="1" applyFill="1" applyBorder="1" applyAlignment="1">
      <alignment horizontal="center"/>
    </xf>
    <xf numFmtId="10" fontId="6" fillId="19" borderId="50" xfId="0" applyNumberFormat="1" applyFont="1" applyFill="1" applyBorder="1" applyAlignment="1">
      <alignment horizontal="center"/>
    </xf>
    <xf numFmtId="0" fontId="46" fillId="0" borderId="53" xfId="0" applyFont="1" applyBorder="1" applyAlignment="1">
      <alignment horizontal="center" vertical="center" wrapText="1"/>
    </xf>
    <xf numFmtId="0" fontId="46" fillId="0" borderId="54" xfId="0" applyFont="1" applyBorder="1" applyAlignment="1">
      <alignment horizontal="center" vertical="center" wrapText="1"/>
    </xf>
    <xf numFmtId="0" fontId="47" fillId="0" borderId="55" xfId="0" applyFont="1" applyBorder="1"/>
    <xf numFmtId="4" fontId="47" fillId="0" borderId="56" xfId="0" applyNumberFormat="1" applyFont="1" applyBorder="1" applyAlignment="1">
      <alignment vertical="center"/>
    </xf>
    <xf numFmtId="0" fontId="47" fillId="0" borderId="56" xfId="0" applyFont="1" applyBorder="1"/>
    <xf numFmtId="4" fontId="47" fillId="0" borderId="57" xfId="0" applyNumberFormat="1" applyFont="1" applyBorder="1" applyAlignment="1">
      <alignment vertical="center"/>
    </xf>
    <xf numFmtId="0" fontId="47" fillId="0" borderId="58" xfId="0" applyFont="1" applyBorder="1"/>
    <xf numFmtId="0" fontId="47" fillId="0" borderId="59" xfId="0" applyFont="1" applyBorder="1"/>
    <xf numFmtId="10" fontId="6" fillId="19" borderId="60" xfId="0" applyNumberFormat="1" applyFont="1" applyFill="1" applyBorder="1" applyAlignment="1">
      <alignment horizontal="center"/>
    </xf>
    <xf numFmtId="10" fontId="6" fillId="19" borderId="61" xfId="0" applyNumberFormat="1" applyFont="1" applyFill="1" applyBorder="1" applyAlignment="1">
      <alignment horizontal="center"/>
    </xf>
    <xf numFmtId="10" fontId="6" fillId="19" borderId="62" xfId="0" applyNumberFormat="1" applyFont="1" applyFill="1" applyBorder="1" applyAlignment="1">
      <alignment horizontal="center"/>
    </xf>
    <xf numFmtId="0" fontId="11" fillId="0" borderId="64" xfId="0" applyFont="1" applyFill="1" applyBorder="1" applyAlignment="1">
      <alignment horizontal="center" vertical="top" wrapText="1"/>
    </xf>
    <xf numFmtId="0" fontId="50" fillId="0" borderId="63" xfId="0" applyFont="1" applyBorder="1" applyAlignment="1">
      <alignment horizontal="center" vertical="top"/>
    </xf>
    <xf numFmtId="0" fontId="47" fillId="0" borderId="63" xfId="0" applyFont="1" applyBorder="1" applyAlignment="1">
      <alignment horizontal="center" vertical="top"/>
    </xf>
    <xf numFmtId="0" fontId="47" fillId="0" borderId="18" xfId="0" applyFont="1" applyBorder="1" applyAlignment="1">
      <alignment horizontal="center" vertical="top"/>
    </xf>
    <xf numFmtId="0" fontId="36" fillId="0" borderId="0" xfId="0" applyFont="1" applyAlignment="1">
      <alignment horizontal="left" vertical="center"/>
    </xf>
  </cellXfs>
  <cellStyles count="82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Porcentagem 4" xfId="80"/>
    <cellStyle name="Separador de milhares 10 2" xfId="63"/>
    <cellStyle name="Separador de milhares 13 2" xfId="64"/>
    <cellStyle name="Separador de milhares 15 2" xfId="65"/>
    <cellStyle name="Separador de milhares 2" xfId="79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Vírgula 3" xfId="81"/>
    <cellStyle name="Warning Text" xfId="77"/>
  </cellStyles>
  <dxfs count="1">
    <dxf>
      <font>
        <b val="0"/>
        <i val="0"/>
        <color rgb="FFD9D9D9"/>
        <name val="Calibri Light"/>
      </font>
      <fill>
        <patternFill>
          <bgColor rgb="FFD9D9D9"/>
        </patternFill>
      </fill>
      <border diagonalUp="0" diagonalDown="0">
        <left/>
        <right/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0"/>
  <sheetViews>
    <sheetView tabSelected="1" zoomScaleNormal="100" workbookViewId="0">
      <selection activeCell="A56" sqref="A56:A61"/>
    </sheetView>
  </sheetViews>
  <sheetFormatPr defaultRowHeight="15.75"/>
  <cols>
    <col min="1" max="1" width="5.5703125" style="1" bestFit="1" customWidth="1"/>
    <col min="2" max="2" width="9.7109375" style="1" customWidth="1"/>
    <col min="3" max="3" width="10.7109375" style="1" customWidth="1"/>
    <col min="4" max="4" width="45.28515625" style="2" customWidth="1"/>
    <col min="5" max="5" width="7.140625" style="3" customWidth="1"/>
    <col min="6" max="6" width="10.140625" style="5" bestFit="1" customWidth="1"/>
    <col min="7" max="7" width="10.42578125" style="5" customWidth="1"/>
    <col min="8" max="8" width="8.5703125" style="5" bestFit="1" customWidth="1"/>
    <col min="9" max="9" width="10.140625" style="20" bestFit="1" customWidth="1"/>
    <col min="10" max="10" width="11" style="21" customWidth="1"/>
    <col min="11" max="11" width="10.7109375" style="4" bestFit="1" customWidth="1"/>
    <col min="12" max="13" width="10.140625" style="4" bestFit="1" customWidth="1"/>
    <col min="14" max="14" width="11.28515625" style="4" customWidth="1"/>
    <col min="15" max="16384" width="9.140625" style="4"/>
  </cols>
  <sheetData>
    <row r="1" spans="1:14" ht="15">
      <c r="A1" s="72" t="s">
        <v>164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4" ht="15">
      <c r="A2" s="73" t="s">
        <v>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</row>
    <row r="3" spans="1:14" ht="15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</row>
    <row r="4" spans="1:14" ht="15">
      <c r="A4" s="74" t="s">
        <v>10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</row>
    <row r="5" spans="1:14" ht="33" customHeight="1">
      <c r="A5" s="75" t="s">
        <v>165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</row>
    <row r="6" spans="1:14" ht="15">
      <c r="A6" s="76" t="s">
        <v>166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</row>
    <row r="7" spans="1:14" ht="15">
      <c r="A7" s="4"/>
      <c r="B7" s="4"/>
      <c r="C7" s="4"/>
      <c r="D7" s="4"/>
      <c r="E7" s="4"/>
      <c r="F7" s="4"/>
      <c r="G7" s="4"/>
      <c r="H7" s="4"/>
      <c r="I7" s="63"/>
      <c r="J7" s="63"/>
      <c r="K7" s="63"/>
      <c r="L7" s="10"/>
    </row>
    <row r="8" spans="1:14" ht="15.75" customHeight="1">
      <c r="A8" s="32"/>
      <c r="B8" s="32"/>
      <c r="C8" s="32"/>
      <c r="D8" s="33"/>
      <c r="E8" s="79" t="s">
        <v>26</v>
      </c>
      <c r="F8" s="80"/>
      <c r="G8" s="80"/>
      <c r="H8" s="80"/>
      <c r="I8" s="81"/>
      <c r="J8" s="82" t="s">
        <v>43</v>
      </c>
      <c r="K8" s="82"/>
      <c r="L8" s="82"/>
      <c r="M8" s="82"/>
      <c r="N8" s="82"/>
    </row>
    <row r="9" spans="1:14" ht="15">
      <c r="A9" s="83" t="s">
        <v>0</v>
      </c>
      <c r="B9" s="83" t="s">
        <v>15</v>
      </c>
      <c r="C9" s="84" t="s">
        <v>27</v>
      </c>
      <c r="D9" s="85" t="s">
        <v>1</v>
      </c>
      <c r="E9" s="86" t="s">
        <v>3</v>
      </c>
      <c r="F9" s="86" t="s">
        <v>4</v>
      </c>
      <c r="G9" s="85" t="s">
        <v>28</v>
      </c>
      <c r="H9" s="85" t="s">
        <v>29</v>
      </c>
      <c r="I9" s="85" t="s">
        <v>30</v>
      </c>
      <c r="J9" s="87" t="s">
        <v>31</v>
      </c>
      <c r="K9" s="66" t="s">
        <v>32</v>
      </c>
      <c r="L9" s="66"/>
      <c r="M9" s="66"/>
      <c r="N9" s="66" t="s">
        <v>33</v>
      </c>
    </row>
    <row r="10" spans="1:14" ht="15">
      <c r="A10" s="83"/>
      <c r="B10" s="83"/>
      <c r="C10" s="84"/>
      <c r="D10" s="85"/>
      <c r="E10" s="86"/>
      <c r="F10" s="86"/>
      <c r="G10" s="85"/>
      <c r="H10" s="85"/>
      <c r="I10" s="85"/>
      <c r="J10" s="87"/>
      <c r="K10" s="34" t="s">
        <v>5</v>
      </c>
      <c r="L10" s="34" t="s">
        <v>34</v>
      </c>
      <c r="M10" s="34" t="s">
        <v>11</v>
      </c>
      <c r="N10" s="66"/>
    </row>
    <row r="11" spans="1:14" ht="22.5">
      <c r="A11" s="39">
        <v>1</v>
      </c>
      <c r="B11" s="40"/>
      <c r="C11" s="40"/>
      <c r="D11" s="109" t="s">
        <v>51</v>
      </c>
      <c r="E11" s="41"/>
      <c r="F11" s="42"/>
      <c r="G11" s="46"/>
      <c r="H11" s="46"/>
      <c r="I11" s="47"/>
      <c r="J11" s="48"/>
      <c r="K11" s="49"/>
      <c r="L11" s="49"/>
      <c r="M11" s="49"/>
      <c r="N11" s="98">
        <f>SUM(M12)</f>
        <v>55647.001760000006</v>
      </c>
    </row>
    <row r="12" spans="1:14" ht="15">
      <c r="A12" s="35" t="s">
        <v>35</v>
      </c>
      <c r="B12" s="35"/>
      <c r="C12" s="35"/>
      <c r="D12" s="36" t="s">
        <v>52</v>
      </c>
      <c r="E12" s="22"/>
      <c r="F12" s="23"/>
      <c r="G12" s="51"/>
      <c r="H12" s="51"/>
      <c r="I12" s="52"/>
      <c r="J12" s="53"/>
      <c r="K12" s="54"/>
      <c r="L12" s="54"/>
      <c r="M12" s="106">
        <f>SUM(L13:L15)</f>
        <v>55647.001760000006</v>
      </c>
      <c r="N12" s="55"/>
    </row>
    <row r="13" spans="1:14" ht="22.5">
      <c r="A13" s="15" t="s">
        <v>37</v>
      </c>
      <c r="B13" s="15" t="s">
        <v>53</v>
      </c>
      <c r="C13" s="15" t="s">
        <v>54</v>
      </c>
      <c r="D13" s="18" t="s">
        <v>55</v>
      </c>
      <c r="E13" s="16" t="s">
        <v>56</v>
      </c>
      <c r="F13" s="96">
        <v>160</v>
      </c>
      <c r="G13" s="29">
        <v>90.68</v>
      </c>
      <c r="H13" s="97">
        <v>0.20399999999999999</v>
      </c>
      <c r="I13" s="108">
        <f>G13*(1+H13)</f>
        <v>109.17872</v>
      </c>
      <c r="J13" s="31">
        <f>$J$53</f>
        <v>0</v>
      </c>
      <c r="K13" s="29">
        <f>I13*(1-J13)</f>
        <v>109.17872</v>
      </c>
      <c r="L13" s="64">
        <f>K13*F13</f>
        <v>17468.5952</v>
      </c>
      <c r="M13" s="55"/>
      <c r="N13" s="55"/>
    </row>
    <row r="14" spans="1:14" ht="22.5">
      <c r="A14" s="15" t="s">
        <v>38</v>
      </c>
      <c r="B14" s="15" t="s">
        <v>53</v>
      </c>
      <c r="C14" s="15" t="s">
        <v>57</v>
      </c>
      <c r="D14" s="18" t="s">
        <v>58</v>
      </c>
      <c r="E14" s="16" t="s">
        <v>59</v>
      </c>
      <c r="F14" s="96">
        <v>5</v>
      </c>
      <c r="G14" s="29">
        <v>6295.14</v>
      </c>
      <c r="H14" s="97">
        <v>0.20399999999999999</v>
      </c>
      <c r="I14" s="108">
        <f t="shared" ref="I14:I15" si="0">G14*(1+H14)</f>
        <v>7579.3485600000004</v>
      </c>
      <c r="J14" s="31">
        <f t="shared" ref="J14:J15" si="1">$J$53</f>
        <v>0</v>
      </c>
      <c r="K14" s="29">
        <f t="shared" ref="K14:K15" si="2">I14*(1-J14)</f>
        <v>7579.3485600000004</v>
      </c>
      <c r="L14" s="64">
        <f t="shared" ref="L14:L15" si="3">K14*F14</f>
        <v>37896.7428</v>
      </c>
      <c r="M14" s="55"/>
      <c r="N14" s="55"/>
    </row>
    <row r="15" spans="1:14" ht="67.5">
      <c r="A15" s="15" t="s">
        <v>39</v>
      </c>
      <c r="B15" s="15" t="s">
        <v>60</v>
      </c>
      <c r="C15" s="17" t="s">
        <v>61</v>
      </c>
      <c r="D15" s="99" t="s">
        <v>62</v>
      </c>
      <c r="E15" s="16" t="s">
        <v>63</v>
      </c>
      <c r="F15" s="96">
        <v>1</v>
      </c>
      <c r="G15" s="29">
        <v>233.94</v>
      </c>
      <c r="H15" s="97">
        <v>0.20399999999999999</v>
      </c>
      <c r="I15" s="108">
        <f t="shared" si="0"/>
        <v>281.66375999999997</v>
      </c>
      <c r="J15" s="31">
        <f t="shared" si="1"/>
        <v>0</v>
      </c>
      <c r="K15" s="29">
        <f t="shared" si="2"/>
        <v>281.66375999999997</v>
      </c>
      <c r="L15" s="64">
        <f t="shared" si="3"/>
        <v>281.66375999999997</v>
      </c>
      <c r="M15" s="55"/>
      <c r="N15" s="55"/>
    </row>
    <row r="16" spans="1:14" ht="15">
      <c r="A16" s="39">
        <v>2</v>
      </c>
      <c r="B16" s="39"/>
      <c r="C16" s="61"/>
      <c r="D16" s="62" t="s">
        <v>64</v>
      </c>
      <c r="E16" s="62"/>
      <c r="F16" s="100"/>
      <c r="G16" s="101"/>
      <c r="H16" s="102"/>
      <c r="I16" s="101"/>
      <c r="J16" s="60"/>
      <c r="K16" s="60"/>
      <c r="L16" s="103"/>
      <c r="M16" s="104"/>
      <c r="N16" s="50">
        <f>SUM(M17:M27)</f>
        <v>32337.763355351999</v>
      </c>
    </row>
    <row r="17" spans="1:14" ht="15">
      <c r="A17" s="35" t="s">
        <v>36</v>
      </c>
      <c r="B17" s="35"/>
      <c r="C17" s="43"/>
      <c r="D17" s="22" t="s">
        <v>65</v>
      </c>
      <c r="E17" s="22"/>
      <c r="F17" s="105"/>
      <c r="G17" s="44"/>
      <c r="H17" s="45"/>
      <c r="I17" s="44"/>
      <c r="J17" s="24"/>
      <c r="K17" s="25"/>
      <c r="L17" s="56"/>
      <c r="M17" s="107">
        <f>SUM(L18:L19)</f>
        <v>6504.4835800000001</v>
      </c>
      <c r="N17" s="55"/>
    </row>
    <row r="18" spans="1:14" ht="56.25">
      <c r="A18" s="15" t="s">
        <v>41</v>
      </c>
      <c r="B18" s="15" t="s">
        <v>66</v>
      </c>
      <c r="C18" s="17" t="s">
        <v>67</v>
      </c>
      <c r="D18" s="16" t="s">
        <v>68</v>
      </c>
      <c r="E18" s="16" t="s">
        <v>69</v>
      </c>
      <c r="F18" s="96">
        <v>3.15</v>
      </c>
      <c r="G18" s="29">
        <v>389.6</v>
      </c>
      <c r="H18" s="30">
        <v>0.20399999999999999</v>
      </c>
      <c r="I18" s="108">
        <f t="shared" ref="I18:I19" si="4">G18*(1+H18)</f>
        <v>469.07839999999999</v>
      </c>
      <c r="J18" s="31">
        <f t="shared" ref="J18:J19" si="5">$J$53</f>
        <v>0</v>
      </c>
      <c r="K18" s="29">
        <f t="shared" ref="K18:K19" si="6">I18*(1-J18)</f>
        <v>469.07839999999999</v>
      </c>
      <c r="L18" s="64">
        <f t="shared" ref="L18:L19" si="7">K18*F18</f>
        <v>1477.5969599999999</v>
      </c>
      <c r="M18" s="55"/>
      <c r="N18" s="55"/>
    </row>
    <row r="19" spans="1:14" ht="15">
      <c r="A19" s="15" t="s">
        <v>42</v>
      </c>
      <c r="B19" s="15" t="s">
        <v>53</v>
      </c>
      <c r="C19" s="17" t="s">
        <v>70</v>
      </c>
      <c r="D19" s="16" t="s">
        <v>71</v>
      </c>
      <c r="E19" s="16" t="s">
        <v>69</v>
      </c>
      <c r="F19" s="96">
        <v>61.900000000000006</v>
      </c>
      <c r="G19" s="29">
        <v>67.45</v>
      </c>
      <c r="H19" s="30">
        <v>0.20399999999999999</v>
      </c>
      <c r="I19" s="108">
        <f t="shared" si="4"/>
        <v>81.209800000000001</v>
      </c>
      <c r="J19" s="31">
        <f t="shared" si="5"/>
        <v>0</v>
      </c>
      <c r="K19" s="29">
        <f t="shared" si="6"/>
        <v>81.209800000000001</v>
      </c>
      <c r="L19" s="64">
        <f t="shared" si="7"/>
        <v>5026.8866200000002</v>
      </c>
      <c r="M19" s="55"/>
      <c r="N19" s="55"/>
    </row>
    <row r="20" spans="1:14" ht="15">
      <c r="A20" s="35" t="s">
        <v>72</v>
      </c>
      <c r="B20" s="35"/>
      <c r="C20" s="43"/>
      <c r="D20" s="22" t="s">
        <v>73</v>
      </c>
      <c r="E20" s="22"/>
      <c r="F20" s="105"/>
      <c r="G20" s="44"/>
      <c r="H20" s="45"/>
      <c r="I20" s="44"/>
      <c r="J20" s="24"/>
      <c r="K20" s="25"/>
      <c r="L20" s="56"/>
      <c r="M20" s="107">
        <f>SUM(L21:L26)</f>
        <v>5741.0358487999993</v>
      </c>
      <c r="N20" s="55"/>
    </row>
    <row r="21" spans="1:14" ht="33.75">
      <c r="A21" s="15" t="s">
        <v>74</v>
      </c>
      <c r="B21" s="15" t="s">
        <v>53</v>
      </c>
      <c r="C21" s="17" t="s">
        <v>75</v>
      </c>
      <c r="D21" s="16" t="s">
        <v>76</v>
      </c>
      <c r="E21" s="16" t="s">
        <v>69</v>
      </c>
      <c r="F21" s="96">
        <v>142</v>
      </c>
      <c r="G21" s="29">
        <v>3.33</v>
      </c>
      <c r="H21" s="30">
        <v>0.20399999999999999</v>
      </c>
      <c r="I21" s="108">
        <f t="shared" ref="I21:I26" si="8">G21*(1+H21)</f>
        <v>4.0093199999999998</v>
      </c>
      <c r="J21" s="31">
        <f t="shared" ref="J21:J26" si="9">$J$53</f>
        <v>0</v>
      </c>
      <c r="K21" s="29">
        <f t="shared" ref="K21:K26" si="10">I21*(1-J21)</f>
        <v>4.0093199999999998</v>
      </c>
      <c r="L21" s="64">
        <f t="shared" ref="L21:L26" si="11">K21*F21</f>
        <v>569.32344000000001</v>
      </c>
      <c r="M21" s="55"/>
      <c r="N21" s="55"/>
    </row>
    <row r="22" spans="1:14" ht="33.75">
      <c r="A22" s="15" t="s">
        <v>77</v>
      </c>
      <c r="B22" s="15" t="s">
        <v>53</v>
      </c>
      <c r="C22" s="17" t="s">
        <v>78</v>
      </c>
      <c r="D22" s="16" t="s">
        <v>79</v>
      </c>
      <c r="E22" s="16" t="s">
        <v>69</v>
      </c>
      <c r="F22" s="96">
        <v>142</v>
      </c>
      <c r="G22" s="29">
        <v>7.16</v>
      </c>
      <c r="H22" s="30">
        <v>0.20399999999999999</v>
      </c>
      <c r="I22" s="108">
        <f t="shared" si="8"/>
        <v>8.6206399999999999</v>
      </c>
      <c r="J22" s="31">
        <f t="shared" si="9"/>
        <v>0</v>
      </c>
      <c r="K22" s="29">
        <f t="shared" si="10"/>
        <v>8.6206399999999999</v>
      </c>
      <c r="L22" s="64">
        <f t="shared" si="11"/>
        <v>1224.1308799999999</v>
      </c>
      <c r="M22" s="55"/>
      <c r="N22" s="55"/>
    </row>
    <row r="23" spans="1:14" ht="33.75">
      <c r="A23" s="15" t="s">
        <v>80</v>
      </c>
      <c r="B23" s="15" t="s">
        <v>53</v>
      </c>
      <c r="C23" s="17" t="s">
        <v>81</v>
      </c>
      <c r="D23" s="16" t="s">
        <v>82</v>
      </c>
      <c r="E23" s="16" t="s">
        <v>83</v>
      </c>
      <c r="F23" s="96">
        <v>20.22</v>
      </c>
      <c r="G23" s="29">
        <v>0.66</v>
      </c>
      <c r="H23" s="30">
        <v>0.20399999999999999</v>
      </c>
      <c r="I23" s="108">
        <f t="shared" si="8"/>
        <v>0.79464000000000001</v>
      </c>
      <c r="J23" s="31">
        <f t="shared" si="9"/>
        <v>0</v>
      </c>
      <c r="K23" s="29">
        <f t="shared" si="10"/>
        <v>0.79464000000000001</v>
      </c>
      <c r="L23" s="64">
        <f t="shared" si="11"/>
        <v>16.0676208</v>
      </c>
      <c r="M23" s="55"/>
      <c r="N23" s="55"/>
    </row>
    <row r="24" spans="1:14" ht="45">
      <c r="A24" s="15" t="s">
        <v>84</v>
      </c>
      <c r="B24" s="15" t="s">
        <v>53</v>
      </c>
      <c r="C24" s="17" t="s">
        <v>85</v>
      </c>
      <c r="D24" s="16" t="s">
        <v>86</v>
      </c>
      <c r="E24" s="16" t="s">
        <v>87</v>
      </c>
      <c r="F24" s="96">
        <v>6.5500000000000007</v>
      </c>
      <c r="G24" s="29">
        <v>278.45</v>
      </c>
      <c r="H24" s="30">
        <v>0.20399999999999999</v>
      </c>
      <c r="I24" s="108">
        <f t="shared" si="8"/>
        <v>335.25379999999996</v>
      </c>
      <c r="J24" s="31">
        <f t="shared" si="9"/>
        <v>0</v>
      </c>
      <c r="K24" s="29">
        <f t="shared" si="10"/>
        <v>335.25379999999996</v>
      </c>
      <c r="L24" s="64">
        <f t="shared" si="11"/>
        <v>2195.91239</v>
      </c>
      <c r="M24" s="55"/>
      <c r="N24" s="55"/>
    </row>
    <row r="25" spans="1:14" ht="33.75">
      <c r="A25" s="15" t="s">
        <v>88</v>
      </c>
      <c r="B25" s="15" t="s">
        <v>53</v>
      </c>
      <c r="C25" s="17" t="s">
        <v>89</v>
      </c>
      <c r="D25" s="16" t="s">
        <v>90</v>
      </c>
      <c r="E25" s="16" t="s">
        <v>87</v>
      </c>
      <c r="F25" s="96">
        <v>35.65</v>
      </c>
      <c r="G25" s="29">
        <v>37.39</v>
      </c>
      <c r="H25" s="30">
        <v>0.20399999999999999</v>
      </c>
      <c r="I25" s="108">
        <f t="shared" si="8"/>
        <v>45.017559999999996</v>
      </c>
      <c r="J25" s="31">
        <f t="shared" si="9"/>
        <v>0</v>
      </c>
      <c r="K25" s="29">
        <f t="shared" si="10"/>
        <v>45.017559999999996</v>
      </c>
      <c r="L25" s="64">
        <f t="shared" si="11"/>
        <v>1604.8760139999997</v>
      </c>
      <c r="M25" s="55"/>
      <c r="N25" s="55"/>
    </row>
    <row r="26" spans="1:14" ht="45">
      <c r="A26" s="15" t="s">
        <v>91</v>
      </c>
      <c r="B26" s="15" t="s">
        <v>66</v>
      </c>
      <c r="C26" s="17" t="s">
        <v>92</v>
      </c>
      <c r="D26" s="16" t="s">
        <v>93</v>
      </c>
      <c r="E26" s="16" t="s">
        <v>87</v>
      </c>
      <c r="F26" s="96">
        <v>10.4</v>
      </c>
      <c r="G26" s="29">
        <v>10.44</v>
      </c>
      <c r="H26" s="30">
        <v>0.20399999999999999</v>
      </c>
      <c r="I26" s="108">
        <f t="shared" si="8"/>
        <v>12.569759999999999</v>
      </c>
      <c r="J26" s="31">
        <f t="shared" si="9"/>
        <v>0</v>
      </c>
      <c r="K26" s="29">
        <f t="shared" si="10"/>
        <v>12.569759999999999</v>
      </c>
      <c r="L26" s="64">
        <f t="shared" si="11"/>
        <v>130.725504</v>
      </c>
      <c r="M26" s="55"/>
      <c r="N26" s="55"/>
    </row>
    <row r="27" spans="1:14" ht="22.5">
      <c r="A27" s="35" t="s">
        <v>94</v>
      </c>
      <c r="B27" s="35"/>
      <c r="C27" s="43"/>
      <c r="D27" s="22" t="s">
        <v>95</v>
      </c>
      <c r="E27" s="22"/>
      <c r="F27" s="105"/>
      <c r="G27" s="44"/>
      <c r="H27" s="45"/>
      <c r="I27" s="44"/>
      <c r="J27" s="24"/>
      <c r="K27" s="25"/>
      <c r="L27" s="56"/>
      <c r="M27" s="107">
        <f>SUM(L28:L31)</f>
        <v>20092.243926552001</v>
      </c>
      <c r="N27" s="55"/>
    </row>
    <row r="28" spans="1:14" ht="22.5">
      <c r="A28" s="15" t="s">
        <v>96</v>
      </c>
      <c r="B28" s="15" t="s">
        <v>53</v>
      </c>
      <c r="C28" s="17" t="s">
        <v>97</v>
      </c>
      <c r="D28" s="16" t="s">
        <v>98</v>
      </c>
      <c r="E28" s="16" t="s">
        <v>99</v>
      </c>
      <c r="F28" s="96">
        <v>4573.3500000000004</v>
      </c>
      <c r="G28" s="29">
        <v>1.98</v>
      </c>
      <c r="H28" s="30">
        <v>0.20399999999999999</v>
      </c>
      <c r="I28" s="108">
        <f t="shared" ref="I28:I31" si="12">G28*(1+H28)</f>
        <v>2.3839199999999998</v>
      </c>
      <c r="J28" s="31">
        <f t="shared" ref="J28:J31" si="13">$J$53</f>
        <v>0</v>
      </c>
      <c r="K28" s="29">
        <f t="shared" ref="K28:K31" si="14">I28*(1-J28)</f>
        <v>2.3839199999999998</v>
      </c>
      <c r="L28" s="64">
        <f t="shared" ref="L28:L31" si="15">K28*F28</f>
        <v>10902.500532</v>
      </c>
      <c r="M28" s="55"/>
      <c r="N28" s="55"/>
    </row>
    <row r="29" spans="1:14" ht="22.5">
      <c r="A29" s="15" t="s">
        <v>100</v>
      </c>
      <c r="B29" s="15" t="s">
        <v>53</v>
      </c>
      <c r="C29" s="17" t="s">
        <v>101</v>
      </c>
      <c r="D29" s="16" t="s">
        <v>102</v>
      </c>
      <c r="E29" s="16" t="s">
        <v>103</v>
      </c>
      <c r="F29" s="96">
        <v>91467</v>
      </c>
      <c r="G29" s="29">
        <v>0.03</v>
      </c>
      <c r="H29" s="30">
        <v>0.20399999999999999</v>
      </c>
      <c r="I29" s="108">
        <f t="shared" si="12"/>
        <v>3.6119999999999999E-2</v>
      </c>
      <c r="J29" s="31">
        <f t="shared" si="13"/>
        <v>0</v>
      </c>
      <c r="K29" s="29">
        <f t="shared" si="14"/>
        <v>3.6119999999999999E-2</v>
      </c>
      <c r="L29" s="64">
        <f t="shared" si="15"/>
        <v>3303.7880399999999</v>
      </c>
      <c r="M29" s="55"/>
      <c r="N29" s="55"/>
    </row>
    <row r="30" spans="1:14" ht="22.5">
      <c r="A30" s="15" t="s">
        <v>104</v>
      </c>
      <c r="B30" s="15" t="s">
        <v>53</v>
      </c>
      <c r="C30" s="17" t="s">
        <v>105</v>
      </c>
      <c r="D30" s="16" t="s">
        <v>106</v>
      </c>
      <c r="E30" s="16" t="s">
        <v>87</v>
      </c>
      <c r="F30" s="96">
        <v>79.2714</v>
      </c>
      <c r="G30" s="29">
        <v>25.18</v>
      </c>
      <c r="H30" s="30">
        <v>0.20399999999999999</v>
      </c>
      <c r="I30" s="108">
        <f t="shared" si="12"/>
        <v>30.31672</v>
      </c>
      <c r="J30" s="31">
        <f t="shared" si="13"/>
        <v>0</v>
      </c>
      <c r="K30" s="29">
        <f t="shared" si="14"/>
        <v>30.31672</v>
      </c>
      <c r="L30" s="64">
        <f t="shared" si="15"/>
        <v>2403.2488378080002</v>
      </c>
      <c r="M30" s="55"/>
      <c r="N30" s="55"/>
    </row>
    <row r="31" spans="1:14" ht="45">
      <c r="A31" s="15" t="s">
        <v>107</v>
      </c>
      <c r="B31" s="15" t="s">
        <v>53</v>
      </c>
      <c r="C31" s="17" t="s">
        <v>108</v>
      </c>
      <c r="D31" s="16" t="s">
        <v>109</v>
      </c>
      <c r="E31" s="16" t="s">
        <v>110</v>
      </c>
      <c r="F31" s="96">
        <v>3250.1273999999999</v>
      </c>
      <c r="G31" s="29">
        <v>0.89</v>
      </c>
      <c r="H31" s="30">
        <v>0.20399999999999999</v>
      </c>
      <c r="I31" s="108">
        <f t="shared" si="12"/>
        <v>1.0715600000000001</v>
      </c>
      <c r="J31" s="31">
        <f t="shared" si="13"/>
        <v>0</v>
      </c>
      <c r="K31" s="29">
        <f t="shared" si="14"/>
        <v>1.0715600000000001</v>
      </c>
      <c r="L31" s="64">
        <f t="shared" si="15"/>
        <v>3482.7065167440001</v>
      </c>
      <c r="M31" s="55"/>
      <c r="N31" s="55"/>
    </row>
    <row r="32" spans="1:14" ht="15">
      <c r="A32" s="39">
        <v>3</v>
      </c>
      <c r="B32" s="39"/>
      <c r="C32" s="61"/>
      <c r="D32" s="62" t="s">
        <v>111</v>
      </c>
      <c r="E32" s="62"/>
      <c r="F32" s="100"/>
      <c r="G32" s="101"/>
      <c r="H32" s="102"/>
      <c r="I32" s="101"/>
      <c r="J32" s="60"/>
      <c r="K32" s="60"/>
      <c r="L32" s="103"/>
      <c r="M32" s="104"/>
      <c r="N32" s="50">
        <f>SUM(L33)</f>
        <v>223.99215999999998</v>
      </c>
    </row>
    <row r="33" spans="1:14" ht="90">
      <c r="A33" s="15" t="s">
        <v>112</v>
      </c>
      <c r="B33" s="15" t="s">
        <v>53</v>
      </c>
      <c r="C33" s="17" t="s">
        <v>113</v>
      </c>
      <c r="D33" s="16" t="s">
        <v>114</v>
      </c>
      <c r="E33" s="16" t="s">
        <v>69</v>
      </c>
      <c r="F33" s="96">
        <v>2</v>
      </c>
      <c r="G33" s="29">
        <v>93.02</v>
      </c>
      <c r="H33" s="30">
        <v>0.20399999999999999</v>
      </c>
      <c r="I33" s="108">
        <f>G33*(1+H33)</f>
        <v>111.99607999999999</v>
      </c>
      <c r="J33" s="31">
        <f>$J$53</f>
        <v>0</v>
      </c>
      <c r="K33" s="29">
        <f>I33*(1-J33)</f>
        <v>111.99607999999999</v>
      </c>
      <c r="L33" s="64">
        <f>K33*F33</f>
        <v>223.99215999999998</v>
      </c>
      <c r="M33" s="55"/>
      <c r="N33" s="55"/>
    </row>
    <row r="34" spans="1:14" ht="15">
      <c r="A34" s="39">
        <v>4</v>
      </c>
      <c r="B34" s="39"/>
      <c r="C34" s="61"/>
      <c r="D34" s="62" t="s">
        <v>115</v>
      </c>
      <c r="E34" s="62"/>
      <c r="F34" s="100"/>
      <c r="G34" s="101"/>
      <c r="H34" s="102"/>
      <c r="I34" s="101"/>
      <c r="J34" s="60"/>
      <c r="K34" s="60"/>
      <c r="L34" s="103"/>
      <c r="M34" s="104"/>
      <c r="N34" s="98">
        <f>SUM(L35:L39)</f>
        <v>43292.579895530151</v>
      </c>
    </row>
    <row r="35" spans="1:14" ht="67.5">
      <c r="A35" s="15" t="s">
        <v>116</v>
      </c>
      <c r="B35" s="15" t="s">
        <v>117</v>
      </c>
      <c r="C35" s="17" t="s">
        <v>16</v>
      </c>
      <c r="D35" s="16" t="s">
        <v>118</v>
      </c>
      <c r="E35" s="16" t="s">
        <v>119</v>
      </c>
      <c r="F35" s="96">
        <v>11</v>
      </c>
      <c r="G35" s="29">
        <v>2337.7446200000004</v>
      </c>
      <c r="H35" s="30">
        <v>0.20399999999999999</v>
      </c>
      <c r="I35" s="108">
        <f t="shared" ref="I35:I39" si="16">G35*(1+H35)</f>
        <v>2814.6445224800004</v>
      </c>
      <c r="J35" s="31">
        <f t="shared" ref="J35:J39" si="17">$J$53</f>
        <v>0</v>
      </c>
      <c r="K35" s="29">
        <f t="shared" ref="K35:K39" si="18">I35*(1-J35)</f>
        <v>2814.6445224800004</v>
      </c>
      <c r="L35" s="64">
        <f t="shared" ref="L35:L39" si="19">K35*F35</f>
        <v>30961.089747280006</v>
      </c>
      <c r="M35" s="55"/>
      <c r="N35" s="55"/>
    </row>
    <row r="36" spans="1:14" ht="56.25">
      <c r="A36" s="15" t="s">
        <v>120</v>
      </c>
      <c r="B36" s="15" t="s">
        <v>53</v>
      </c>
      <c r="C36" s="17" t="s">
        <v>121</v>
      </c>
      <c r="D36" s="16" t="s">
        <v>122</v>
      </c>
      <c r="E36" s="16" t="s">
        <v>69</v>
      </c>
      <c r="F36" s="96">
        <v>154.83000000000001</v>
      </c>
      <c r="G36" s="29">
        <v>40.31</v>
      </c>
      <c r="H36" s="30">
        <v>0.20399999999999999</v>
      </c>
      <c r="I36" s="108">
        <f t="shared" si="16"/>
        <v>48.533239999999999</v>
      </c>
      <c r="J36" s="31">
        <f t="shared" si="17"/>
        <v>0</v>
      </c>
      <c r="K36" s="29">
        <f t="shared" si="18"/>
        <v>48.533239999999999</v>
      </c>
      <c r="L36" s="64">
        <f t="shared" si="19"/>
        <v>7514.4015492000008</v>
      </c>
      <c r="M36" s="55"/>
      <c r="N36" s="55"/>
    </row>
    <row r="37" spans="1:14" ht="45">
      <c r="A37" s="15" t="s">
        <v>123</v>
      </c>
      <c r="B37" s="15" t="s">
        <v>53</v>
      </c>
      <c r="C37" s="17" t="s">
        <v>124</v>
      </c>
      <c r="D37" s="16" t="s">
        <v>125</v>
      </c>
      <c r="E37" s="16" t="s">
        <v>83</v>
      </c>
      <c r="F37" s="96">
        <v>29.76</v>
      </c>
      <c r="G37" s="29">
        <v>27.36</v>
      </c>
      <c r="H37" s="30">
        <v>0.20399999999999999</v>
      </c>
      <c r="I37" s="108">
        <f t="shared" si="16"/>
        <v>32.94144</v>
      </c>
      <c r="J37" s="31">
        <f t="shared" si="17"/>
        <v>0</v>
      </c>
      <c r="K37" s="29">
        <f t="shared" si="18"/>
        <v>32.94144</v>
      </c>
      <c r="L37" s="64">
        <f t="shared" si="19"/>
        <v>980.33725440000001</v>
      </c>
      <c r="M37" s="55"/>
      <c r="N37" s="55"/>
    </row>
    <row r="38" spans="1:14" ht="56.25">
      <c r="A38" s="15" t="s">
        <v>126</v>
      </c>
      <c r="B38" s="15" t="s">
        <v>127</v>
      </c>
      <c r="C38" s="17" t="s">
        <v>128</v>
      </c>
      <c r="D38" s="16" t="s">
        <v>129</v>
      </c>
      <c r="E38" s="16" t="s">
        <v>69</v>
      </c>
      <c r="F38" s="96">
        <v>26.212499999999999</v>
      </c>
      <c r="G38" s="29">
        <v>54.393749999999997</v>
      </c>
      <c r="H38" s="30">
        <v>0.20399999999999999</v>
      </c>
      <c r="I38" s="108">
        <f t="shared" si="16"/>
        <v>65.49007499999999</v>
      </c>
      <c r="J38" s="31">
        <f t="shared" si="17"/>
        <v>0</v>
      </c>
      <c r="K38" s="29">
        <f t="shared" si="18"/>
        <v>65.49007499999999</v>
      </c>
      <c r="L38" s="64">
        <f t="shared" si="19"/>
        <v>1716.6585909374996</v>
      </c>
      <c r="M38" s="55"/>
      <c r="N38" s="55"/>
    </row>
    <row r="39" spans="1:14" ht="33.75">
      <c r="A39" s="15" t="s">
        <v>130</v>
      </c>
      <c r="B39" s="15" t="s">
        <v>117</v>
      </c>
      <c r="C39" s="17" t="s">
        <v>20</v>
      </c>
      <c r="D39" s="16" t="s">
        <v>131</v>
      </c>
      <c r="E39" s="16" t="s">
        <v>83</v>
      </c>
      <c r="F39" s="96">
        <v>29.76</v>
      </c>
      <c r="G39" s="29">
        <v>59.169166000000011</v>
      </c>
      <c r="H39" s="30">
        <v>0.20399999999999999</v>
      </c>
      <c r="I39" s="108">
        <f t="shared" si="16"/>
        <v>71.239675864000006</v>
      </c>
      <c r="J39" s="31">
        <f t="shared" si="17"/>
        <v>0</v>
      </c>
      <c r="K39" s="29">
        <f t="shared" si="18"/>
        <v>71.239675864000006</v>
      </c>
      <c r="L39" s="64">
        <f t="shared" si="19"/>
        <v>2120.0927537126404</v>
      </c>
      <c r="M39" s="55"/>
      <c r="N39" s="55"/>
    </row>
    <row r="40" spans="1:14" ht="15">
      <c r="A40" s="39">
        <v>5</v>
      </c>
      <c r="B40" s="39"/>
      <c r="C40" s="61"/>
      <c r="D40" s="62" t="s">
        <v>132</v>
      </c>
      <c r="E40" s="62"/>
      <c r="F40" s="100"/>
      <c r="G40" s="101"/>
      <c r="H40" s="102"/>
      <c r="I40" s="101"/>
      <c r="J40" s="60"/>
      <c r="K40" s="60"/>
      <c r="L40" s="103"/>
      <c r="M40" s="104"/>
      <c r="N40" s="98">
        <f>SUM(L41:L42)</f>
        <v>691.16703599999983</v>
      </c>
    </row>
    <row r="41" spans="1:14" ht="33.75">
      <c r="A41" s="15" t="s">
        <v>133</v>
      </c>
      <c r="B41" s="15" t="s">
        <v>53</v>
      </c>
      <c r="C41" s="17" t="s">
        <v>134</v>
      </c>
      <c r="D41" s="16" t="s">
        <v>135</v>
      </c>
      <c r="E41" s="16" t="s">
        <v>83</v>
      </c>
      <c r="F41" s="96">
        <v>5</v>
      </c>
      <c r="G41" s="29">
        <v>56.69</v>
      </c>
      <c r="H41" s="30">
        <v>0.20399999999999999</v>
      </c>
      <c r="I41" s="108">
        <f t="shared" ref="I41:I42" si="20">G41*(1+H41)</f>
        <v>68.25475999999999</v>
      </c>
      <c r="J41" s="31">
        <f t="shared" ref="J41:J42" si="21">$J$53</f>
        <v>0</v>
      </c>
      <c r="K41" s="29">
        <f t="shared" ref="K41:K42" si="22">I41*(1-J41)</f>
        <v>68.25475999999999</v>
      </c>
      <c r="L41" s="64">
        <f t="shared" ref="L41:L42" si="23">K41*F41</f>
        <v>341.27379999999994</v>
      </c>
      <c r="M41" s="55"/>
      <c r="N41" s="55"/>
    </row>
    <row r="42" spans="1:14" ht="33.75">
      <c r="A42" s="15" t="s">
        <v>136</v>
      </c>
      <c r="B42" s="15" t="s">
        <v>117</v>
      </c>
      <c r="C42" s="17" t="s">
        <v>17</v>
      </c>
      <c r="D42" s="16" t="s">
        <v>137</v>
      </c>
      <c r="E42" s="16" t="s">
        <v>83</v>
      </c>
      <c r="F42" s="96">
        <v>18.22</v>
      </c>
      <c r="G42" s="29">
        <v>15.95</v>
      </c>
      <c r="H42" s="30">
        <v>0.20399999999999999</v>
      </c>
      <c r="I42" s="108">
        <f t="shared" si="20"/>
        <v>19.203799999999998</v>
      </c>
      <c r="J42" s="31">
        <f t="shared" si="21"/>
        <v>0</v>
      </c>
      <c r="K42" s="29">
        <f t="shared" si="22"/>
        <v>19.203799999999998</v>
      </c>
      <c r="L42" s="64">
        <f t="shared" si="23"/>
        <v>349.89323599999994</v>
      </c>
      <c r="M42" s="55"/>
      <c r="N42" s="55"/>
    </row>
    <row r="43" spans="1:14" ht="15">
      <c r="A43" s="39">
        <v>6</v>
      </c>
      <c r="B43" s="39"/>
      <c r="C43" s="61"/>
      <c r="D43" s="62" t="s">
        <v>138</v>
      </c>
      <c r="E43" s="62"/>
      <c r="F43" s="100"/>
      <c r="G43" s="101"/>
      <c r="H43" s="102"/>
      <c r="I43" s="101"/>
      <c r="J43" s="60"/>
      <c r="K43" s="60"/>
      <c r="L43" s="103"/>
      <c r="M43" s="104"/>
      <c r="N43" s="98">
        <f>SUM(L44)</f>
        <v>212.24112</v>
      </c>
    </row>
    <row r="44" spans="1:14" ht="90">
      <c r="A44" s="15" t="s">
        <v>139</v>
      </c>
      <c r="B44" s="15" t="s">
        <v>53</v>
      </c>
      <c r="C44" s="17" t="s">
        <v>140</v>
      </c>
      <c r="D44" s="16" t="s">
        <v>141</v>
      </c>
      <c r="E44" s="16" t="s">
        <v>69</v>
      </c>
      <c r="F44" s="96">
        <v>6</v>
      </c>
      <c r="G44" s="29">
        <v>29.38</v>
      </c>
      <c r="H44" s="30">
        <v>0.20399999999999999</v>
      </c>
      <c r="I44" s="108">
        <f>G44*(1+H44)</f>
        <v>35.373519999999999</v>
      </c>
      <c r="J44" s="31">
        <f>$J$53</f>
        <v>0</v>
      </c>
      <c r="K44" s="29">
        <f>I44*(1-J44)</f>
        <v>35.373519999999999</v>
      </c>
      <c r="L44" s="64">
        <f>K44*F44</f>
        <v>212.24112</v>
      </c>
      <c r="M44" s="55"/>
      <c r="N44" s="55"/>
    </row>
    <row r="45" spans="1:14" ht="15">
      <c r="A45" s="39" t="s">
        <v>142</v>
      </c>
      <c r="B45" s="39"/>
      <c r="C45" s="61"/>
      <c r="D45" s="62" t="s">
        <v>143</v>
      </c>
      <c r="E45" s="62"/>
      <c r="F45" s="100"/>
      <c r="G45" s="101"/>
      <c r="H45" s="102"/>
      <c r="I45" s="101"/>
      <c r="J45" s="60"/>
      <c r="K45" s="60"/>
      <c r="L45" s="103"/>
      <c r="M45" s="104"/>
      <c r="N45" s="98">
        <f>SUM(L46:L49)</f>
        <v>19531.373005493169</v>
      </c>
    </row>
    <row r="46" spans="1:14" ht="22.5">
      <c r="A46" s="15" t="s">
        <v>144</v>
      </c>
      <c r="B46" s="15" t="s">
        <v>117</v>
      </c>
      <c r="C46" s="17" t="s">
        <v>18</v>
      </c>
      <c r="D46" s="16" t="s">
        <v>145</v>
      </c>
      <c r="E46" s="16" t="s">
        <v>146</v>
      </c>
      <c r="F46" s="96">
        <v>115.86699999999999</v>
      </c>
      <c r="G46" s="29">
        <v>91.225999999999999</v>
      </c>
      <c r="H46" s="30">
        <v>0.20399999999999999</v>
      </c>
      <c r="I46" s="108">
        <f t="shared" ref="I46:I49" si="24">G46*(1+H46)</f>
        <v>109.83610399999999</v>
      </c>
      <c r="J46" s="31">
        <f t="shared" ref="J46:J49" si="25">$J$53</f>
        <v>0</v>
      </c>
      <c r="K46" s="29">
        <f t="shared" ref="K46:K49" si="26">I46*(1-J46)</f>
        <v>109.83610399999999</v>
      </c>
      <c r="L46" s="64">
        <f t="shared" ref="L46:L49" si="27">K46*F46</f>
        <v>12726.379862167998</v>
      </c>
      <c r="M46" s="55"/>
      <c r="N46" s="55"/>
    </row>
    <row r="47" spans="1:14" ht="22.5">
      <c r="A47" s="15" t="s">
        <v>147</v>
      </c>
      <c r="B47" s="15" t="s">
        <v>53</v>
      </c>
      <c r="C47" s="17" t="s">
        <v>148</v>
      </c>
      <c r="D47" s="16" t="s">
        <v>149</v>
      </c>
      <c r="E47" s="16" t="s">
        <v>69</v>
      </c>
      <c r="F47" s="96">
        <v>115.86699999999999</v>
      </c>
      <c r="G47" s="29">
        <v>1.93</v>
      </c>
      <c r="H47" s="30">
        <v>0.20399999999999999</v>
      </c>
      <c r="I47" s="108">
        <f t="shared" si="24"/>
        <v>2.3237199999999998</v>
      </c>
      <c r="J47" s="31">
        <f t="shared" si="25"/>
        <v>0</v>
      </c>
      <c r="K47" s="29">
        <f t="shared" si="26"/>
        <v>2.3237199999999998</v>
      </c>
      <c r="L47" s="64">
        <f t="shared" si="27"/>
        <v>269.24246523999994</v>
      </c>
      <c r="M47" s="55"/>
      <c r="N47" s="55"/>
    </row>
    <row r="48" spans="1:14" ht="33.75">
      <c r="A48" s="15" t="s">
        <v>150</v>
      </c>
      <c r="B48" s="15" t="s">
        <v>117</v>
      </c>
      <c r="C48" s="17" t="s">
        <v>151</v>
      </c>
      <c r="D48" s="16" t="s">
        <v>152</v>
      </c>
      <c r="E48" s="16" t="s">
        <v>87</v>
      </c>
      <c r="F48" s="96">
        <v>2.7531699999999995</v>
      </c>
      <c r="G48" s="29">
        <v>506.05292399999996</v>
      </c>
      <c r="H48" s="30">
        <v>0.20399999999999999</v>
      </c>
      <c r="I48" s="108">
        <f t="shared" si="24"/>
        <v>609.28772049599991</v>
      </c>
      <c r="J48" s="31">
        <f t="shared" si="25"/>
        <v>0</v>
      </c>
      <c r="K48" s="29">
        <f t="shared" si="26"/>
        <v>609.28772049599991</v>
      </c>
      <c r="L48" s="64">
        <f t="shared" si="27"/>
        <v>1677.4726734379717</v>
      </c>
      <c r="M48" s="55"/>
      <c r="N48" s="55"/>
    </row>
    <row r="49" spans="1:15" ht="22.5">
      <c r="A49" s="15" t="s">
        <v>153</v>
      </c>
      <c r="B49" s="15" t="s">
        <v>117</v>
      </c>
      <c r="C49" s="17" t="s">
        <v>19</v>
      </c>
      <c r="D49" s="16" t="s">
        <v>154</v>
      </c>
      <c r="E49" s="16" t="s">
        <v>69</v>
      </c>
      <c r="F49" s="96">
        <v>115.86699999999999</v>
      </c>
      <c r="G49" s="29">
        <v>34.825400000000002</v>
      </c>
      <c r="H49" s="30">
        <v>0.20399999999999999</v>
      </c>
      <c r="I49" s="108">
        <f t="shared" si="24"/>
        <v>41.929781599999998</v>
      </c>
      <c r="J49" s="31">
        <f t="shared" si="25"/>
        <v>0</v>
      </c>
      <c r="K49" s="29">
        <f t="shared" si="26"/>
        <v>41.929781599999998</v>
      </c>
      <c r="L49" s="64">
        <f t="shared" si="27"/>
        <v>4858.2780046471999</v>
      </c>
      <c r="M49" s="55"/>
      <c r="N49" s="55"/>
    </row>
    <row r="50" spans="1:15" ht="15">
      <c r="A50" s="39">
        <v>8</v>
      </c>
      <c r="B50" s="39"/>
      <c r="C50" s="61"/>
      <c r="D50" s="62" t="s">
        <v>155</v>
      </c>
      <c r="E50" s="62"/>
      <c r="F50" s="100"/>
      <c r="G50" s="101"/>
      <c r="H50" s="102"/>
      <c r="I50" s="101"/>
      <c r="J50" s="60"/>
      <c r="K50" s="60"/>
      <c r="L50" s="103"/>
      <c r="M50" s="104"/>
      <c r="N50" s="50">
        <f>SUM(L51:L52)</f>
        <v>1064.8176000000001</v>
      </c>
    </row>
    <row r="51" spans="1:15" ht="22.5">
      <c r="A51" s="15" t="s">
        <v>156</v>
      </c>
      <c r="B51" s="15" t="s">
        <v>53</v>
      </c>
      <c r="C51" s="17">
        <v>99802</v>
      </c>
      <c r="D51" s="16" t="s">
        <v>157</v>
      </c>
      <c r="E51" s="16" t="s">
        <v>69</v>
      </c>
      <c r="F51" s="96">
        <v>335</v>
      </c>
      <c r="G51" s="29">
        <v>0.54</v>
      </c>
      <c r="H51" s="30">
        <v>0.20399999999999999</v>
      </c>
      <c r="I51" s="108">
        <f t="shared" ref="I51:I52" si="28">G51*(1+H51)</f>
        <v>0.65016000000000007</v>
      </c>
      <c r="J51" s="31">
        <f t="shared" ref="J51:J52" si="29">$J$53</f>
        <v>0</v>
      </c>
      <c r="K51" s="29">
        <f t="shared" ref="K51:K52" si="30">I51*(1-J51)</f>
        <v>0.65016000000000007</v>
      </c>
      <c r="L51" s="64">
        <f t="shared" ref="L51:L52" si="31">K51*F51</f>
        <v>217.80360000000002</v>
      </c>
      <c r="M51" s="55"/>
      <c r="N51" s="55"/>
    </row>
    <row r="52" spans="1:15" ht="33.75">
      <c r="A52" s="15" t="s">
        <v>158</v>
      </c>
      <c r="B52" s="15" t="s">
        <v>53</v>
      </c>
      <c r="C52" s="17">
        <v>99803</v>
      </c>
      <c r="D52" s="16" t="s">
        <v>159</v>
      </c>
      <c r="E52" s="16" t="s">
        <v>69</v>
      </c>
      <c r="F52" s="96">
        <v>335</v>
      </c>
      <c r="G52" s="29">
        <v>2.1</v>
      </c>
      <c r="H52" s="30">
        <v>0.20399999999999999</v>
      </c>
      <c r="I52" s="108">
        <f t="shared" si="28"/>
        <v>2.5284</v>
      </c>
      <c r="J52" s="31">
        <f t="shared" si="29"/>
        <v>0</v>
      </c>
      <c r="K52" s="29">
        <f t="shared" si="30"/>
        <v>2.5284</v>
      </c>
      <c r="L52" s="64">
        <f t="shared" si="31"/>
        <v>847.01400000000001</v>
      </c>
      <c r="M52" s="55"/>
      <c r="N52" s="55"/>
    </row>
    <row r="53" spans="1:15" ht="15" customHeight="1">
      <c r="A53" s="90" t="s">
        <v>12</v>
      </c>
      <c r="B53" s="91"/>
      <c r="C53" s="91"/>
      <c r="D53" s="91"/>
      <c r="E53" s="57"/>
      <c r="F53" s="57"/>
      <c r="G53" s="57"/>
      <c r="H53" s="58"/>
      <c r="I53" s="59"/>
      <c r="J53" s="95">
        <v>0</v>
      </c>
      <c r="K53" s="37"/>
      <c r="L53" s="38"/>
      <c r="M53" s="67">
        <f>SUM(N10:N52)</f>
        <v>153000.93593237532</v>
      </c>
      <c r="N53" s="68"/>
      <c r="O53" s="13"/>
    </row>
    <row r="54" spans="1:15" ht="19.5" customHeight="1">
      <c r="A54" s="88" t="s">
        <v>9</v>
      </c>
      <c r="B54" s="88"/>
      <c r="C54" s="88"/>
      <c r="D54" s="88"/>
      <c r="E54" s="88"/>
      <c r="F54" s="88"/>
      <c r="G54" s="69" t="s">
        <v>8</v>
      </c>
      <c r="H54" s="69"/>
      <c r="I54" s="69"/>
      <c r="J54" s="69"/>
      <c r="K54" s="69"/>
      <c r="L54" s="69"/>
      <c r="M54" s="69"/>
      <c r="N54" s="69"/>
    </row>
    <row r="55" spans="1:15" ht="24" customHeight="1">
      <c r="A55" s="69" t="s">
        <v>7</v>
      </c>
      <c r="B55" s="69"/>
      <c r="C55" s="69"/>
      <c r="D55" s="69"/>
      <c r="E55" s="69" t="s">
        <v>40</v>
      </c>
      <c r="F55" s="69"/>
      <c r="G55" s="69"/>
      <c r="H55" s="69"/>
      <c r="I55" s="69"/>
      <c r="J55" s="69"/>
      <c r="K55" s="69"/>
      <c r="L55" s="69"/>
      <c r="M55" s="69"/>
      <c r="N55" s="69"/>
    </row>
    <row r="56" spans="1:15" ht="15">
      <c r="A56" s="70" t="s">
        <v>13</v>
      </c>
      <c r="B56" s="27" t="s">
        <v>160</v>
      </c>
      <c r="C56" s="26"/>
      <c r="D56" s="7"/>
      <c r="E56" s="65"/>
      <c r="F56" s="65"/>
      <c r="G56" s="65"/>
      <c r="H56" s="28"/>
      <c r="I56" s="28"/>
      <c r="J56" s="28"/>
      <c r="K56" s="28"/>
      <c r="L56" s="10"/>
    </row>
    <row r="57" spans="1:15" ht="15">
      <c r="A57" s="71"/>
      <c r="B57" s="193" t="s">
        <v>162</v>
      </c>
      <c r="C57" s="193"/>
      <c r="D57" s="193"/>
      <c r="E57" s="193"/>
      <c r="F57" s="193"/>
      <c r="G57" s="193"/>
      <c r="H57" s="193"/>
      <c r="I57" s="193"/>
      <c r="J57" s="193"/>
      <c r="K57" s="193"/>
      <c r="L57" s="193"/>
      <c r="M57" s="193"/>
      <c r="N57" s="193"/>
    </row>
    <row r="58" spans="1:15" ht="15" customHeight="1">
      <c r="A58" s="71"/>
      <c r="B58" s="77" t="s">
        <v>161</v>
      </c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</row>
    <row r="59" spans="1:15" ht="15" customHeight="1">
      <c r="A59" s="71"/>
      <c r="B59" s="77" t="s">
        <v>163</v>
      </c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</row>
    <row r="60" spans="1:15" ht="24.75" customHeight="1">
      <c r="A60" s="71"/>
      <c r="B60" s="78" t="s">
        <v>14</v>
      </c>
      <c r="C60" s="78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</row>
    <row r="61" spans="1:15" ht="6.75" customHeight="1">
      <c r="A61" s="71"/>
    </row>
    <row r="62" spans="1:15" ht="15">
      <c r="A62" s="6"/>
      <c r="B62" s="6"/>
      <c r="C62" s="6"/>
      <c r="D62" s="7"/>
      <c r="E62" s="8"/>
      <c r="F62" s="9"/>
      <c r="G62" s="9"/>
      <c r="H62" s="9"/>
      <c r="I62" s="12"/>
      <c r="J62" s="11"/>
      <c r="K62" s="10"/>
      <c r="L62" s="10"/>
    </row>
    <row r="63" spans="1:15" ht="15">
      <c r="A63" s="6"/>
      <c r="B63" s="6"/>
      <c r="C63" s="6"/>
      <c r="D63" s="7"/>
      <c r="E63" s="8"/>
      <c r="F63" s="9"/>
      <c r="G63" s="9"/>
      <c r="H63" s="9"/>
      <c r="I63" s="12"/>
      <c r="J63" s="11"/>
      <c r="K63" s="10"/>
      <c r="L63" s="10"/>
    </row>
    <row r="64" spans="1:15" ht="15">
      <c r="A64" s="6"/>
      <c r="B64" s="6"/>
      <c r="C64" s="6"/>
      <c r="D64" s="7"/>
      <c r="E64" s="8"/>
      <c r="F64" s="9"/>
      <c r="G64" s="9"/>
      <c r="H64" s="9"/>
      <c r="I64" s="12"/>
      <c r="J64" s="11"/>
      <c r="K64" s="10"/>
      <c r="L64" s="10"/>
    </row>
    <row r="65" spans="1:12" ht="15">
      <c r="A65" s="6"/>
      <c r="B65" s="6"/>
      <c r="C65" s="6"/>
      <c r="D65" s="7"/>
      <c r="E65" s="8"/>
      <c r="F65" s="9"/>
      <c r="G65" s="9"/>
      <c r="H65" s="9"/>
      <c r="I65" s="12"/>
      <c r="J65" s="11"/>
      <c r="K65" s="10"/>
      <c r="L65" s="10"/>
    </row>
    <row r="66" spans="1:12" ht="15">
      <c r="A66" s="6"/>
      <c r="B66" s="6"/>
      <c r="C66" s="6"/>
      <c r="D66" s="7"/>
      <c r="E66" s="8"/>
      <c r="F66" s="9"/>
      <c r="G66" s="9"/>
      <c r="H66" s="9"/>
      <c r="I66" s="12"/>
      <c r="J66" s="11"/>
      <c r="K66" s="10"/>
      <c r="L66" s="10"/>
    </row>
    <row r="67" spans="1:12" ht="15">
      <c r="A67" s="6"/>
      <c r="B67" s="6"/>
      <c r="C67" s="6"/>
      <c r="D67" s="7"/>
      <c r="E67" s="8"/>
      <c r="F67" s="9"/>
      <c r="G67" s="9"/>
      <c r="H67" s="9"/>
      <c r="I67" s="12"/>
      <c r="J67" s="11"/>
      <c r="K67" s="10"/>
      <c r="L67" s="10"/>
    </row>
    <row r="68" spans="1:12" ht="15">
      <c r="A68" s="6"/>
      <c r="B68" s="6"/>
      <c r="C68" s="6"/>
      <c r="D68" s="7"/>
      <c r="E68" s="8"/>
      <c r="F68" s="9"/>
      <c r="G68" s="9"/>
      <c r="H68" s="9"/>
      <c r="I68" s="12"/>
      <c r="J68" s="11"/>
      <c r="K68" s="10"/>
      <c r="L68" s="10"/>
    </row>
    <row r="69" spans="1:12" ht="15">
      <c r="A69" s="6"/>
      <c r="B69" s="6"/>
      <c r="C69" s="6"/>
      <c r="D69" s="7"/>
      <c r="E69" s="8"/>
      <c r="F69" s="9"/>
      <c r="G69" s="9"/>
      <c r="H69" s="9"/>
      <c r="I69" s="12"/>
      <c r="J69" s="11"/>
      <c r="K69" s="10"/>
      <c r="L69" s="10"/>
    </row>
    <row r="70" spans="1:12" ht="15">
      <c r="A70" s="6"/>
      <c r="B70" s="6"/>
      <c r="C70" s="6"/>
      <c r="D70" s="7"/>
      <c r="E70" s="8"/>
      <c r="F70" s="9"/>
      <c r="G70" s="9"/>
      <c r="H70" s="9"/>
      <c r="I70" s="12"/>
      <c r="J70" s="11"/>
      <c r="K70" s="10"/>
      <c r="L70" s="10"/>
    </row>
    <row r="71" spans="1:12" ht="15">
      <c r="A71" s="6"/>
      <c r="B71" s="6"/>
      <c r="C71" s="6"/>
      <c r="D71" s="7"/>
      <c r="E71" s="8"/>
      <c r="F71" s="9"/>
      <c r="G71" s="9"/>
      <c r="H71" s="9"/>
      <c r="I71" s="12"/>
      <c r="J71" s="11"/>
      <c r="K71" s="10"/>
      <c r="L71" s="10"/>
    </row>
    <row r="72" spans="1:12" ht="15">
      <c r="A72" s="6"/>
      <c r="B72" s="6"/>
      <c r="C72" s="6"/>
      <c r="D72" s="7"/>
      <c r="E72" s="8"/>
      <c r="F72" s="9"/>
      <c r="G72" s="9"/>
      <c r="H72" s="9"/>
      <c r="I72" s="12"/>
      <c r="J72" s="11"/>
      <c r="K72" s="10"/>
      <c r="L72" s="10"/>
    </row>
    <row r="73" spans="1:12" ht="15">
      <c r="A73" s="6"/>
      <c r="B73" s="6"/>
      <c r="C73" s="6"/>
      <c r="D73" s="7"/>
      <c r="E73" s="8"/>
      <c r="F73" s="9"/>
      <c r="G73" s="9"/>
      <c r="H73" s="9"/>
      <c r="I73" s="12"/>
      <c r="J73" s="11"/>
      <c r="K73" s="10"/>
      <c r="L73" s="10"/>
    </row>
    <row r="74" spans="1:12" ht="15">
      <c r="A74" s="6"/>
      <c r="B74" s="6"/>
      <c r="C74" s="6"/>
      <c r="D74" s="7"/>
      <c r="E74" s="8"/>
      <c r="F74" s="9"/>
      <c r="G74" s="9"/>
      <c r="H74" s="9"/>
      <c r="I74" s="12"/>
      <c r="J74" s="19"/>
      <c r="K74" s="10"/>
      <c r="L74" s="10"/>
    </row>
    <row r="75" spans="1:12" ht="15">
      <c r="A75" s="6"/>
      <c r="B75" s="6"/>
      <c r="C75" s="6"/>
      <c r="D75" s="7"/>
      <c r="E75" s="8"/>
      <c r="F75" s="9"/>
      <c r="G75" s="9"/>
      <c r="H75" s="9"/>
      <c r="I75" s="12"/>
      <c r="J75" s="19"/>
      <c r="K75" s="10"/>
      <c r="L75" s="10"/>
    </row>
    <row r="76" spans="1:12" ht="15">
      <c r="A76" s="6"/>
      <c r="B76" s="6"/>
      <c r="C76" s="6"/>
      <c r="D76" s="7"/>
      <c r="E76" s="8"/>
      <c r="F76" s="9"/>
      <c r="G76" s="9"/>
      <c r="H76" s="9"/>
      <c r="I76" s="12"/>
      <c r="J76" s="19"/>
      <c r="K76" s="10"/>
      <c r="L76" s="10"/>
    </row>
    <row r="77" spans="1:12" ht="15">
      <c r="A77" s="6"/>
      <c r="B77" s="6"/>
      <c r="C77" s="6"/>
      <c r="D77" s="7"/>
      <c r="E77" s="8"/>
      <c r="F77" s="9"/>
      <c r="G77" s="9"/>
      <c r="H77" s="9"/>
      <c r="I77" s="12"/>
      <c r="J77" s="19"/>
      <c r="K77" s="10"/>
      <c r="L77" s="10"/>
    </row>
    <row r="78" spans="1:12" ht="15">
      <c r="A78" s="6"/>
      <c r="B78" s="6"/>
      <c r="C78" s="6"/>
      <c r="D78" s="7"/>
      <c r="E78" s="8"/>
      <c r="F78" s="9"/>
      <c r="G78" s="9"/>
      <c r="H78" s="9"/>
      <c r="I78" s="12"/>
      <c r="J78" s="19"/>
      <c r="K78" s="10"/>
      <c r="L78" s="10"/>
    </row>
    <row r="79" spans="1:12" ht="15">
      <c r="A79" s="6"/>
      <c r="B79" s="6"/>
      <c r="C79" s="6"/>
      <c r="D79" s="7"/>
      <c r="E79" s="8"/>
      <c r="F79" s="9"/>
      <c r="G79" s="9"/>
      <c r="H79" s="9"/>
      <c r="I79" s="12"/>
      <c r="J79" s="19"/>
      <c r="K79" s="10"/>
      <c r="L79" s="10"/>
    </row>
    <row r="80" spans="1:12" ht="15">
      <c r="A80" s="6"/>
      <c r="B80" s="6"/>
      <c r="C80" s="6"/>
      <c r="D80" s="7"/>
      <c r="E80" s="8"/>
      <c r="F80" s="9"/>
      <c r="G80" s="9"/>
      <c r="H80" s="9"/>
      <c r="I80" s="12"/>
      <c r="J80" s="19"/>
      <c r="K80" s="10"/>
      <c r="L80" s="10"/>
    </row>
    <row r="81" spans="1:12" ht="15">
      <c r="A81" s="6"/>
      <c r="B81" s="6"/>
      <c r="C81" s="6"/>
      <c r="D81" s="7"/>
      <c r="E81" s="8"/>
      <c r="F81" s="9"/>
      <c r="G81" s="9"/>
      <c r="H81" s="9"/>
      <c r="I81" s="12"/>
      <c r="J81" s="19"/>
      <c r="K81" s="10"/>
      <c r="L81" s="10"/>
    </row>
    <row r="82" spans="1:12" ht="15">
      <c r="A82" s="6"/>
      <c r="B82" s="6"/>
      <c r="C82" s="6"/>
      <c r="D82" s="7"/>
      <c r="E82" s="8"/>
      <c r="F82" s="9"/>
      <c r="G82" s="9"/>
      <c r="H82" s="9"/>
      <c r="I82" s="12"/>
      <c r="J82" s="19"/>
      <c r="K82" s="10"/>
      <c r="L82" s="10"/>
    </row>
    <row r="83" spans="1:12" ht="15">
      <c r="A83" s="6"/>
      <c r="B83" s="6"/>
      <c r="C83" s="6"/>
      <c r="D83" s="7"/>
      <c r="E83" s="8"/>
      <c r="F83" s="9"/>
      <c r="G83" s="9"/>
      <c r="H83" s="9"/>
      <c r="I83" s="12"/>
      <c r="J83" s="19"/>
      <c r="K83" s="10"/>
      <c r="L83" s="10"/>
    </row>
    <row r="84" spans="1:12" ht="15">
      <c r="A84" s="6"/>
      <c r="B84" s="6"/>
      <c r="C84" s="6"/>
      <c r="D84" s="7"/>
      <c r="E84" s="8"/>
      <c r="F84" s="9"/>
      <c r="G84" s="9"/>
      <c r="H84" s="9"/>
      <c r="I84" s="12"/>
      <c r="J84" s="19"/>
      <c r="K84" s="10"/>
      <c r="L84" s="10"/>
    </row>
    <row r="85" spans="1:12" ht="15">
      <c r="A85" s="6"/>
      <c r="B85" s="6"/>
      <c r="C85" s="6"/>
      <c r="D85" s="7"/>
      <c r="E85" s="8"/>
      <c r="F85" s="9"/>
      <c r="G85" s="9"/>
      <c r="H85" s="9"/>
      <c r="I85" s="12"/>
      <c r="J85" s="19"/>
      <c r="K85" s="10"/>
      <c r="L85" s="10"/>
    </row>
    <row r="86" spans="1:12" ht="15">
      <c r="A86" s="6"/>
      <c r="B86" s="6"/>
      <c r="C86" s="6"/>
      <c r="D86" s="7"/>
      <c r="E86" s="8"/>
      <c r="F86" s="9"/>
      <c r="G86" s="9"/>
      <c r="H86" s="9"/>
      <c r="I86" s="12"/>
      <c r="J86" s="19"/>
      <c r="K86" s="10"/>
      <c r="L86" s="10"/>
    </row>
    <row r="87" spans="1:12" ht="15">
      <c r="A87" s="6"/>
      <c r="B87" s="6"/>
      <c r="C87" s="6"/>
      <c r="D87" s="7"/>
      <c r="E87" s="8"/>
      <c r="F87" s="9"/>
      <c r="G87" s="9"/>
      <c r="H87" s="9"/>
      <c r="I87" s="12"/>
      <c r="J87" s="19"/>
      <c r="K87" s="10"/>
      <c r="L87" s="10"/>
    </row>
    <row r="88" spans="1:12" ht="15">
      <c r="A88" s="6"/>
      <c r="B88" s="6"/>
      <c r="C88" s="6"/>
      <c r="D88" s="7"/>
      <c r="E88" s="8"/>
      <c r="F88" s="9"/>
      <c r="G88" s="9"/>
      <c r="H88" s="9"/>
      <c r="I88" s="12"/>
      <c r="J88" s="19"/>
      <c r="K88" s="10"/>
      <c r="L88" s="10"/>
    </row>
    <row r="89" spans="1:12" ht="15">
      <c r="A89" s="6"/>
      <c r="B89" s="6"/>
      <c r="C89" s="6"/>
      <c r="D89" s="7"/>
      <c r="E89" s="8"/>
      <c r="F89" s="9"/>
      <c r="G89" s="9"/>
      <c r="H89" s="9"/>
      <c r="I89" s="12"/>
      <c r="J89" s="19"/>
      <c r="K89" s="10"/>
      <c r="L89" s="10"/>
    </row>
    <row r="90" spans="1:12" ht="15">
      <c r="A90" s="6"/>
      <c r="B90" s="6"/>
      <c r="C90" s="6"/>
      <c r="D90" s="7"/>
      <c r="E90" s="8"/>
      <c r="F90" s="9"/>
      <c r="G90" s="9"/>
      <c r="H90" s="9"/>
      <c r="I90" s="12"/>
      <c r="J90" s="19"/>
      <c r="K90" s="10"/>
      <c r="L90" s="10"/>
    </row>
  </sheetData>
  <mergeCells count="31">
    <mergeCell ref="B57:N57"/>
    <mergeCell ref="A54:F54"/>
    <mergeCell ref="A55:D55"/>
    <mergeCell ref="E55:F55"/>
    <mergeCell ref="A53:D53"/>
    <mergeCell ref="G9:G10"/>
    <mergeCell ref="H9:H10"/>
    <mergeCell ref="I9:I10"/>
    <mergeCell ref="J9:J10"/>
    <mergeCell ref="K9:M9"/>
    <mergeCell ref="B9:B10"/>
    <mergeCell ref="C9:C10"/>
    <mergeCell ref="D9:D10"/>
    <mergeCell ref="E9:E10"/>
    <mergeCell ref="F9:F10"/>
    <mergeCell ref="N9:N10"/>
    <mergeCell ref="M53:N53"/>
    <mergeCell ref="G54:N55"/>
    <mergeCell ref="A56:A61"/>
    <mergeCell ref="A1:N1"/>
    <mergeCell ref="A2:N2"/>
    <mergeCell ref="A3:N3"/>
    <mergeCell ref="A4:N4"/>
    <mergeCell ref="A5:N5"/>
    <mergeCell ref="A6:N6"/>
    <mergeCell ref="B58:N58"/>
    <mergeCell ref="B59:N59"/>
    <mergeCell ref="B60:N60"/>
    <mergeCell ref="E8:I8"/>
    <mergeCell ref="J8:N8"/>
    <mergeCell ref="A9:A10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23069.153737/2020-97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Z38"/>
  <sheetViews>
    <sheetView zoomScaleNormal="100" workbookViewId="0">
      <selection activeCell="A5" sqref="A5:Y5"/>
    </sheetView>
  </sheetViews>
  <sheetFormatPr defaultRowHeight="15"/>
  <cols>
    <col min="1" max="1" width="6.28515625" customWidth="1"/>
    <col min="2" max="2" width="38.5703125" customWidth="1"/>
    <col min="3" max="3" width="13.42578125" bestFit="1" customWidth="1"/>
    <col min="4" max="4" width="10.85546875" bestFit="1" customWidth="1"/>
    <col min="5" max="5" width="4.42578125" customWidth="1"/>
    <col min="6" max="8" width="4.7109375" customWidth="1"/>
    <col min="9" max="9" width="4.42578125" customWidth="1"/>
    <col min="10" max="12" width="4.7109375" customWidth="1"/>
    <col min="13" max="13" width="4.42578125" customWidth="1"/>
    <col min="14" max="16" width="4.7109375" customWidth="1"/>
    <col min="17" max="17" width="4.42578125" customWidth="1"/>
    <col min="18" max="20" width="4.7109375" customWidth="1"/>
    <col min="21" max="21" width="4.42578125" customWidth="1"/>
    <col min="22" max="24" width="4.7109375" customWidth="1"/>
    <col min="25" max="25" width="11.42578125" customWidth="1"/>
    <col min="26" max="26" width="12.28515625" customWidth="1"/>
  </cols>
  <sheetData>
    <row r="1" spans="1:26" ht="15.75">
      <c r="A1" s="72" t="s">
        <v>178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</row>
    <row r="2" spans="1:26" ht="15.75">
      <c r="A2" s="73" t="s">
        <v>6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</row>
    <row r="3" spans="1:26" ht="15.75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</row>
    <row r="4" spans="1:26">
      <c r="A4" s="74" t="s">
        <v>179</v>
      </c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</row>
    <row r="5" spans="1:26" ht="31.5" customHeight="1">
      <c r="A5" s="75" t="s">
        <v>165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</row>
    <row r="6" spans="1:26">
      <c r="A6" s="76" t="s">
        <v>166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</row>
    <row r="7" spans="1:26" ht="17.25" thickBot="1">
      <c r="A7" s="92"/>
      <c r="B7" s="93"/>
      <c r="C7" s="93"/>
      <c r="D7" s="93"/>
      <c r="E7" s="93"/>
      <c r="F7" s="93"/>
      <c r="G7" s="93"/>
      <c r="H7" s="93"/>
    </row>
    <row r="8" spans="1:26" ht="15.75" thickTop="1">
      <c r="A8" s="129" t="s">
        <v>0</v>
      </c>
      <c r="B8" s="155" t="s">
        <v>44</v>
      </c>
      <c r="C8" s="155" t="s">
        <v>45</v>
      </c>
      <c r="D8" s="164" t="s">
        <v>46</v>
      </c>
      <c r="E8" s="164" t="s">
        <v>167</v>
      </c>
      <c r="F8" s="137"/>
      <c r="G8" s="137"/>
      <c r="H8" s="138"/>
      <c r="I8" s="164" t="s">
        <v>172</v>
      </c>
      <c r="J8" s="137"/>
      <c r="K8" s="137"/>
      <c r="L8" s="138"/>
      <c r="M8" s="164" t="s">
        <v>173</v>
      </c>
      <c r="N8" s="137"/>
      <c r="O8" s="137"/>
      <c r="P8" s="138"/>
      <c r="Q8" s="164" t="s">
        <v>174</v>
      </c>
      <c r="R8" s="137"/>
      <c r="S8" s="137"/>
      <c r="T8" s="138"/>
      <c r="U8" s="164" t="s">
        <v>175</v>
      </c>
      <c r="V8" s="137"/>
      <c r="W8" s="137"/>
      <c r="X8" s="138"/>
      <c r="Y8" s="178" t="s">
        <v>47</v>
      </c>
      <c r="Z8" s="110"/>
    </row>
    <row r="9" spans="1:26">
      <c r="A9" s="130"/>
      <c r="B9" s="156"/>
      <c r="C9" s="156"/>
      <c r="D9" s="165"/>
      <c r="E9" s="169" t="s">
        <v>168</v>
      </c>
      <c r="F9" s="139" t="s">
        <v>169</v>
      </c>
      <c r="G9" s="139" t="s">
        <v>170</v>
      </c>
      <c r="H9" s="140" t="s">
        <v>171</v>
      </c>
      <c r="I9" s="169" t="s">
        <v>168</v>
      </c>
      <c r="J9" s="139" t="s">
        <v>169</v>
      </c>
      <c r="K9" s="139" t="s">
        <v>170</v>
      </c>
      <c r="L9" s="140" t="s">
        <v>171</v>
      </c>
      <c r="M9" s="169" t="s">
        <v>168</v>
      </c>
      <c r="N9" s="139" t="s">
        <v>169</v>
      </c>
      <c r="O9" s="139" t="s">
        <v>170</v>
      </c>
      <c r="P9" s="140" t="s">
        <v>171</v>
      </c>
      <c r="Q9" s="169" t="s">
        <v>168</v>
      </c>
      <c r="R9" s="139" t="s">
        <v>169</v>
      </c>
      <c r="S9" s="139" t="s">
        <v>170</v>
      </c>
      <c r="T9" s="140" t="s">
        <v>171</v>
      </c>
      <c r="U9" s="169" t="s">
        <v>168</v>
      </c>
      <c r="V9" s="139" t="s">
        <v>169</v>
      </c>
      <c r="W9" s="139" t="s">
        <v>170</v>
      </c>
      <c r="X9" s="140" t="s">
        <v>171</v>
      </c>
      <c r="Y9" s="179"/>
      <c r="Z9" s="110"/>
    </row>
    <row r="10" spans="1:26" ht="6.95" customHeight="1">
      <c r="A10" s="131" t="s">
        <v>16</v>
      </c>
      <c r="B10" s="157" t="s">
        <v>51</v>
      </c>
      <c r="C10" s="162">
        <f>Orçamento!$N$11</f>
        <v>55647.001760000006</v>
      </c>
      <c r="D10" s="166">
        <f>C10/C$26</f>
        <v>0.36370366900628209</v>
      </c>
      <c r="E10" s="170"/>
      <c r="F10" s="141"/>
      <c r="G10" s="141"/>
      <c r="H10" s="142"/>
      <c r="I10" s="170"/>
      <c r="J10" s="141"/>
      <c r="K10" s="141"/>
      <c r="L10" s="142"/>
      <c r="M10" s="170"/>
      <c r="N10" s="141"/>
      <c r="O10" s="141"/>
      <c r="P10" s="142"/>
      <c r="Q10" s="170"/>
      <c r="R10" s="141"/>
      <c r="S10" s="141"/>
      <c r="T10" s="142"/>
      <c r="U10" s="170"/>
      <c r="V10" s="141"/>
      <c r="W10" s="141"/>
      <c r="X10" s="142"/>
      <c r="Y10" s="180"/>
      <c r="Z10" s="110"/>
    </row>
    <row r="11" spans="1:26" ht="15" customHeight="1">
      <c r="A11" s="132"/>
      <c r="B11" s="158"/>
      <c r="C11" s="163"/>
      <c r="D11" s="167"/>
      <c r="E11" s="171">
        <f>0.228*C10</f>
        <v>12687.516401280001</v>
      </c>
      <c r="F11" s="116"/>
      <c r="G11" s="116"/>
      <c r="H11" s="143"/>
      <c r="I11" s="171">
        <f>0.206*C10</f>
        <v>11463.282362560001</v>
      </c>
      <c r="J11" s="116"/>
      <c r="K11" s="116"/>
      <c r="L11" s="143"/>
      <c r="M11" s="171">
        <f>0.278*C10</f>
        <v>15469.866489280002</v>
      </c>
      <c r="N11" s="116"/>
      <c r="O11" s="116"/>
      <c r="P11" s="143"/>
      <c r="Q11" s="171">
        <f>0.178*C10</f>
        <v>9905.1663132800004</v>
      </c>
      <c r="R11" s="116"/>
      <c r="S11" s="116"/>
      <c r="T11" s="143"/>
      <c r="U11" s="171">
        <f>0.11*C10</f>
        <v>6121.1701936000009</v>
      </c>
      <c r="V11" s="116"/>
      <c r="W11" s="116"/>
      <c r="X11" s="143"/>
      <c r="Y11" s="181">
        <f>$C$26-(SUM(E11:X11))</f>
        <v>97353.934172375302</v>
      </c>
      <c r="Z11" s="115"/>
    </row>
    <row r="12" spans="1:26" ht="6.95" customHeight="1">
      <c r="A12" s="133" t="s">
        <v>17</v>
      </c>
      <c r="B12" s="159" t="s">
        <v>64</v>
      </c>
      <c r="C12" s="163">
        <f>Orçamento!$N$16</f>
        <v>32337.763355351999</v>
      </c>
      <c r="D12" s="167">
        <f>C12/C$26</f>
        <v>0.2113566375152432</v>
      </c>
      <c r="E12" s="172"/>
      <c r="F12" s="144"/>
      <c r="G12" s="144"/>
      <c r="H12" s="145"/>
      <c r="I12" s="172"/>
      <c r="J12" s="144"/>
      <c r="K12" s="146"/>
      <c r="L12" s="147"/>
      <c r="M12" s="173"/>
      <c r="N12" s="146"/>
      <c r="O12" s="146"/>
      <c r="P12" s="147"/>
      <c r="Q12" s="173"/>
      <c r="R12" s="146"/>
      <c r="S12" s="146"/>
      <c r="T12" s="147"/>
      <c r="U12" s="173"/>
      <c r="V12" s="146"/>
      <c r="W12" s="146"/>
      <c r="X12" s="147"/>
      <c r="Y12" s="182"/>
      <c r="Z12" s="110"/>
    </row>
    <row r="13" spans="1:26">
      <c r="A13" s="132"/>
      <c r="B13" s="158"/>
      <c r="C13" s="158"/>
      <c r="D13" s="167"/>
      <c r="E13" s="171">
        <f>0.68*C12</f>
        <v>21989.679081639362</v>
      </c>
      <c r="F13" s="116"/>
      <c r="G13" s="116"/>
      <c r="H13" s="143"/>
      <c r="I13" s="171">
        <f>0.32*C12</f>
        <v>10348.08427371264</v>
      </c>
      <c r="J13" s="116"/>
      <c r="K13" s="116"/>
      <c r="L13" s="143"/>
      <c r="M13" s="171"/>
      <c r="N13" s="116"/>
      <c r="O13" s="116"/>
      <c r="P13" s="143"/>
      <c r="Q13" s="171"/>
      <c r="R13" s="116"/>
      <c r="S13" s="116"/>
      <c r="T13" s="143"/>
      <c r="U13" s="171"/>
      <c r="V13" s="116"/>
      <c r="W13" s="116"/>
      <c r="X13" s="143"/>
      <c r="Y13" s="181">
        <f>Y11-(SUM(E13:X13))</f>
        <v>65016.170817023303</v>
      </c>
      <c r="Z13" s="110"/>
    </row>
    <row r="14" spans="1:26" ht="6.95" customHeight="1">
      <c r="A14" s="133" t="s">
        <v>18</v>
      </c>
      <c r="B14" s="160" t="s">
        <v>111</v>
      </c>
      <c r="C14" s="163">
        <f>Orçamento!$N$32</f>
        <v>223.99215999999998</v>
      </c>
      <c r="D14" s="167">
        <f>C14/C$26</f>
        <v>1.463992090211801E-3</v>
      </c>
      <c r="E14" s="173"/>
      <c r="F14" s="146"/>
      <c r="G14" s="146"/>
      <c r="H14" s="147"/>
      <c r="I14" s="173"/>
      <c r="J14" s="146"/>
      <c r="K14" s="146"/>
      <c r="L14" s="147"/>
      <c r="M14" s="173"/>
      <c r="N14" s="146"/>
      <c r="O14" s="146"/>
      <c r="P14" s="147"/>
      <c r="Q14" s="173"/>
      <c r="R14" s="146"/>
      <c r="S14" s="146"/>
      <c r="T14" s="147"/>
      <c r="U14" s="173"/>
      <c r="V14" s="144"/>
      <c r="W14" s="146"/>
      <c r="X14" s="147"/>
      <c r="Y14" s="182"/>
      <c r="Z14" s="110"/>
    </row>
    <row r="15" spans="1:26">
      <c r="A15" s="132"/>
      <c r="B15" s="158"/>
      <c r="C15" s="158"/>
      <c r="D15" s="167"/>
      <c r="E15" s="171"/>
      <c r="F15" s="116"/>
      <c r="G15" s="116"/>
      <c r="H15" s="143"/>
      <c r="I15" s="171"/>
      <c r="J15" s="116"/>
      <c r="K15" s="116"/>
      <c r="L15" s="143"/>
      <c r="M15" s="171"/>
      <c r="N15" s="116"/>
      <c r="O15" s="116"/>
      <c r="P15" s="143"/>
      <c r="Q15" s="171"/>
      <c r="R15" s="116"/>
      <c r="S15" s="116"/>
      <c r="T15" s="143"/>
      <c r="U15" s="171">
        <f>C14</f>
        <v>223.99215999999998</v>
      </c>
      <c r="V15" s="116"/>
      <c r="W15" s="116"/>
      <c r="X15" s="143"/>
      <c r="Y15" s="181">
        <f>Y13-(SUM(E15:X15))</f>
        <v>64792.178657023302</v>
      </c>
      <c r="Z15" s="110"/>
    </row>
    <row r="16" spans="1:26" ht="6.95" customHeight="1">
      <c r="A16" s="133" t="s">
        <v>19</v>
      </c>
      <c r="B16" s="159" t="s">
        <v>115</v>
      </c>
      <c r="C16" s="163">
        <f>Orçamento!$N$34</f>
        <v>43292.579895530151</v>
      </c>
      <c r="D16" s="167">
        <f>C16/C$26</f>
        <v>0.2829563076311179</v>
      </c>
      <c r="E16" s="173"/>
      <c r="F16" s="146"/>
      <c r="G16" s="146"/>
      <c r="H16" s="147"/>
      <c r="I16" s="173"/>
      <c r="J16" s="146"/>
      <c r="K16" s="146"/>
      <c r="L16" s="147"/>
      <c r="M16" s="172"/>
      <c r="N16" s="144"/>
      <c r="O16" s="144"/>
      <c r="P16" s="145"/>
      <c r="Q16" s="172"/>
      <c r="R16" s="144"/>
      <c r="S16" s="144"/>
      <c r="T16" s="145"/>
      <c r="U16" s="172"/>
      <c r="V16" s="144"/>
      <c r="W16" s="146"/>
      <c r="X16" s="147"/>
      <c r="Y16" s="182"/>
      <c r="Z16" s="110"/>
    </row>
    <row r="17" spans="1:26">
      <c r="A17" s="132"/>
      <c r="B17" s="158"/>
      <c r="C17" s="158"/>
      <c r="D17" s="167"/>
      <c r="E17" s="171"/>
      <c r="F17" s="116"/>
      <c r="G17" s="116"/>
      <c r="H17" s="143"/>
      <c r="I17" s="171"/>
      <c r="J17" s="116"/>
      <c r="K17" s="116"/>
      <c r="L17" s="143"/>
      <c r="M17" s="171">
        <f>C16*0.4</f>
        <v>17317.031958212061</v>
      </c>
      <c r="N17" s="116"/>
      <c r="O17" s="116"/>
      <c r="P17" s="143"/>
      <c r="Q17" s="171">
        <f>C16*0.4</f>
        <v>17317.031958212061</v>
      </c>
      <c r="R17" s="116"/>
      <c r="S17" s="116"/>
      <c r="T17" s="143"/>
      <c r="U17" s="171">
        <f>C16*0.2</f>
        <v>8658.5159791060305</v>
      </c>
      <c r="V17" s="116"/>
      <c r="W17" s="116"/>
      <c r="X17" s="143"/>
      <c r="Y17" s="181">
        <f>Y15-(SUM(E17:X17))</f>
        <v>21499.598761493151</v>
      </c>
      <c r="Z17" s="110"/>
    </row>
    <row r="18" spans="1:26" ht="6.95" customHeight="1">
      <c r="A18" s="133" t="s">
        <v>20</v>
      </c>
      <c r="B18" s="160" t="s">
        <v>132</v>
      </c>
      <c r="C18" s="163">
        <f>Orçamento!$N$40</f>
        <v>691.16703599999983</v>
      </c>
      <c r="D18" s="167">
        <f>C18/C$26</f>
        <v>4.5174039739566546E-3</v>
      </c>
      <c r="E18" s="173"/>
      <c r="F18" s="146"/>
      <c r="G18" s="146"/>
      <c r="H18" s="147"/>
      <c r="I18" s="173"/>
      <c r="J18" s="146"/>
      <c r="K18" s="146"/>
      <c r="L18" s="147"/>
      <c r="M18" s="173"/>
      <c r="N18" s="146"/>
      <c r="O18" s="146"/>
      <c r="P18" s="147"/>
      <c r="Q18" s="173"/>
      <c r="R18" s="146"/>
      <c r="S18" s="146"/>
      <c r="T18" s="147"/>
      <c r="U18" s="173"/>
      <c r="V18" s="146"/>
      <c r="W18" s="144"/>
      <c r="X18" s="147"/>
      <c r="Y18" s="182"/>
      <c r="Z18" s="110"/>
    </row>
    <row r="19" spans="1:26">
      <c r="A19" s="132"/>
      <c r="B19" s="158"/>
      <c r="C19" s="158"/>
      <c r="D19" s="167"/>
      <c r="E19" s="171"/>
      <c r="F19" s="116"/>
      <c r="G19" s="116"/>
      <c r="H19" s="143"/>
      <c r="I19" s="171"/>
      <c r="J19" s="116"/>
      <c r="K19" s="116"/>
      <c r="L19" s="143"/>
      <c r="M19" s="171"/>
      <c r="N19" s="116"/>
      <c r="O19" s="116"/>
      <c r="P19" s="143"/>
      <c r="Q19" s="171"/>
      <c r="R19" s="116"/>
      <c r="S19" s="116"/>
      <c r="T19" s="143"/>
      <c r="U19" s="171">
        <f>C18</f>
        <v>691.16703599999983</v>
      </c>
      <c r="V19" s="116"/>
      <c r="W19" s="116"/>
      <c r="X19" s="143"/>
      <c r="Y19" s="181">
        <f>Y17-(SUM(E19:X19))</f>
        <v>20808.431725493152</v>
      </c>
      <c r="Z19" s="110"/>
    </row>
    <row r="20" spans="1:26" ht="6.95" customHeight="1">
      <c r="A20" s="133" t="s">
        <v>21</v>
      </c>
      <c r="B20" s="160" t="s">
        <v>138</v>
      </c>
      <c r="C20" s="163">
        <f>Orçamento!$N$43</f>
        <v>212.24112</v>
      </c>
      <c r="D20" s="167">
        <f>C20/C$26</f>
        <v>1.3871883770293285E-3</v>
      </c>
      <c r="E20" s="173"/>
      <c r="F20" s="146"/>
      <c r="G20" s="146"/>
      <c r="H20" s="147"/>
      <c r="I20" s="173"/>
      <c r="J20" s="146"/>
      <c r="K20" s="146"/>
      <c r="L20" s="147"/>
      <c r="M20" s="173"/>
      <c r="N20" s="146"/>
      <c r="O20" s="146"/>
      <c r="P20" s="147"/>
      <c r="Q20" s="173"/>
      <c r="R20" s="146"/>
      <c r="S20" s="146"/>
      <c r="T20" s="147"/>
      <c r="U20" s="173"/>
      <c r="V20" s="146"/>
      <c r="W20" s="144"/>
      <c r="X20" s="147"/>
      <c r="Y20" s="182"/>
      <c r="Z20" s="110"/>
    </row>
    <row r="21" spans="1:26">
      <c r="A21" s="132"/>
      <c r="B21" s="158"/>
      <c r="C21" s="158"/>
      <c r="D21" s="167"/>
      <c r="E21" s="171"/>
      <c r="F21" s="116"/>
      <c r="G21" s="116"/>
      <c r="H21" s="143"/>
      <c r="I21" s="171"/>
      <c r="J21" s="116"/>
      <c r="K21" s="116"/>
      <c r="L21" s="143"/>
      <c r="M21" s="171"/>
      <c r="N21" s="116"/>
      <c r="O21" s="116"/>
      <c r="P21" s="143"/>
      <c r="Q21" s="171"/>
      <c r="R21" s="116"/>
      <c r="S21" s="116"/>
      <c r="T21" s="143"/>
      <c r="U21" s="171">
        <f>C20</f>
        <v>212.24112</v>
      </c>
      <c r="V21" s="116"/>
      <c r="W21" s="116"/>
      <c r="X21" s="143"/>
      <c r="Y21" s="181">
        <f>Y19-(SUM(E21:X21))</f>
        <v>20596.190605493153</v>
      </c>
      <c r="Z21" s="110"/>
    </row>
    <row r="22" spans="1:26" ht="6.95" customHeight="1">
      <c r="A22" s="133" t="s">
        <v>128</v>
      </c>
      <c r="B22" s="160" t="s">
        <v>143</v>
      </c>
      <c r="C22" s="163">
        <f>Orçamento!$N$45</f>
        <v>19531.373005493169</v>
      </c>
      <c r="D22" s="167">
        <f>C22/C$26</f>
        <v>0.12765525182228829</v>
      </c>
      <c r="E22" s="173"/>
      <c r="F22" s="146"/>
      <c r="G22" s="146"/>
      <c r="H22" s="147"/>
      <c r="I22" s="173"/>
      <c r="J22" s="146"/>
      <c r="K22" s="144"/>
      <c r="L22" s="145"/>
      <c r="M22" s="172"/>
      <c r="N22" s="144"/>
      <c r="O22" s="146"/>
      <c r="P22" s="147"/>
      <c r="Q22" s="173"/>
      <c r="R22" s="146"/>
      <c r="S22" s="146"/>
      <c r="T22" s="147"/>
      <c r="U22" s="173"/>
      <c r="V22" s="146"/>
      <c r="W22" s="146"/>
      <c r="X22" s="147"/>
      <c r="Y22" s="182"/>
      <c r="Z22" s="110"/>
    </row>
    <row r="23" spans="1:26">
      <c r="A23" s="132"/>
      <c r="B23" s="158"/>
      <c r="C23" s="158"/>
      <c r="D23" s="167"/>
      <c r="E23" s="171"/>
      <c r="F23" s="116"/>
      <c r="G23" s="116"/>
      <c r="H23" s="143"/>
      <c r="I23" s="171">
        <f>C22*0.5</f>
        <v>9765.6865027465847</v>
      </c>
      <c r="J23" s="116"/>
      <c r="K23" s="116"/>
      <c r="L23" s="143"/>
      <c r="M23" s="171">
        <f>C22*0.5</f>
        <v>9765.6865027465847</v>
      </c>
      <c r="N23" s="116"/>
      <c r="O23" s="116"/>
      <c r="P23" s="143"/>
      <c r="Q23" s="171"/>
      <c r="R23" s="116"/>
      <c r="S23" s="116"/>
      <c r="T23" s="143"/>
      <c r="U23" s="171"/>
      <c r="V23" s="116"/>
      <c r="W23" s="116"/>
      <c r="X23" s="143"/>
      <c r="Y23" s="181">
        <f>Y21-(SUM(E23:X23))</f>
        <v>1064.8175999999839</v>
      </c>
      <c r="Z23" s="110"/>
    </row>
    <row r="24" spans="1:26" ht="6.95" customHeight="1">
      <c r="A24" s="133" t="s">
        <v>22</v>
      </c>
      <c r="B24" s="159" t="s">
        <v>155</v>
      </c>
      <c r="C24" s="163">
        <f>Orçamento!$N$50</f>
        <v>1064.8176000000001</v>
      </c>
      <c r="D24" s="167">
        <f>C24/C$26</f>
        <v>6.959549583870764E-3</v>
      </c>
      <c r="E24" s="173"/>
      <c r="F24" s="146"/>
      <c r="G24" s="146"/>
      <c r="H24" s="147"/>
      <c r="I24" s="173"/>
      <c r="J24" s="146"/>
      <c r="K24" s="146"/>
      <c r="L24" s="147"/>
      <c r="M24" s="173"/>
      <c r="N24" s="146"/>
      <c r="O24" s="146"/>
      <c r="P24" s="147"/>
      <c r="Q24" s="173"/>
      <c r="R24" s="146"/>
      <c r="S24" s="146"/>
      <c r="T24" s="147"/>
      <c r="U24" s="173"/>
      <c r="V24" s="146"/>
      <c r="W24" s="146"/>
      <c r="X24" s="145"/>
      <c r="Y24" s="182"/>
      <c r="Z24" s="110"/>
    </row>
    <row r="25" spans="1:26">
      <c r="A25" s="134"/>
      <c r="B25" s="161"/>
      <c r="C25" s="161"/>
      <c r="D25" s="168"/>
      <c r="E25" s="174"/>
      <c r="F25" s="148"/>
      <c r="G25" s="148"/>
      <c r="H25" s="149"/>
      <c r="I25" s="174"/>
      <c r="J25" s="148"/>
      <c r="K25" s="148"/>
      <c r="L25" s="149"/>
      <c r="M25" s="174"/>
      <c r="N25" s="148"/>
      <c r="O25" s="148"/>
      <c r="P25" s="149"/>
      <c r="Q25" s="174"/>
      <c r="R25" s="148"/>
      <c r="S25" s="148"/>
      <c r="T25" s="149"/>
      <c r="U25" s="174">
        <f>C24</f>
        <v>1064.8176000000001</v>
      </c>
      <c r="V25" s="148"/>
      <c r="W25" s="148"/>
      <c r="X25" s="149"/>
      <c r="Y25" s="183">
        <f>Y23-(SUM(E25:X25))</f>
        <v>-1.6143530956469476E-11</v>
      </c>
      <c r="Z25" s="110"/>
    </row>
    <row r="26" spans="1:26">
      <c r="A26" s="124"/>
      <c r="B26" s="122" t="s">
        <v>48</v>
      </c>
      <c r="C26" s="123">
        <f>SUM(C10:C25)</f>
        <v>153000.93593237532</v>
      </c>
      <c r="D26" s="135">
        <f>SUM(D10:D25)</f>
        <v>1</v>
      </c>
      <c r="E26" s="175"/>
      <c r="F26" s="150"/>
      <c r="G26" s="150"/>
      <c r="H26" s="151"/>
      <c r="I26" s="175"/>
      <c r="J26" s="150"/>
      <c r="K26" s="150"/>
      <c r="L26" s="151"/>
      <c r="M26" s="175"/>
      <c r="N26" s="150"/>
      <c r="O26" s="150"/>
      <c r="P26" s="151"/>
      <c r="Q26" s="175"/>
      <c r="R26" s="150"/>
      <c r="S26" s="150"/>
      <c r="T26" s="151"/>
      <c r="U26" s="175"/>
      <c r="V26" s="150"/>
      <c r="W26" s="150"/>
      <c r="X26" s="151"/>
      <c r="Y26" s="184"/>
      <c r="Z26" s="110"/>
    </row>
    <row r="27" spans="1:26">
      <c r="A27" s="125"/>
      <c r="B27" s="111" t="s">
        <v>49</v>
      </c>
      <c r="C27" s="111"/>
      <c r="D27" s="117"/>
      <c r="E27" s="176">
        <f>SUM(E11:H25)</f>
        <v>34677.195482919364</v>
      </c>
      <c r="F27" s="118"/>
      <c r="G27" s="118"/>
      <c r="H27" s="152"/>
      <c r="I27" s="176">
        <f t="shared" ref="I27" si="0">SUM(I11:L25)</f>
        <v>31577.053139019226</v>
      </c>
      <c r="J27" s="118"/>
      <c r="K27" s="118"/>
      <c r="L27" s="152"/>
      <c r="M27" s="176">
        <f t="shared" ref="M27" si="1">SUM(M11:P25)</f>
        <v>42552.584950238648</v>
      </c>
      <c r="N27" s="118"/>
      <c r="O27" s="118"/>
      <c r="P27" s="152"/>
      <c r="Q27" s="176">
        <f t="shared" ref="Q27" si="2">SUM(Q11:T25)</f>
        <v>27222.19827149206</v>
      </c>
      <c r="R27" s="118"/>
      <c r="S27" s="118"/>
      <c r="T27" s="152"/>
      <c r="U27" s="176">
        <f>SUM(U11:X25)</f>
        <v>16971.904088706033</v>
      </c>
      <c r="V27" s="118"/>
      <c r="W27" s="118"/>
      <c r="X27" s="152"/>
      <c r="Y27" s="182"/>
      <c r="Z27" s="110"/>
    </row>
    <row r="28" spans="1:26">
      <c r="A28" s="125"/>
      <c r="B28" s="112" t="s">
        <v>23</v>
      </c>
      <c r="C28" s="112"/>
      <c r="D28" s="119"/>
      <c r="E28" s="176">
        <f>E27</f>
        <v>34677.195482919364</v>
      </c>
      <c r="F28" s="121"/>
      <c r="G28" s="121"/>
      <c r="H28" s="153"/>
      <c r="I28" s="176">
        <f>I27+E28</f>
        <v>66254.24862193859</v>
      </c>
      <c r="J28" s="121"/>
      <c r="K28" s="121"/>
      <c r="L28" s="153"/>
      <c r="M28" s="176">
        <f t="shared" ref="M28" si="3">M27+I28</f>
        <v>108806.83357217725</v>
      </c>
      <c r="N28" s="121"/>
      <c r="O28" s="121"/>
      <c r="P28" s="153"/>
      <c r="Q28" s="176">
        <f t="shared" ref="Q28" si="4">Q27+M28</f>
        <v>136029.03184366931</v>
      </c>
      <c r="R28" s="121"/>
      <c r="S28" s="121"/>
      <c r="T28" s="153"/>
      <c r="U28" s="176">
        <f t="shared" ref="U28" si="5">U27+Q28</f>
        <v>153000.93593237535</v>
      </c>
      <c r="V28" s="121"/>
      <c r="W28" s="121"/>
      <c r="X28" s="153"/>
      <c r="Y28" s="182"/>
      <c r="Z28" s="110"/>
    </row>
    <row r="29" spans="1:26">
      <c r="A29" s="126"/>
      <c r="B29" s="112" t="s">
        <v>24</v>
      </c>
      <c r="C29" s="112"/>
      <c r="D29" s="119"/>
      <c r="E29" s="177">
        <f>E27/$C$26</f>
        <v>0.22664695004379773</v>
      </c>
      <c r="F29" s="120"/>
      <c r="G29" s="120"/>
      <c r="H29" s="154"/>
      <c r="I29" s="177">
        <f t="shared" ref="I29:X29" si="6">I27/$C$26</f>
        <v>0.20638470573131609</v>
      </c>
      <c r="J29" s="120"/>
      <c r="K29" s="120"/>
      <c r="L29" s="154"/>
      <c r="M29" s="177">
        <f t="shared" ref="M29:X29" si="7">M27/$C$26</f>
        <v>0.27811976894733775</v>
      </c>
      <c r="N29" s="120"/>
      <c r="O29" s="120"/>
      <c r="P29" s="154"/>
      <c r="Q29" s="177">
        <f t="shared" ref="Q29:X29" si="8">Q27/$C$26</f>
        <v>0.17792177613556537</v>
      </c>
      <c r="R29" s="120"/>
      <c r="S29" s="120"/>
      <c r="T29" s="154"/>
      <c r="U29" s="177">
        <f t="shared" ref="U29:X29" si="9">U27/$C$26</f>
        <v>0.11092679914198317</v>
      </c>
      <c r="V29" s="120"/>
      <c r="W29" s="120"/>
      <c r="X29" s="154"/>
      <c r="Y29" s="182"/>
      <c r="Z29" s="110"/>
    </row>
    <row r="30" spans="1:26" ht="15.75" thickBot="1">
      <c r="A30" s="127"/>
      <c r="B30" s="128" t="s">
        <v>25</v>
      </c>
      <c r="C30" s="128"/>
      <c r="D30" s="136"/>
      <c r="E30" s="186">
        <f>E29</f>
        <v>0.22664695004379773</v>
      </c>
      <c r="F30" s="187"/>
      <c r="G30" s="187"/>
      <c r="H30" s="188"/>
      <c r="I30" s="186">
        <f>I29+E30</f>
        <v>0.43303165577511382</v>
      </c>
      <c r="J30" s="187"/>
      <c r="K30" s="187"/>
      <c r="L30" s="188"/>
      <c r="M30" s="186">
        <f t="shared" ref="M30" si="10">M29+I30</f>
        <v>0.71115142472245152</v>
      </c>
      <c r="N30" s="187"/>
      <c r="O30" s="187"/>
      <c r="P30" s="188"/>
      <c r="Q30" s="186">
        <f t="shared" ref="Q30" si="11">Q29+M30</f>
        <v>0.88907320085801689</v>
      </c>
      <c r="R30" s="187"/>
      <c r="S30" s="187"/>
      <c r="T30" s="188"/>
      <c r="U30" s="186">
        <f t="shared" ref="U30" si="12">U29+Q30</f>
        <v>1</v>
      </c>
      <c r="V30" s="187"/>
      <c r="W30" s="187"/>
      <c r="X30" s="188"/>
      <c r="Y30" s="185"/>
      <c r="Z30" s="110"/>
    </row>
    <row r="31" spans="1:26" ht="33" customHeight="1" thickTop="1">
      <c r="A31" s="189" t="s">
        <v>9</v>
      </c>
      <c r="B31" s="189"/>
      <c r="C31" s="189"/>
      <c r="D31" s="189"/>
      <c r="E31" s="189"/>
      <c r="F31" s="189"/>
      <c r="G31" s="189"/>
      <c r="H31" s="189"/>
      <c r="I31" s="190" t="s">
        <v>177</v>
      </c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10"/>
    </row>
    <row r="32" spans="1:26" ht="33" customHeight="1">
      <c r="A32" s="69" t="s">
        <v>7</v>
      </c>
      <c r="B32" s="69"/>
      <c r="C32" s="69"/>
      <c r="D32" s="69" t="s">
        <v>176</v>
      </c>
      <c r="E32" s="69"/>
      <c r="F32" s="69"/>
      <c r="G32" s="69"/>
      <c r="H32" s="69"/>
      <c r="I32" s="192"/>
      <c r="J32" s="192"/>
      <c r="K32" s="192"/>
      <c r="L32" s="192"/>
      <c r="M32" s="192"/>
      <c r="N32" s="192"/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10"/>
    </row>
    <row r="33" spans="1:26">
      <c r="B33" s="113" t="s">
        <v>13</v>
      </c>
      <c r="C33" s="6"/>
      <c r="D33" s="6"/>
      <c r="E33" s="6"/>
      <c r="F33" s="6"/>
      <c r="G33" s="6"/>
      <c r="H33" s="6"/>
      <c r="I33" s="12"/>
      <c r="J33" s="10"/>
      <c r="K33" s="110"/>
      <c r="L33" s="110"/>
      <c r="M33" s="110"/>
      <c r="N33" s="110"/>
      <c r="O33" s="110"/>
      <c r="P33" s="110"/>
      <c r="Q33" s="110"/>
      <c r="R33" s="110"/>
      <c r="S33" s="110"/>
      <c r="T33" s="110"/>
      <c r="U33" s="110"/>
      <c r="V33" s="110"/>
      <c r="W33" s="110"/>
      <c r="X33" s="110"/>
      <c r="Y33" s="110"/>
      <c r="Z33" s="110"/>
    </row>
    <row r="34" spans="1:26" ht="26.25" customHeight="1">
      <c r="A34" s="114"/>
      <c r="B34" s="94" t="s">
        <v>50</v>
      </c>
      <c r="C34" s="94"/>
      <c r="D34" s="94"/>
      <c r="E34" s="94"/>
      <c r="F34" s="94"/>
      <c r="G34" s="94"/>
      <c r="H34" s="94"/>
      <c r="I34" s="28"/>
      <c r="J34" s="28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</row>
    <row r="35" spans="1:26">
      <c r="A35" s="6"/>
      <c r="B35" s="77"/>
      <c r="C35" s="89"/>
      <c r="D35" s="89"/>
      <c r="E35" s="89"/>
      <c r="F35" s="89"/>
      <c r="G35" s="89"/>
      <c r="H35" s="89"/>
      <c r="I35" s="89"/>
      <c r="J35" s="89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</row>
    <row r="36" spans="1:26">
      <c r="A36" s="6"/>
      <c r="B36" s="77"/>
      <c r="C36" s="89"/>
      <c r="D36" s="89"/>
      <c r="E36" s="89"/>
      <c r="F36" s="89"/>
      <c r="G36" s="89"/>
      <c r="H36" s="89"/>
      <c r="I36" s="89"/>
      <c r="J36" s="89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</row>
    <row r="37" spans="1:26">
      <c r="A37" s="14"/>
      <c r="B37" s="77"/>
      <c r="C37" s="89"/>
      <c r="D37" s="89"/>
      <c r="E37" s="89"/>
      <c r="F37" s="89"/>
      <c r="G37" s="89"/>
      <c r="H37" s="89"/>
      <c r="I37" s="89"/>
      <c r="J37" s="89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</row>
    <row r="38" spans="1:26">
      <c r="A38" s="6"/>
      <c r="B38" s="110"/>
      <c r="C38" s="110"/>
      <c r="D38" s="110"/>
      <c r="E38" s="110"/>
      <c r="F38" s="110"/>
      <c r="G38" s="110"/>
      <c r="H38" s="110"/>
      <c r="I38" s="110"/>
      <c r="J38" s="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</row>
  </sheetData>
  <mergeCells count="121">
    <mergeCell ref="A5:Y5"/>
    <mergeCell ref="A6:Y6"/>
    <mergeCell ref="U30:X30"/>
    <mergeCell ref="Q30:T30"/>
    <mergeCell ref="Q29:T29"/>
    <mergeCell ref="Q28:T28"/>
    <mergeCell ref="E28:H28"/>
    <mergeCell ref="I28:L28"/>
    <mergeCell ref="M28:P28"/>
    <mergeCell ref="E29:H29"/>
    <mergeCell ref="I29:L29"/>
    <mergeCell ref="M29:P29"/>
    <mergeCell ref="E30:H30"/>
    <mergeCell ref="I30:L30"/>
    <mergeCell ref="M30:P30"/>
    <mergeCell ref="M27:P27"/>
    <mergeCell ref="Q27:T27"/>
    <mergeCell ref="U27:X27"/>
    <mergeCell ref="U28:X28"/>
    <mergeCell ref="U29:X29"/>
    <mergeCell ref="U19:X19"/>
    <mergeCell ref="U21:X21"/>
    <mergeCell ref="U23:X23"/>
    <mergeCell ref="U25:X25"/>
    <mergeCell ref="Y8:Y9"/>
    <mergeCell ref="U8:X8"/>
    <mergeCell ref="U11:X11"/>
    <mergeCell ref="U13:X13"/>
    <mergeCell ref="U15:X15"/>
    <mergeCell ref="U17:X17"/>
    <mergeCell ref="M19:P19"/>
    <mergeCell ref="M21:P21"/>
    <mergeCell ref="M23:P23"/>
    <mergeCell ref="M25:P25"/>
    <mergeCell ref="Q8:T8"/>
    <mergeCell ref="Q11:T11"/>
    <mergeCell ref="Q13:T13"/>
    <mergeCell ref="Q15:T15"/>
    <mergeCell ref="Q17:T17"/>
    <mergeCell ref="Q19:T19"/>
    <mergeCell ref="Q21:T21"/>
    <mergeCell ref="Q23:T23"/>
    <mergeCell ref="Q25:T25"/>
    <mergeCell ref="M8:P8"/>
    <mergeCell ref="M11:P11"/>
    <mergeCell ref="M13:P13"/>
    <mergeCell ref="M15:P15"/>
    <mergeCell ref="M17:P17"/>
    <mergeCell ref="E25:H25"/>
    <mergeCell ref="I8:L8"/>
    <mergeCell ref="I11:L11"/>
    <mergeCell ref="I13:L13"/>
    <mergeCell ref="I15:L15"/>
    <mergeCell ref="I17:L17"/>
    <mergeCell ref="I19:L19"/>
    <mergeCell ref="I21:L21"/>
    <mergeCell ref="I23:L23"/>
    <mergeCell ref="I25:L25"/>
    <mergeCell ref="E15:H15"/>
    <mergeCell ref="E17:H17"/>
    <mergeCell ref="E19:H19"/>
    <mergeCell ref="E21:H21"/>
    <mergeCell ref="E23:H23"/>
    <mergeCell ref="B34:H34"/>
    <mergeCell ref="B35:J35"/>
    <mergeCell ref="B36:J36"/>
    <mergeCell ref="B37:J37"/>
    <mergeCell ref="B27:D27"/>
    <mergeCell ref="B28:D28"/>
    <mergeCell ref="B29:D29"/>
    <mergeCell ref="B30:D30"/>
    <mergeCell ref="A31:H31"/>
    <mergeCell ref="A32:C32"/>
    <mergeCell ref="E27:H27"/>
    <mergeCell ref="I27:L27"/>
    <mergeCell ref="D32:H32"/>
    <mergeCell ref="I31:Y32"/>
    <mergeCell ref="A24:A25"/>
    <mergeCell ref="B24:B25"/>
    <mergeCell ref="C24:C25"/>
    <mergeCell ref="D24:D25"/>
    <mergeCell ref="A22:A23"/>
    <mergeCell ref="B22:B23"/>
    <mergeCell ref="C22:C23"/>
    <mergeCell ref="D22:D23"/>
    <mergeCell ref="A18:A19"/>
    <mergeCell ref="B18:B19"/>
    <mergeCell ref="C18:C19"/>
    <mergeCell ref="D18:D19"/>
    <mergeCell ref="A20:A21"/>
    <mergeCell ref="B20:B21"/>
    <mergeCell ref="C20:C21"/>
    <mergeCell ref="D20:D21"/>
    <mergeCell ref="A14:A15"/>
    <mergeCell ref="B14:B15"/>
    <mergeCell ref="C14:C15"/>
    <mergeCell ref="D14:D15"/>
    <mergeCell ref="A16:A17"/>
    <mergeCell ref="B16:B17"/>
    <mergeCell ref="C16:C17"/>
    <mergeCell ref="D16:D17"/>
    <mergeCell ref="A10:A11"/>
    <mergeCell ref="B10:B11"/>
    <mergeCell ref="C10:C11"/>
    <mergeCell ref="D10:D11"/>
    <mergeCell ref="E8:H8"/>
    <mergeCell ref="E11:H11"/>
    <mergeCell ref="A12:A13"/>
    <mergeCell ref="B12:B13"/>
    <mergeCell ref="C12:C13"/>
    <mergeCell ref="D12:D13"/>
    <mergeCell ref="A7:H7"/>
    <mergeCell ref="A8:A9"/>
    <mergeCell ref="B8:B9"/>
    <mergeCell ref="C8:C9"/>
    <mergeCell ref="D8:D9"/>
    <mergeCell ref="E13:H13"/>
    <mergeCell ref="A1:Y1"/>
    <mergeCell ref="A2:Y2"/>
    <mergeCell ref="A3:Y3"/>
    <mergeCell ref="A4:Y4"/>
  </mergeCells>
  <printOptions horizontalCentered="1"/>
  <pageMargins left="0" right="0" top="0.59055118110236227" bottom="0.59055118110236227" header="0.11811023622047245" footer="0.11811023622047245"/>
  <pageSetup paperSize="9" scale="80" orientation="landscape" verticalDpi="0" r:id="rId1"/>
  <headerFooter>
    <oddHeader>&amp;RFls.:________
Processo n.º 23069.153737/2020-97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Cronograma</vt:lpstr>
      <vt:lpstr>Cronograma!Area_de_impressao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2020-05-01T23:03:22Z</cp:lastPrinted>
  <dcterms:created xsi:type="dcterms:W3CDTF">2009-04-27T20:33:58Z</dcterms:created>
  <dcterms:modified xsi:type="dcterms:W3CDTF">2020-05-01T23:03:31Z</dcterms:modified>
</cp:coreProperties>
</file>