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5E1N8BwlOIQK7dV0vqZakqOgxCWolcMSuQU3ODHRPCBm4Shy+KHKBz6tM3+/3SvS/Oj9H9nePnzZ7MifMxCpZw==" workbookSaltValue="yfXTQLcw23nMyCdzOi68RQ==" workbookSpinCount="100000" lockStructure="1"/>
  <bookViews>
    <workbookView windowWidth="24000" windowHeight="9795" activeTab="2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Cronograma!$A$1:$G$45</definedName>
    <definedName name="_xlnm.Print_Area" localSheetId="1">Orçamento!$A$1:$N$102</definedName>
    <definedName name="_xlnm.Print_Area" localSheetId="0">Resumo!$A$1:$D$43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44525"/>
</workbook>
</file>

<file path=xl/sharedStrings.xml><?xml version="1.0" encoding="utf-8"?>
<sst xmlns="http://schemas.openxmlformats.org/spreadsheetml/2006/main" count="439" uniqueCount="298">
  <si>
    <t>(razão social da empresa licitante)</t>
  </si>
  <si>
    <t xml:space="preserve">(n.º do CNPJ) </t>
  </si>
  <si>
    <t>ANEXO II-A DO EDITAL DE LICITAÇÃO POR RDC ELETRÔNICO N.º 04/2022</t>
  </si>
  <si>
    <t>RESUMO DE ORÇAMENTO PARA EXECUÇÃO DE OBRA POR EMPREITADA POR PREÇO UNITÁRIO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</si>
  <si>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</si>
  <si>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</si>
  <si>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</si>
  <si>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</si>
  <si>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</si>
  <si>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</si>
  <si>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</si>
  <si>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</si>
  <si>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PROJETO</t>
  </si>
  <si>
    <t>2.</t>
  </si>
  <si>
    <t>GERENCIAMENTO DA OBRA</t>
  </si>
  <si>
    <t>3.</t>
  </si>
  <si>
    <t>SERVIÇOS PRELIMINARES</t>
  </si>
  <si>
    <t>4.</t>
  </si>
  <si>
    <t>MOVIMENTO DE TERRA</t>
  </si>
  <si>
    <t>5.</t>
  </si>
  <si>
    <t>INFRAESTRUTURA FUNDAÇÕES SIMPLES (OU DIRETAS)</t>
  </si>
  <si>
    <t>6.</t>
  </si>
  <si>
    <t>SUPERETRUTURA</t>
  </si>
  <si>
    <t>7.</t>
  </si>
  <si>
    <t>ALVENARIA / VEDAÇÃO / DIVISÓRIA</t>
  </si>
  <si>
    <t>8.</t>
  </si>
  <si>
    <t>ESQUADRIAS</t>
  </si>
  <si>
    <t>9.</t>
  </si>
  <si>
    <t>REVESTIMENTO</t>
  </si>
  <si>
    <t>10.</t>
  </si>
  <si>
    <t>PISO</t>
  </si>
  <si>
    <t>11.</t>
  </si>
  <si>
    <t>PINTURA</t>
  </si>
  <si>
    <t>12.</t>
  </si>
  <si>
    <t>SERVIÇOS COMPLEMENTARES</t>
  </si>
  <si>
    <t xml:space="preserve">TOTAL GERAL </t>
  </si>
  <si>
    <t>Local e data:</t>
  </si>
  <si>
    <t>(assinatura do representante legal da empresa e carimbo com CNPJ)</t>
  </si>
  <si>
    <t>Identificação e assinatura do Responsável Técnico pelo Orçamento:</t>
  </si>
  <si>
    <t>OBSERVAÇÃO</t>
  </si>
  <si>
    <t>- A planilha deve ser assinada pelo responsável técnico pela sua confecção (Art. 14 Lei 5.194/66), identificado através de carimbo com número do CREA/CAU e pelo responsável legal da empresa com o carimbo do CNPJ.</t>
  </si>
  <si>
    <t>ANEXO II-B DO EDITAL DE LICITAÇÃO POR RDC ELETRÔNICO N.º 04/2022</t>
  </si>
  <si>
    <t>PLANILHA DE SERVIÇOS E PREÇOS UNITÁRIOS</t>
  </si>
  <si>
    <t>OBRA: execução da rampa de acessibilidade ao prédio da Faculdade de Administração no Campus do Valonguinho- Niterói/RJ</t>
  </si>
  <si>
    <t>Local: Campus do Valonguinho - Avenida Visconde do Rio Branco s/n.º, bairro Centro - Niterói - RJ</t>
  </si>
  <si>
    <t>VALOR ESTIMADO PELA UFF</t>
  </si>
  <si>
    <t>PROPOSTO PELA EMPRESA LICITANTE</t>
  </si>
  <si>
    <t>CÓDIGO</t>
  </si>
  <si>
    <t>FONTE</t>
  </si>
  <si>
    <t>UNID.</t>
  </si>
  <si>
    <t>QUANT.</t>
  </si>
  <si>
    <t xml:space="preserve"> CUSTO UNITÁRIO</t>
  </si>
  <si>
    <t>BDI (%)</t>
  </si>
  <si>
    <t>PREÇO (R$)</t>
  </si>
  <si>
    <t>UNITÁRIO (c/ BDI)</t>
  </si>
  <si>
    <t>TOTAL</t>
  </si>
  <si>
    <t>SUBITEM</t>
  </si>
  <si>
    <t xml:space="preserve"> ITEM</t>
  </si>
  <si>
    <t>PROJETOS</t>
  </si>
  <si>
    <t>1.1</t>
  </si>
  <si>
    <t>000089</t>
  </si>
  <si>
    <t>SBC</t>
  </si>
  <si>
    <t>PROJETO "AS BUILT" GERAL</t>
  </si>
  <si>
    <t>M²</t>
  </si>
  <si>
    <t>GERENCIAMENTO DE OBRAS / FISCALIZAÇÃO</t>
  </si>
  <si>
    <t>2.1</t>
  </si>
  <si>
    <t>COMP 1</t>
  </si>
  <si>
    <t>PRÓPRIO</t>
  </si>
  <si>
    <t>ADMINISTRAÇÃO LOCAL  (02 meses)</t>
  </si>
  <si>
    <t>3.1</t>
  </si>
  <si>
    <t>LICENÇAS / TAXAS</t>
  </si>
  <si>
    <t>3.1.1</t>
  </si>
  <si>
    <t>016580</t>
  </si>
  <si>
    <t>ART TABELA CREA ACIMA DE R$15.001,00</t>
  </si>
  <si>
    <t>UNID</t>
  </si>
  <si>
    <t>3.2</t>
  </si>
  <si>
    <t>CANTEIRO DE OBRA</t>
  </si>
  <si>
    <t>3.2.1</t>
  </si>
  <si>
    <t>016500</t>
  </si>
  <si>
    <t>PLACA DE IDENTIFICACAO DE OBRA PUBLICA,INCLUSIVE PINTURA E SUPORTES DE MADEIRA.FORNECIMENTO E COLOCACAO</t>
  </si>
  <si>
    <t>M2</t>
  </si>
  <si>
    <t>3.2.2</t>
  </si>
  <si>
    <t>98459</t>
  </si>
  <si>
    <t>SINAPI</t>
  </si>
  <si>
    <t>TAPUME COM TELHA METÁLICA. AF_05/2018</t>
  </si>
  <si>
    <t>m²</t>
  </si>
  <si>
    <t>3.3</t>
  </si>
  <si>
    <t>DEMOLIÇÕES / REMOÇÕES</t>
  </si>
  <si>
    <t>3.3.1</t>
  </si>
  <si>
    <t>85334</t>
  </si>
  <si>
    <t xml:space="preserve">RETIRADA DE ESQUADRIAS METALICAS com aproveitamento </t>
  </si>
  <si>
    <t>3.3.2</t>
  </si>
  <si>
    <t>22057</t>
  </si>
  <si>
    <t>Retirada do guarda-corpo/ CORRIMÃO com aproveitamento</t>
  </si>
  <si>
    <t>3.3.3</t>
  </si>
  <si>
    <t xml:space="preserve">98524 </t>
  </si>
  <si>
    <t>LIMPEZA MANUAL DE VEGETAÇÃO EM TERRENO COM ENXADA.AF_05/2018</t>
  </si>
  <si>
    <t>3.3.4</t>
  </si>
  <si>
    <t>020766</t>
  </si>
  <si>
    <t>RETIRADA DE ARVORES/PALMEIRA</t>
  </si>
  <si>
    <t>UN</t>
  </si>
  <si>
    <t>3.3.5</t>
  </si>
  <si>
    <t>97639</t>
  </si>
  <si>
    <t>REMOÇÃO DE PLACAS E PILARETES DE CONCRETO, DE FORMA MANUAL, SEM REAPROVEITAMENTO. AF_12/2017.</t>
  </si>
  <si>
    <t>3.3.6</t>
  </si>
  <si>
    <t>022503</t>
  </si>
  <si>
    <t>ARRANCAMENTO DE MEIO-FIOS DE CONCRETO (RETOS E CURVOS</t>
  </si>
  <si>
    <t>M</t>
  </si>
  <si>
    <t>3.3.7</t>
  </si>
  <si>
    <t>020025</t>
  </si>
  <si>
    <t>DEMOLICAO PISOS CIMENTADOS INCLUSIVE SUB-BASE</t>
  </si>
  <si>
    <t>4.1</t>
  </si>
  <si>
    <t>93358</t>
  </si>
  <si>
    <t>ESCAVAÇÃO MANUAL DE VALA COM PROFUNDIDADE MENOR OU IGUAL A 1,30 M. AF_02/202</t>
  </si>
  <si>
    <t>m³</t>
  </si>
  <si>
    <t>4.2</t>
  </si>
  <si>
    <t>96995</t>
  </si>
  <si>
    <t>REATERRO MANUAL APILOADO COM SOQUETE. AF_10/2017</t>
  </si>
  <si>
    <t>INFRAESTRUTURA: FUNDAÇÕES SIMPLES (OU DIRETAS)</t>
  </si>
  <si>
    <t>5.1</t>
  </si>
  <si>
    <t>96535</t>
  </si>
  <si>
    <t>FABRICAÇÃO, MONTAGEM E DESMONTAGEM DE FÔRMA PARA SAPATA, EM MADEIRA SERRADA, E=25 MM, 4 UTILIZAÇÕES. AF_06/2017</t>
  </si>
  <si>
    <t>5.2</t>
  </si>
  <si>
    <t>96543</t>
  </si>
  <si>
    <t>ARMAÇÃO DE BLOCO, VIGA BALDRAME E SAPATA UTILIZANDO AÇO CA-60 DE 5 MM - MONTAGEM. AF_06/2017</t>
  </si>
  <si>
    <t>KG</t>
  </si>
  <si>
    <t>5.3</t>
  </si>
  <si>
    <t>96545</t>
  </si>
  <si>
    <t>ARMAÇÃO DE BLOCO, VIGA BALDRAME OU SAPATA UTILIZANDO AÇO CA-50 DE 8 MM - MONTAGEM. AF_06/2017</t>
  </si>
  <si>
    <t>5.4</t>
  </si>
  <si>
    <t>96546</t>
  </si>
  <si>
    <t>ARMAÇÃO DE BLOCO, VIGA BALDRAME OU SAPATA UTILIZANDO AÇO CA-50 DE 10 MM - MONTAGEM. AF_06/2017</t>
  </si>
  <si>
    <t>5.5</t>
  </si>
  <si>
    <t>96556</t>
  </si>
  <si>
    <t>CONCRETAGEM DE SAPATAS, FCK 30 MPA, COM USO DE JERICA  LANÇAMENTO, ADENSAMENTO E ACABAMENTO. AF_06/2017</t>
  </si>
  <si>
    <t>SUPERESTRUTURA</t>
  </si>
  <si>
    <t>6.1</t>
  </si>
  <si>
    <t>PILARES</t>
  </si>
  <si>
    <t>6.1.1</t>
  </si>
  <si>
    <t>92263</t>
  </si>
  <si>
    <t>FABRICAÇÃO DE FÔRMA PARA PILARES E ESTRUTURAS SIMILARES, EM CHAPA DE MADEIRA COMPENSADA RESINADA, E = 17 MM. AF_09/2020</t>
  </si>
  <si>
    <t>6.1.2</t>
  </si>
  <si>
    <t>92775</t>
  </si>
  <si>
    <t>ARMAÇÃO DE PILAR OU VIGA DE UMA ESTRUTURA CONVENCIONAL DE CONCRETO ARMADO EM UMA EDIFICAÇÃO TÉRREA OU SOBRADO UTILIZANDO AÇO CA-60 DE 5,0 MM - MONTAGEM. AF_12/2015</t>
  </si>
  <si>
    <t>6.1.3</t>
  </si>
  <si>
    <t>92778</t>
  </si>
  <si>
    <t>ARMAÇÃO DE PILAR OU VIGA DE UMA ESTRUTURA CONVENCIONAL DE CONCRETO ARMADO EM UMA EDIFICAÇÃO TÉRREA OU SOBRADO UTILIZANDO AÇO CA-50 DE 10,0 MM - MONTAGEM. AF_12/2015</t>
  </si>
  <si>
    <t>6.1.4</t>
  </si>
  <si>
    <t>103669</t>
  </si>
  <si>
    <t>CONCRETAGEM DE PILARES, FCK = 30 MPA,  COM USO DE BALDES - LANÇAMENTO, ADENSAMENTO E ACABAMENTO. AF_02/2022</t>
  </si>
  <si>
    <t>6.2</t>
  </si>
  <si>
    <t>VIGAS</t>
  </si>
  <si>
    <t>6.2.1</t>
  </si>
  <si>
    <t>92455</t>
  </si>
  <si>
    <t>MONTAGEM E DESMONTAGEM DE FÔRMA DE VIGA, ESCORAMENTO COM GARFO DE MADEIRA, PÉ-DIREITO SIMPLES, EM CHAPA DE MADEIRA RESINADA, 4 UTILIZAÇÕES. AF_09/2020</t>
  </si>
  <si>
    <t>6.2.2</t>
  </si>
  <si>
    <t>6.2.3</t>
  </si>
  <si>
    <t>92776</t>
  </si>
  <si>
    <t>ARMAÇÃO DE PILAR OU VIGA DE UMA ESTRUTURA CONVENCIONAL DE CONCRETO ARMADO EM UMA EDIFICAÇÃO TÉRREA OU SOBRADO UTILIZANDO AÇO CA-50 DE 6,3 MM - MONTAGEM. AF_12/2015</t>
  </si>
  <si>
    <t>6.2.4</t>
  </si>
  <si>
    <t>92777</t>
  </si>
  <si>
    <t>ARMAÇÃO DE PILAR OU VIGA DE UMA ESTRUTURA CONVENCIONAL DE CONCRETO ARMADO EM UMA EDIFICAÇÃO TÉRREA OU SOBRADO UTILIZANDO AÇO CA-50 DE 8,0 MM - MONTAGEM. AF_12/2015</t>
  </si>
  <si>
    <t>6.2.5</t>
  </si>
  <si>
    <t>6.2.6</t>
  </si>
  <si>
    <t>96555</t>
  </si>
  <si>
    <t>CONCRETAGEM DE BLOCOS DE COROAMENTO E VIGAS BALDRAME, FCK 30 MPA, COM USO DE JERICA  LANÇAMENTO, ADENSAMENTO E ACABAMENTO. AF_06/2017</t>
  </si>
  <si>
    <t>6.3</t>
  </si>
  <si>
    <t>LAJES</t>
  </si>
  <si>
    <t>6.3.1</t>
  </si>
  <si>
    <t>97086</t>
  </si>
  <si>
    <t>FABRICAÇÃO, MONTAGEM E DESMONTAGEM DE FORMA PARA RADIER, PISO DE CONCRETO OU LAJE SOBRE SOLO, EM MADEIRA SERRADA, 4 UTILIZAÇÕES. AF_09/2021</t>
  </si>
  <si>
    <t>6.3.2</t>
  </si>
  <si>
    <t>101792</t>
  </si>
  <si>
    <t>ESCORAMENTO DE FÔRMAS DE LAJE EM MADEIRA NÃO APARELHADA, PÉ-DIREITO SIMPLES, INCLUSO TRAVAMENTO, 4 UTILIZAÇÕES. AF_09/2020</t>
  </si>
  <si>
    <t>6.3.3</t>
  </si>
  <si>
    <t>92784</t>
  </si>
  <si>
    <t>ARMAÇÃO DE LAJE DE UMA ESTRUTURA CONVENCIONAL DE CONCRETO ARMADO EM UMA EDIFICAÇÃO TÉRREA OU SOBRADO UTILIZANDO AÇO CA-60 DE 5,0 MM - MONTAGEM. AF_12/2015</t>
  </si>
  <si>
    <t>6.3.4</t>
  </si>
  <si>
    <t>92785</t>
  </si>
  <si>
    <t>ARMAÇÃO DE LAJE DE UMA ESTRUTURA CONVENCIONAL DE CONCRETO ARMADO EM UMA EDIFICAÇÃO TÉRREA OU SOBRADO UTILIZANDO AÇO CA-50 DE 6,3 MM - MONTAGEM. AF_12/2015</t>
  </si>
  <si>
    <t>6.3.5</t>
  </si>
  <si>
    <t>92786</t>
  </si>
  <si>
    <t>ARMAÇÃO DE LAJE DE UMA ESTRUTURA CONVENCIONAL DE CONCRETO ARMADO EM UMA EDIFICAÇÃO TÉRREA OU SOBRADO UTILIZANDO AÇO CA-50 DE 8,0 MM - MONTAGEM. AF_12/2015</t>
  </si>
  <si>
    <t>6.3.6</t>
  </si>
  <si>
    <t>92787</t>
  </si>
  <si>
    <t>ARMAÇÃO DE LAJE DE UMA ESTRUTURA CONVENCIONAL DE CONCRETO ARMADO EM UMA EDIFICAÇÃO TÉRREA OU SOBRADO UTILIZANDO AÇO CA-50 DE 10,0 MM - MONTAGEM. AF_12/2015</t>
  </si>
  <si>
    <t>6.3.7</t>
  </si>
  <si>
    <t>97096</t>
  </si>
  <si>
    <t>CONCRETAGEM DE RADIER, PISO DE CONCRETO OU LAJE SOBRE SOLO, FCK 30 MPA - LANÇAMENTO, ADENSAMENTO E ACABAMENTO. AF_09/2021</t>
  </si>
  <si>
    <t>6.3.8</t>
  </si>
  <si>
    <t>97114</t>
  </si>
  <si>
    <t>EXECUÇÃO DE JUNTAS DE CONTRAÇÃO PARA PAVIMENTOS DE CONCRETO. AF_04/2022</t>
  </si>
  <si>
    <t>6.4</t>
  </si>
  <si>
    <t>BALIZAMENTO</t>
  </si>
  <si>
    <t>6.4.1</t>
  </si>
  <si>
    <t>92265</t>
  </si>
  <si>
    <t>FABRICAÇÃO DE FÔRMA PARA VIGAS, EM CHAPA DE MADEIRA COMPENSADA RESINADA, E = 17 MM. AF_09/2020</t>
  </si>
  <si>
    <t>6.4.2</t>
  </si>
  <si>
    <t>6.4.3</t>
  </si>
  <si>
    <t>7.1</t>
  </si>
  <si>
    <t>89470</t>
  </si>
  <si>
    <t>ALVENARIA DE BLOCOS DE CONCRETO ESTRUTURAL 14X19X39 CM, (ESPESSURA 14 CM), FBK = 4,5 MPA, PARA PAREDES COM ÁREA LÍQUIDA MENOR QUE 6M², SEM VÃOS, UTILIZANDO COLHER DE PEDREIRO. AF_12/2014</t>
  </si>
  <si>
    <t>8.1</t>
  </si>
  <si>
    <t>PORTA</t>
  </si>
  <si>
    <t>8.1.1</t>
  </si>
  <si>
    <t>COMP 2</t>
  </si>
  <si>
    <t>PORTA DA ENTRADA PRINCIPAL, INCLUSIVE PCD, EM ALUMÍNIO PARA VIDRO TEMPERADO 6MM COMPLETA (4,56X2,1)M, SENDO 1 PORTA FIXA (1,2X2,1)M , 1 PORTA CORRER 2 FOLHAS (2,4X2,1)M E 1 PORTA ABRIR (0,9X2,1)M</t>
  </si>
  <si>
    <t>UND</t>
  </si>
  <si>
    <t>8.1.2</t>
  </si>
  <si>
    <t>91341</t>
  </si>
  <si>
    <t>PORTA DE ABRIR VENEZIANA EM ALUMÍNIO 0,70x0,70  COMPLETA INCLUSIVE FERRAGENS(acesso ao DML)</t>
  </si>
  <si>
    <t>8.2</t>
  </si>
  <si>
    <t>GUARDA-CORPO / CORRIMÃO</t>
  </si>
  <si>
    <t>8.2.1</t>
  </si>
  <si>
    <t>COMP 5</t>
  </si>
  <si>
    <t>GUARDA-CORPO DE AÇO GALVANIZADO DE 1,10M, MONTANTES TUBULARES DE 1.1/4" ESPAÇADOS DE 1,20M, TRAVESSA SUPERIOR DE 1.1/4", CORRIMÃOS EM DUAS ALTURAS (92cm e 70cm), GRADIL FORMADO POR TUBOS HORIZONTAIS DE 1" E VERTICAIS DE 3/4", FIXADO COM CHUMBADOR MECÂNICO. AF_04/2019_P</t>
  </si>
  <si>
    <t>9.1</t>
  </si>
  <si>
    <t>170304</t>
  </si>
  <si>
    <t>REVESTIMENTO EM MARMORE BRANCO NACIONAL COLADO AREA CIRCUL. SERVICO E ESCAPE, espessura=  2cm fixado com argamassa para marmores e rejunte branco</t>
  </si>
  <si>
    <t>9.2</t>
  </si>
  <si>
    <t>87879</t>
  </si>
  <si>
    <t>CHAPISCO APLICADO EM ALVENARIAS E ESTRUTURAS DE CONCRETO INTERNAS, COM COLHER DE PEDREIRO. ARGAMASSA TRAÇO 1:3 COM PREPARO EM BETONEIRA 400L. AF_06/2014</t>
  </si>
  <si>
    <t>9.3</t>
  </si>
  <si>
    <t>87530</t>
  </si>
  <si>
    <t>MASSA ÚNICA, PARA RECEBIMENTO DE PINTURA, EM ARGAMASSA TRAÇO 1:2:8, PREPARO MANUAL, APLICADA MANUALMENTE EM FACES INTERNAS DE PAREDES, ESPESSURA DE 20MM, COM EXECUÇÃO DE TALISCAS. AF_06/2014</t>
  </si>
  <si>
    <t>10.1</t>
  </si>
  <si>
    <t>101749</t>
  </si>
  <si>
    <t>PISO CIMENTADO, TRAÇO 1:3 (CIMENTO E AREIA), ACABAMENTO LISO, ESPESSURA 4,0 CM, PREPARO MECÂNICO DA ARGAMASSA. AF_09/2020 com junta  de dilatação aplicada a cada metro.</t>
  </si>
  <si>
    <t>10.2</t>
  </si>
  <si>
    <t>92405</t>
  </si>
  <si>
    <t>EXECUÇÃO DE VIA EM PISO INTERTRAVADO, COM BLOCO 16 FACES DE 22 X 11 CM, ESPESSURA 8 CM. AF_12/2015</t>
  </si>
  <si>
    <t>10.3</t>
  </si>
  <si>
    <t>COMP 3</t>
  </si>
  <si>
    <t>PISO PODOTATIL DE CONCRETO - DIRECIONAL E ALERTA, *40 X 40 X 2,5* CM - FORNECIMENTO E APLICAÇÃO], cores e modelo de acordo com o projeto.</t>
  </si>
  <si>
    <t>m</t>
  </si>
  <si>
    <t>10.4</t>
  </si>
  <si>
    <t>172882</t>
  </si>
  <si>
    <t>RAMPA PARA DEFICIENTE FISICO EM CIMENTADO INCLUSIVE BASE</t>
  </si>
  <si>
    <t>11.1</t>
  </si>
  <si>
    <t>88489</t>
  </si>
  <si>
    <t xml:space="preserve">APLICAÇÃO MANUAL DE PINTURA COM TINTA LÁTEX ACRÍLICA EM PAREDES, DUAS DEMÃOS. AF_06/2014 ,acabamento acetinado, na cor concreto, Marca SHERVIN WILLIANS metalatex ou equivalente tecnico  
 </t>
  </si>
  <si>
    <t>11.2</t>
  </si>
  <si>
    <t>17.017.0320-A</t>
  </si>
  <si>
    <t>EMOP 04/2022</t>
  </si>
  <si>
    <t>PINTURA INTERNA OU EXTERNA SOBRE FERRO,COM ESMALTE SINTETICO BRILHANTE OU ACETINADO APOS LIXAMENTO,LIMPEZA,DESENGORDURAM ENTO,UMA DEMAO DE FUNDO ANTICORROSIVO NA COR LARANJA DE SECA GEM RAPIDA E DUAS DEMAOS DE ACABAMENTO</t>
  </si>
  <si>
    <t>12.1</t>
  </si>
  <si>
    <t>TRANSPORTE DE MATERIAIS</t>
  </si>
  <si>
    <t>12.1.1</t>
  </si>
  <si>
    <t>04.014.0095-A</t>
  </si>
  <si>
    <t>RETIRADA DE ENTULHO DE OBRA COM CACAMBA DE ACO TIPO CONTAINER COM 5M3 DE CAPACIDADE,INCLUSIVE CARREGAMENTO,TRANSPORTE EDESCARREGAMENTO.CUSTO POR UNIDADE DE CACAMBA E INCLUI A TAXA PARA DESCARGA EM LOCAIS AUTORIZADOS</t>
  </si>
  <si>
    <t>12.2</t>
  </si>
  <si>
    <t>SERVIÇOS FINAIS</t>
  </si>
  <si>
    <t>12.2.1</t>
  </si>
  <si>
    <t>97637</t>
  </si>
  <si>
    <t>REMOÇÃO DE TAPUME/ CHAPAS METÁLICAS E DE MADEIRA, DE FORMA MANUAL, SEM REAPROVEITAMENTO. AF_12/2017</t>
  </si>
  <si>
    <t>12.2.2</t>
  </si>
  <si>
    <t>COMP 4</t>
  </si>
  <si>
    <t>LIMPEZA FINAL DA OBRA</t>
  </si>
  <si>
    <t>VALOR TOTAL ESTIMADO PELA UFF</t>
  </si>
  <si>
    <t>VALOR TOTAL PROPOSTO PELA EMPRESA</t>
  </si>
  <si>
    <t>CREA/CAU:</t>
  </si>
  <si>
    <t>Orçamento realizado em Jun/2022;</t>
  </si>
  <si>
    <t>Incluso BDI desonerado sobre preço unitário de: 28,97 %</t>
  </si>
  <si>
    <r>
      <rPr>
        <sz val="10"/>
        <color rgb="FFFF0000"/>
        <rFont val="Verdana"/>
        <charset val="134"/>
      </rPr>
      <t>A referência utilizada como base de custos é o SINAPI, SBC e EMOP de Abr/2022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</si>
  <si>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92;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</si>
  <si>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</si>
  <si>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(SBC/EMOP)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</si>
  <si>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</si>
  <si>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através de carimbo com número do CREA/CAU e pelo representante legal da empresa, com carimbo do CNPJ.</t>
  </si>
  <si>
    <t>ANEXO II-C DO EDITAL DE LICITAÇÃO POR RDC ELETRÔNICO N.º 04/2022</t>
  </si>
  <si>
    <t>PLANILHA DE CRONOGRAMA FÍSICO E FINANCEIRO</t>
  </si>
  <si>
    <t>DISCRIMINAÇÃO DO SERVIÇO</t>
  </si>
  <si>
    <t>VALOR (R$)</t>
  </si>
  <si>
    <t>PERÍODO</t>
  </si>
  <si>
    <t>TOTAL DO ITEM</t>
  </si>
  <si>
    <t>MÊS 1</t>
  </si>
  <si>
    <t>MÊS 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</si>
  <si>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</si>
  <si>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</si>
  <si>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</si>
  <si>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</si>
  <si>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</si>
  <si>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</si>
  <si>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</si>
  <si>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</si>
  <si>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</si>
  <si>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</si>
  <si>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</si>
  <si>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</si>
  <si>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</si>
  <si>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</si>
  <si>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</si>
  <si>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</si>
  <si>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</si>
  <si>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acumulado</t>
  </si>
  <si>
    <t>Percentual Acumulado</t>
  </si>
  <si>
    <t>assinatura representante legal da empresa e carimbro CNPJ</t>
  </si>
  <si>
    <t>- A planilha deve ser assinada pelo responsável técnico pela sua confecção (Art. 14 Lei 5.194/66), identificado através de carimbo com número do CREA/CAU e pelo responsável legal da empresa com carimbo do CNPJ.</t>
  </si>
</sst>
</file>

<file path=xl/styles.xml><?xml version="1.0" encoding="utf-8"?>
<styleSheet xmlns="http://schemas.openxmlformats.org/spreadsheetml/2006/main">
  <numFmts count="10">
    <numFmt numFmtId="176" formatCode="_-&quot;R$&quot;\ * #,##0_-;\-&quot;R$&quot;\ * #,##0_-;_-&quot;R$&quot;\ * &quot;-&quot;_-;_-@_-"/>
    <numFmt numFmtId="177" formatCode="_-&quot;R$&quot;\ * #,##0.00_-;\-&quot;R$&quot;\ * #,##0.00_-;_-&quot;R$&quot;\ * &quot;-&quot;??_-;_-@_-"/>
    <numFmt numFmtId="178" formatCode="_-* #,##0.00_-;\-* #,##0.00_-;_-* &quot;-&quot;??_-;_-@_-"/>
    <numFmt numFmtId="179" formatCode="_-&quot;R$ &quot;* #,##0.00_-;&quot;-R$ &quot;* #,##0.00_-;_-&quot;R$ &quot;* \-??_-;_-@_-"/>
    <numFmt numFmtId="180" formatCode="_-* #,##0_-;\-* #,##0_-;_-* &quot;-&quot;_-;_-@_-"/>
    <numFmt numFmtId="181" formatCode="_-* #,##0.00_-;\-* #,##0.00_-;_-* \-??_-;_-@_-"/>
    <numFmt numFmtId="182" formatCode="General_)"/>
    <numFmt numFmtId="183" formatCode="_(* #,##0.00_);_(* \(#,##0.00\);_(* \-??_);_(@_)"/>
    <numFmt numFmtId="184" formatCode="_(\$* #,##0.00_);_(\$* \(#,##0.00\);_(\$* \-??_);_(@_)"/>
    <numFmt numFmtId="185" formatCode="_(* #,##0.00_);_(* \(#,##0.00\);_(* &quot;-&quot;??_);_(@_)"/>
  </numFmts>
  <fonts count="97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2"/>
      <color indexed="10"/>
      <name val="Verdana"/>
      <charset val="134"/>
    </font>
    <font>
      <b/>
      <sz val="11"/>
      <name val="Verdana"/>
      <charset val="134"/>
    </font>
    <font>
      <sz val="9"/>
      <name val="Verdana"/>
      <charset val="134"/>
    </font>
    <font>
      <b/>
      <sz val="9"/>
      <name val="Verdana"/>
      <charset val="134"/>
    </font>
    <font>
      <b/>
      <sz val="11"/>
      <color theme="1"/>
      <name val="Verdana"/>
      <charset val="134"/>
    </font>
    <font>
      <b/>
      <sz val="10"/>
      <color theme="1"/>
      <name val="Verdana"/>
      <charset val="134"/>
    </font>
    <font>
      <b/>
      <sz val="9"/>
      <color theme="1"/>
      <name val="Verdana"/>
      <charset val="134"/>
    </font>
    <font>
      <sz val="9"/>
      <color theme="1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rgb="FF333399"/>
      <name val="Verdana"/>
      <charset val="134"/>
    </font>
    <font>
      <b/>
      <sz val="9"/>
      <color rgb="FF00000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b/>
      <sz val="9"/>
      <color indexed="10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i/>
      <sz val="7"/>
      <color rgb="FF000000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b/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b/>
      <sz val="7"/>
      <color rgb="FFFF0000"/>
      <name val="Verdana"/>
      <charset val="134"/>
    </font>
    <font>
      <b/>
      <sz val="11"/>
      <color rgb="FFFFFFFF"/>
      <name val="Calibri"/>
      <charset val="1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0"/>
      <name val="Arial"/>
      <charset val="1"/>
    </font>
    <font>
      <sz val="11"/>
      <color indexed="8"/>
      <name val="Calibri"/>
      <charset val="134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9900"/>
      <name val="Calibri"/>
      <charset val="1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33399"/>
      <name val="Calibri"/>
      <charset val="1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FFFF"/>
      <name val="Calibri"/>
      <charset val="1"/>
    </font>
    <font>
      <b/>
      <sz val="15"/>
      <color theme="3"/>
      <name val="Calibri"/>
      <charset val="134"/>
      <scheme val="minor"/>
    </font>
    <font>
      <sz val="11"/>
      <color indexed="9"/>
      <name val="Calibri"/>
      <charset val="134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0000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5"/>
      <color rgb="FF333399"/>
      <name val="Calibri"/>
      <charset val="1"/>
    </font>
    <font>
      <sz val="11"/>
      <color rgb="FFFF0000"/>
      <name val="Calibri"/>
      <charset val="1"/>
    </font>
    <font>
      <b/>
      <sz val="11"/>
      <color indexed="62"/>
      <name val="Calibri"/>
      <charset val="134"/>
    </font>
    <font>
      <sz val="11"/>
      <color indexed="17"/>
      <name val="Calibri"/>
      <charset val="134"/>
    </font>
    <font>
      <b/>
      <sz val="18"/>
      <color rgb="FF333399"/>
      <name val="Cambria"/>
      <charset val="1"/>
    </font>
    <font>
      <sz val="11"/>
      <color indexed="14"/>
      <name val="Calibri"/>
      <charset val="134"/>
    </font>
    <font>
      <sz val="12"/>
      <name val="Courier"/>
      <charset val="134"/>
    </font>
    <font>
      <b/>
      <sz val="18"/>
      <color indexed="56"/>
      <name val="Cambria"/>
      <charset val="134"/>
    </font>
    <font>
      <sz val="11"/>
      <color rgb="FFFF00FF"/>
      <name val="Calibri"/>
      <charset val="1"/>
    </font>
    <font>
      <b/>
      <sz val="11"/>
      <color indexed="52"/>
      <name val="Calibri"/>
      <charset val="134"/>
    </font>
    <font>
      <b/>
      <sz val="11"/>
      <color rgb="FFFF9900"/>
      <name val="Calibri"/>
      <charset val="1"/>
    </font>
    <font>
      <b/>
      <sz val="11"/>
      <color indexed="9"/>
      <name val="Calibri"/>
      <charset val="134"/>
    </font>
    <font>
      <b/>
      <sz val="18"/>
      <color rgb="FF003366"/>
      <name val="Cambria"/>
      <charset val="1"/>
    </font>
    <font>
      <b/>
      <sz val="11"/>
      <color rgb="FF333333"/>
      <name val="Calibri"/>
      <charset val="1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sz val="11"/>
      <color rgb="FF008000"/>
      <name val="Calibri"/>
      <charset val="1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sz val="11"/>
      <color indexed="62"/>
      <name val="Calibri"/>
      <charset val="134"/>
    </font>
    <font>
      <sz val="11"/>
      <color rgb="FF333399"/>
      <name val="Calibri"/>
      <charset val="1"/>
    </font>
    <font>
      <sz val="11"/>
      <color indexed="52"/>
      <name val="Calibri"/>
      <charset val="134"/>
    </font>
    <font>
      <sz val="11"/>
      <color rgb="FF000000"/>
      <name val="Calibri"/>
      <charset val="134"/>
      <scheme val="minor"/>
    </font>
    <font>
      <sz val="11"/>
      <color indexed="10"/>
      <name val="Calibri"/>
      <charset val="134"/>
    </font>
    <font>
      <sz val="11"/>
      <color indexed="60"/>
      <name val="Calibri"/>
      <charset val="134"/>
    </font>
    <font>
      <b/>
      <sz val="15"/>
      <color indexed="56"/>
      <name val="Calibri"/>
      <charset val="134"/>
    </font>
    <font>
      <sz val="11"/>
      <color rgb="FF993300"/>
      <name val="Calibri"/>
      <charset val="1"/>
    </font>
    <font>
      <sz val="11"/>
      <name val="Arial"/>
      <charset val="1"/>
    </font>
    <font>
      <sz val="12"/>
      <name val="Courier New"/>
      <charset val="1"/>
    </font>
    <font>
      <sz val="11"/>
      <color rgb="FF000000"/>
      <name val="Calibri"/>
      <charset val="134"/>
    </font>
    <font>
      <b/>
      <sz val="11"/>
      <color indexed="63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  <font>
      <sz val="10"/>
      <color indexed="10"/>
      <name val="Verdana"/>
      <charset val="134"/>
    </font>
  </fonts>
  <fills count="7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3" tint="0.799981688894314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rgb="FFFF9900"/>
      </patternFill>
    </fill>
    <fill>
      <patternFill patternType="solid">
        <fgColor theme="0"/>
        <bgColor rgb="FFFF9900"/>
      </patternFill>
    </fill>
    <fill>
      <patternFill patternType="solid">
        <fgColor theme="4" tint="0.799981688894314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rgb="FFFFFFCC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indexed="55"/>
        <bgColor indexed="64"/>
      </patternFill>
    </fill>
    <fill>
      <patternFill patternType="solid">
        <fgColor rgb="FFCCFFCC"/>
        <bgColor rgb="FFCCFFFF"/>
      </patternFill>
    </fill>
  </fills>
  <borders count="118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rgb="FF000000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rgb="FF000000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33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rgb="FF333399"/>
      </bottom>
      <diagonal/>
    </border>
  </borders>
  <cellStyleXfs count="208">
    <xf numFmtId="0" fontId="0" fillId="0" borderId="0"/>
    <xf numFmtId="0" fontId="37" fillId="20" borderId="0" applyNumberFormat="0" applyBorder="0" applyAlignment="0" applyProtection="0"/>
    <xf numFmtId="178" fontId="0" fillId="0" borderId="0" applyFont="0" applyFill="0" applyBorder="0" applyAlignment="0" applyProtection="0"/>
    <xf numFmtId="180" fontId="42" fillId="0" borderId="0" applyFont="0" applyFill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7" fillId="15" borderId="0" applyNumberFormat="0" applyBorder="0" applyAlignment="0" applyProtection="0"/>
    <xf numFmtId="0" fontId="43" fillId="0" borderId="95" applyProtection="0"/>
    <xf numFmtId="9" fontId="37" fillId="0" borderId="0" applyFont="0" applyFill="0" applyBorder="0" applyAlignment="0" applyProtection="0"/>
    <xf numFmtId="0" fontId="44" fillId="0" borderId="96" applyNumberFormat="0" applyFill="0" applyAlignment="0" applyProtection="0">
      <alignment vertical="center"/>
    </xf>
    <xf numFmtId="0" fontId="35" fillId="14" borderId="94" applyNumberFormat="0" applyAlignment="0" applyProtection="0">
      <alignment vertical="center"/>
    </xf>
    <xf numFmtId="176" fontId="42" fillId="0" borderId="0" applyFont="0" applyFill="0" applyBorder="0" applyAlignment="0" applyProtection="0">
      <alignment vertical="center"/>
    </xf>
    <xf numFmtId="177" fontId="42" fillId="0" borderId="0" applyFont="0" applyFill="0" applyBorder="0" applyAlignment="0" applyProtection="0">
      <alignment vertical="center"/>
    </xf>
    <xf numFmtId="0" fontId="38" fillId="29" borderId="0" applyBorder="0" applyProtection="0"/>
    <xf numFmtId="0" fontId="21" fillId="0" borderId="0"/>
    <xf numFmtId="0" fontId="41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27" borderId="99" applyNumberFormat="0" applyFont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7" fillId="38" borderId="0" applyNumberFormat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5" fillId="39" borderId="0" applyBorder="0" applyProtection="0"/>
    <xf numFmtId="0" fontId="46" fillId="0" borderId="0" applyNumberFormat="0" applyFill="0" applyBorder="0" applyAlignment="0" applyProtection="0">
      <alignment vertical="center"/>
    </xf>
    <xf numFmtId="0" fontId="36" fillId="0" borderId="0"/>
    <xf numFmtId="0" fontId="58" fillId="0" borderId="0" applyNumberFormat="0" applyFill="0" applyBorder="0" applyAlignment="0" applyProtection="0">
      <alignment vertical="center"/>
    </xf>
    <xf numFmtId="0" fontId="56" fillId="0" borderId="101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54" fillId="0" borderId="101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8" fillId="0" borderId="100" applyNumberFormat="0" applyFill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4" fillId="13" borderId="93" applyNumberFormat="0" applyAlignment="0" applyProtection="0">
      <alignment vertical="center"/>
    </xf>
    <xf numFmtId="0" fontId="45" fillId="26" borderId="97" applyNumberFormat="0" applyAlignment="0" applyProtection="0">
      <alignment vertical="center"/>
    </xf>
    <xf numFmtId="0" fontId="55" fillId="42" borderId="0" applyBorder="0" applyProtection="0"/>
    <xf numFmtId="0" fontId="53" fillId="26" borderId="93" applyNumberFormat="0" applyAlignment="0" applyProtection="0">
      <alignment vertical="center"/>
    </xf>
    <xf numFmtId="0" fontId="59" fillId="0" borderId="102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177" fontId="37" fillId="0" borderId="0" applyFont="0" applyFill="0" applyBorder="0" applyAlignment="0" applyProtection="0"/>
    <xf numFmtId="0" fontId="50" fillId="3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62" fillId="0" borderId="103" applyProtection="0"/>
    <xf numFmtId="0" fontId="41" fillId="44" borderId="0" applyNumberFormat="0" applyBorder="0" applyAlignment="0" applyProtection="0">
      <alignment vertical="center"/>
    </xf>
    <xf numFmtId="0" fontId="38" fillId="29" borderId="0" applyBorder="0" applyProtection="0"/>
    <xf numFmtId="0" fontId="40" fillId="17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38" fillId="19" borderId="0" applyBorder="0" applyProtection="0"/>
    <xf numFmtId="178" fontId="37" fillId="0" borderId="0" applyFont="0" applyFill="0" applyBorder="0" applyAlignment="0" applyProtection="0"/>
    <xf numFmtId="0" fontId="40" fillId="49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7" fillId="22" borderId="0" applyNumberFormat="0" applyBorder="0" applyAlignment="0" applyProtection="0"/>
    <xf numFmtId="0" fontId="40" fillId="23" borderId="0" applyNumberFormat="0" applyBorder="0" applyAlignment="0" applyProtection="0">
      <alignment vertical="center"/>
    </xf>
    <xf numFmtId="0" fontId="36" fillId="0" borderId="0"/>
    <xf numFmtId="0" fontId="41" fillId="30" borderId="0" applyNumberFormat="0" applyBorder="0" applyAlignment="0" applyProtection="0">
      <alignment vertical="center"/>
    </xf>
    <xf numFmtId="0" fontId="38" fillId="16" borderId="0" applyBorder="0" applyProtection="0"/>
    <xf numFmtId="0" fontId="40" fillId="43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37" fillId="37" borderId="0" applyNumberFormat="0" applyBorder="0" applyAlignment="0" applyProtection="0"/>
    <xf numFmtId="0" fontId="40" fillId="53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38" fillId="29" borderId="0" applyBorder="0" applyProtection="0"/>
    <xf numFmtId="0" fontId="64" fillId="0" borderId="104" applyNumberFormat="0" applyFill="0" applyAlignment="0" applyProtection="0"/>
    <xf numFmtId="0" fontId="38" fillId="55" borderId="0" applyBorder="0" applyProtection="0"/>
    <xf numFmtId="0" fontId="38" fillId="19" borderId="0" applyBorder="0" applyProtection="0"/>
    <xf numFmtId="0" fontId="38" fillId="56" borderId="0" applyBorder="0" applyProtection="0"/>
    <xf numFmtId="0" fontId="37" fillId="22" borderId="0" applyNumberFormat="0" applyBorder="0" applyAlignment="0" applyProtection="0"/>
    <xf numFmtId="0" fontId="37" fillId="57" borderId="0" applyNumberFormat="0" applyBorder="0" applyAlignment="0" applyProtection="0"/>
    <xf numFmtId="0" fontId="38" fillId="58" borderId="0" applyBorder="0" applyProtection="0"/>
    <xf numFmtId="0" fontId="37" fillId="59" borderId="0" applyNumberFormat="0" applyBorder="0" applyAlignment="0" applyProtection="0"/>
    <xf numFmtId="0" fontId="38" fillId="60" borderId="0" applyBorder="0" applyProtection="0"/>
    <xf numFmtId="0" fontId="37" fillId="20" borderId="0" applyNumberFormat="0" applyBorder="0" applyAlignment="0" applyProtection="0"/>
    <xf numFmtId="0" fontId="38" fillId="16" borderId="0" applyBorder="0" applyProtection="0"/>
    <xf numFmtId="0" fontId="37" fillId="62" borderId="0" applyNumberFormat="0" applyBorder="0" applyAlignment="0" applyProtection="0"/>
    <xf numFmtId="0" fontId="38" fillId="63" borderId="0" applyBorder="0" applyProtection="0"/>
    <xf numFmtId="0" fontId="37" fillId="22" borderId="0" applyNumberFormat="0" applyBorder="0" applyAlignment="0" applyProtection="0"/>
    <xf numFmtId="0" fontId="57" fillId="40" borderId="0" applyNumberFormat="0" applyBorder="0" applyAlignment="0" applyProtection="0"/>
    <xf numFmtId="0" fontId="55" fillId="39" borderId="0" applyBorder="0" applyProtection="0"/>
    <xf numFmtId="0" fontId="66" fillId="0" borderId="0" applyBorder="0" applyProtection="0"/>
    <xf numFmtId="0" fontId="57" fillId="57" borderId="0" applyNumberFormat="0" applyBorder="0" applyAlignment="0" applyProtection="0"/>
    <xf numFmtId="0" fontId="55" fillId="58" borderId="0" applyBorder="0" applyProtection="0"/>
    <xf numFmtId="0" fontId="57" fillId="59" borderId="0" applyNumberFormat="0" applyBorder="0" applyAlignment="0" applyProtection="0"/>
    <xf numFmtId="0" fontId="67" fillId="65" borderId="0" applyNumberFormat="0" applyBorder="0" applyAlignment="0" applyProtection="0"/>
    <xf numFmtId="0" fontId="55" fillId="60" borderId="0" applyBorder="0" applyProtection="0"/>
    <xf numFmtId="0" fontId="57" fillId="20" borderId="0" applyNumberFormat="0" applyBorder="0" applyAlignment="0" applyProtection="0"/>
    <xf numFmtId="0" fontId="55" fillId="16" borderId="0" applyBorder="0" applyProtection="0"/>
    <xf numFmtId="0" fontId="57" fillId="40" borderId="0" applyNumberFormat="0" applyBorder="0" applyAlignment="0" applyProtection="0"/>
    <xf numFmtId="0" fontId="55" fillId="39" borderId="0" applyBorder="0" applyProtection="0"/>
    <xf numFmtId="0" fontId="57" fillId="22" borderId="0" applyNumberFormat="0" applyBorder="0" applyAlignment="0" applyProtection="0"/>
    <xf numFmtId="0" fontId="55" fillId="29" borderId="0" applyBorder="0" applyProtection="0"/>
    <xf numFmtId="0" fontId="57" fillId="40" borderId="0" applyNumberFormat="0" applyBorder="0" applyAlignment="0" applyProtection="0"/>
    <xf numFmtId="0" fontId="55" fillId="39" borderId="0" applyBorder="0" applyProtection="0"/>
    <xf numFmtId="0" fontId="57" fillId="66" borderId="0" applyNumberFormat="0" applyBorder="0" applyAlignment="0" applyProtection="0"/>
    <xf numFmtId="0" fontId="55" fillId="42" borderId="0" applyBorder="0" applyProtection="0"/>
    <xf numFmtId="0" fontId="57" fillId="66" borderId="0" applyNumberFormat="0" applyBorder="0" applyAlignment="0" applyProtection="0"/>
    <xf numFmtId="0" fontId="57" fillId="64" borderId="0" applyNumberFormat="0" applyBorder="0" applyAlignment="0" applyProtection="0"/>
    <xf numFmtId="0" fontId="57" fillId="67" borderId="0" applyNumberFormat="0" applyBorder="0" applyAlignment="0" applyProtection="0"/>
    <xf numFmtId="0" fontId="55" fillId="68" borderId="0" applyBorder="0" applyProtection="0"/>
    <xf numFmtId="0" fontId="57" fillId="40" borderId="0" applyNumberFormat="0" applyBorder="0" applyAlignment="0" applyProtection="0"/>
    <xf numFmtId="0" fontId="55" fillId="69" borderId="0" applyBorder="0" applyProtection="0"/>
    <xf numFmtId="0" fontId="70" fillId="70" borderId="0" applyBorder="0" applyProtection="0"/>
    <xf numFmtId="0" fontId="71" fillId="37" borderId="105" applyNumberFormat="0" applyAlignment="0" applyProtection="0"/>
    <xf numFmtId="0" fontId="72" fillId="19" borderId="106" applyProtection="0"/>
    <xf numFmtId="181" fontId="38" fillId="0" borderId="0"/>
    <xf numFmtId="0" fontId="73" fillId="71" borderId="107" applyNumberFormat="0" applyAlignment="0" applyProtection="0"/>
    <xf numFmtId="0" fontId="33" fillId="12" borderId="92" applyProtection="0"/>
    <xf numFmtId="0" fontId="69" fillId="0" borderId="0" applyNumberFormat="0" applyFill="0" applyBorder="0" applyAlignment="0" applyProtection="0"/>
    <xf numFmtId="184" fontId="21" fillId="0" borderId="0" applyFill="0" applyBorder="0" applyAlignment="0" applyProtection="0"/>
    <xf numFmtId="0" fontId="75" fillId="19" borderId="108" applyProtection="0"/>
    <xf numFmtId="0" fontId="36" fillId="0" borderId="0"/>
    <xf numFmtId="0" fontId="76" fillId="0" borderId="0" applyNumberFormat="0" applyFill="0" applyBorder="0" applyAlignment="0" applyProtection="0"/>
    <xf numFmtId="0" fontId="77" fillId="0" borderId="0" applyBorder="0" applyProtection="0"/>
    <xf numFmtId="9" fontId="37" fillId="0" borderId="0"/>
    <xf numFmtId="0" fontId="65" fillId="61" borderId="0" applyNumberFormat="0" applyBorder="0" applyAlignment="0" applyProtection="0"/>
    <xf numFmtId="9" fontId="38" fillId="0" borderId="0"/>
    <xf numFmtId="0" fontId="78" fillId="72" borderId="0" applyBorder="0" applyProtection="0"/>
    <xf numFmtId="0" fontId="79" fillId="0" borderId="109" applyNumberFormat="0" applyFill="0" applyAlignment="0" applyProtection="0"/>
    <xf numFmtId="0" fontId="80" fillId="0" borderId="110" applyNumberFormat="0" applyFill="0" applyAlignment="0" applyProtection="0"/>
    <xf numFmtId="0" fontId="81" fillId="0" borderId="111" applyProtection="0"/>
    <xf numFmtId="0" fontId="47" fillId="0" borderId="98" applyProtection="0"/>
    <xf numFmtId="0" fontId="64" fillId="0" borderId="0" applyNumberFormat="0" applyFill="0" applyBorder="0" applyAlignment="0" applyProtection="0"/>
    <xf numFmtId="0" fontId="47" fillId="0" borderId="0" applyBorder="0" applyProtection="0"/>
    <xf numFmtId="181" fontId="38" fillId="0" borderId="0" applyBorder="0" applyProtection="0"/>
    <xf numFmtId="0" fontId="82" fillId="22" borderId="105" applyNumberFormat="0" applyAlignment="0" applyProtection="0"/>
    <xf numFmtId="0" fontId="83" fillId="29" borderId="106" applyProtection="0"/>
    <xf numFmtId="0" fontId="84" fillId="0" borderId="112" applyNumberFormat="0" applyFill="0" applyAlignment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0" fontId="85" fillId="0" borderId="0"/>
    <xf numFmtId="177" fontId="37" fillId="0" borderId="0" applyFont="0" applyFill="0" applyBorder="0" applyAlignment="0" applyProtection="0"/>
    <xf numFmtId="179" fontId="38" fillId="0" borderId="0" applyBorder="0" applyProtection="0"/>
    <xf numFmtId="0" fontId="86" fillId="0" borderId="0" applyNumberFormat="0" applyFill="0" applyBorder="0" applyAlignment="0" applyProtection="0"/>
    <xf numFmtId="177" fontId="37" fillId="0" borderId="0" applyFont="0" applyFill="0" applyBorder="0" applyAlignment="0" applyProtection="0"/>
    <xf numFmtId="0" fontId="63" fillId="0" borderId="0" applyBorder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77" fontId="37" fillId="0" borderId="0" applyFont="0" applyFill="0" applyBorder="0" applyAlignment="0" applyProtection="0"/>
    <xf numFmtId="179" fontId="38" fillId="0" borderId="0" applyBorder="0" applyProtection="0"/>
    <xf numFmtId="185" fontId="21" fillId="0" borderId="0" applyFill="0" applyBorder="0" applyAlignment="0" applyProtection="0"/>
    <xf numFmtId="0" fontId="87" fillId="59" borderId="0" applyNumberFormat="0" applyBorder="0" applyAlignment="0" applyProtection="0"/>
    <xf numFmtId="0" fontId="88" fillId="0" borderId="113" applyNumberFormat="0" applyFill="0" applyAlignment="0" applyProtection="0"/>
    <xf numFmtId="0" fontId="89" fillId="60" borderId="0" applyBorder="0" applyProtection="0"/>
    <xf numFmtId="0" fontId="60" fillId="0" borderId="0"/>
    <xf numFmtId="0" fontId="21" fillId="0" borderId="0"/>
    <xf numFmtId="0" fontId="36" fillId="0" borderId="0"/>
    <xf numFmtId="0" fontId="90" fillId="0" borderId="0"/>
    <xf numFmtId="0" fontId="21" fillId="0" borderId="0"/>
    <xf numFmtId="0" fontId="36" fillId="0" borderId="0"/>
    <xf numFmtId="0" fontId="21" fillId="0" borderId="0"/>
    <xf numFmtId="0" fontId="36" fillId="0" borderId="0"/>
    <xf numFmtId="0" fontId="74" fillId="0" borderId="0" applyBorder="0" applyProtection="0"/>
    <xf numFmtId="182" fontId="68" fillId="0" borderId="0"/>
    <xf numFmtId="182" fontId="91" fillId="0" borderId="0"/>
    <xf numFmtId="0" fontId="21" fillId="0" borderId="0"/>
    <xf numFmtId="0" fontId="21" fillId="0" borderId="0"/>
    <xf numFmtId="0" fontId="36" fillId="0" borderId="0"/>
    <xf numFmtId="0" fontId="38" fillId="0" borderId="0"/>
    <xf numFmtId="0" fontId="92" fillId="0" borderId="0"/>
    <xf numFmtId="0" fontId="21" fillId="15" borderId="114" applyNumberFormat="0" applyFont="0" applyAlignment="0" applyProtection="0"/>
    <xf numFmtId="0" fontId="38" fillId="55" borderId="115" applyProtection="0"/>
    <xf numFmtId="0" fontId="93" fillId="37" borderId="116" applyNumberFormat="0" applyAlignment="0" applyProtection="0"/>
    <xf numFmtId="9" fontId="21" fillId="0" borderId="0" applyFill="0" applyBorder="0" applyAlignment="0" applyProtection="0"/>
    <xf numFmtId="9" fontId="36" fillId="0" borderId="0" applyBorder="0" applyProtection="0"/>
    <xf numFmtId="9" fontId="37" fillId="0" borderId="0" applyFont="0" applyFill="0" applyBorder="0" applyAlignment="0" applyProtection="0"/>
    <xf numFmtId="0" fontId="69" fillId="0" borderId="0" applyNumberFormat="0" applyFill="0" applyBorder="0" applyAlignment="0" applyProtection="0"/>
    <xf numFmtId="9" fontId="38" fillId="0" borderId="0" applyBorder="0" applyProtection="0"/>
    <xf numFmtId="9" fontId="38" fillId="0" borderId="0" applyBorder="0" applyProtection="0"/>
    <xf numFmtId="181" fontId="38" fillId="0" borderId="0" applyBorder="0" applyProtection="0"/>
    <xf numFmtId="178" fontId="37" fillId="0" borderId="0" applyFont="0" applyFill="0" applyBorder="0" applyAlignment="0" applyProtection="0"/>
    <xf numFmtId="181" fontId="38" fillId="0" borderId="0" applyBorder="0" applyProtection="0"/>
    <xf numFmtId="185" fontId="21" fillId="0" borderId="0" applyFill="0" applyBorder="0" applyAlignment="0" applyProtection="0"/>
    <xf numFmtId="0" fontId="88" fillId="0" borderId="113" applyNumberFormat="0" applyFill="0" applyAlignment="0" applyProtection="0"/>
    <xf numFmtId="183" fontId="36" fillId="0" borderId="0" applyBorder="0" applyProtection="0"/>
    <xf numFmtId="183" fontId="36" fillId="0" borderId="0" applyBorder="0" applyProtection="0"/>
    <xf numFmtId="181" fontId="37" fillId="0" borderId="0"/>
    <xf numFmtId="185" fontId="21" fillId="0" borderId="0" applyFont="0" applyFill="0" applyBorder="0" applyAlignment="0" applyProtection="0"/>
    <xf numFmtId="183" fontId="38" fillId="0" borderId="0" applyBorder="0" applyProtection="0"/>
    <xf numFmtId="0" fontId="94" fillId="0" borderId="0" applyNumberFormat="0" applyFill="0" applyBorder="0" applyAlignment="0" applyProtection="0"/>
    <xf numFmtId="0" fontId="95" fillId="0" borderId="117" applyProtection="0"/>
    <xf numFmtId="0" fontId="95" fillId="0" borderId="117" applyProtection="0"/>
    <xf numFmtId="0" fontId="69" fillId="0" borderId="0" applyNumberFormat="0" applyFill="0" applyBorder="0" applyAlignment="0" applyProtection="0"/>
    <xf numFmtId="0" fontId="74" fillId="0" borderId="0" applyBorder="0" applyProtection="0"/>
    <xf numFmtId="183" fontId="21" fillId="0" borderId="0"/>
    <xf numFmtId="183" fontId="36" fillId="0" borderId="0"/>
  </cellStyleXfs>
  <cellXfs count="350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/>
    <xf numFmtId="0" fontId="4" fillId="2" borderId="0" xfId="0" applyFont="1" applyFill="1" applyBorder="1" applyAlignment="1">
      <alignment horizontal="center" vertical="center"/>
    </xf>
    <xf numFmtId="177" fontId="5" fillId="0" borderId="0" xfId="133" applyFont="1"/>
    <xf numFmtId="0" fontId="4" fillId="0" borderId="0" xfId="0" applyFont="1" applyAlignment="1">
      <alignment horizontal="center" vertical="center" wrapText="1"/>
    </xf>
    <xf numFmtId="0" fontId="6" fillId="2" borderId="0" xfId="0" applyFont="1" applyFill="1" applyBorder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/>
    <xf numFmtId="0" fontId="9" fillId="3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 vertical="center" wrapText="1"/>
    </xf>
    <xf numFmtId="4" fontId="11" fillId="3" borderId="9" xfId="0" applyNumberFormat="1" applyFont="1" applyFill="1" applyBorder="1" applyAlignment="1">
      <alignment horizontal="center" vertical="center"/>
    </xf>
    <xf numFmtId="10" fontId="11" fillId="3" borderId="10" xfId="187" applyNumberFormat="1" applyFont="1" applyFill="1" applyBorder="1" applyAlignment="1">
      <alignment horizontal="center" vertical="center"/>
    </xf>
    <xf numFmtId="10" fontId="12" fillId="4" borderId="10" xfId="0" applyNumberFormat="1" applyFont="1" applyFill="1" applyBorder="1" applyAlignment="1">
      <alignment horizontal="center" vertical="center"/>
    </xf>
    <xf numFmtId="10" fontId="12" fillId="5" borderId="10" xfId="0" applyNumberFormat="1" applyFont="1" applyFill="1" applyBorder="1" applyAlignment="1">
      <alignment horizontal="center" vertical="center"/>
    </xf>
    <xf numFmtId="10" fontId="12" fillId="0" borderId="11" xfId="0" applyNumberFormat="1" applyFont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 vertical="center" wrapText="1"/>
    </xf>
    <xf numFmtId="4" fontId="11" fillId="3" borderId="10" xfId="0" applyNumberFormat="1" applyFont="1" applyFill="1" applyBorder="1" applyAlignment="1">
      <alignment horizontal="center" vertical="center"/>
    </xf>
    <xf numFmtId="10" fontId="11" fillId="3" borderId="13" xfId="187" applyNumberFormat="1" applyFont="1" applyFill="1" applyBorder="1" applyAlignment="1">
      <alignment horizontal="center" vertical="center"/>
    </xf>
    <xf numFmtId="4" fontId="13" fillId="0" borderId="13" xfId="0" applyNumberFormat="1" applyFont="1" applyBorder="1" applyAlignment="1">
      <alignment horizontal="center"/>
    </xf>
    <xf numFmtId="4" fontId="10" fillId="0" borderId="14" xfId="0" applyNumberFormat="1" applyFont="1" applyBorder="1" applyAlignment="1">
      <alignment horizontal="center"/>
    </xf>
    <xf numFmtId="0" fontId="10" fillId="0" borderId="0" xfId="0" applyFont="1" applyBorder="1"/>
    <xf numFmtId="49" fontId="6" fillId="3" borderId="15" xfId="0" applyNumberFormat="1" applyFont="1" applyFill="1" applyBorder="1" applyAlignment="1">
      <alignment horizontal="center" vertical="center" wrapText="1"/>
    </xf>
    <xf numFmtId="4" fontId="6" fillId="2" borderId="16" xfId="175" applyNumberFormat="1" applyFont="1" applyFill="1" applyBorder="1" applyAlignment="1">
      <alignment horizontal="center" vertical="center" wrapText="1"/>
    </xf>
    <xf numFmtId="4" fontId="11" fillId="3" borderId="16" xfId="0" applyNumberFormat="1" applyFont="1" applyFill="1" applyBorder="1" applyAlignment="1">
      <alignment horizontal="center" vertical="center"/>
    </xf>
    <xf numFmtId="10" fontId="12" fillId="5" borderId="13" xfId="0" applyNumberFormat="1" applyFont="1" applyFill="1" applyBorder="1" applyAlignment="1">
      <alignment horizontal="center" vertical="center"/>
    </xf>
    <xf numFmtId="10" fontId="12" fillId="0" borderId="14" xfId="0" applyNumberFormat="1" applyFont="1" applyBorder="1" applyAlignment="1">
      <alignment horizontal="center" vertical="center"/>
    </xf>
    <xf numFmtId="4" fontId="6" fillId="2" borderId="10" xfId="175" applyNumberFormat="1" applyFont="1" applyFill="1" applyBorder="1" applyAlignment="1">
      <alignment horizontal="center" vertical="center" wrapText="1"/>
    </xf>
    <xf numFmtId="4" fontId="10" fillId="0" borderId="14" xfId="0" applyNumberFormat="1" applyFont="1" applyBorder="1" applyAlignment="1">
      <alignment horizontal="center" vertical="center"/>
    </xf>
    <xf numFmtId="4" fontId="6" fillId="6" borderId="16" xfId="175" applyNumberFormat="1" applyFont="1" applyFill="1" applyBorder="1" applyAlignment="1">
      <alignment horizontal="center" vertical="center" wrapText="1"/>
    </xf>
    <xf numFmtId="10" fontId="10" fillId="4" borderId="13" xfId="0" applyNumberFormat="1" applyFont="1" applyFill="1" applyBorder="1" applyAlignment="1">
      <alignment horizontal="center" vertical="center"/>
    </xf>
    <xf numFmtId="10" fontId="10" fillId="0" borderId="14" xfId="0" applyNumberFormat="1" applyFont="1" applyBorder="1" applyAlignment="1">
      <alignment horizontal="center" vertical="center"/>
    </xf>
    <xf numFmtId="4" fontId="6" fillId="6" borderId="10" xfId="175" applyNumberFormat="1" applyFont="1" applyFill="1" applyBorder="1" applyAlignment="1">
      <alignment horizontal="center" vertical="center" wrapText="1"/>
    </xf>
    <xf numFmtId="4" fontId="13" fillId="2" borderId="13" xfId="0" applyNumberFormat="1" applyFont="1" applyFill="1" applyBorder="1" applyAlignment="1">
      <alignment horizontal="center" vertical="center"/>
    </xf>
    <xf numFmtId="4" fontId="5" fillId="0" borderId="16" xfId="0" applyNumberFormat="1" applyFont="1" applyBorder="1" applyAlignment="1">
      <alignment horizontal="center" vertical="center"/>
    </xf>
    <xf numFmtId="10" fontId="12" fillId="2" borderId="13" xfId="7" applyNumberFormat="1" applyFont="1" applyFill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4" fontId="13" fillId="0" borderId="13" xfId="0" applyNumberFormat="1" applyFont="1" applyBorder="1" applyAlignment="1">
      <alignment horizontal="center" vertical="center"/>
    </xf>
    <xf numFmtId="9" fontId="13" fillId="7" borderId="13" xfId="7" applyFont="1" applyFill="1" applyBorder="1" applyAlignment="1">
      <alignment horizontal="center" vertical="center"/>
    </xf>
    <xf numFmtId="10" fontId="12" fillId="7" borderId="13" xfId="7" applyNumberFormat="1" applyFont="1" applyFill="1" applyBorder="1" applyAlignment="1">
      <alignment horizontal="center" vertical="center"/>
    </xf>
    <xf numFmtId="9" fontId="13" fillId="0" borderId="13" xfId="7" applyFont="1" applyBorder="1" applyAlignment="1">
      <alignment horizontal="center" vertical="center"/>
    </xf>
    <xf numFmtId="10" fontId="10" fillId="0" borderId="0" xfId="7" applyNumberFormat="1" applyFont="1" applyBorder="1" applyAlignment="1">
      <alignment horizontal="center"/>
    </xf>
    <xf numFmtId="9" fontId="13" fillId="2" borderId="13" xfId="7" applyFont="1" applyFill="1" applyBorder="1" applyAlignment="1">
      <alignment horizontal="center" vertical="center"/>
    </xf>
    <xf numFmtId="2" fontId="6" fillId="2" borderId="17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vertical="center" wrapText="1"/>
    </xf>
    <xf numFmtId="4" fontId="6" fillId="0" borderId="19" xfId="0" applyNumberFormat="1" applyFont="1" applyBorder="1" applyAlignment="1">
      <alignment horizontal="center" vertical="center"/>
    </xf>
    <xf numFmtId="10" fontId="6" fillId="0" borderId="19" xfId="7" applyNumberFormat="1" applyFont="1" applyBorder="1" applyAlignment="1">
      <alignment horizontal="center" vertical="center"/>
    </xf>
    <xf numFmtId="4" fontId="9" fillId="3" borderId="19" xfId="0" applyNumberFormat="1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4" fontId="6" fillId="3" borderId="23" xfId="0" applyNumberFormat="1" applyFont="1" applyFill="1" applyBorder="1" applyAlignment="1">
      <alignment vertical="center"/>
    </xf>
    <xf numFmtId="10" fontId="6" fillId="3" borderId="24" xfId="7" applyNumberFormat="1" applyFont="1" applyFill="1" applyBorder="1" applyAlignment="1">
      <alignment horizontal="center" vertical="center"/>
    </xf>
    <xf numFmtId="4" fontId="14" fillId="3" borderId="25" xfId="0" applyNumberFormat="1" applyFont="1" applyFill="1" applyBorder="1" applyAlignment="1">
      <alignment horizontal="center"/>
    </xf>
    <xf numFmtId="0" fontId="10" fillId="0" borderId="25" xfId="0" applyFont="1" applyBorder="1"/>
    <xf numFmtId="4" fontId="9" fillId="0" borderId="3" xfId="0" applyNumberFormat="1" applyFont="1" applyBorder="1" applyAlignment="1">
      <alignment horizontal="center" vertical="center"/>
    </xf>
    <xf numFmtId="0" fontId="10" fillId="0" borderId="0" xfId="0" applyFont="1"/>
    <xf numFmtId="0" fontId="6" fillId="3" borderId="26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4" fontId="6" fillId="3" borderId="28" xfId="0" applyNumberFormat="1" applyFont="1" applyFill="1" applyBorder="1" applyAlignment="1"/>
    <xf numFmtId="10" fontId="6" fillId="3" borderId="28" xfId="7" applyNumberFormat="1" applyFont="1" applyFill="1" applyBorder="1" applyAlignment="1">
      <alignment horizontal="center" vertical="center"/>
    </xf>
    <xf numFmtId="4" fontId="10" fillId="3" borderId="29" xfId="0" applyNumberFormat="1" applyFont="1" applyFill="1" applyBorder="1" applyAlignment="1">
      <alignment horizontal="center"/>
    </xf>
    <xf numFmtId="0" fontId="9" fillId="0" borderId="30" xfId="0" applyFont="1" applyBorder="1" applyAlignment="1">
      <alignment horizontal="center" vertical="center"/>
    </xf>
    <xf numFmtId="10" fontId="6" fillId="3" borderId="26" xfId="0" applyNumberFormat="1" applyFont="1" applyFill="1" applyBorder="1" applyAlignment="1">
      <alignment horizontal="center"/>
    </xf>
    <xf numFmtId="10" fontId="6" fillId="3" borderId="31" xfId="0" applyNumberFormat="1" applyFont="1" applyFill="1" applyBorder="1" applyAlignment="1">
      <alignment horizontal="center"/>
    </xf>
    <xf numFmtId="10" fontId="6" fillId="3" borderId="27" xfId="0" applyNumberFormat="1" applyFont="1" applyFill="1" applyBorder="1" applyAlignment="1">
      <alignment horizontal="center"/>
    </xf>
    <xf numFmtId="4" fontId="11" fillId="3" borderId="28" xfId="0" applyNumberFormat="1" applyFont="1" applyFill="1" applyBorder="1" applyAlignment="1">
      <alignment horizontal="center"/>
    </xf>
    <xf numFmtId="10" fontId="5" fillId="0" borderId="28" xfId="7" applyNumberFormat="1" applyFont="1" applyFill="1" applyBorder="1" applyAlignment="1">
      <alignment horizontal="center" vertical="center" wrapText="1"/>
    </xf>
    <xf numFmtId="4" fontId="5" fillId="0" borderId="32" xfId="7" applyNumberFormat="1" applyFont="1" applyFill="1" applyBorder="1" applyAlignment="1">
      <alignment horizontal="center" vertical="center" wrapText="1"/>
    </xf>
    <xf numFmtId="4" fontId="6" fillId="0" borderId="32" xfId="7" applyNumberFormat="1" applyFont="1" applyFill="1" applyBorder="1" applyAlignment="1">
      <alignment horizontal="center" vertical="center" wrapText="1"/>
    </xf>
    <xf numFmtId="10" fontId="6" fillId="3" borderId="33" xfId="0" applyNumberFormat="1" applyFont="1" applyFill="1" applyBorder="1" applyAlignment="1">
      <alignment horizontal="center" vertical="center"/>
    </xf>
    <xf numFmtId="10" fontId="6" fillId="3" borderId="34" xfId="0" applyNumberFormat="1" applyFont="1" applyFill="1" applyBorder="1" applyAlignment="1">
      <alignment horizontal="center" vertical="center"/>
    </xf>
    <xf numFmtId="10" fontId="6" fillId="3" borderId="35" xfId="0" applyNumberFormat="1" applyFont="1" applyFill="1" applyBorder="1" applyAlignment="1">
      <alignment horizontal="center" vertical="center"/>
    </xf>
    <xf numFmtId="10" fontId="9" fillId="0" borderId="36" xfId="0" applyNumberFormat="1" applyFont="1" applyBorder="1" applyAlignment="1">
      <alignment horizontal="center"/>
    </xf>
    <xf numFmtId="10" fontId="14" fillId="3" borderId="36" xfId="0" applyNumberFormat="1" applyFont="1" applyFill="1" applyBorder="1" applyAlignment="1">
      <alignment horizontal="center"/>
    </xf>
    <xf numFmtId="0" fontId="15" fillId="0" borderId="37" xfId="0" applyFont="1" applyFill="1" applyBorder="1" applyAlignment="1">
      <alignment horizontal="center" vertical="top" wrapText="1"/>
    </xf>
    <xf numFmtId="0" fontId="15" fillId="0" borderId="38" xfId="0" applyFont="1" applyFill="1" applyBorder="1" applyAlignment="1">
      <alignment horizontal="center" vertical="top" wrapText="1"/>
    </xf>
    <xf numFmtId="0" fontId="15" fillId="0" borderId="39" xfId="0" applyFont="1" applyFill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16" fillId="0" borderId="40" xfId="0" applyFont="1" applyBorder="1" applyAlignment="1">
      <alignment horizontal="center" vertical="top" wrapText="1"/>
    </xf>
    <xf numFmtId="0" fontId="16" fillId="0" borderId="31" xfId="0" applyFont="1" applyBorder="1" applyAlignment="1">
      <alignment horizontal="center" vertical="top" wrapText="1"/>
    </xf>
    <xf numFmtId="0" fontId="16" fillId="0" borderId="27" xfId="0" applyFont="1" applyBorder="1" applyAlignment="1">
      <alignment horizontal="center" vertical="top" wrapText="1"/>
    </xf>
    <xf numFmtId="0" fontId="16" fillId="0" borderId="28" xfId="0" applyFont="1" applyBorder="1" applyAlignment="1">
      <alignment horizontal="center" vertical="top" wrapText="1"/>
    </xf>
    <xf numFmtId="0" fontId="17" fillId="0" borderId="4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8" fillId="0" borderId="0" xfId="0" applyFont="1" applyAlignment="1"/>
    <xf numFmtId="2" fontId="5" fillId="0" borderId="0" xfId="0" applyNumberFormat="1" applyFont="1" applyAlignment="1">
      <alignment horizontal="center"/>
    </xf>
    <xf numFmtId="0" fontId="5" fillId="0" borderId="0" xfId="0" applyFont="1"/>
    <xf numFmtId="4" fontId="18" fillId="0" borderId="0" xfId="0" applyNumberFormat="1" applyFont="1"/>
    <xf numFmtId="0" fontId="19" fillId="0" borderId="0" xfId="0" applyFont="1" applyBorder="1" applyAlignment="1">
      <alignment horizontal="left" vertical="top" wrapText="1"/>
    </xf>
    <xf numFmtId="0" fontId="19" fillId="0" borderId="0" xfId="0" applyFont="1" applyBorder="1" applyAlignment="1">
      <alignment vertical="distributed" wrapText="1"/>
    </xf>
    <xf numFmtId="0" fontId="18" fillId="0" borderId="0" xfId="0" applyFont="1" applyAlignment="1">
      <alignment horizontal="left" vertical="center" wrapText="1"/>
    </xf>
    <xf numFmtId="0" fontId="20" fillId="0" borderId="0" xfId="0" applyFont="1" applyBorder="1" applyAlignment="1">
      <alignment vertical="distributed" wrapText="1"/>
    </xf>
    <xf numFmtId="177" fontId="6" fillId="0" borderId="0" xfId="133" applyFont="1"/>
    <xf numFmtId="0" fontId="6" fillId="0" borderId="0" xfId="0" applyFont="1"/>
    <xf numFmtId="4" fontId="0" fillId="0" borderId="0" xfId="0" applyNumberFormat="1"/>
    <xf numFmtId="10" fontId="0" fillId="0" borderId="0" xfId="7" applyNumberFormat="1" applyFont="1" applyAlignment="1">
      <alignment horizontal="center"/>
    </xf>
    <xf numFmtId="0" fontId="21" fillId="0" borderId="0" xfId="0" applyFont="1" applyBorder="1" applyAlignment="1">
      <alignment horizontal="center"/>
    </xf>
    <xf numFmtId="49" fontId="21" fillId="0" borderId="0" xfId="0" applyNumberFormat="1" applyFont="1" applyBorder="1" applyAlignment="1">
      <alignment horizontal="center"/>
    </xf>
    <xf numFmtId="0" fontId="21" fillId="0" borderId="0" xfId="0" applyFont="1" applyAlignment="1">
      <alignment horizontal="left" wrapText="1"/>
    </xf>
    <xf numFmtId="2" fontId="21" fillId="0" borderId="0" xfId="0" applyNumberFormat="1" applyFont="1" applyAlignment="1">
      <alignment horizontal="center"/>
    </xf>
    <xf numFmtId="178" fontId="21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177" fontId="21" fillId="0" borderId="0" xfId="133" applyFont="1"/>
    <xf numFmtId="177" fontId="22" fillId="0" borderId="0" xfId="133" applyFont="1"/>
    <xf numFmtId="0" fontId="22" fillId="0" borderId="0" xfId="0" applyFont="1"/>
    <xf numFmtId="0" fontId="21" fillId="0" borderId="0" xfId="0" applyFont="1"/>
    <xf numFmtId="0" fontId="1" fillId="0" borderId="0" xfId="0" applyFont="1" applyBorder="1" applyAlignment="1" applyProtection="1">
      <alignment horizontal="center"/>
      <protection locked="0"/>
    </xf>
    <xf numFmtId="49" fontId="5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left" wrapText="1"/>
    </xf>
    <xf numFmtId="178" fontId="5" fillId="0" borderId="0" xfId="0" applyNumberFormat="1" applyFont="1" applyAlignment="1">
      <alignment horizontal="right"/>
    </xf>
    <xf numFmtId="2" fontId="5" fillId="0" borderId="0" xfId="0" applyNumberFormat="1" applyFont="1" applyAlignment="1">
      <alignment horizontal="right"/>
    </xf>
    <xf numFmtId="0" fontId="2" fillId="2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42" xfId="0" applyFont="1" applyBorder="1" applyAlignment="1">
      <alignment horizontal="center"/>
    </xf>
    <xf numFmtId="49" fontId="5" fillId="0" borderId="42" xfId="0" applyNumberFormat="1" applyFont="1" applyBorder="1" applyAlignment="1">
      <alignment horizontal="center"/>
    </xf>
    <xf numFmtId="0" fontId="5" fillId="0" borderId="43" xfId="0" applyFont="1" applyBorder="1" applyAlignment="1">
      <alignment horizontal="left" wrapText="1"/>
    </xf>
    <xf numFmtId="0" fontId="6" fillId="8" borderId="44" xfId="0" applyFont="1" applyFill="1" applyBorder="1" applyAlignment="1">
      <alignment horizontal="center" vertical="center" wrapText="1"/>
    </xf>
    <xf numFmtId="0" fontId="6" fillId="8" borderId="45" xfId="0" applyFont="1" applyFill="1" applyBorder="1" applyAlignment="1">
      <alignment horizontal="center" vertical="center" wrapText="1"/>
    </xf>
    <xf numFmtId="0" fontId="6" fillId="8" borderId="46" xfId="0" applyFont="1" applyFill="1" applyBorder="1" applyAlignment="1">
      <alignment horizontal="center" vertical="center"/>
    </xf>
    <xf numFmtId="0" fontId="6" fillId="8" borderId="47" xfId="0" applyFont="1" applyFill="1" applyBorder="1" applyAlignment="1">
      <alignment horizontal="center" vertical="center" wrapText="1"/>
    </xf>
    <xf numFmtId="2" fontId="6" fillId="8" borderId="16" xfId="0" applyNumberFormat="1" applyFont="1" applyFill="1" applyBorder="1" applyAlignment="1">
      <alignment horizontal="center" vertical="center"/>
    </xf>
    <xf numFmtId="178" fontId="6" fillId="8" borderId="16" xfId="0" applyNumberFormat="1" applyFont="1" applyFill="1" applyBorder="1" applyAlignment="1">
      <alignment horizontal="center" vertical="center" wrapText="1"/>
    </xf>
    <xf numFmtId="0" fontId="6" fillId="8" borderId="16" xfId="0" applyFont="1" applyFill="1" applyBorder="1" applyAlignment="1">
      <alignment horizontal="center" vertical="center" wrapText="1"/>
    </xf>
    <xf numFmtId="2" fontId="6" fillId="8" borderId="47" xfId="0" applyNumberFormat="1" applyFont="1" applyFill="1" applyBorder="1" applyAlignment="1">
      <alignment horizontal="center" vertical="center"/>
    </xf>
    <xf numFmtId="178" fontId="6" fillId="8" borderId="47" xfId="0" applyNumberFormat="1" applyFont="1" applyFill="1" applyBorder="1" applyAlignment="1">
      <alignment horizontal="center" vertical="center" wrapText="1"/>
    </xf>
    <xf numFmtId="0" fontId="6" fillId="8" borderId="48" xfId="0" applyFont="1" applyFill="1" applyBorder="1" applyAlignment="1">
      <alignment horizontal="center" vertical="center"/>
    </xf>
    <xf numFmtId="0" fontId="6" fillId="8" borderId="49" xfId="0" applyFont="1" applyFill="1" applyBorder="1" applyAlignment="1">
      <alignment horizontal="center" vertical="center" wrapText="1"/>
    </xf>
    <xf numFmtId="2" fontId="6" fillId="8" borderId="49" xfId="0" applyNumberFormat="1" applyFont="1" applyFill="1" applyBorder="1" applyAlignment="1">
      <alignment horizontal="center" vertical="center"/>
    </xf>
    <xf numFmtId="178" fontId="6" fillId="8" borderId="49" xfId="0" applyNumberFormat="1" applyFont="1" applyFill="1" applyBorder="1" applyAlignment="1">
      <alignment horizontal="center" vertical="center" wrapText="1"/>
    </xf>
    <xf numFmtId="0" fontId="6" fillId="9" borderId="50" xfId="180" applyFont="1" applyFill="1" applyBorder="1" applyAlignment="1">
      <alignment horizontal="center" vertical="center"/>
    </xf>
    <xf numFmtId="49" fontId="6" fillId="9" borderId="51" xfId="180" applyNumberFormat="1" applyFont="1" applyFill="1" applyBorder="1" applyAlignment="1">
      <alignment horizontal="center" vertical="center"/>
    </xf>
    <xf numFmtId="0" fontId="6" fillId="9" borderId="51" xfId="180" applyFont="1" applyFill="1" applyBorder="1" applyAlignment="1" applyProtection="1">
      <alignment horizontal="center" vertical="center" wrapText="1"/>
    </xf>
    <xf numFmtId="2" fontId="6" fillId="7" borderId="51" xfId="0" applyNumberFormat="1" applyFont="1" applyFill="1" applyBorder="1" applyAlignment="1" applyProtection="1">
      <alignment horizontal="left" vertical="center" wrapText="1"/>
    </xf>
    <xf numFmtId="2" fontId="5" fillId="7" borderId="51" xfId="0" applyNumberFormat="1" applyFont="1" applyFill="1" applyBorder="1" applyAlignment="1">
      <alignment horizontal="center" vertical="center"/>
    </xf>
    <xf numFmtId="178" fontId="5" fillId="7" borderId="51" xfId="0" applyNumberFormat="1" applyFont="1" applyFill="1" applyBorder="1" applyAlignment="1">
      <alignment horizontal="center" vertical="center" wrapText="1"/>
    </xf>
    <xf numFmtId="0" fontId="6" fillId="7" borderId="51" xfId="0" applyFont="1" applyFill="1" applyBorder="1" applyAlignment="1">
      <alignment horizontal="center" vertical="center" wrapText="1"/>
    </xf>
    <xf numFmtId="0" fontId="5" fillId="10" borderId="52" xfId="180" applyFont="1" applyFill="1" applyBorder="1" applyAlignment="1">
      <alignment horizontal="center" vertical="center"/>
    </xf>
    <xf numFmtId="49" fontId="5" fillId="10" borderId="10" xfId="180" applyNumberFormat="1" applyFont="1" applyFill="1" applyBorder="1" applyAlignment="1">
      <alignment horizontal="center" vertical="center"/>
    </xf>
    <xf numFmtId="0" fontId="5" fillId="10" borderId="10" xfId="180" applyFont="1" applyFill="1" applyBorder="1" applyAlignment="1" applyProtection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left" vertical="center" wrapText="1"/>
    </xf>
    <xf numFmtId="2" fontId="5" fillId="2" borderId="10" xfId="0" applyNumberFormat="1" applyFont="1" applyFill="1" applyBorder="1" applyAlignment="1">
      <alignment horizontal="center" vertical="center"/>
    </xf>
    <xf numFmtId="2" fontId="5" fillId="2" borderId="10" xfId="0" applyNumberFormat="1" applyFont="1" applyFill="1" applyBorder="1" applyAlignment="1">
      <alignment vertical="center"/>
    </xf>
    <xf numFmtId="4" fontId="5" fillId="2" borderId="10" xfId="2" applyNumberFormat="1" applyFont="1" applyFill="1" applyBorder="1" applyAlignment="1">
      <alignment vertical="center" wrapText="1"/>
    </xf>
    <xf numFmtId="10" fontId="5" fillId="2" borderId="10" xfId="7" applyNumberFormat="1" applyFont="1" applyFill="1" applyBorder="1" applyAlignment="1">
      <alignment horizontal="center" vertical="center" wrapText="1"/>
    </xf>
    <xf numFmtId="0" fontId="6" fillId="9" borderId="52" xfId="180" applyFont="1" applyFill="1" applyBorder="1" applyAlignment="1">
      <alignment horizontal="center" vertical="center"/>
    </xf>
    <xf numFmtId="49" fontId="6" fillId="9" borderId="10" xfId="180" applyNumberFormat="1" applyFont="1" applyFill="1" applyBorder="1" applyAlignment="1">
      <alignment horizontal="center" vertical="center"/>
    </xf>
    <xf numFmtId="0" fontId="6" fillId="9" borderId="10" xfId="180" applyFont="1" applyFill="1" applyBorder="1" applyAlignment="1" applyProtection="1">
      <alignment horizontal="center" vertical="center" wrapText="1"/>
    </xf>
    <xf numFmtId="2" fontId="6" fillId="7" borderId="10" xfId="0" applyNumberFormat="1" applyFont="1" applyFill="1" applyBorder="1" applyAlignment="1" applyProtection="1">
      <alignment horizontal="left" vertical="center" wrapText="1"/>
    </xf>
    <xf numFmtId="2" fontId="5" fillId="7" borderId="10" xfId="0" applyNumberFormat="1" applyFont="1" applyFill="1" applyBorder="1" applyAlignment="1">
      <alignment horizontal="center" vertical="center"/>
    </xf>
    <xf numFmtId="2" fontId="5" fillId="7" borderId="10" xfId="0" applyNumberFormat="1" applyFont="1" applyFill="1" applyBorder="1" applyAlignment="1">
      <alignment vertical="center"/>
    </xf>
    <xf numFmtId="4" fontId="5" fillId="7" borderId="10" xfId="2" applyNumberFormat="1" applyFont="1" applyFill="1" applyBorder="1" applyAlignment="1">
      <alignment vertical="center" wrapText="1"/>
    </xf>
    <xf numFmtId="0" fontId="6" fillId="7" borderId="10" xfId="0" applyFont="1" applyFill="1" applyBorder="1" applyAlignment="1">
      <alignment horizontal="center" vertical="center" wrapText="1"/>
    </xf>
    <xf numFmtId="2" fontId="6" fillId="9" borderId="10" xfId="0" applyNumberFormat="1" applyFont="1" applyFill="1" applyBorder="1" applyAlignment="1" applyProtection="1">
      <alignment horizontal="left" vertical="center" wrapText="1"/>
    </xf>
    <xf numFmtId="2" fontId="5" fillId="9" borderId="10" xfId="0" applyNumberFormat="1" applyFont="1" applyFill="1" applyBorder="1" applyAlignment="1">
      <alignment horizontal="center" vertical="center"/>
    </xf>
    <xf numFmtId="2" fontId="5" fillId="9" borderId="10" xfId="0" applyNumberFormat="1" applyFont="1" applyFill="1" applyBorder="1" applyAlignment="1">
      <alignment vertical="center"/>
    </xf>
    <xf numFmtId="4" fontId="5" fillId="9" borderId="10" xfId="2" applyNumberFormat="1" applyFont="1" applyFill="1" applyBorder="1" applyAlignment="1">
      <alignment vertical="center" wrapText="1"/>
    </xf>
    <xf numFmtId="0" fontId="6" fillId="9" borderId="10" xfId="0" applyFont="1" applyFill="1" applyBorder="1" applyAlignment="1">
      <alignment horizontal="center" vertical="center" wrapText="1"/>
    </xf>
    <xf numFmtId="0" fontId="5" fillId="11" borderId="52" xfId="180" applyFont="1" applyFill="1" applyBorder="1" applyAlignment="1">
      <alignment horizontal="center" vertical="center"/>
    </xf>
    <xf numFmtId="49" fontId="5" fillId="11" borderId="10" xfId="180" applyNumberFormat="1" applyFont="1" applyFill="1" applyBorder="1" applyAlignment="1">
      <alignment horizontal="center" vertical="center"/>
    </xf>
    <xf numFmtId="0" fontId="5" fillId="11" borderId="10" xfId="180" applyFont="1" applyFill="1" applyBorder="1" applyAlignment="1" applyProtection="1">
      <alignment horizontal="center" vertical="center" wrapText="1"/>
    </xf>
    <xf numFmtId="2" fontId="5" fillId="8" borderId="10" xfId="0" applyNumberFormat="1" applyFont="1" applyFill="1" applyBorder="1" applyAlignment="1" applyProtection="1">
      <alignment horizontal="left" vertical="center" wrapText="1"/>
    </xf>
    <xf numFmtId="2" fontId="5" fillId="8" borderId="10" xfId="0" applyNumberFormat="1" applyFont="1" applyFill="1" applyBorder="1" applyAlignment="1">
      <alignment horizontal="center" vertical="center"/>
    </xf>
    <xf numFmtId="2" fontId="5" fillId="8" borderId="10" xfId="0" applyNumberFormat="1" applyFont="1" applyFill="1" applyBorder="1" applyAlignment="1">
      <alignment vertical="center"/>
    </xf>
    <xf numFmtId="4" fontId="5" fillId="8" borderId="10" xfId="2" applyNumberFormat="1" applyFont="1" applyFill="1" applyBorder="1" applyAlignment="1">
      <alignment vertical="center" wrapText="1"/>
    </xf>
    <xf numFmtId="0" fontId="6" fillId="8" borderId="10" xfId="0" applyFont="1" applyFill="1" applyBorder="1" applyAlignment="1">
      <alignment horizontal="center" vertical="center" wrapText="1"/>
    </xf>
    <xf numFmtId="2" fontId="5" fillId="11" borderId="10" xfId="0" applyNumberFormat="1" applyFont="1" applyFill="1" applyBorder="1" applyAlignment="1" applyProtection="1">
      <alignment horizontal="left" vertical="center" wrapText="1"/>
    </xf>
    <xf numFmtId="2" fontId="5" fillId="11" borderId="10" xfId="0" applyNumberFormat="1" applyFont="1" applyFill="1" applyBorder="1" applyAlignment="1">
      <alignment horizontal="center" vertical="center"/>
    </xf>
    <xf numFmtId="2" fontId="5" fillId="11" borderId="10" xfId="0" applyNumberFormat="1" applyFont="1" applyFill="1" applyBorder="1" applyAlignment="1">
      <alignment vertical="center"/>
    </xf>
    <xf numFmtId="4" fontId="5" fillId="11" borderId="10" xfId="2" applyNumberFormat="1" applyFont="1" applyFill="1" applyBorder="1" applyAlignment="1">
      <alignment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8" borderId="53" xfId="0" applyFont="1" applyFill="1" applyBorder="1" applyAlignment="1">
      <alignment horizontal="center" vertical="center" wrapText="1"/>
    </xf>
    <xf numFmtId="0" fontId="6" fillId="8" borderId="54" xfId="0" applyFont="1" applyFill="1" applyBorder="1" applyAlignment="1" applyProtection="1">
      <alignment horizontal="center" vertical="center" wrapText="1"/>
      <protection locked="0"/>
    </xf>
    <xf numFmtId="0" fontId="6" fillId="8" borderId="55" xfId="0" applyFont="1" applyFill="1" applyBorder="1" applyAlignment="1" applyProtection="1">
      <alignment horizontal="center" vertical="center" wrapText="1"/>
      <protection locked="0"/>
    </xf>
    <xf numFmtId="0" fontId="6" fillId="8" borderId="13" xfId="0" applyFont="1" applyFill="1" applyBorder="1" applyAlignment="1">
      <alignment horizontal="center" vertical="center" wrapText="1"/>
    </xf>
    <xf numFmtId="0" fontId="6" fillId="8" borderId="56" xfId="0" applyFont="1" applyFill="1" applyBorder="1" applyAlignment="1">
      <alignment horizontal="center" vertical="center" wrapText="1"/>
    </xf>
    <xf numFmtId="0" fontId="6" fillId="8" borderId="57" xfId="0" applyFont="1" applyFill="1" applyBorder="1" applyAlignment="1" applyProtection="1">
      <alignment horizontal="center" vertical="center" wrapText="1"/>
      <protection locked="0"/>
    </xf>
    <xf numFmtId="0" fontId="6" fillId="8" borderId="13" xfId="0" applyFont="1" applyFill="1" applyBorder="1" applyAlignment="1" applyProtection="1">
      <alignment horizontal="center" vertical="center" wrapText="1"/>
      <protection locked="0"/>
    </xf>
    <xf numFmtId="0" fontId="6" fillId="8" borderId="58" xfId="0" applyFont="1" applyFill="1" applyBorder="1" applyAlignment="1" applyProtection="1">
      <alignment horizontal="center" vertical="center" wrapText="1"/>
      <protection locked="0"/>
    </xf>
    <xf numFmtId="0" fontId="6" fillId="8" borderId="19" xfId="0" applyFont="1" applyFill="1" applyBorder="1" applyAlignment="1" applyProtection="1">
      <alignment horizontal="center" vertical="center" wrapText="1"/>
      <protection locked="0"/>
    </xf>
    <xf numFmtId="0" fontId="6" fillId="8" borderId="19" xfId="0" applyFont="1" applyFill="1" applyBorder="1" applyAlignment="1">
      <alignment horizontal="center" vertical="center" wrapText="1"/>
    </xf>
    <xf numFmtId="0" fontId="6" fillId="8" borderId="59" xfId="0" applyFont="1" applyFill="1" applyBorder="1" applyAlignment="1">
      <alignment horizontal="center" vertical="center" wrapText="1"/>
    </xf>
    <xf numFmtId="0" fontId="6" fillId="8" borderId="60" xfId="0" applyFont="1" applyFill="1" applyBorder="1" applyAlignment="1" applyProtection="1">
      <alignment horizontal="center" vertical="center" wrapText="1"/>
      <protection locked="0"/>
    </xf>
    <xf numFmtId="4" fontId="5" fillId="7" borderId="51" xfId="0" applyNumberFormat="1" applyFont="1" applyFill="1" applyBorder="1" applyAlignment="1">
      <alignment horizontal="right" vertical="center" wrapText="1"/>
    </xf>
    <xf numFmtId="4" fontId="6" fillId="7" borderId="61" xfId="0" applyNumberFormat="1" applyFont="1" applyFill="1" applyBorder="1" applyAlignment="1">
      <alignment vertical="center" wrapText="1"/>
    </xf>
    <xf numFmtId="4" fontId="5" fillId="9" borderId="62" xfId="0" applyNumberFormat="1" applyFont="1" applyFill="1" applyBorder="1" applyAlignment="1" applyProtection="1">
      <alignment horizontal="right" vertical="center" wrapText="1"/>
      <protection locked="0"/>
    </xf>
    <xf numFmtId="4" fontId="6" fillId="9" borderId="51" xfId="133" applyNumberFormat="1" applyFont="1" applyFill="1" applyBorder="1" applyAlignment="1" applyProtection="1">
      <alignment horizontal="right" vertical="center" wrapText="1"/>
      <protection locked="0"/>
    </xf>
    <xf numFmtId="0" fontId="21" fillId="9" borderId="51" xfId="0" applyFont="1" applyFill="1" applyBorder="1" applyProtection="1">
      <protection locked="0"/>
    </xf>
    <xf numFmtId="4" fontId="5" fillId="7" borderId="51" xfId="0" applyNumberFormat="1" applyFont="1" applyFill="1" applyBorder="1" applyAlignment="1" applyProtection="1">
      <alignment horizontal="right" vertical="center" wrapText="1"/>
      <protection locked="0"/>
    </xf>
    <xf numFmtId="4" fontId="5" fillId="2" borderId="10" xfId="0" applyNumberFormat="1" applyFont="1" applyFill="1" applyBorder="1" applyAlignment="1">
      <alignment horizontal="right" vertical="center" wrapText="1"/>
    </xf>
    <xf numFmtId="4" fontId="5" fillId="2" borderId="63" xfId="0" applyNumberFormat="1" applyFont="1" applyFill="1" applyBorder="1" applyAlignment="1">
      <alignment horizontal="right" vertical="center" wrapText="1"/>
    </xf>
    <xf numFmtId="4" fontId="6" fillId="2" borderId="64" xfId="0" applyNumberFormat="1" applyFont="1" applyFill="1" applyBorder="1" applyAlignment="1">
      <alignment vertical="center" wrapText="1"/>
    </xf>
    <xf numFmtId="4" fontId="5" fillId="2" borderId="65" xfId="0" applyNumberFormat="1" applyFont="1" applyFill="1" applyBorder="1" applyAlignment="1" applyProtection="1">
      <alignment horizontal="right" vertical="center" wrapText="1"/>
      <protection locked="0"/>
    </xf>
    <xf numFmtId="4" fontId="6" fillId="2" borderId="10" xfId="133" applyNumberFormat="1" applyFont="1" applyFill="1" applyBorder="1" applyAlignment="1" applyProtection="1">
      <alignment horizontal="right" vertical="center" wrapText="1"/>
      <protection locked="0"/>
    </xf>
    <xf numFmtId="4" fontId="21" fillId="0" borderId="10" xfId="0" applyNumberFormat="1" applyFont="1" applyBorder="1" applyProtection="1">
      <protection locked="0"/>
    </xf>
    <xf numFmtId="4" fontId="5" fillId="2" borderId="63" xfId="0" applyNumberFormat="1" applyFont="1" applyFill="1" applyBorder="1" applyAlignment="1" applyProtection="1">
      <alignment horizontal="right" vertical="center" wrapText="1"/>
      <protection locked="0"/>
    </xf>
    <xf numFmtId="4" fontId="6" fillId="7" borderId="10" xfId="0" applyNumberFormat="1" applyFont="1" applyFill="1" applyBorder="1" applyAlignment="1">
      <alignment horizontal="center" vertical="center" wrapText="1"/>
    </xf>
    <xf numFmtId="4" fontId="6" fillId="7" borderId="63" xfId="0" applyNumberFormat="1" applyFont="1" applyFill="1" applyBorder="1" applyAlignment="1">
      <alignment horizontal="center" vertical="center" wrapText="1"/>
    </xf>
    <xf numFmtId="4" fontId="5" fillId="7" borderId="63" xfId="0" applyNumberFormat="1" applyFont="1" applyFill="1" applyBorder="1" applyAlignment="1">
      <alignment horizontal="right" vertical="center" wrapText="1"/>
    </xf>
    <xf numFmtId="4" fontId="6" fillId="7" borderId="64" xfId="0" applyNumberFormat="1" applyFont="1" applyFill="1" applyBorder="1" applyAlignment="1">
      <alignment vertical="center" wrapText="1"/>
    </xf>
    <xf numFmtId="4" fontId="5" fillId="7" borderId="65" xfId="0" applyNumberFormat="1" applyFont="1" applyFill="1" applyBorder="1" applyAlignment="1" applyProtection="1">
      <alignment horizontal="right" vertical="center" wrapText="1"/>
      <protection locked="0"/>
    </xf>
    <xf numFmtId="4" fontId="6" fillId="7" borderId="10" xfId="133" applyNumberFormat="1" applyFont="1" applyFill="1" applyBorder="1" applyAlignment="1" applyProtection="1">
      <alignment horizontal="right" vertical="center" wrapText="1"/>
      <protection locked="0"/>
    </xf>
    <xf numFmtId="4" fontId="21" fillId="7" borderId="10" xfId="0" applyNumberFormat="1" applyFont="1" applyFill="1" applyBorder="1" applyProtection="1">
      <protection locked="0"/>
    </xf>
    <xf numFmtId="4" fontId="5" fillId="7" borderId="63" xfId="0" applyNumberFormat="1" applyFont="1" applyFill="1" applyBorder="1" applyAlignment="1" applyProtection="1">
      <alignment horizontal="right" vertical="center" wrapText="1"/>
      <protection locked="0"/>
    </xf>
    <xf numFmtId="4" fontId="6" fillId="9" borderId="10" xfId="0" applyNumberFormat="1" applyFont="1" applyFill="1" applyBorder="1" applyAlignment="1">
      <alignment horizontal="center" vertical="center" wrapText="1"/>
    </xf>
    <xf numFmtId="4" fontId="6" fillId="9" borderId="63" xfId="0" applyNumberFormat="1" applyFont="1" applyFill="1" applyBorder="1" applyAlignment="1">
      <alignment horizontal="center" vertical="center" wrapText="1"/>
    </xf>
    <xf numFmtId="4" fontId="5" fillId="9" borderId="63" xfId="0" applyNumberFormat="1" applyFont="1" applyFill="1" applyBorder="1" applyAlignment="1">
      <alignment horizontal="right" vertical="center" wrapText="1"/>
    </xf>
    <xf numFmtId="4" fontId="6" fillId="9" borderId="64" xfId="0" applyNumberFormat="1" applyFont="1" applyFill="1" applyBorder="1" applyAlignment="1">
      <alignment vertical="center" wrapText="1"/>
    </xf>
    <xf numFmtId="4" fontId="5" fillId="9" borderId="65" xfId="0" applyNumberFormat="1" applyFont="1" applyFill="1" applyBorder="1" applyAlignment="1" applyProtection="1">
      <alignment horizontal="right" vertical="center" wrapText="1"/>
      <protection locked="0"/>
    </xf>
    <xf numFmtId="4" fontId="6" fillId="9" borderId="10" xfId="133" applyNumberFormat="1" applyFont="1" applyFill="1" applyBorder="1" applyAlignment="1" applyProtection="1">
      <alignment horizontal="right" vertical="center" wrapText="1"/>
      <protection locked="0"/>
    </xf>
    <xf numFmtId="4" fontId="21" fillId="9" borderId="10" xfId="0" applyNumberFormat="1" applyFont="1" applyFill="1" applyBorder="1" applyProtection="1">
      <protection locked="0"/>
    </xf>
    <xf numFmtId="4" fontId="5" fillId="9" borderId="63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10" xfId="0" applyNumberFormat="1" applyFont="1" applyFill="1" applyBorder="1" applyAlignment="1">
      <alignment horizontal="center" vertical="center" wrapText="1"/>
    </xf>
    <xf numFmtId="4" fontId="6" fillId="8" borderId="63" xfId="0" applyNumberFormat="1" applyFont="1" applyFill="1" applyBorder="1" applyAlignment="1">
      <alignment horizontal="center" vertical="center" wrapText="1"/>
    </xf>
    <xf numFmtId="4" fontId="5" fillId="8" borderId="63" xfId="0" applyNumberFormat="1" applyFont="1" applyFill="1" applyBorder="1" applyAlignment="1">
      <alignment horizontal="right" vertical="center" wrapText="1"/>
    </xf>
    <xf numFmtId="4" fontId="5" fillId="8" borderId="65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10" xfId="133" applyNumberFormat="1" applyFont="1" applyFill="1" applyBorder="1" applyAlignment="1" applyProtection="1">
      <alignment horizontal="right" vertical="center" wrapText="1"/>
      <protection locked="0"/>
    </xf>
    <xf numFmtId="4" fontId="21" fillId="8" borderId="10" xfId="0" applyNumberFormat="1" applyFont="1" applyFill="1" applyBorder="1" applyProtection="1">
      <protection locked="0"/>
    </xf>
    <xf numFmtId="4" fontId="5" fillId="8" borderId="63" xfId="0" applyNumberFormat="1" applyFont="1" applyFill="1" applyBorder="1" applyAlignment="1" applyProtection="1">
      <alignment horizontal="right" vertical="center" wrapText="1"/>
      <protection locked="0"/>
    </xf>
    <xf numFmtId="4" fontId="6" fillId="11" borderId="10" xfId="0" applyNumberFormat="1" applyFont="1" applyFill="1" applyBorder="1" applyAlignment="1">
      <alignment horizontal="center" vertical="center" wrapText="1"/>
    </xf>
    <xf numFmtId="4" fontId="6" fillId="11" borderId="63" xfId="0" applyNumberFormat="1" applyFont="1" applyFill="1" applyBorder="1" applyAlignment="1">
      <alignment horizontal="center" vertical="center" wrapText="1"/>
    </xf>
    <xf numFmtId="4" fontId="5" fillId="11" borderId="63" xfId="0" applyNumberFormat="1" applyFont="1" applyFill="1" applyBorder="1" applyAlignment="1">
      <alignment horizontal="right" vertical="center" wrapText="1"/>
    </xf>
    <xf numFmtId="4" fontId="5" fillId="11" borderId="63" xfId="0" applyNumberFormat="1" applyFont="1" applyFill="1" applyBorder="1" applyAlignment="1" applyProtection="1">
      <alignment horizontal="right" vertical="center" wrapText="1"/>
      <protection locked="0"/>
    </xf>
    <xf numFmtId="0" fontId="6" fillId="8" borderId="66" xfId="0" applyFont="1" applyFill="1" applyBorder="1" applyAlignment="1" applyProtection="1">
      <alignment horizontal="center" vertical="center" wrapText="1"/>
      <protection locked="0"/>
    </xf>
    <xf numFmtId="0" fontId="6" fillId="8" borderId="67" xfId="0" applyFont="1" applyFill="1" applyBorder="1" applyAlignment="1" applyProtection="1">
      <alignment horizontal="center" vertical="center" wrapText="1"/>
      <protection locked="0"/>
    </xf>
    <xf numFmtId="177" fontId="6" fillId="8" borderId="68" xfId="133" applyFont="1" applyFill="1" applyBorder="1" applyAlignment="1" applyProtection="1">
      <alignment horizontal="center" vertical="center" wrapText="1"/>
      <protection locked="0"/>
    </xf>
    <xf numFmtId="4" fontId="6" fillId="7" borderId="61" xfId="0" applyNumberFormat="1" applyFont="1" applyFill="1" applyBorder="1" applyAlignment="1" applyProtection="1">
      <alignment vertical="center" wrapText="1"/>
      <protection locked="0"/>
    </xf>
    <xf numFmtId="4" fontId="6" fillId="2" borderId="64" xfId="0" applyNumberFormat="1" applyFont="1" applyFill="1" applyBorder="1" applyAlignment="1" applyProtection="1">
      <alignment vertical="center" wrapText="1"/>
      <protection locked="0"/>
    </xf>
    <xf numFmtId="4" fontId="6" fillId="7" borderId="64" xfId="0" applyNumberFormat="1" applyFont="1" applyFill="1" applyBorder="1" applyAlignment="1" applyProtection="1">
      <alignment vertical="center" wrapText="1"/>
      <protection locked="0"/>
    </xf>
    <xf numFmtId="4" fontId="6" fillId="9" borderId="64" xfId="0" applyNumberFormat="1" applyFont="1" applyFill="1" applyBorder="1" applyAlignment="1" applyProtection="1">
      <alignment vertical="center" wrapText="1"/>
      <protection locked="0"/>
    </xf>
    <xf numFmtId="0" fontId="5" fillId="6" borderId="69" xfId="176" applyNumberFormat="1" applyFont="1" applyFill="1" applyBorder="1" applyAlignment="1">
      <alignment horizontal="center" vertical="center"/>
    </xf>
    <xf numFmtId="49" fontId="5" fillId="6" borderId="13" xfId="176" applyNumberFormat="1" applyFont="1" applyFill="1" applyBorder="1" applyAlignment="1">
      <alignment horizontal="center" vertical="center" wrapText="1"/>
    </xf>
    <xf numFmtId="0" fontId="5" fillId="6" borderId="13" xfId="176" applyNumberFormat="1" applyFont="1" applyFill="1" applyBorder="1" applyAlignment="1">
      <alignment horizontal="center" vertical="center"/>
    </xf>
    <xf numFmtId="4" fontId="5" fillId="2" borderId="13" xfId="175" applyNumberFormat="1" applyFont="1" applyFill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4" fontId="5" fillId="6" borderId="13" xfId="180" applyNumberFormat="1" applyFont="1" applyFill="1" applyBorder="1" applyAlignment="1">
      <alignment horizontal="center" vertical="center" wrapText="1"/>
    </xf>
    <xf numFmtId="181" fontId="5" fillId="6" borderId="13" xfId="180" applyNumberFormat="1" applyFont="1" applyFill="1" applyBorder="1" applyAlignment="1">
      <alignment horizontal="right" vertical="center"/>
    </xf>
    <xf numFmtId="10" fontId="5" fillId="2" borderId="13" xfId="7" applyNumberFormat="1" applyFont="1" applyFill="1" applyBorder="1" applyAlignment="1">
      <alignment horizontal="right" vertical="center"/>
    </xf>
    <xf numFmtId="0" fontId="6" fillId="7" borderId="70" xfId="0" applyFont="1" applyFill="1" applyBorder="1" applyAlignment="1">
      <alignment horizontal="center" vertical="center" wrapText="1"/>
    </xf>
    <xf numFmtId="0" fontId="6" fillId="7" borderId="71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 applyProtection="1">
      <alignment horizontal="center" vertical="top" wrapText="1"/>
      <protection locked="0"/>
    </xf>
    <xf numFmtId="0" fontId="23" fillId="0" borderId="72" xfId="0" applyFont="1" applyBorder="1" applyAlignment="1" applyProtection="1">
      <alignment horizontal="center" vertical="top" wrapText="1"/>
      <protection locked="0"/>
    </xf>
    <xf numFmtId="0" fontId="23" fillId="0" borderId="45" xfId="0" applyFont="1" applyBorder="1" applyAlignment="1" applyProtection="1">
      <alignment horizontal="center" vertical="top" wrapText="1"/>
      <protection locked="0"/>
    </xf>
    <xf numFmtId="0" fontId="23" fillId="0" borderId="13" xfId="0" applyFont="1" applyBorder="1" applyAlignment="1" applyProtection="1">
      <alignment horizontal="center" vertical="top" wrapText="1"/>
      <protection locked="0"/>
    </xf>
    <xf numFmtId="0" fontId="16" fillId="0" borderId="13" xfId="0" applyFont="1" applyBorder="1" applyAlignment="1" applyProtection="1">
      <alignment horizontal="center" vertical="top" wrapText="1"/>
      <protection locked="0"/>
    </xf>
    <xf numFmtId="0" fontId="23" fillId="0" borderId="63" xfId="0" applyFont="1" applyBorder="1" applyAlignment="1" applyProtection="1">
      <alignment horizontal="center" vertical="top" wrapText="1"/>
      <protection locked="0"/>
    </xf>
    <xf numFmtId="0" fontId="23" fillId="0" borderId="73" xfId="0" applyFont="1" applyBorder="1" applyAlignment="1" applyProtection="1">
      <alignment horizontal="center" vertical="top" wrapText="1"/>
      <protection locked="0"/>
    </xf>
    <xf numFmtId="0" fontId="24" fillId="0" borderId="74" xfId="0" applyFont="1" applyBorder="1" applyAlignment="1" applyProtection="1">
      <alignment horizontal="center" vertical="center" textRotation="255"/>
      <protection locked="0"/>
    </xf>
    <xf numFmtId="4" fontId="25" fillId="0" borderId="74" xfId="0" applyNumberFormat="1" applyFont="1" applyBorder="1" applyAlignment="1" applyProtection="1">
      <alignment horizontal="left" vertical="center" wrapText="1"/>
      <protection locked="0"/>
    </xf>
    <xf numFmtId="4" fontId="25" fillId="0" borderId="0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Border="1" applyAlignment="1" applyProtection="1">
      <alignment horizontal="center" vertical="center" textRotation="255"/>
      <protection locked="0"/>
    </xf>
    <xf numFmtId="4" fontId="25" fillId="0" borderId="0" xfId="0" applyNumberFormat="1" applyFont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 wrapText="1"/>
      <protection locked="0"/>
    </xf>
    <xf numFmtId="4" fontId="24" fillId="0" borderId="0" xfId="0" applyNumberFormat="1" applyFont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left" vertical="center" wrapText="1"/>
      <protection locked="0"/>
    </xf>
    <xf numFmtId="4" fontId="5" fillId="2" borderId="13" xfId="133" applyNumberFormat="1" applyFont="1" applyFill="1" applyBorder="1" applyAlignment="1">
      <alignment vertical="center"/>
    </xf>
    <xf numFmtId="10" fontId="5" fillId="2" borderId="75" xfId="7" applyNumberFormat="1" applyFont="1" applyFill="1" applyBorder="1" applyAlignment="1">
      <alignment vertical="center"/>
    </xf>
    <xf numFmtId="4" fontId="5" fillId="2" borderId="75" xfId="133" applyNumberFormat="1" applyFont="1" applyFill="1" applyBorder="1" applyAlignment="1">
      <alignment horizontal="right" vertical="center"/>
    </xf>
    <xf numFmtId="4" fontId="5" fillId="2" borderId="56" xfId="133" applyNumberFormat="1" applyFont="1" applyFill="1" applyBorder="1" applyAlignment="1">
      <alignment vertical="center"/>
    </xf>
    <xf numFmtId="4" fontId="5" fillId="2" borderId="76" xfId="133" applyNumberFormat="1" applyFont="1" applyFill="1" applyBorder="1" applyAlignment="1" applyProtection="1">
      <alignment vertical="center"/>
      <protection locked="0"/>
    </xf>
    <xf numFmtId="4" fontId="5" fillId="2" borderId="13" xfId="0" applyNumberFormat="1" applyFont="1" applyFill="1" applyBorder="1" applyAlignment="1" applyProtection="1">
      <alignment horizontal="right" vertical="center"/>
      <protection locked="0"/>
    </xf>
    <xf numFmtId="0" fontId="21" fillId="0" borderId="13" xfId="0" applyFont="1" applyBorder="1" applyProtection="1">
      <protection locked="0"/>
    </xf>
    <xf numFmtId="10" fontId="6" fillId="7" borderId="71" xfId="7" applyNumberFormat="1" applyFont="1" applyFill="1" applyBorder="1" applyAlignment="1" applyProtection="1">
      <alignment vertical="center" wrapText="1"/>
      <protection locked="0"/>
    </xf>
    <xf numFmtId="4" fontId="6" fillId="7" borderId="77" xfId="2" applyNumberFormat="1" applyFont="1" applyFill="1" applyBorder="1" applyAlignment="1" applyProtection="1">
      <alignment vertical="center" wrapText="1"/>
      <protection locked="0"/>
    </xf>
    <xf numFmtId="10" fontId="6" fillId="7" borderId="71" xfId="7" applyNumberFormat="1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Protection="1">
      <protection locked="0"/>
    </xf>
    <xf numFmtId="4" fontId="21" fillId="0" borderId="78" xfId="0" applyNumberFormat="1" applyFont="1" applyBorder="1" applyProtection="1">
      <protection locked="0"/>
    </xf>
    <xf numFmtId="0" fontId="21" fillId="0" borderId="67" xfId="0" applyFont="1" applyBorder="1" applyProtection="1">
      <protection locked="0"/>
    </xf>
    <xf numFmtId="2" fontId="6" fillId="7" borderId="79" xfId="2" applyNumberFormat="1" applyFont="1" applyFill="1" applyBorder="1" applyAlignment="1" applyProtection="1">
      <alignment vertical="center" wrapText="1"/>
      <protection locked="0"/>
    </xf>
    <xf numFmtId="0" fontId="23" fillId="0" borderId="54" xfId="0" applyFont="1" applyBorder="1" applyAlignment="1" applyProtection="1">
      <alignment horizontal="center" vertical="top" wrapText="1"/>
      <protection locked="0"/>
    </xf>
    <xf numFmtId="0" fontId="23" fillId="0" borderId="80" xfId="0" applyFont="1" applyBorder="1" applyAlignment="1" applyProtection="1">
      <alignment horizontal="center" vertical="top" wrapText="1"/>
      <protection locked="0"/>
    </xf>
    <xf numFmtId="4" fontId="21" fillId="0" borderId="0" xfId="0" applyNumberFormat="1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left" wrapText="1"/>
    </xf>
    <xf numFmtId="0" fontId="27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4" fontId="6" fillId="7" borderId="81" xfId="133" applyNumberFormat="1" applyFont="1" applyFill="1" applyBorder="1" applyAlignment="1">
      <alignment horizontal="center" vertical="center"/>
    </xf>
    <xf numFmtId="4" fontId="6" fillId="7" borderId="82" xfId="133" applyNumberFormat="1" applyFont="1" applyFill="1" applyBorder="1" applyAlignment="1">
      <alignment horizontal="center" vertical="center"/>
    </xf>
    <xf numFmtId="0" fontId="6" fillId="7" borderId="83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81" xfId="0" applyFont="1" applyFill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177" fontId="6" fillId="7" borderId="13" xfId="133" applyFont="1" applyFill="1" applyBorder="1" applyAlignment="1">
      <alignment horizontal="center" vertical="center" wrapText="1"/>
    </xf>
    <xf numFmtId="177" fontId="6" fillId="7" borderId="56" xfId="133" applyFont="1" applyFill="1" applyBorder="1" applyAlignment="1">
      <alignment horizontal="center" vertical="center" wrapText="1"/>
    </xf>
    <xf numFmtId="177" fontId="6" fillId="7" borderId="86" xfId="133" applyFont="1" applyFill="1" applyBorder="1" applyAlignment="1">
      <alignment horizontal="center" vertical="center" wrapText="1"/>
    </xf>
    <xf numFmtId="177" fontId="6" fillId="7" borderId="67" xfId="133" applyFont="1" applyFill="1" applyBorder="1" applyAlignment="1">
      <alignment horizontal="center" vertical="center" wrapText="1"/>
    </xf>
    <xf numFmtId="0" fontId="6" fillId="7" borderId="87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 wrapText="1"/>
    </xf>
    <xf numFmtId="177" fontId="6" fillId="7" borderId="19" xfId="133" applyFont="1" applyFill="1" applyBorder="1" applyAlignment="1">
      <alignment horizontal="center" vertical="center" wrapText="1"/>
    </xf>
    <xf numFmtId="177" fontId="6" fillId="7" borderId="59" xfId="133" applyFont="1" applyFill="1" applyBorder="1" applyAlignment="1">
      <alignment horizontal="center" vertical="center" wrapText="1"/>
    </xf>
    <xf numFmtId="177" fontId="6" fillId="7" borderId="18" xfId="133" applyFont="1" applyFill="1" applyBorder="1" applyAlignment="1">
      <alignment horizontal="center" vertical="center" wrapText="1"/>
    </xf>
    <xf numFmtId="177" fontId="6" fillId="7" borderId="68" xfId="133" applyFont="1" applyFill="1" applyBorder="1" applyAlignment="1">
      <alignment horizontal="center" vertical="center" wrapText="1"/>
    </xf>
    <xf numFmtId="0" fontId="29" fillId="8" borderId="52" xfId="0" applyFont="1" applyFill="1" applyBorder="1" applyAlignment="1">
      <alignment horizontal="center" vertical="center" wrapText="1"/>
    </xf>
    <xf numFmtId="2" fontId="29" fillId="8" borderId="10" xfId="0" applyNumberFormat="1" applyFont="1" applyFill="1" applyBorder="1" applyAlignment="1">
      <alignment horizontal="left" vertical="center" wrapText="1"/>
    </xf>
    <xf numFmtId="10" fontId="30" fillId="8" borderId="10" xfId="187" applyNumberFormat="1" applyFont="1" applyFill="1" applyBorder="1" applyAlignment="1">
      <alignment horizontal="center" vertical="center"/>
    </xf>
    <xf numFmtId="4" fontId="29" fillId="8" borderId="64" xfId="0" applyNumberFormat="1" applyFont="1" applyFill="1" applyBorder="1" applyAlignment="1">
      <alignment vertical="center"/>
    </xf>
    <xf numFmtId="10" fontId="30" fillId="8" borderId="80" xfId="187" applyNumberFormat="1" applyFont="1" applyFill="1" applyBorder="1" applyAlignment="1">
      <alignment horizontal="center" vertical="center"/>
    </xf>
    <xf numFmtId="4" fontId="29" fillId="8" borderId="78" xfId="0" applyNumberFormat="1" applyFont="1" applyFill="1" applyBorder="1" applyAlignment="1">
      <alignment vertical="center"/>
    </xf>
    <xf numFmtId="0" fontId="29" fillId="2" borderId="69" xfId="0" applyFont="1" applyFill="1" applyBorder="1" applyAlignment="1">
      <alignment horizontal="center" vertical="center" wrapText="1"/>
    </xf>
    <xf numFmtId="0" fontId="30" fillId="2" borderId="13" xfId="0" applyFont="1" applyFill="1" applyBorder="1" applyAlignment="1">
      <alignment horizontal="center" vertical="center" wrapText="1"/>
    </xf>
    <xf numFmtId="10" fontId="30" fillId="0" borderId="13" xfId="0" applyNumberFormat="1" applyFont="1" applyBorder="1"/>
    <xf numFmtId="0" fontId="30" fillId="0" borderId="56" xfId="0" applyFont="1" applyBorder="1"/>
    <xf numFmtId="10" fontId="30" fillId="0" borderId="86" xfId="0" applyNumberFormat="1" applyFont="1" applyBorder="1"/>
    <xf numFmtId="0" fontId="30" fillId="0" borderId="67" xfId="0" applyFont="1" applyBorder="1"/>
    <xf numFmtId="0" fontId="29" fillId="8" borderId="69" xfId="0" applyFont="1" applyFill="1" applyBorder="1" applyAlignment="1">
      <alignment horizontal="center" vertical="center" wrapText="1"/>
    </xf>
    <xf numFmtId="2" fontId="29" fillId="8" borderId="13" xfId="0" applyNumberFormat="1" applyFont="1" applyFill="1" applyBorder="1" applyAlignment="1">
      <alignment horizontal="left" vertical="center" wrapText="1"/>
    </xf>
    <xf numFmtId="10" fontId="30" fillId="8" borderId="13" xfId="187" applyNumberFormat="1" applyFont="1" applyFill="1" applyBorder="1" applyAlignment="1">
      <alignment horizontal="center" vertical="center"/>
    </xf>
    <xf numFmtId="4" fontId="29" fillId="8" borderId="56" xfId="0" applyNumberFormat="1" applyFont="1" applyFill="1" applyBorder="1"/>
    <xf numFmtId="10" fontId="30" fillId="8" borderId="86" xfId="187" applyNumberFormat="1" applyFont="1" applyFill="1" applyBorder="1" applyAlignment="1">
      <alignment horizontal="center" vertical="center"/>
    </xf>
    <xf numFmtId="4" fontId="29" fillId="8" borderId="67" xfId="0" applyNumberFormat="1" applyFont="1" applyFill="1" applyBorder="1"/>
    <xf numFmtId="10" fontId="30" fillId="2" borderId="13" xfId="0" applyNumberFormat="1" applyFont="1" applyFill="1" applyBorder="1"/>
    <xf numFmtId="0" fontId="29" fillId="0" borderId="56" xfId="0" applyFont="1" applyBorder="1"/>
    <xf numFmtId="10" fontId="30" fillId="2" borderId="86" xfId="0" applyNumberFormat="1" applyFont="1" applyFill="1" applyBorder="1"/>
    <xf numFmtId="0" fontId="29" fillId="0" borderId="67" xfId="0" applyFont="1" applyBorder="1"/>
    <xf numFmtId="4" fontId="29" fillId="8" borderId="13" xfId="175" applyNumberFormat="1" applyFont="1" applyFill="1" applyBorder="1" applyAlignment="1">
      <alignment vertical="center" wrapText="1"/>
    </xf>
    <xf numFmtId="0" fontId="29" fillId="2" borderId="13" xfId="0" applyFont="1" applyFill="1" applyBorder="1" applyAlignment="1">
      <alignment horizontal="center" vertical="center" wrapText="1"/>
    </xf>
    <xf numFmtId="2" fontId="6" fillId="11" borderId="10" xfId="0" applyNumberFormat="1" applyFont="1" applyFill="1" applyBorder="1" applyAlignment="1" applyProtection="1">
      <alignment horizontal="left" vertical="center" wrapText="1"/>
    </xf>
    <xf numFmtId="10" fontId="27" fillId="0" borderId="0" xfId="7" applyNumberFormat="1" applyFont="1"/>
    <xf numFmtId="0" fontId="29" fillId="7" borderId="88" xfId="0" applyFont="1" applyFill="1" applyBorder="1" applyAlignment="1">
      <alignment horizontal="center" vertical="center" wrapText="1"/>
    </xf>
    <xf numFmtId="0" fontId="29" fillId="7" borderId="42" xfId="0" applyFont="1" applyFill="1" applyBorder="1" applyAlignment="1">
      <alignment horizontal="center" vertical="center" wrapText="1"/>
    </xf>
    <xf numFmtId="10" fontId="30" fillId="7" borderId="89" xfId="0" applyNumberFormat="1" applyFont="1" applyFill="1" applyBorder="1" applyAlignment="1">
      <alignment horizontal="center" vertical="center"/>
    </xf>
    <xf numFmtId="4" fontId="29" fillId="7" borderId="90" xfId="133" applyNumberFormat="1" applyFont="1" applyFill="1" applyBorder="1" applyAlignment="1">
      <alignment vertical="center"/>
    </xf>
    <xf numFmtId="4" fontId="29" fillId="7" borderId="91" xfId="133" applyNumberFormat="1" applyFont="1" applyFill="1" applyBorder="1" applyAlignment="1">
      <alignment vertical="center"/>
    </xf>
    <xf numFmtId="0" fontId="15" fillId="0" borderId="10" xfId="0" applyFont="1" applyBorder="1" applyAlignment="1">
      <alignment horizontal="center" vertical="top" wrapText="1"/>
    </xf>
    <xf numFmtId="0" fontId="31" fillId="0" borderId="0" xfId="0" applyFont="1" applyBorder="1" applyAlignment="1" applyProtection="1">
      <alignment vertical="top" wrapText="1"/>
      <protection locked="0"/>
    </xf>
    <xf numFmtId="0" fontId="16" fillId="0" borderId="13" xfId="0" applyFont="1" applyBorder="1" applyAlignment="1">
      <alignment horizontal="center" vertical="top" wrapText="1"/>
    </xf>
    <xf numFmtId="0" fontId="17" fillId="0" borderId="0" xfId="0" applyFont="1" applyAlignment="1">
      <alignment vertical="center" textRotation="255"/>
    </xf>
    <xf numFmtId="0" fontId="32" fillId="0" borderId="0" xfId="0" applyFont="1" applyAlignment="1">
      <alignment vertical="center" textRotation="255"/>
    </xf>
    <xf numFmtId="0" fontId="18" fillId="0" borderId="0" xfId="0" applyFont="1"/>
    <xf numFmtId="0" fontId="19" fillId="0" borderId="0" xfId="0" applyFont="1" applyAlignment="1">
      <alignment horizontal="left" vertical="distributed" wrapText="1"/>
    </xf>
    <xf numFmtId="0" fontId="19" fillId="0" borderId="0" xfId="0" applyFont="1" applyBorder="1" applyAlignment="1" quotePrefix="1">
      <alignment horizontal="left" vertical="top" wrapText="1"/>
    </xf>
    <xf numFmtId="0" fontId="26" fillId="0" borderId="0" xfId="0" applyFont="1" applyBorder="1" applyAlignment="1" applyProtection="1" quotePrefix="1">
      <alignment horizontal="left" vertical="center" wrapText="1"/>
      <protection locked="0"/>
    </xf>
  </cellXfs>
  <cellStyles count="208">
    <cellStyle name="Normal" xfId="0" builtinId="0"/>
    <cellStyle name="40% - Accent1" xfId="1"/>
    <cellStyle name="Comma" xfId="2" builtinId="3"/>
    <cellStyle name="Comma [0]" xfId="3" builtinId="6"/>
    <cellStyle name="40% - Ênfase 4" xfId="4" builtinId="43"/>
    <cellStyle name="20% - Accent3" xfId="5"/>
    <cellStyle name="Linked Cell 2" xfId="6"/>
    <cellStyle name="Porcentagem" xfId="7" builtinId="5"/>
    <cellStyle name="Célula Vinculada" xfId="8" builtinId="24"/>
    <cellStyle name="Célula de Verificação" xfId="9" builtinId="23"/>
    <cellStyle name="Moeda [0]" xfId="10" builtinId="7"/>
    <cellStyle name="Moeda" xfId="11" builtinId="4"/>
    <cellStyle name="20% - Accent6 2" xfId="12"/>
    <cellStyle name="Normal 3 2" xfId="13"/>
    <cellStyle name="20% - Ênfase 3" xfId="14" builtinId="38"/>
    <cellStyle name="Hyperlink seguido" xfId="15" builtinId="9"/>
    <cellStyle name="Hyperlink" xfId="16" builtinId="8"/>
    <cellStyle name="Observação" xfId="17" builtinId="10"/>
    <cellStyle name="40% - Ênfase 2" xfId="18" builtinId="35"/>
    <cellStyle name="20% - Accent1" xfId="19"/>
    <cellStyle name="40% - Ênfase 6" xfId="20" builtinId="51"/>
    <cellStyle name="20% - Accent5" xfId="21"/>
    <cellStyle name="Texto de Aviso" xfId="22" builtinId="11"/>
    <cellStyle name="Accent5 2" xfId="23"/>
    <cellStyle name="Título" xfId="24" builtinId="15"/>
    <cellStyle name="Normal 5 2" xfId="25"/>
    <cellStyle name="Texto Explicativo" xfId="26" builtinId="53"/>
    <cellStyle name="Título 1" xfId="27" builtinId="16"/>
    <cellStyle name="Ênfase 3" xfId="28" builtinId="37"/>
    <cellStyle name="Título 2" xfId="29" builtinId="17"/>
    <cellStyle name="Ênfase 4" xfId="30" builtinId="41"/>
    <cellStyle name="Título 3" xfId="31" builtinId="18"/>
    <cellStyle name="Ênfase 5" xfId="32" builtinId="45"/>
    <cellStyle name="Título 4" xfId="33" builtinId="19"/>
    <cellStyle name="Ênfase 6" xfId="34" builtinId="49"/>
    <cellStyle name="Entrada" xfId="35" builtinId="20"/>
    <cellStyle name="Saída" xfId="36" builtinId="21"/>
    <cellStyle name="Accent3 2" xfId="37"/>
    <cellStyle name="Cálculo" xfId="38" builtinId="22"/>
    <cellStyle name="Total" xfId="39" builtinId="25"/>
    <cellStyle name="40% - Ênfase 1" xfId="40" builtinId="31"/>
    <cellStyle name="Bom" xfId="41" builtinId="26"/>
    <cellStyle name="Ruim" xfId="42" builtinId="27"/>
    <cellStyle name="Moeda 10 2" xfId="43"/>
    <cellStyle name="Neutro" xfId="44" builtinId="28"/>
    <cellStyle name="20% - Ênfase 5" xfId="45" builtinId="46"/>
    <cellStyle name="Ênfase 1" xfId="46" builtinId="29"/>
    <cellStyle name="Heading 1 3" xfId="47"/>
    <cellStyle name="20% - Ênfase 1" xfId="48" builtinId="30"/>
    <cellStyle name="40% - Accent6 2" xfId="49"/>
    <cellStyle name="60% - Ênfase 1" xfId="50" builtinId="32"/>
    <cellStyle name="20% - Ênfase 6" xfId="51" builtinId="50"/>
    <cellStyle name="20% - Accent1 2" xfId="52"/>
    <cellStyle name="Separador de milhares 13 2" xfId="53"/>
    <cellStyle name="Ênfase 2" xfId="54" builtinId="33"/>
    <cellStyle name="20% - Ênfase 2" xfId="55" builtinId="34"/>
    <cellStyle name="60% - Ênfase 2" xfId="56" builtinId="36"/>
    <cellStyle name="40% - Ênfase 3" xfId="57" builtinId="39"/>
    <cellStyle name="20% - Accent2" xfId="58"/>
    <cellStyle name="60% - Ênfase 3" xfId="59" builtinId="40"/>
    <cellStyle name="Normal 3 3" xfId="60"/>
    <cellStyle name="20% - Ênfase 4" xfId="61" builtinId="42"/>
    <cellStyle name="40% - Accent1 2" xfId="62"/>
    <cellStyle name="60% - Ênfase 4" xfId="63" builtinId="44"/>
    <cellStyle name="40% - Ênfase 5" xfId="64" builtinId="47"/>
    <cellStyle name="20% - Accent4" xfId="65"/>
    <cellStyle name="60% - Ênfase 5" xfId="66" builtinId="48"/>
    <cellStyle name="60% - Ênfase 6" xfId="67" builtinId="52"/>
    <cellStyle name="20% - Accent2 2" xfId="68"/>
    <cellStyle name="Heading 3" xfId="69"/>
    <cellStyle name="20% - Accent3 2" xfId="70"/>
    <cellStyle name="20% - Accent4 2" xfId="71"/>
    <cellStyle name="20% - Accent5 2" xfId="72"/>
    <cellStyle name="20% - Accent6" xfId="73"/>
    <cellStyle name="40% - Accent2" xfId="74"/>
    <cellStyle name="40% - Accent2 2" xfId="75"/>
    <cellStyle name="40% - Accent3" xfId="76"/>
    <cellStyle name="40% - Accent3 2" xfId="77"/>
    <cellStyle name="40% - Accent4" xfId="78"/>
    <cellStyle name="40% - Accent4 2" xfId="79"/>
    <cellStyle name="40% - Accent5" xfId="80"/>
    <cellStyle name="40% - Accent5 2" xfId="81"/>
    <cellStyle name="40% - Accent6" xfId="82"/>
    <cellStyle name="60% - Accent1" xfId="83"/>
    <cellStyle name="60% - Accent1 2" xfId="84"/>
    <cellStyle name="Title 2" xfId="85"/>
    <cellStyle name="60% - Accent2" xfId="86"/>
    <cellStyle name="60% - Accent2 2" xfId="87"/>
    <cellStyle name="60% - Accent3" xfId="88"/>
    <cellStyle name="Bad" xfId="89"/>
    <cellStyle name="60% - Accent3 2" xfId="90"/>
    <cellStyle name="60% - Accent4" xfId="91"/>
    <cellStyle name="60% - Accent4 2" xfId="92"/>
    <cellStyle name="60% - Accent5" xfId="93"/>
    <cellStyle name="60% - Accent5 2" xfId="94"/>
    <cellStyle name="60% - Accent6" xfId="95"/>
    <cellStyle name="60% - Accent6 2" xfId="96"/>
    <cellStyle name="Accent1" xfId="97"/>
    <cellStyle name="Accent1 2" xfId="98"/>
    <cellStyle name="Accent2" xfId="99"/>
    <cellStyle name="Accent2 2" xfId="100"/>
    <cellStyle name="Accent3" xfId="101"/>
    <cellStyle name="Accent4" xfId="102"/>
    <cellStyle name="Accent6" xfId="103"/>
    <cellStyle name="Accent4 2" xfId="104"/>
    <cellStyle name="Accent5" xfId="105"/>
    <cellStyle name="Accent6 2" xfId="106"/>
    <cellStyle name="Bad 1" xfId="107"/>
    <cellStyle name="Calculation" xfId="108"/>
    <cellStyle name="Calculation 2" xfId="109"/>
    <cellStyle name="Separador de milhares 2 3 2" xfId="110"/>
    <cellStyle name="Check Cell" xfId="111"/>
    <cellStyle name="Check Cell 2" xfId="112"/>
    <cellStyle name="Título 6" xfId="113"/>
    <cellStyle name="Currency_Revised Pricing List to CISCEA" xfId="114"/>
    <cellStyle name="Output 2" xfId="115"/>
    <cellStyle name="Excel Built-in Normal_Mapa de Cotações Cinto tipo paraquedista." xfId="116"/>
    <cellStyle name="Explanatory Text" xfId="117"/>
    <cellStyle name="Explanatory Text 2" xfId="118"/>
    <cellStyle name="Porcentagem 2 2" xfId="119"/>
    <cellStyle name="Good" xfId="120"/>
    <cellStyle name="Porcentagem 2 2 2" xfId="121"/>
    <cellStyle name="Good 2" xfId="122"/>
    <cellStyle name="Heading 1" xfId="123"/>
    <cellStyle name="Heading 2" xfId="124"/>
    <cellStyle name="Heading 2 4" xfId="125"/>
    <cellStyle name="Heading 3 2" xfId="126"/>
    <cellStyle name="Heading 4" xfId="127"/>
    <cellStyle name="Heading 4 2" xfId="128"/>
    <cellStyle name="Separador de milhares 10 2 2" xfId="129"/>
    <cellStyle name="Input" xfId="130"/>
    <cellStyle name="Input 2" xfId="131"/>
    <cellStyle name="Linked Cell" xfId="132"/>
    <cellStyle name="Moeda 10" xfId="133"/>
    <cellStyle name="Moeda 10 2 2" xfId="134"/>
    <cellStyle name="Moeda 10 3" xfId="135"/>
    <cellStyle name="Moeda 13 2" xfId="136"/>
    <cellStyle name="Moeda 13 2 2" xfId="137"/>
    <cellStyle name="Moeda 14 2" xfId="138"/>
    <cellStyle name="Moeda 14 2 2" xfId="139"/>
    <cellStyle name="Moeda 15 2" xfId="140"/>
    <cellStyle name="Moeda 15 2 2" xfId="141"/>
    <cellStyle name="Normal 9" xfId="142"/>
    <cellStyle name="Moeda 2 2" xfId="143"/>
    <cellStyle name="Moeda 2 2 2" xfId="144"/>
    <cellStyle name="Warning Text" xfId="145"/>
    <cellStyle name="Moeda 3 2" xfId="146"/>
    <cellStyle name="Warning Text 2" xfId="147"/>
    <cellStyle name="Moeda 3 2 2" xfId="148"/>
    <cellStyle name="Moeda 4 2" xfId="149"/>
    <cellStyle name="Separador de milhares 10 2" xfId="150"/>
    <cellStyle name="Moeda 4 2 2" xfId="151"/>
    <cellStyle name="Moeda 5 2" xfId="152"/>
    <cellStyle name="Moeda 5 2 2" xfId="153"/>
    <cellStyle name="Moeda 6 2" xfId="154"/>
    <cellStyle name="Moeda 6 2 2" xfId="155"/>
    <cellStyle name="Moeda 7 2" xfId="156"/>
    <cellStyle name="Moeda 7 2 2" xfId="157"/>
    <cellStyle name="Moeda 8 2" xfId="158"/>
    <cellStyle name="Moeda 8 2 2" xfId="159"/>
    <cellStyle name="Moeda 9 2" xfId="160"/>
    <cellStyle name="Moeda 9 2 2" xfId="161"/>
    <cellStyle name="Separador de milhares 2 2" xfId="162"/>
    <cellStyle name="Neutral" xfId="163"/>
    <cellStyle name="Título 1 1 1" xfId="164"/>
    <cellStyle name="Neutral 5" xfId="165"/>
    <cellStyle name="Normal 10" xfId="166"/>
    <cellStyle name="Normal 2" xfId="167"/>
    <cellStyle name="Normal 2 2" xfId="168"/>
    <cellStyle name="Normal 2 3" xfId="169"/>
    <cellStyle name="Normal 3" xfId="170"/>
    <cellStyle name="Normal 3 2 2" xfId="171"/>
    <cellStyle name="Normal 4" xfId="172"/>
    <cellStyle name="Normal 4 2" xfId="173"/>
    <cellStyle name="Título 6 2" xfId="174"/>
    <cellStyle name="Normal 40" xfId="175"/>
    <cellStyle name="Normal 40 2" xfId="176"/>
    <cellStyle name="Normal 5" xfId="177"/>
    <cellStyle name="Normal 6" xfId="178"/>
    <cellStyle name="Normal 6 2" xfId="179"/>
    <cellStyle name="Normal 7" xfId="180"/>
    <cellStyle name="Normal 8" xfId="181"/>
    <cellStyle name="Note" xfId="182"/>
    <cellStyle name="Note 6" xfId="183"/>
    <cellStyle name="Output" xfId="184"/>
    <cellStyle name="Porcentagem 2" xfId="185"/>
    <cellStyle name="Porcentagem 2 3" xfId="186"/>
    <cellStyle name="Porcentagem 3" xfId="187"/>
    <cellStyle name="Título 5" xfId="188"/>
    <cellStyle name="Porcentagem 3 2" xfId="189"/>
    <cellStyle name="Porcentagem 4" xfId="190"/>
    <cellStyle name="Separador de milhares 13 2 2" xfId="191"/>
    <cellStyle name="Separador de milhares 15 2" xfId="192"/>
    <cellStyle name="Separador de milhares 15 2 2" xfId="193"/>
    <cellStyle name="Separador de milhares 2 2 2" xfId="194"/>
    <cellStyle name="Título 1 1" xfId="195"/>
    <cellStyle name="Separador de milhares 2 2 2 2" xfId="196"/>
    <cellStyle name="Separador de milhares 2 2 3" xfId="197"/>
    <cellStyle name="Separador de milhares 2 3" xfId="198"/>
    <cellStyle name="Separador de milhares 3 2" xfId="199"/>
    <cellStyle name="Separador de milhares 3 2 2" xfId="200"/>
    <cellStyle name="Title" xfId="201"/>
    <cellStyle name="Título 1 1 1 2" xfId="202"/>
    <cellStyle name="Título 1 1 2" xfId="203"/>
    <cellStyle name="Título 1 1_ANEXO A - 049.016.G00.PL.002.01Memória" xfId="204"/>
    <cellStyle name="Título 5 2" xfId="205"/>
    <cellStyle name="Vírgula 2" xfId="206"/>
    <cellStyle name="Vírgula 2 2" xfId="20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2"/>
  <sheetViews>
    <sheetView workbookViewId="0">
      <selection activeCell="A3" sqref="A3:F3"/>
    </sheetView>
  </sheetViews>
  <sheetFormatPr defaultColWidth="9" defaultRowHeight="15"/>
  <cols>
    <col min="1" max="1" width="5.57142857142857" style="286" customWidth="1"/>
    <col min="2" max="2" width="69.2857142857143" style="287" customWidth="1"/>
    <col min="3" max="3" width="17.2857142857143" style="288" customWidth="1"/>
    <col min="4" max="4" width="16.5714285714286" style="288" customWidth="1"/>
    <col min="5" max="5" width="13.7142857142857" style="288" customWidth="1"/>
    <col min="6" max="6" width="14.2857142857143" style="288" customWidth="1"/>
    <col min="7" max="16384" width="9.14285714285714" style="288"/>
  </cols>
  <sheetData>
    <row r="1" spans="1:14">
      <c r="A1" s="289" t="s">
        <v>0</v>
      </c>
      <c r="B1" s="289"/>
      <c r="C1" s="289"/>
      <c r="D1" s="289"/>
      <c r="E1" s="289"/>
      <c r="F1" s="289"/>
      <c r="G1" s="290"/>
      <c r="H1" s="290"/>
      <c r="I1" s="290"/>
      <c r="J1" s="290"/>
      <c r="K1" s="290"/>
      <c r="L1" s="290"/>
      <c r="M1" s="290"/>
      <c r="N1" s="290"/>
    </row>
    <row r="2" spans="1:6">
      <c r="A2" s="289" t="s">
        <v>1</v>
      </c>
      <c r="B2" s="289"/>
      <c r="C2" s="289"/>
      <c r="D2" s="289"/>
      <c r="E2" s="289"/>
      <c r="F2" s="289"/>
    </row>
    <row r="3" spans="1:6">
      <c r="A3" s="291" t="s">
        <v>2</v>
      </c>
      <c r="B3" s="291"/>
      <c r="C3" s="291"/>
      <c r="D3" s="291"/>
      <c r="E3" s="291"/>
      <c r="F3" s="291"/>
    </row>
    <row r="4" spans="1:6">
      <c r="A4" s="292" t="s">
        <v>3</v>
      </c>
      <c r="B4" s="292"/>
      <c r="C4" s="292"/>
      <c r="D4" s="292"/>
      <c r="E4" s="292"/>
      <c r="F4" s="292"/>
    </row>
    <row r="5" ht="31.5" customHeight="1" spans="1:14">
      <c r="A5" s="7" t="str">
        <f>Orçamento!$A$6</f>
        <v>OBRA: execução da rampa de acessibilidade ao prédio da Faculdade de Administração no Campus do Valonguinho- Niterói/RJ</v>
      </c>
      <c r="B5" s="7"/>
      <c r="C5" s="7"/>
      <c r="D5" s="7"/>
      <c r="E5" s="7"/>
      <c r="F5" s="7"/>
      <c r="G5" s="293"/>
      <c r="H5" s="293"/>
      <c r="I5" s="293"/>
      <c r="J5" s="293"/>
      <c r="K5" s="293"/>
      <c r="L5" s="293"/>
      <c r="M5" s="293"/>
      <c r="N5" s="293"/>
    </row>
    <row r="6" ht="30.75" customHeight="1" spans="1:14">
      <c r="A6" s="10" t="str">
        <f>Orçamento!$A$7</f>
        <v>Local: Campus do Valonguinho - Avenida Visconde do Rio Branco s/n.º, bairro Centro - Niterói - RJ</v>
      </c>
      <c r="B6" s="10"/>
      <c r="C6" s="10"/>
      <c r="D6" s="10"/>
      <c r="E6" s="10"/>
      <c r="F6" s="10"/>
      <c r="G6" s="294"/>
      <c r="H6" s="294"/>
      <c r="I6" s="294"/>
      <c r="J6" s="294"/>
      <c r="K6" s="294"/>
      <c r="L6" s="294"/>
      <c r="M6" s="7"/>
      <c r="N6" s="7"/>
    </row>
    <row r="7" ht="15.75" customHeight="1" spans="1:6">
      <c r="A7" s="295"/>
      <c r="B7" s="122"/>
      <c r="C7" s="296" t="s">
        <v>4</v>
      </c>
      <c r="D7" s="297"/>
      <c r="E7" s="298" t="s">
        <v>5</v>
      </c>
      <c r="F7" s="299"/>
    </row>
    <row r="8" customHeight="1" spans="1:6">
      <c r="A8" s="300" t="s">
        <v>6</v>
      </c>
      <c r="B8" s="301" t="s">
        <v>7</v>
      </c>
      <c r="C8" s="302" t="s">
        <v>8</v>
      </c>
      <c r="D8" s="303" t="s">
        <v>9</v>
      </c>
      <c r="E8" s="304" t="s">
        <v>8</v>
      </c>
      <c r="F8" s="305" t="s">
        <v>9</v>
      </c>
    </row>
    <row r="9" customHeight="1" spans="1:6">
      <c r="A9" s="306"/>
      <c r="B9" s="307"/>
      <c r="C9" s="308" t="s">
        <v>10</v>
      </c>
      <c r="D9" s="309"/>
      <c r="E9" s="310" t="s">
        <v>10</v>
      </c>
      <c r="F9" s="311"/>
    </row>
    <row r="10" spans="1:6">
      <c r="A10" s="312" t="s">
        <v>11</v>
      </c>
      <c r="B10" s="313" t="s">
        <v>12</v>
      </c>
      <c r="C10" s="314">
        <f>D10/$D$35</f>
        <v>0.00419022315523868</v>
      </c>
      <c r="D10" s="315">
        <f>Orçamento!$L$12</f>
        <v>652.3</v>
      </c>
      <c r="E10" s="316">
        <f>F10/$D$35</f>
        <v>0</v>
      </c>
      <c r="F10" s="317">
        <v>0</v>
      </c>
    </row>
    <row r="11" ht="6.95" customHeight="1" spans="1:6">
      <c r="A11" s="318"/>
      <c r="B11" s="319"/>
      <c r="C11" s="320"/>
      <c r="D11" s="321"/>
      <c r="E11" s="322"/>
      <c r="F11" s="323"/>
    </row>
    <row r="12" spans="1:6">
      <c r="A12" s="324" t="s">
        <v>13</v>
      </c>
      <c r="B12" s="325" t="s">
        <v>14</v>
      </c>
      <c r="C12" s="326">
        <f>D12/$D$35</f>
        <v>0.134436979313543</v>
      </c>
      <c r="D12" s="327">
        <f>Orçamento!$L$14</f>
        <v>20928.06</v>
      </c>
      <c r="E12" s="328">
        <f>F12/$D$35</f>
        <v>0</v>
      </c>
      <c r="F12" s="329">
        <v>0</v>
      </c>
    </row>
    <row r="13" ht="6.95" customHeight="1" spans="1:6">
      <c r="A13" s="318"/>
      <c r="B13" s="319"/>
      <c r="C13" s="330"/>
      <c r="D13" s="331"/>
      <c r="E13" s="332"/>
      <c r="F13" s="333"/>
    </row>
    <row r="14" spans="1:6">
      <c r="A14" s="324" t="s">
        <v>15</v>
      </c>
      <c r="B14" s="334" t="s">
        <v>16</v>
      </c>
      <c r="C14" s="326">
        <f>D14/$D$35</f>
        <v>0.0390393513537125</v>
      </c>
      <c r="D14" s="327">
        <f>Orçamento!$L$16</f>
        <v>6077.33</v>
      </c>
      <c r="E14" s="328">
        <f>F14/$D$35</f>
        <v>0</v>
      </c>
      <c r="F14" s="329">
        <v>0</v>
      </c>
    </row>
    <row r="15" ht="6.95" customHeight="1" spans="1:6">
      <c r="A15" s="318"/>
      <c r="B15" s="319"/>
      <c r="C15" s="320"/>
      <c r="D15" s="331"/>
      <c r="E15" s="322"/>
      <c r="F15" s="333"/>
    </row>
    <row r="16" spans="1:6">
      <c r="A16" s="324" t="s">
        <v>17</v>
      </c>
      <c r="B16" s="334" t="s">
        <v>18</v>
      </c>
      <c r="C16" s="326">
        <f>D16/$D$35</f>
        <v>0.0118474817870149</v>
      </c>
      <c r="D16" s="327">
        <f>Orçamento!$L$30</f>
        <v>1844.32</v>
      </c>
      <c r="E16" s="328">
        <f>F16/$D$35</f>
        <v>0</v>
      </c>
      <c r="F16" s="329">
        <v>0</v>
      </c>
    </row>
    <row r="17" ht="6.95" customHeight="1" spans="1:6">
      <c r="A17" s="318"/>
      <c r="B17" s="335"/>
      <c r="C17" s="320"/>
      <c r="D17" s="331"/>
      <c r="E17" s="322"/>
      <c r="F17" s="333"/>
    </row>
    <row r="18" spans="1:6">
      <c r="A18" s="324" t="s">
        <v>19</v>
      </c>
      <c r="B18" s="334" t="s">
        <v>20</v>
      </c>
      <c r="C18" s="326">
        <f>D18/$D$35</f>
        <v>0.0345948112665163</v>
      </c>
      <c r="D18" s="327">
        <f>Orçamento!$L$33</f>
        <v>5385.44</v>
      </c>
      <c r="E18" s="328">
        <f>F18/$D$35</f>
        <v>0</v>
      </c>
      <c r="F18" s="329">
        <v>0</v>
      </c>
    </row>
    <row r="19" ht="6.95" customHeight="1" spans="1:6">
      <c r="A19" s="318"/>
      <c r="B19" s="335"/>
      <c r="C19" s="320"/>
      <c r="D19" s="331"/>
      <c r="E19" s="322"/>
      <c r="F19" s="333"/>
    </row>
    <row r="20" spans="1:6">
      <c r="A20" s="324" t="s">
        <v>21</v>
      </c>
      <c r="B20" s="334" t="s">
        <v>22</v>
      </c>
      <c r="C20" s="326">
        <f>D20/$D$35</f>
        <v>0.293013318395934</v>
      </c>
      <c r="D20" s="327">
        <f>Orçamento!$L$39</f>
        <v>45613.94</v>
      </c>
      <c r="E20" s="328">
        <f>F20/$D$35</f>
        <v>0</v>
      </c>
      <c r="F20" s="329">
        <v>0</v>
      </c>
    </row>
    <row r="21" ht="6.95" customHeight="1" spans="1:6">
      <c r="A21" s="318"/>
      <c r="B21" s="319"/>
      <c r="C21" s="320"/>
      <c r="D21" s="331"/>
      <c r="E21" s="322"/>
      <c r="F21" s="333"/>
    </row>
    <row r="22" spans="1:6">
      <c r="A22" s="324" t="s">
        <v>23</v>
      </c>
      <c r="B22" s="334" t="s">
        <v>24</v>
      </c>
      <c r="C22" s="326">
        <f>D22/$D$35</f>
        <v>0.00125873712596814</v>
      </c>
      <c r="D22" s="327">
        <f>Orçamento!$L$65</f>
        <v>195.95</v>
      </c>
      <c r="E22" s="328">
        <f>F22/$D$35</f>
        <v>0</v>
      </c>
      <c r="F22" s="329">
        <v>0</v>
      </c>
    </row>
    <row r="23" ht="6.95" customHeight="1" spans="1:6">
      <c r="A23" s="318"/>
      <c r="B23" s="319"/>
      <c r="C23" s="320"/>
      <c r="D23" s="331"/>
      <c r="E23" s="322"/>
      <c r="F23" s="333"/>
    </row>
    <row r="24" spans="1:6">
      <c r="A24" s="324" t="s">
        <v>25</v>
      </c>
      <c r="B24" s="334" t="s">
        <v>26</v>
      </c>
      <c r="C24" s="326">
        <f>D24/$D$35</f>
        <v>0.399643673649516</v>
      </c>
      <c r="D24" s="327">
        <f>Orçamento!$L$67</f>
        <v>62213.29</v>
      </c>
      <c r="E24" s="328">
        <f>F24/$D$35</f>
        <v>0</v>
      </c>
      <c r="F24" s="329">
        <v>0</v>
      </c>
    </row>
    <row r="25" ht="6.95" customHeight="1" spans="1:6">
      <c r="A25" s="318"/>
      <c r="B25" s="319"/>
      <c r="C25" s="320"/>
      <c r="D25" s="331"/>
      <c r="E25" s="322"/>
      <c r="F25" s="333"/>
    </row>
    <row r="26" spans="1:6">
      <c r="A26" s="324" t="s">
        <v>27</v>
      </c>
      <c r="B26" s="336" t="s">
        <v>28</v>
      </c>
      <c r="C26" s="326">
        <f>D26/$D$35</f>
        <v>0.0245182977788541</v>
      </c>
      <c r="D26" s="327">
        <f>Orçamento!$L$73</f>
        <v>3816.81</v>
      </c>
      <c r="E26" s="328">
        <f>F26/$D$35</f>
        <v>0</v>
      </c>
      <c r="F26" s="329">
        <v>0</v>
      </c>
    </row>
    <row r="27" ht="6.95" customHeight="1" spans="1:6">
      <c r="A27" s="318"/>
      <c r="B27" s="319"/>
      <c r="C27" s="320"/>
      <c r="D27" s="331"/>
      <c r="E27" s="322"/>
      <c r="F27" s="333"/>
    </row>
    <row r="28" spans="1:6">
      <c r="A28" s="324" t="s">
        <v>29</v>
      </c>
      <c r="B28" s="334" t="s">
        <v>30</v>
      </c>
      <c r="C28" s="326">
        <f>D28/$D$35</f>
        <v>0.0380049321682333</v>
      </c>
      <c r="D28" s="327">
        <f>Orçamento!$L$77</f>
        <v>5916.3</v>
      </c>
      <c r="E28" s="328">
        <f>F28/$D$35</f>
        <v>0</v>
      </c>
      <c r="F28" s="329">
        <v>0</v>
      </c>
    </row>
    <row r="29" ht="6.95" customHeight="1" spans="1:6">
      <c r="A29" s="318"/>
      <c r="B29" s="319"/>
      <c r="C29" s="320"/>
      <c r="D29" s="331"/>
      <c r="E29" s="322"/>
      <c r="F29" s="333"/>
    </row>
    <row r="30" spans="1:7">
      <c r="A30" s="324" t="s">
        <v>31</v>
      </c>
      <c r="B30" s="334" t="s">
        <v>32</v>
      </c>
      <c r="C30" s="326">
        <f>D30/$D$35</f>
        <v>0.0105965174190075</v>
      </c>
      <c r="D30" s="327">
        <f>Orçamento!$L$82</f>
        <v>1649.58</v>
      </c>
      <c r="E30" s="328">
        <f>F30/$D$35</f>
        <v>0</v>
      </c>
      <c r="F30" s="329">
        <v>0</v>
      </c>
      <c r="G30" s="337"/>
    </row>
    <row r="31" ht="6.95" customHeight="1" spans="1:6">
      <c r="A31" s="318"/>
      <c r="B31" s="319"/>
      <c r="C31" s="320"/>
      <c r="D31" s="331"/>
      <c r="E31" s="322"/>
      <c r="F31" s="333"/>
    </row>
    <row r="32" spans="1:6">
      <c r="A32" s="324" t="s">
        <v>33</v>
      </c>
      <c r="B32" s="336" t="s">
        <v>34</v>
      </c>
      <c r="C32" s="326">
        <f>D32/$D$35</f>
        <v>0.00885567658646166</v>
      </c>
      <c r="D32" s="327">
        <f>Orçamento!$L$85</f>
        <v>1378.58</v>
      </c>
      <c r="E32" s="328">
        <f>F32/$D$35</f>
        <v>0</v>
      </c>
      <c r="F32" s="329">
        <v>0</v>
      </c>
    </row>
    <row r="33" ht="6.95" customHeight="1" spans="1:6">
      <c r="A33" s="318"/>
      <c r="B33" s="319"/>
      <c r="C33" s="320"/>
      <c r="D33" s="331"/>
      <c r="E33" s="322"/>
      <c r="F33" s="333"/>
    </row>
    <row r="34" ht="6.95" customHeight="1" spans="1:6">
      <c r="A34" s="318"/>
      <c r="B34" s="319"/>
      <c r="C34" s="320"/>
      <c r="D34" s="331"/>
      <c r="E34" s="322"/>
      <c r="F34" s="333"/>
    </row>
    <row r="35" customHeight="1" spans="1:6">
      <c r="A35" s="338" t="s">
        <v>35</v>
      </c>
      <c r="B35" s="339"/>
      <c r="C35" s="340">
        <f>SUM(C10:C34)</f>
        <v>1</v>
      </c>
      <c r="D35" s="341">
        <f>SUM(D10:D33)</f>
        <v>155671.9</v>
      </c>
      <c r="E35" s="340">
        <f>SUM(E10:E34)</f>
        <v>0</v>
      </c>
      <c r="F35" s="342">
        <f>SUM(F10:F33)</f>
        <v>0</v>
      </c>
    </row>
    <row r="36" ht="19.5" customHeight="1" spans="1:10">
      <c r="A36" s="343" t="s">
        <v>36</v>
      </c>
      <c r="B36" s="343"/>
      <c r="C36" s="254" t="s">
        <v>37</v>
      </c>
      <c r="D36" s="255"/>
      <c r="E36" s="255"/>
      <c r="F36" s="283"/>
      <c r="G36" s="344"/>
      <c r="H36" s="344"/>
      <c r="I36" s="344"/>
      <c r="J36" s="344"/>
    </row>
    <row r="37" ht="42.75" customHeight="1" spans="1:10">
      <c r="A37" s="345" t="s">
        <v>38</v>
      </c>
      <c r="B37" s="345"/>
      <c r="C37" s="258"/>
      <c r="D37" s="259"/>
      <c r="E37" s="259"/>
      <c r="F37" s="284"/>
      <c r="G37" s="344"/>
      <c r="H37" s="344"/>
      <c r="I37" s="344"/>
      <c r="J37" s="344"/>
    </row>
    <row r="38" spans="1:7">
      <c r="A38" s="346"/>
      <c r="B38" s="96" t="s">
        <v>39</v>
      </c>
      <c r="C38" s="96"/>
      <c r="D38" s="97"/>
      <c r="E38" s="97"/>
      <c r="F38" s="98"/>
      <c r="G38" s="99"/>
    </row>
    <row r="39" customHeight="1" spans="1:6">
      <c r="A39" s="347"/>
      <c r="B39" s="350" t="s">
        <v>40</v>
      </c>
      <c r="C39" s="102"/>
      <c r="D39" s="102"/>
      <c r="E39" s="102"/>
      <c r="F39" s="102"/>
    </row>
    <row r="40" spans="1:6">
      <c r="A40" s="347"/>
      <c r="B40" s="102"/>
      <c r="C40" s="102"/>
      <c r="D40" s="102"/>
      <c r="E40" s="102"/>
      <c r="F40" s="102"/>
    </row>
    <row r="41" spans="1:4">
      <c r="A41" s="347"/>
      <c r="B41" s="104"/>
      <c r="C41" s="104"/>
      <c r="D41" s="104"/>
    </row>
    <row r="42" spans="1:2">
      <c r="A42" s="347"/>
      <c r="B42" s="348"/>
    </row>
    <row r="43" ht="24" customHeight="1" spans="1:4">
      <c r="A43" s="347"/>
      <c r="B43" s="349"/>
      <c r="C43" s="349"/>
      <c r="D43" s="349"/>
    </row>
    <row r="44" spans="1:2">
      <c r="A44" s="295"/>
      <c r="B44" s="122"/>
    </row>
    <row r="45" spans="1:2">
      <c r="A45" s="295"/>
      <c r="B45" s="122"/>
    </row>
    <row r="46" spans="1:2">
      <c r="A46" s="295"/>
      <c r="B46" s="122"/>
    </row>
    <row r="47" spans="1:2">
      <c r="A47" s="295"/>
      <c r="B47" s="122"/>
    </row>
    <row r="48" spans="1:2">
      <c r="A48" s="295"/>
      <c r="B48" s="122"/>
    </row>
    <row r="49" spans="1:2">
      <c r="A49" s="295"/>
      <c r="B49" s="122"/>
    </row>
    <row r="50" spans="1:2">
      <c r="A50" s="295"/>
      <c r="B50" s="122"/>
    </row>
    <row r="51" spans="1:2">
      <c r="A51" s="295"/>
      <c r="B51" s="122"/>
    </row>
    <row r="52" spans="1:2">
      <c r="A52" s="295"/>
      <c r="B52" s="122"/>
    </row>
    <row r="53" spans="1:2">
      <c r="A53" s="295"/>
      <c r="B53" s="122"/>
    </row>
    <row r="54" spans="1:2">
      <c r="A54" s="295"/>
      <c r="B54" s="122"/>
    </row>
    <row r="55" spans="1:2">
      <c r="A55" s="295"/>
      <c r="B55" s="122"/>
    </row>
    <row r="56" spans="1:2">
      <c r="A56" s="295"/>
      <c r="B56" s="122"/>
    </row>
    <row r="57" spans="1:2">
      <c r="A57" s="295"/>
      <c r="B57" s="122"/>
    </row>
    <row r="58" spans="1:2">
      <c r="A58" s="295"/>
      <c r="B58" s="122"/>
    </row>
    <row r="59" spans="1:2">
      <c r="A59" s="295"/>
      <c r="B59" s="122"/>
    </row>
    <row r="60" spans="1:2">
      <c r="A60" s="295"/>
      <c r="B60" s="122"/>
    </row>
    <row r="61" spans="1:2">
      <c r="A61" s="295"/>
      <c r="B61" s="122"/>
    </row>
    <row r="62" spans="1:2">
      <c r="A62" s="295"/>
      <c r="B62" s="122"/>
    </row>
    <row r="63" spans="1:2">
      <c r="A63" s="295"/>
      <c r="B63" s="122"/>
    </row>
    <row r="64" spans="1:2">
      <c r="A64" s="295"/>
      <c r="B64" s="122"/>
    </row>
    <row r="65" spans="1:2">
      <c r="A65" s="295"/>
      <c r="B65" s="122"/>
    </row>
    <row r="66" spans="1:2">
      <c r="A66" s="295"/>
      <c r="B66" s="122"/>
    </row>
    <row r="67" spans="1:2">
      <c r="A67" s="295"/>
      <c r="B67" s="122"/>
    </row>
    <row r="68" spans="1:2">
      <c r="A68" s="295"/>
      <c r="B68" s="122"/>
    </row>
    <row r="69" spans="1:2">
      <c r="A69" s="295"/>
      <c r="B69" s="122"/>
    </row>
    <row r="70" spans="1:2">
      <c r="A70" s="295"/>
      <c r="B70" s="122"/>
    </row>
    <row r="71" spans="1:2">
      <c r="A71" s="295"/>
      <c r="B71" s="122"/>
    </row>
    <row r="72" spans="1:2">
      <c r="A72" s="295"/>
      <c r="B72" s="122"/>
    </row>
  </sheetData>
  <mergeCells count="20">
    <mergeCell ref="A1:F1"/>
    <mergeCell ref="A2:F2"/>
    <mergeCell ref="A3:F3"/>
    <mergeCell ref="A4:F4"/>
    <mergeCell ref="A5:F5"/>
    <mergeCell ref="A6:F6"/>
    <mergeCell ref="C7:D7"/>
    <mergeCell ref="E7:F7"/>
    <mergeCell ref="A35:B35"/>
    <mergeCell ref="A36:B36"/>
    <mergeCell ref="A37:B37"/>
    <mergeCell ref="B38:C38"/>
    <mergeCell ref="B41:D41"/>
    <mergeCell ref="B43:D43"/>
    <mergeCell ref="A8:A9"/>
    <mergeCell ref="B8:B9"/>
    <mergeCell ref="D8:D9"/>
    <mergeCell ref="F8:F9"/>
    <mergeCell ref="B39:F40"/>
    <mergeCell ref="C36:F37"/>
  </mergeCells>
  <printOptions horizontalCentered="1"/>
  <pageMargins left="0" right="0" top="1.18110236220472" bottom="0.551181102362205" header="0.31496062992126" footer="0.354330708661417"/>
  <pageSetup paperSize="9" scale="80" fitToHeight="16" orientation="portrait"/>
  <headerFooter>
    <oddHeader>&amp;R&amp;"Verdana,Normal"&amp;8Fls.:______
Processo n.º 23069.159759/2020-61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4"/>
  <sheetViews>
    <sheetView topLeftCell="A2" workbookViewId="0">
      <selection activeCell="F14" sqref="F14"/>
    </sheetView>
  </sheetViews>
  <sheetFormatPr defaultColWidth="9" defaultRowHeight="12.75"/>
  <cols>
    <col min="1" max="1" width="9" style="110" customWidth="1"/>
    <col min="2" max="2" width="9.14285714285714" style="111" customWidth="1"/>
    <col min="3" max="3" width="9.14285714285714" style="110" customWidth="1"/>
    <col min="4" max="4" width="35" style="112" customWidth="1"/>
    <col min="5" max="5" width="7" style="113" customWidth="1"/>
    <col min="6" max="6" width="9.14285714285714" style="113" customWidth="1"/>
    <col min="7" max="7" width="10.8571428571429" style="114" customWidth="1"/>
    <col min="8" max="8" width="8.28571428571429" style="115" customWidth="1"/>
    <col min="9" max="9" width="11.1428571428571" style="116" customWidth="1"/>
    <col min="10" max="10" width="10.1428571428571" style="116" customWidth="1"/>
    <col min="11" max="11" width="10.4285714285714" style="116" customWidth="1"/>
    <col min="12" max="12" width="12.7142857142857" style="116" customWidth="1"/>
    <col min="13" max="13" width="7.28571428571429" style="117" customWidth="1"/>
    <col min="14" max="14" width="11" style="118" customWidth="1"/>
    <col min="15" max="15" width="9.85714285714286" style="119" customWidth="1"/>
    <col min="16" max="16" width="10.8571428571429" style="119" customWidth="1"/>
    <col min="17" max="17" width="11.7142857142857" style="119" customWidth="1"/>
    <col min="18" max="16384" width="9.14285714285714" style="119"/>
  </cols>
  <sheetData>
    <row r="1" ht="15" spans="1:17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</row>
    <row r="2" ht="15" spans="1:17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ht="15" spans="1:17">
      <c r="A3" s="3" t="s">
        <v>41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4">
      <c r="A4" s="97"/>
      <c r="B4" s="121"/>
      <c r="C4" s="97"/>
      <c r="D4" s="122"/>
      <c r="E4" s="99"/>
      <c r="F4" s="99"/>
      <c r="G4" s="123"/>
      <c r="H4" s="124"/>
      <c r="I4" s="6"/>
      <c r="J4" s="6"/>
      <c r="K4" s="6"/>
      <c r="L4" s="6"/>
      <c r="M4" s="106"/>
      <c r="N4" s="107"/>
    </row>
    <row r="5" ht="15" spans="1:17">
      <c r="A5" s="125" t="s">
        <v>42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</row>
    <row r="6" ht="21" customHeight="1" spans="1:17">
      <c r="A6" s="7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ht="21" customHeight="1" spans="1:15">
      <c r="A7" s="126" t="s">
        <v>44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</row>
    <row r="8" ht="15.75" customHeight="1" spans="1:17">
      <c r="A8" s="127"/>
      <c r="B8" s="128"/>
      <c r="C8" s="127"/>
      <c r="D8" s="129"/>
      <c r="E8" s="130" t="s">
        <v>45</v>
      </c>
      <c r="F8" s="131"/>
      <c r="G8" s="131"/>
      <c r="H8" s="131"/>
      <c r="I8" s="131"/>
      <c r="J8" s="131"/>
      <c r="K8" s="131"/>
      <c r="L8" s="184"/>
      <c r="M8" s="185" t="s">
        <v>46</v>
      </c>
      <c r="N8" s="186"/>
      <c r="O8" s="186"/>
      <c r="P8" s="186"/>
      <c r="Q8" s="236"/>
    </row>
    <row r="9" ht="15.75" customHeight="1" spans="1:17">
      <c r="A9" s="132" t="s">
        <v>6</v>
      </c>
      <c r="B9" s="133" t="s">
        <v>47</v>
      </c>
      <c r="C9" s="133" t="s">
        <v>48</v>
      </c>
      <c r="D9" s="133" t="s">
        <v>7</v>
      </c>
      <c r="E9" s="134" t="s">
        <v>49</v>
      </c>
      <c r="F9" s="134" t="s">
        <v>50</v>
      </c>
      <c r="G9" s="135" t="s">
        <v>51</v>
      </c>
      <c r="H9" s="136" t="s">
        <v>52</v>
      </c>
      <c r="I9" s="187" t="s">
        <v>53</v>
      </c>
      <c r="J9" s="187"/>
      <c r="K9" s="187"/>
      <c r="L9" s="188"/>
      <c r="M9" s="189" t="s">
        <v>52</v>
      </c>
      <c r="N9" s="190" t="s">
        <v>53</v>
      </c>
      <c r="O9" s="190"/>
      <c r="P9" s="190"/>
      <c r="Q9" s="237"/>
    </row>
    <row r="10" customHeight="1" spans="1:17">
      <c r="A10" s="132"/>
      <c r="B10" s="133"/>
      <c r="C10" s="133"/>
      <c r="D10" s="133"/>
      <c r="E10" s="137"/>
      <c r="F10" s="137"/>
      <c r="G10" s="138"/>
      <c r="H10" s="133"/>
      <c r="I10" s="190" t="s">
        <v>54</v>
      </c>
      <c r="J10" s="187" t="s">
        <v>55</v>
      </c>
      <c r="K10" s="187"/>
      <c r="L10" s="188"/>
      <c r="M10" s="191"/>
      <c r="N10" s="190" t="s">
        <v>54</v>
      </c>
      <c r="O10" s="190" t="s">
        <v>55</v>
      </c>
      <c r="P10" s="190"/>
      <c r="Q10" s="237"/>
    </row>
    <row r="11" spans="1:17">
      <c r="A11" s="139"/>
      <c r="B11" s="140"/>
      <c r="C11" s="140"/>
      <c r="D11" s="140"/>
      <c r="E11" s="141"/>
      <c r="F11" s="141"/>
      <c r="G11" s="142"/>
      <c r="H11" s="140"/>
      <c r="I11" s="192"/>
      <c r="J11" s="193" t="s">
        <v>56</v>
      </c>
      <c r="K11" s="193" t="s">
        <v>6</v>
      </c>
      <c r="L11" s="194" t="s">
        <v>10</v>
      </c>
      <c r="M11" s="195"/>
      <c r="N11" s="192"/>
      <c r="O11" s="192" t="s">
        <v>56</v>
      </c>
      <c r="P11" s="192" t="s">
        <v>57</v>
      </c>
      <c r="Q11" s="238" t="s">
        <v>10</v>
      </c>
    </row>
    <row r="12" spans="1:17">
      <c r="A12" s="143">
        <v>1</v>
      </c>
      <c r="B12" s="144"/>
      <c r="C12" s="145"/>
      <c r="D12" s="146" t="s">
        <v>58</v>
      </c>
      <c r="E12" s="147"/>
      <c r="F12" s="147"/>
      <c r="G12" s="148"/>
      <c r="H12" s="149"/>
      <c r="I12" s="149"/>
      <c r="J12" s="149"/>
      <c r="K12" s="196">
        <f>SUM(J13)</f>
        <v>652.3</v>
      </c>
      <c r="L12" s="197">
        <f>K12</f>
        <v>652.3</v>
      </c>
      <c r="M12" s="198"/>
      <c r="N12" s="199"/>
      <c r="O12" s="200"/>
      <c r="P12" s="201">
        <f>SUM(O13)</f>
        <v>0</v>
      </c>
      <c r="Q12" s="239">
        <f>P12</f>
        <v>0</v>
      </c>
    </row>
    <row r="13" spans="1:17">
      <c r="A13" s="150" t="s">
        <v>59</v>
      </c>
      <c r="B13" s="151" t="s">
        <v>60</v>
      </c>
      <c r="C13" s="152" t="s">
        <v>61</v>
      </c>
      <c r="D13" s="153" t="s">
        <v>62</v>
      </c>
      <c r="E13" s="154" t="s">
        <v>63</v>
      </c>
      <c r="F13" s="155">
        <v>55</v>
      </c>
      <c r="G13" s="156">
        <v>9.2</v>
      </c>
      <c r="H13" s="157">
        <v>0.2897</v>
      </c>
      <c r="I13" s="202">
        <f>TRUNC(G13*(1+H13),2)</f>
        <v>11.86</v>
      </c>
      <c r="J13" s="203">
        <f>TRUNC(F13*I13,2)</f>
        <v>652.3</v>
      </c>
      <c r="K13" s="203"/>
      <c r="L13" s="204"/>
      <c r="M13" s="205"/>
      <c r="N13" s="206"/>
      <c r="O13" s="207"/>
      <c r="P13" s="208"/>
      <c r="Q13" s="240"/>
    </row>
    <row r="14" ht="22.5" spans="1:17">
      <c r="A14" s="158">
        <v>2</v>
      </c>
      <c r="B14" s="159"/>
      <c r="C14" s="160"/>
      <c r="D14" s="161" t="s">
        <v>64</v>
      </c>
      <c r="E14" s="162"/>
      <c r="F14" s="163"/>
      <c r="G14" s="164"/>
      <c r="H14" s="165"/>
      <c r="I14" s="209"/>
      <c r="J14" s="210"/>
      <c r="K14" s="211">
        <f>SUM(J15)</f>
        <v>20928.06</v>
      </c>
      <c r="L14" s="212">
        <f>K14</f>
        <v>20928.06</v>
      </c>
      <c r="M14" s="213"/>
      <c r="N14" s="214"/>
      <c r="O14" s="215"/>
      <c r="P14" s="216">
        <f>SUM(O15)</f>
        <v>0</v>
      </c>
      <c r="Q14" s="241">
        <f>P14</f>
        <v>0</v>
      </c>
    </row>
    <row r="15" spans="1:17">
      <c r="A15" s="150" t="s">
        <v>65</v>
      </c>
      <c r="B15" s="151" t="s">
        <v>66</v>
      </c>
      <c r="C15" s="152" t="s">
        <v>67</v>
      </c>
      <c r="D15" s="153" t="s">
        <v>68</v>
      </c>
      <c r="E15" s="154" t="s">
        <v>8</v>
      </c>
      <c r="F15" s="155">
        <v>100</v>
      </c>
      <c r="G15" s="156">
        <v>16227.08</v>
      </c>
      <c r="H15" s="157">
        <v>0.2897</v>
      </c>
      <c r="I15" s="202">
        <f>TRUNC(G15*(1+H15),2)</f>
        <v>20928.06</v>
      </c>
      <c r="J15" s="203">
        <f>TRUNC(F15*I15/100,2)</f>
        <v>20928.06</v>
      </c>
      <c r="K15" s="203"/>
      <c r="L15" s="204"/>
      <c r="M15" s="205"/>
      <c r="N15" s="206"/>
      <c r="O15" s="207"/>
      <c r="P15" s="208"/>
      <c r="Q15" s="240"/>
    </row>
    <row r="16" spans="1:17">
      <c r="A16" s="158">
        <v>3</v>
      </c>
      <c r="B16" s="159"/>
      <c r="C16" s="160"/>
      <c r="D16" s="166" t="s">
        <v>16</v>
      </c>
      <c r="E16" s="167"/>
      <c r="F16" s="168"/>
      <c r="G16" s="169"/>
      <c r="H16" s="170"/>
      <c r="I16" s="217"/>
      <c r="J16" s="218"/>
      <c r="K16" s="219"/>
      <c r="L16" s="220">
        <f>SUM(K17:K22)</f>
        <v>6077.33</v>
      </c>
      <c r="M16" s="221"/>
      <c r="N16" s="222"/>
      <c r="O16" s="223"/>
      <c r="P16" s="224"/>
      <c r="Q16" s="242">
        <f>SUM(P17:P22)</f>
        <v>0</v>
      </c>
    </row>
    <row r="17" spans="1:17">
      <c r="A17" s="171" t="s">
        <v>69</v>
      </c>
      <c r="B17" s="172"/>
      <c r="C17" s="173"/>
      <c r="D17" s="174" t="s">
        <v>70</v>
      </c>
      <c r="E17" s="175"/>
      <c r="F17" s="176"/>
      <c r="G17" s="177"/>
      <c r="H17" s="178"/>
      <c r="I17" s="225"/>
      <c r="J17" s="226"/>
      <c r="K17" s="227">
        <f>SUM(J18)</f>
        <v>303</v>
      </c>
      <c r="L17" s="204"/>
      <c r="M17" s="228"/>
      <c r="N17" s="229"/>
      <c r="O17" s="230"/>
      <c r="P17" s="231">
        <f>SUM(O18)</f>
        <v>0</v>
      </c>
      <c r="Q17" s="240"/>
    </row>
    <row r="18" ht="22.5" spans="1:17">
      <c r="A18" s="150" t="s">
        <v>71</v>
      </c>
      <c r="B18" s="151" t="s">
        <v>72</v>
      </c>
      <c r="C18" s="152" t="s">
        <v>61</v>
      </c>
      <c r="D18" s="153" t="s">
        <v>73</v>
      </c>
      <c r="E18" s="154" t="s">
        <v>74</v>
      </c>
      <c r="F18" s="155">
        <v>1</v>
      </c>
      <c r="G18" s="156">
        <v>234.94</v>
      </c>
      <c r="H18" s="157">
        <v>0.2897</v>
      </c>
      <c r="I18" s="202">
        <f>TRUNC(G18*(1+H18),2)</f>
        <v>303</v>
      </c>
      <c r="J18" s="203">
        <f>TRUNC(F18*I18,2)</f>
        <v>303</v>
      </c>
      <c r="K18" s="203"/>
      <c r="L18" s="204"/>
      <c r="M18" s="205"/>
      <c r="N18" s="206"/>
      <c r="O18" s="207"/>
      <c r="P18" s="208"/>
      <c r="Q18" s="240"/>
    </row>
    <row r="19" spans="1:17">
      <c r="A19" s="171" t="s">
        <v>75</v>
      </c>
      <c r="B19" s="172"/>
      <c r="C19" s="173"/>
      <c r="D19" s="179" t="s">
        <v>76</v>
      </c>
      <c r="E19" s="180"/>
      <c r="F19" s="181"/>
      <c r="G19" s="182"/>
      <c r="H19" s="183"/>
      <c r="I19" s="232"/>
      <c r="J19" s="233"/>
      <c r="K19" s="234">
        <f>SUM(J20:J21)</f>
        <v>3358.11</v>
      </c>
      <c r="L19" s="204"/>
      <c r="M19" s="228"/>
      <c r="N19" s="229"/>
      <c r="O19" s="230"/>
      <c r="P19" s="235">
        <f>SUM(O20:O21)</f>
        <v>0</v>
      </c>
      <c r="Q19" s="240"/>
    </row>
    <row r="20" ht="56.25" spans="1:17">
      <c r="A20" s="150" t="s">
        <v>77</v>
      </c>
      <c r="B20" s="151" t="s">
        <v>78</v>
      </c>
      <c r="C20" s="152" t="s">
        <v>61</v>
      </c>
      <c r="D20" s="153" t="s">
        <v>79</v>
      </c>
      <c r="E20" s="154" t="s">
        <v>80</v>
      </c>
      <c r="F20" s="155">
        <v>3.12</v>
      </c>
      <c r="G20" s="156">
        <v>56.16</v>
      </c>
      <c r="H20" s="157">
        <v>0.2897</v>
      </c>
      <c r="I20" s="202">
        <f t="shared" ref="I20:I21" si="0">TRUNC(G20*(1+H20),2)</f>
        <v>72.42</v>
      </c>
      <c r="J20" s="203">
        <f t="shared" ref="J20:J21" si="1">TRUNC(F20*I20,2)</f>
        <v>225.95</v>
      </c>
      <c r="K20" s="203"/>
      <c r="L20" s="204"/>
      <c r="M20" s="205"/>
      <c r="N20" s="206"/>
      <c r="O20" s="207"/>
      <c r="P20" s="208"/>
      <c r="Q20" s="240"/>
    </row>
    <row r="21" ht="22.5" spans="1:17">
      <c r="A21" s="150" t="s">
        <v>81</v>
      </c>
      <c r="B21" s="151" t="s">
        <v>82</v>
      </c>
      <c r="C21" s="152" t="s">
        <v>83</v>
      </c>
      <c r="D21" s="153" t="s">
        <v>84</v>
      </c>
      <c r="E21" s="154" t="s">
        <v>85</v>
      </c>
      <c r="F21" s="155">
        <v>19.8</v>
      </c>
      <c r="G21" s="156">
        <v>122.66</v>
      </c>
      <c r="H21" s="157">
        <v>0.2897</v>
      </c>
      <c r="I21" s="202">
        <f t="shared" si="0"/>
        <v>158.19</v>
      </c>
      <c r="J21" s="203">
        <f t="shared" si="1"/>
        <v>3132.16</v>
      </c>
      <c r="K21" s="203"/>
      <c r="L21" s="204"/>
      <c r="M21" s="205"/>
      <c r="N21" s="206"/>
      <c r="O21" s="207"/>
      <c r="P21" s="208"/>
      <c r="Q21" s="240"/>
    </row>
    <row r="22" spans="1:17">
      <c r="A22" s="171" t="s">
        <v>86</v>
      </c>
      <c r="B22" s="172"/>
      <c r="C22" s="173"/>
      <c r="D22" s="179" t="s">
        <v>87</v>
      </c>
      <c r="E22" s="180"/>
      <c r="F22" s="181"/>
      <c r="G22" s="182"/>
      <c r="H22" s="183"/>
      <c r="I22" s="232"/>
      <c r="J22" s="233"/>
      <c r="K22" s="234">
        <f>SUM(J23:J29)</f>
        <v>2416.22</v>
      </c>
      <c r="L22" s="204"/>
      <c r="M22" s="228"/>
      <c r="N22" s="229"/>
      <c r="O22" s="230"/>
      <c r="P22" s="235">
        <f>SUM(O23:O29)</f>
        <v>0</v>
      </c>
      <c r="Q22" s="240"/>
    </row>
    <row r="23" ht="22.5" spans="1:17">
      <c r="A23" s="150" t="s">
        <v>88</v>
      </c>
      <c r="B23" s="151" t="s">
        <v>89</v>
      </c>
      <c r="C23" s="152" t="s">
        <v>83</v>
      </c>
      <c r="D23" s="153" t="s">
        <v>90</v>
      </c>
      <c r="E23" s="154" t="s">
        <v>85</v>
      </c>
      <c r="F23" s="155">
        <f>4.56*2.1</f>
        <v>9.576</v>
      </c>
      <c r="G23" s="156">
        <v>18.5</v>
      </c>
      <c r="H23" s="157">
        <v>0.2897</v>
      </c>
      <c r="I23" s="202">
        <f t="shared" ref="I23:I29" si="2">TRUNC(G23*(1+H23),2)</f>
        <v>23.85</v>
      </c>
      <c r="J23" s="203">
        <f t="shared" ref="J23:J29" si="3">TRUNC(F23*I23,2)</f>
        <v>228.38</v>
      </c>
      <c r="K23" s="203"/>
      <c r="L23" s="204"/>
      <c r="M23" s="205"/>
      <c r="N23" s="206"/>
      <c r="O23" s="207"/>
      <c r="P23" s="208"/>
      <c r="Q23" s="240"/>
    </row>
    <row r="24" ht="22.5" spans="1:17">
      <c r="A24" s="150" t="s">
        <v>91</v>
      </c>
      <c r="B24" s="151" t="s">
        <v>92</v>
      </c>
      <c r="C24" s="152" t="s">
        <v>61</v>
      </c>
      <c r="D24" s="153" t="s">
        <v>93</v>
      </c>
      <c r="E24" s="154" t="s">
        <v>85</v>
      </c>
      <c r="F24" s="155">
        <v>7.2</v>
      </c>
      <c r="G24" s="156">
        <v>6.37</v>
      </c>
      <c r="H24" s="157">
        <v>0.2897</v>
      </c>
      <c r="I24" s="202">
        <f t="shared" si="2"/>
        <v>8.21</v>
      </c>
      <c r="J24" s="203">
        <f t="shared" si="3"/>
        <v>59.11</v>
      </c>
      <c r="K24" s="203"/>
      <c r="L24" s="204"/>
      <c r="M24" s="205"/>
      <c r="N24" s="206"/>
      <c r="O24" s="207"/>
      <c r="P24" s="208"/>
      <c r="Q24" s="240"/>
    </row>
    <row r="25" ht="22.5" spans="1:17">
      <c r="A25" s="150" t="s">
        <v>94</v>
      </c>
      <c r="B25" s="151" t="s">
        <v>95</v>
      </c>
      <c r="C25" s="152" t="s">
        <v>83</v>
      </c>
      <c r="D25" s="153" t="s">
        <v>96</v>
      </c>
      <c r="E25" s="154" t="s">
        <v>85</v>
      </c>
      <c r="F25" s="155">
        <v>25.22</v>
      </c>
      <c r="G25" s="156">
        <v>3.17</v>
      </c>
      <c r="H25" s="157">
        <v>0.2897</v>
      </c>
      <c r="I25" s="202">
        <f t="shared" si="2"/>
        <v>4.08</v>
      </c>
      <c r="J25" s="203">
        <f t="shared" si="3"/>
        <v>102.89</v>
      </c>
      <c r="K25" s="203"/>
      <c r="L25" s="204"/>
      <c r="M25" s="205"/>
      <c r="N25" s="206"/>
      <c r="O25" s="207"/>
      <c r="P25" s="208"/>
      <c r="Q25" s="240"/>
    </row>
    <row r="26" spans="1:17">
      <c r="A26" s="150" t="s">
        <v>97</v>
      </c>
      <c r="B26" s="151" t="s">
        <v>98</v>
      </c>
      <c r="C26" s="152" t="s">
        <v>61</v>
      </c>
      <c r="D26" s="153" t="s">
        <v>99</v>
      </c>
      <c r="E26" s="154" t="s">
        <v>100</v>
      </c>
      <c r="F26" s="155">
        <v>6</v>
      </c>
      <c r="G26" s="156">
        <v>58.17</v>
      </c>
      <c r="H26" s="157">
        <v>0.2897</v>
      </c>
      <c r="I26" s="202">
        <f t="shared" si="2"/>
        <v>75.02</v>
      </c>
      <c r="J26" s="203">
        <f t="shared" si="3"/>
        <v>450.12</v>
      </c>
      <c r="K26" s="203"/>
      <c r="L26" s="204"/>
      <c r="M26" s="205"/>
      <c r="N26" s="206"/>
      <c r="O26" s="207"/>
      <c r="P26" s="208"/>
      <c r="Q26" s="240"/>
    </row>
    <row r="27" ht="33.75" spans="1:17">
      <c r="A27" s="150" t="s">
        <v>101</v>
      </c>
      <c r="B27" s="151" t="s">
        <v>102</v>
      </c>
      <c r="C27" s="152" t="s">
        <v>83</v>
      </c>
      <c r="D27" s="153" t="s">
        <v>103</v>
      </c>
      <c r="E27" s="154" t="s">
        <v>85</v>
      </c>
      <c r="F27" s="155">
        <v>13.8</v>
      </c>
      <c r="G27" s="156">
        <v>19.75</v>
      </c>
      <c r="H27" s="157">
        <v>0.2897</v>
      </c>
      <c r="I27" s="202">
        <f t="shared" si="2"/>
        <v>25.47</v>
      </c>
      <c r="J27" s="203">
        <f t="shared" si="3"/>
        <v>351.48</v>
      </c>
      <c r="K27" s="203"/>
      <c r="L27" s="204"/>
      <c r="M27" s="205"/>
      <c r="N27" s="206"/>
      <c r="O27" s="207"/>
      <c r="P27" s="208"/>
      <c r="Q27" s="240"/>
    </row>
    <row r="28" ht="22.5" spans="1:17">
      <c r="A28" s="150" t="s">
        <v>104</v>
      </c>
      <c r="B28" s="151" t="s">
        <v>105</v>
      </c>
      <c r="C28" s="152" t="s">
        <v>61</v>
      </c>
      <c r="D28" s="153" t="s">
        <v>106</v>
      </c>
      <c r="E28" s="154" t="s">
        <v>107</v>
      </c>
      <c r="F28" s="155">
        <v>12.75</v>
      </c>
      <c r="G28" s="156">
        <v>23.69</v>
      </c>
      <c r="H28" s="157">
        <v>0.2897</v>
      </c>
      <c r="I28" s="202">
        <f t="shared" si="2"/>
        <v>30.55</v>
      </c>
      <c r="J28" s="203">
        <f t="shared" si="3"/>
        <v>389.51</v>
      </c>
      <c r="K28" s="203"/>
      <c r="L28" s="204"/>
      <c r="M28" s="205"/>
      <c r="N28" s="206"/>
      <c r="O28" s="207"/>
      <c r="P28" s="208"/>
      <c r="Q28" s="240"/>
    </row>
    <row r="29" ht="22.5" spans="1:17">
      <c r="A29" s="150" t="s">
        <v>108</v>
      </c>
      <c r="B29" s="151" t="s">
        <v>109</v>
      </c>
      <c r="C29" s="152" t="s">
        <v>61</v>
      </c>
      <c r="D29" s="153" t="s">
        <v>110</v>
      </c>
      <c r="E29" s="154" t="s">
        <v>85</v>
      </c>
      <c r="F29" s="155">
        <v>78.6</v>
      </c>
      <c r="G29" s="156">
        <v>8.24</v>
      </c>
      <c r="H29" s="157">
        <v>0.2897</v>
      </c>
      <c r="I29" s="202">
        <f t="shared" si="2"/>
        <v>10.62</v>
      </c>
      <c r="J29" s="203">
        <f t="shared" si="3"/>
        <v>834.73</v>
      </c>
      <c r="K29" s="203"/>
      <c r="L29" s="204"/>
      <c r="M29" s="205"/>
      <c r="N29" s="206"/>
      <c r="O29" s="207"/>
      <c r="P29" s="208"/>
      <c r="Q29" s="240"/>
    </row>
    <row r="30" spans="1:17">
      <c r="A30" s="158">
        <v>4</v>
      </c>
      <c r="B30" s="159"/>
      <c r="C30" s="160"/>
      <c r="D30" s="166" t="s">
        <v>18</v>
      </c>
      <c r="E30" s="167"/>
      <c r="F30" s="168"/>
      <c r="G30" s="169"/>
      <c r="H30" s="170"/>
      <c r="I30" s="217"/>
      <c r="J30" s="218"/>
      <c r="K30" s="219">
        <f>SUM(J31:J32)</f>
        <v>1844.32</v>
      </c>
      <c r="L30" s="220">
        <f>K30</f>
        <v>1844.32</v>
      </c>
      <c r="M30" s="221"/>
      <c r="N30" s="222"/>
      <c r="O30" s="223"/>
      <c r="P30" s="224">
        <f>SUM(O31:O32)</f>
        <v>0</v>
      </c>
      <c r="Q30" s="242">
        <f>P30</f>
        <v>0</v>
      </c>
    </row>
    <row r="31" ht="33.75" spans="1:17">
      <c r="A31" s="150" t="s">
        <v>111</v>
      </c>
      <c r="B31" s="151" t="s">
        <v>112</v>
      </c>
      <c r="C31" s="152" t="s">
        <v>83</v>
      </c>
      <c r="D31" s="153" t="s">
        <v>113</v>
      </c>
      <c r="E31" s="154" t="s">
        <v>114</v>
      </c>
      <c r="F31" s="155">
        <v>12</v>
      </c>
      <c r="G31" s="156">
        <v>85.39</v>
      </c>
      <c r="H31" s="157">
        <v>0.2897</v>
      </c>
      <c r="I31" s="202">
        <f t="shared" ref="I31:I32" si="4">TRUNC(G31*(1+H31),2)</f>
        <v>110.12</v>
      </c>
      <c r="J31" s="203">
        <f t="shared" ref="J31:J32" si="5">TRUNC(F31*I31,2)</f>
        <v>1321.44</v>
      </c>
      <c r="K31" s="203"/>
      <c r="L31" s="204"/>
      <c r="M31" s="205"/>
      <c r="N31" s="206"/>
      <c r="O31" s="207"/>
      <c r="P31" s="208"/>
      <c r="Q31" s="240"/>
    </row>
    <row r="32" ht="22.5" spans="1:17">
      <c r="A32" s="150" t="s">
        <v>115</v>
      </c>
      <c r="B32" s="151" t="s">
        <v>116</v>
      </c>
      <c r="C32" s="152" t="s">
        <v>83</v>
      </c>
      <c r="D32" s="153" t="s">
        <v>117</v>
      </c>
      <c r="E32" s="154" t="s">
        <v>114</v>
      </c>
      <c r="F32" s="155">
        <v>8</v>
      </c>
      <c r="G32" s="156">
        <v>50.68</v>
      </c>
      <c r="H32" s="157">
        <v>0.2897</v>
      </c>
      <c r="I32" s="202">
        <f t="shared" si="4"/>
        <v>65.36</v>
      </c>
      <c r="J32" s="203">
        <f t="shared" si="5"/>
        <v>522.88</v>
      </c>
      <c r="K32" s="203"/>
      <c r="L32" s="204"/>
      <c r="M32" s="205"/>
      <c r="N32" s="206"/>
      <c r="O32" s="207"/>
      <c r="P32" s="208"/>
      <c r="Q32" s="240"/>
    </row>
    <row r="33" ht="22.5" spans="1:17">
      <c r="A33" s="158">
        <v>5</v>
      </c>
      <c r="B33" s="159"/>
      <c r="C33" s="160"/>
      <c r="D33" s="166" t="s">
        <v>118</v>
      </c>
      <c r="E33" s="167"/>
      <c r="F33" s="168"/>
      <c r="G33" s="169"/>
      <c r="H33" s="170"/>
      <c r="I33" s="217"/>
      <c r="J33" s="218"/>
      <c r="K33" s="219">
        <f>SUM(J34:J38)</f>
        <v>5385.44</v>
      </c>
      <c r="L33" s="220">
        <f>K33</f>
        <v>5385.44</v>
      </c>
      <c r="M33" s="221"/>
      <c r="N33" s="222"/>
      <c r="O33" s="223"/>
      <c r="P33" s="224">
        <f>SUM(O34:O38)</f>
        <v>0</v>
      </c>
      <c r="Q33" s="242">
        <f>P33</f>
        <v>0</v>
      </c>
    </row>
    <row r="34" ht="45" spans="1:17">
      <c r="A34" s="150" t="s">
        <v>119</v>
      </c>
      <c r="B34" s="151" t="s">
        <v>120</v>
      </c>
      <c r="C34" s="152" t="s">
        <v>83</v>
      </c>
      <c r="D34" s="153" t="s">
        <v>121</v>
      </c>
      <c r="E34" s="154" t="s">
        <v>85</v>
      </c>
      <c r="F34" s="155">
        <v>10.6</v>
      </c>
      <c r="G34" s="156">
        <v>157.73</v>
      </c>
      <c r="H34" s="157">
        <v>0.2897</v>
      </c>
      <c r="I34" s="202">
        <f t="shared" ref="I34:I38" si="6">TRUNC(G34*(1+H34),2)</f>
        <v>203.42</v>
      </c>
      <c r="J34" s="203">
        <f t="shared" ref="J34:J38" si="7">TRUNC(F34*I34,2)</f>
        <v>2156.25</v>
      </c>
      <c r="K34" s="203"/>
      <c r="L34" s="204"/>
      <c r="M34" s="205"/>
      <c r="N34" s="206"/>
      <c r="O34" s="207"/>
      <c r="P34" s="208"/>
      <c r="Q34" s="240"/>
    </row>
    <row r="35" ht="33.75" spans="1:17">
      <c r="A35" s="150" t="s">
        <v>122</v>
      </c>
      <c r="B35" s="151" t="s">
        <v>123</v>
      </c>
      <c r="C35" s="152" t="s">
        <v>83</v>
      </c>
      <c r="D35" s="153" t="s">
        <v>124</v>
      </c>
      <c r="E35" s="154" t="s">
        <v>125</v>
      </c>
      <c r="F35" s="155">
        <v>8.6</v>
      </c>
      <c r="G35" s="156">
        <v>20.05</v>
      </c>
      <c r="H35" s="157">
        <v>0.2897</v>
      </c>
      <c r="I35" s="202">
        <f t="shared" si="6"/>
        <v>25.85</v>
      </c>
      <c r="J35" s="203">
        <f t="shared" si="7"/>
        <v>222.31</v>
      </c>
      <c r="K35" s="203"/>
      <c r="L35" s="204"/>
      <c r="M35" s="205"/>
      <c r="N35" s="206"/>
      <c r="O35" s="207"/>
      <c r="P35" s="208"/>
      <c r="Q35" s="240"/>
    </row>
    <row r="36" ht="33.75" spans="1:17">
      <c r="A36" s="150" t="s">
        <v>126</v>
      </c>
      <c r="B36" s="151" t="s">
        <v>127</v>
      </c>
      <c r="C36" s="152" t="s">
        <v>83</v>
      </c>
      <c r="D36" s="153" t="s">
        <v>128</v>
      </c>
      <c r="E36" s="154" t="s">
        <v>125</v>
      </c>
      <c r="F36" s="155">
        <v>46.9</v>
      </c>
      <c r="G36" s="156">
        <v>17.05</v>
      </c>
      <c r="H36" s="157">
        <v>0.2897</v>
      </c>
      <c r="I36" s="202">
        <f t="shared" si="6"/>
        <v>21.98</v>
      </c>
      <c r="J36" s="203">
        <f t="shared" si="7"/>
        <v>1030.86</v>
      </c>
      <c r="K36" s="203"/>
      <c r="L36" s="204"/>
      <c r="M36" s="205"/>
      <c r="N36" s="206"/>
      <c r="O36" s="207"/>
      <c r="P36" s="208"/>
      <c r="Q36" s="240"/>
    </row>
    <row r="37" ht="33.75" spans="1:17">
      <c r="A37" s="150" t="s">
        <v>129</v>
      </c>
      <c r="B37" s="151" t="s">
        <v>130</v>
      </c>
      <c r="C37" s="152" t="s">
        <v>83</v>
      </c>
      <c r="D37" s="153" t="s">
        <v>131</v>
      </c>
      <c r="E37" s="154" t="s">
        <v>125</v>
      </c>
      <c r="F37" s="155">
        <v>29.2</v>
      </c>
      <c r="G37" s="156">
        <v>15.12</v>
      </c>
      <c r="H37" s="157">
        <v>0.2897</v>
      </c>
      <c r="I37" s="202">
        <f t="shared" si="6"/>
        <v>19.5</v>
      </c>
      <c r="J37" s="203">
        <f t="shared" si="7"/>
        <v>569.4</v>
      </c>
      <c r="K37" s="203"/>
      <c r="L37" s="204"/>
      <c r="M37" s="205"/>
      <c r="N37" s="206"/>
      <c r="O37" s="207"/>
      <c r="P37" s="208"/>
      <c r="Q37" s="240"/>
    </row>
    <row r="38" ht="45" spans="1:17">
      <c r="A38" s="150" t="s">
        <v>132</v>
      </c>
      <c r="B38" s="151" t="s">
        <v>133</v>
      </c>
      <c r="C38" s="152" t="s">
        <v>83</v>
      </c>
      <c r="D38" s="153" t="s">
        <v>134</v>
      </c>
      <c r="E38" s="154" t="s">
        <v>114</v>
      </c>
      <c r="F38" s="155">
        <v>1.63</v>
      </c>
      <c r="G38" s="156">
        <v>669.12</v>
      </c>
      <c r="H38" s="157">
        <v>0.2897</v>
      </c>
      <c r="I38" s="202">
        <f t="shared" si="6"/>
        <v>862.96</v>
      </c>
      <c r="J38" s="203">
        <f t="shared" si="7"/>
        <v>1406.62</v>
      </c>
      <c r="K38" s="203"/>
      <c r="L38" s="204"/>
      <c r="M38" s="205"/>
      <c r="N38" s="206"/>
      <c r="O38" s="207"/>
      <c r="P38" s="208"/>
      <c r="Q38" s="240"/>
    </row>
    <row r="39" spans="1:17">
      <c r="A39" s="158">
        <v>6</v>
      </c>
      <c r="B39" s="159"/>
      <c r="C39" s="160"/>
      <c r="D39" s="166" t="s">
        <v>135</v>
      </c>
      <c r="E39" s="167"/>
      <c r="F39" s="168"/>
      <c r="G39" s="169"/>
      <c r="H39" s="170"/>
      <c r="I39" s="217"/>
      <c r="J39" s="218"/>
      <c r="K39" s="219"/>
      <c r="L39" s="220">
        <f>SUM(K40:K61)</f>
        <v>45613.94</v>
      </c>
      <c r="M39" s="221"/>
      <c r="N39" s="222"/>
      <c r="O39" s="223"/>
      <c r="P39" s="224"/>
      <c r="Q39" s="242">
        <f>SUM(P40:P61)</f>
        <v>0</v>
      </c>
    </row>
    <row r="40" spans="1:17">
      <c r="A40" s="171" t="s">
        <v>136</v>
      </c>
      <c r="B40" s="172"/>
      <c r="C40" s="173"/>
      <c r="D40" s="179" t="s">
        <v>137</v>
      </c>
      <c r="E40" s="180"/>
      <c r="F40" s="181"/>
      <c r="G40" s="182"/>
      <c r="H40" s="183"/>
      <c r="I40" s="232"/>
      <c r="J40" s="233"/>
      <c r="K40" s="234">
        <f>SUM(J41:J44)</f>
        <v>2790.19</v>
      </c>
      <c r="L40" s="204"/>
      <c r="M40" s="228"/>
      <c r="N40" s="229"/>
      <c r="O40" s="230"/>
      <c r="P40" s="235">
        <f>SUM(O41:O44)</f>
        <v>0</v>
      </c>
      <c r="Q40" s="240"/>
    </row>
    <row r="41" ht="45" spans="1:17">
      <c r="A41" s="150" t="s">
        <v>138</v>
      </c>
      <c r="B41" s="151" t="s">
        <v>139</v>
      </c>
      <c r="C41" s="152" t="s">
        <v>83</v>
      </c>
      <c r="D41" s="153" t="s">
        <v>140</v>
      </c>
      <c r="E41" s="154" t="s">
        <v>85</v>
      </c>
      <c r="F41" s="155">
        <v>10.8</v>
      </c>
      <c r="G41" s="156">
        <v>157.74</v>
      </c>
      <c r="H41" s="157">
        <v>0.2897</v>
      </c>
      <c r="I41" s="202">
        <f t="shared" ref="I41:I44" si="8">TRUNC(G41*(1+H41),2)</f>
        <v>203.43</v>
      </c>
      <c r="J41" s="203">
        <f t="shared" ref="J41:J44" si="9">TRUNC(F41*I41,2)</f>
        <v>2197.04</v>
      </c>
      <c r="K41" s="203"/>
      <c r="L41" s="204"/>
      <c r="M41" s="205"/>
      <c r="N41" s="206"/>
      <c r="O41" s="207"/>
      <c r="P41" s="208"/>
      <c r="Q41" s="240"/>
    </row>
    <row r="42" ht="67.5" spans="1:17">
      <c r="A42" s="150" t="s">
        <v>141</v>
      </c>
      <c r="B42" s="151" t="s">
        <v>142</v>
      </c>
      <c r="C42" s="152" t="s">
        <v>83</v>
      </c>
      <c r="D42" s="153" t="s">
        <v>143</v>
      </c>
      <c r="E42" s="154" t="s">
        <v>125</v>
      </c>
      <c r="F42" s="155">
        <v>5.2</v>
      </c>
      <c r="G42" s="156">
        <v>20.1</v>
      </c>
      <c r="H42" s="157">
        <v>0.2897</v>
      </c>
      <c r="I42" s="202">
        <f t="shared" si="8"/>
        <v>25.92</v>
      </c>
      <c r="J42" s="203">
        <f t="shared" si="9"/>
        <v>134.78</v>
      </c>
      <c r="K42" s="203"/>
      <c r="L42" s="204"/>
      <c r="M42" s="205"/>
      <c r="N42" s="206"/>
      <c r="O42" s="207"/>
      <c r="P42" s="208"/>
      <c r="Q42" s="240"/>
    </row>
    <row r="43" ht="67.5" spans="1:17">
      <c r="A43" s="150" t="s">
        <v>144</v>
      </c>
      <c r="B43" s="151" t="s">
        <v>145</v>
      </c>
      <c r="C43" s="152" t="s">
        <v>83</v>
      </c>
      <c r="D43" s="153" t="s">
        <v>146</v>
      </c>
      <c r="E43" s="154" t="s">
        <v>125</v>
      </c>
      <c r="F43" s="155">
        <v>12.9</v>
      </c>
      <c r="G43" s="156">
        <v>15.01</v>
      </c>
      <c r="H43" s="157">
        <v>0.2897</v>
      </c>
      <c r="I43" s="202">
        <f t="shared" si="8"/>
        <v>19.35</v>
      </c>
      <c r="J43" s="203">
        <f t="shared" si="9"/>
        <v>249.61</v>
      </c>
      <c r="K43" s="203"/>
      <c r="L43" s="204"/>
      <c r="M43" s="205"/>
      <c r="N43" s="206"/>
      <c r="O43" s="207"/>
      <c r="P43" s="208"/>
      <c r="Q43" s="240"/>
    </row>
    <row r="44" ht="45" spans="1:17">
      <c r="A44" s="150" t="s">
        <v>147</v>
      </c>
      <c r="B44" s="151" t="s">
        <v>148</v>
      </c>
      <c r="C44" s="152" t="s">
        <v>83</v>
      </c>
      <c r="D44" s="153" t="s">
        <v>149</v>
      </c>
      <c r="E44" s="154" t="s">
        <v>114</v>
      </c>
      <c r="F44" s="155">
        <v>0.22</v>
      </c>
      <c r="G44" s="156">
        <v>735.79</v>
      </c>
      <c r="H44" s="157">
        <v>0.2897</v>
      </c>
      <c r="I44" s="202">
        <f t="shared" si="8"/>
        <v>948.94</v>
      </c>
      <c r="J44" s="203">
        <f t="shared" si="9"/>
        <v>208.76</v>
      </c>
      <c r="K44" s="203"/>
      <c r="L44" s="204"/>
      <c r="M44" s="205"/>
      <c r="N44" s="206"/>
      <c r="O44" s="207"/>
      <c r="P44" s="208"/>
      <c r="Q44" s="240"/>
    </row>
    <row r="45" spans="1:17">
      <c r="A45" s="171" t="s">
        <v>150</v>
      </c>
      <c r="B45" s="172"/>
      <c r="C45" s="173"/>
      <c r="D45" s="179" t="s">
        <v>151</v>
      </c>
      <c r="E45" s="180"/>
      <c r="F45" s="181"/>
      <c r="G45" s="182"/>
      <c r="H45" s="183"/>
      <c r="I45" s="232"/>
      <c r="J45" s="233"/>
      <c r="K45" s="234">
        <f>SUM(J46:J51)</f>
        <v>14307.56</v>
      </c>
      <c r="L45" s="204"/>
      <c r="M45" s="228"/>
      <c r="N45" s="229"/>
      <c r="O45" s="230"/>
      <c r="P45" s="235">
        <f>SUM(O46:O51)</f>
        <v>0</v>
      </c>
      <c r="Q45" s="240"/>
    </row>
    <row r="46" ht="67.5" spans="1:17">
      <c r="A46" s="150" t="s">
        <v>152</v>
      </c>
      <c r="B46" s="151" t="s">
        <v>153</v>
      </c>
      <c r="C46" s="152" t="s">
        <v>83</v>
      </c>
      <c r="D46" s="153" t="s">
        <v>154</v>
      </c>
      <c r="E46" s="154" t="s">
        <v>85</v>
      </c>
      <c r="F46" s="155">
        <v>44.13</v>
      </c>
      <c r="G46" s="156">
        <v>149.65</v>
      </c>
      <c r="H46" s="157">
        <v>0.2897</v>
      </c>
      <c r="I46" s="202">
        <f t="shared" ref="I46:I51" si="10">TRUNC(G46*(1+H46),2)</f>
        <v>193</v>
      </c>
      <c r="J46" s="203">
        <f t="shared" ref="J46:J51" si="11">TRUNC(F46*I46,2)</f>
        <v>8517.09</v>
      </c>
      <c r="K46" s="203"/>
      <c r="L46" s="204"/>
      <c r="M46" s="205"/>
      <c r="N46" s="206"/>
      <c r="O46" s="207"/>
      <c r="P46" s="208"/>
      <c r="Q46" s="240"/>
    </row>
    <row r="47" ht="67.5" spans="1:17">
      <c r="A47" s="150" t="s">
        <v>155</v>
      </c>
      <c r="B47" s="151" t="s">
        <v>142</v>
      </c>
      <c r="C47" s="152" t="s">
        <v>83</v>
      </c>
      <c r="D47" s="153" t="s">
        <v>143</v>
      </c>
      <c r="E47" s="154" t="s">
        <v>125</v>
      </c>
      <c r="F47" s="155">
        <v>43.5</v>
      </c>
      <c r="G47" s="156">
        <v>20.1</v>
      </c>
      <c r="H47" s="157">
        <v>0.2897</v>
      </c>
      <c r="I47" s="202">
        <f t="shared" si="10"/>
        <v>25.92</v>
      </c>
      <c r="J47" s="203">
        <f t="shared" si="11"/>
        <v>1127.52</v>
      </c>
      <c r="K47" s="203"/>
      <c r="L47" s="204"/>
      <c r="M47" s="205"/>
      <c r="N47" s="206"/>
      <c r="O47" s="207"/>
      <c r="P47" s="208"/>
      <c r="Q47" s="240"/>
    </row>
    <row r="48" ht="67.5" spans="1:17">
      <c r="A48" s="150" t="s">
        <v>156</v>
      </c>
      <c r="B48" s="151" t="s">
        <v>157</v>
      </c>
      <c r="C48" s="152" t="s">
        <v>83</v>
      </c>
      <c r="D48" s="153" t="s">
        <v>158</v>
      </c>
      <c r="E48" s="154" t="s">
        <v>125</v>
      </c>
      <c r="F48" s="155">
        <v>1.1</v>
      </c>
      <c r="G48" s="156">
        <v>18.52</v>
      </c>
      <c r="H48" s="157">
        <v>0.2897</v>
      </c>
      <c r="I48" s="202">
        <f t="shared" si="10"/>
        <v>23.88</v>
      </c>
      <c r="J48" s="203">
        <f t="shared" si="11"/>
        <v>26.26</v>
      </c>
      <c r="K48" s="203"/>
      <c r="L48" s="204"/>
      <c r="M48" s="205"/>
      <c r="N48" s="206"/>
      <c r="O48" s="207"/>
      <c r="P48" s="208"/>
      <c r="Q48" s="240"/>
    </row>
    <row r="49" ht="67.5" spans="1:17">
      <c r="A49" s="150" t="s">
        <v>159</v>
      </c>
      <c r="B49" s="151" t="s">
        <v>160</v>
      </c>
      <c r="C49" s="152" t="s">
        <v>83</v>
      </c>
      <c r="D49" s="153" t="s">
        <v>161</v>
      </c>
      <c r="E49" s="154" t="s">
        <v>125</v>
      </c>
      <c r="F49" s="155">
        <v>33.7</v>
      </c>
      <c r="G49" s="156">
        <v>17.03</v>
      </c>
      <c r="H49" s="157">
        <v>0.2897</v>
      </c>
      <c r="I49" s="202">
        <f t="shared" si="10"/>
        <v>21.96</v>
      </c>
      <c r="J49" s="203">
        <f t="shared" si="11"/>
        <v>740.05</v>
      </c>
      <c r="K49" s="203"/>
      <c r="L49" s="204"/>
      <c r="M49" s="205"/>
      <c r="N49" s="206"/>
      <c r="O49" s="207"/>
      <c r="P49" s="208"/>
      <c r="Q49" s="240"/>
    </row>
    <row r="50" ht="67.5" spans="1:17">
      <c r="A50" s="150" t="s">
        <v>162</v>
      </c>
      <c r="B50" s="151" t="s">
        <v>145</v>
      </c>
      <c r="C50" s="152" t="s">
        <v>83</v>
      </c>
      <c r="D50" s="153" t="s">
        <v>146</v>
      </c>
      <c r="E50" s="154" t="s">
        <v>125</v>
      </c>
      <c r="F50" s="155">
        <v>64.4</v>
      </c>
      <c r="G50" s="156">
        <v>15.01</v>
      </c>
      <c r="H50" s="157">
        <v>0.2897</v>
      </c>
      <c r="I50" s="202">
        <f t="shared" si="10"/>
        <v>19.35</v>
      </c>
      <c r="J50" s="203">
        <f t="shared" si="11"/>
        <v>1246.14</v>
      </c>
      <c r="K50" s="203"/>
      <c r="L50" s="204"/>
      <c r="M50" s="205"/>
      <c r="N50" s="206"/>
      <c r="O50" s="207"/>
      <c r="P50" s="208"/>
      <c r="Q50" s="240"/>
    </row>
    <row r="51" ht="56.25" spans="1:17">
      <c r="A51" s="150" t="s">
        <v>163</v>
      </c>
      <c r="B51" s="151" t="s">
        <v>164</v>
      </c>
      <c r="C51" s="152" t="s">
        <v>83</v>
      </c>
      <c r="D51" s="153" t="s">
        <v>165</v>
      </c>
      <c r="E51" s="154" t="s">
        <v>114</v>
      </c>
      <c r="F51" s="155">
        <v>3.54</v>
      </c>
      <c r="G51" s="156">
        <v>580.55</v>
      </c>
      <c r="H51" s="157">
        <v>0.2897</v>
      </c>
      <c r="I51" s="202">
        <f t="shared" si="10"/>
        <v>748.73</v>
      </c>
      <c r="J51" s="203">
        <f t="shared" si="11"/>
        <v>2650.5</v>
      </c>
      <c r="K51" s="203"/>
      <c r="L51" s="204"/>
      <c r="M51" s="205"/>
      <c r="N51" s="206"/>
      <c r="O51" s="207"/>
      <c r="P51" s="208"/>
      <c r="Q51" s="240"/>
    </row>
    <row r="52" spans="1:17">
      <c r="A52" s="171" t="s">
        <v>166</v>
      </c>
      <c r="B52" s="172"/>
      <c r="C52" s="173"/>
      <c r="D52" s="179" t="s">
        <v>167</v>
      </c>
      <c r="E52" s="180"/>
      <c r="F52" s="181"/>
      <c r="G52" s="182"/>
      <c r="H52" s="183"/>
      <c r="I52" s="232"/>
      <c r="J52" s="233"/>
      <c r="K52" s="234">
        <f>SUM(J53:J60)</f>
        <v>25832.62</v>
      </c>
      <c r="L52" s="204"/>
      <c r="M52" s="228"/>
      <c r="N52" s="229"/>
      <c r="O52" s="230"/>
      <c r="P52" s="235">
        <f>SUM(O53:O60)</f>
        <v>0</v>
      </c>
      <c r="Q52" s="240"/>
    </row>
    <row r="53" ht="56.25" spans="1:17">
      <c r="A53" s="150" t="s">
        <v>168</v>
      </c>
      <c r="B53" s="151" t="s">
        <v>169</v>
      </c>
      <c r="C53" s="152" t="s">
        <v>83</v>
      </c>
      <c r="D53" s="153" t="s">
        <v>170</v>
      </c>
      <c r="E53" s="154" t="s">
        <v>85</v>
      </c>
      <c r="F53" s="155">
        <v>53.75</v>
      </c>
      <c r="G53" s="156">
        <v>132.98</v>
      </c>
      <c r="H53" s="157">
        <v>0.2897</v>
      </c>
      <c r="I53" s="202">
        <f t="shared" ref="I53:I60" si="12">TRUNC(G53*(1+H53),2)</f>
        <v>171.5</v>
      </c>
      <c r="J53" s="203">
        <f t="shared" ref="J53:J60" si="13">TRUNC(F53*I53,2)</f>
        <v>9218.12</v>
      </c>
      <c r="K53" s="203"/>
      <c r="L53" s="204"/>
      <c r="M53" s="205"/>
      <c r="N53" s="206"/>
      <c r="O53" s="207"/>
      <c r="P53" s="208"/>
      <c r="Q53" s="240"/>
    </row>
    <row r="54" ht="56.25" spans="1:17">
      <c r="A54" s="150" t="s">
        <v>171</v>
      </c>
      <c r="B54" s="151" t="s">
        <v>172</v>
      </c>
      <c r="C54" s="152" t="s">
        <v>83</v>
      </c>
      <c r="D54" s="153" t="s">
        <v>173</v>
      </c>
      <c r="E54" s="154" t="s">
        <v>114</v>
      </c>
      <c r="F54" s="155">
        <v>53.75</v>
      </c>
      <c r="G54" s="156">
        <v>16.5</v>
      </c>
      <c r="H54" s="157">
        <v>0.2897</v>
      </c>
      <c r="I54" s="202">
        <f t="shared" si="12"/>
        <v>21.28</v>
      </c>
      <c r="J54" s="203">
        <f t="shared" si="13"/>
        <v>1143.8</v>
      </c>
      <c r="K54" s="203"/>
      <c r="L54" s="204"/>
      <c r="M54" s="205"/>
      <c r="N54" s="206"/>
      <c r="O54" s="207"/>
      <c r="P54" s="208"/>
      <c r="Q54" s="240"/>
    </row>
    <row r="55" ht="67.5" spans="1:17">
      <c r="A55" s="150" t="s">
        <v>174</v>
      </c>
      <c r="B55" s="151" t="s">
        <v>175</v>
      </c>
      <c r="C55" s="152" t="s">
        <v>83</v>
      </c>
      <c r="D55" s="153" t="s">
        <v>176</v>
      </c>
      <c r="E55" s="154" t="s">
        <v>125</v>
      </c>
      <c r="F55" s="155">
        <v>176.8</v>
      </c>
      <c r="G55" s="156">
        <v>17.6</v>
      </c>
      <c r="H55" s="157">
        <v>0.2897</v>
      </c>
      <c r="I55" s="202">
        <f t="shared" si="12"/>
        <v>22.69</v>
      </c>
      <c r="J55" s="203">
        <f t="shared" si="13"/>
        <v>4011.59</v>
      </c>
      <c r="K55" s="203"/>
      <c r="L55" s="204"/>
      <c r="M55" s="205"/>
      <c r="N55" s="206"/>
      <c r="O55" s="207"/>
      <c r="P55" s="208"/>
      <c r="Q55" s="240"/>
    </row>
    <row r="56" ht="67.5" spans="1:17">
      <c r="A56" s="150" t="s">
        <v>177</v>
      </c>
      <c r="B56" s="151" t="s">
        <v>178</v>
      </c>
      <c r="C56" s="152" t="s">
        <v>83</v>
      </c>
      <c r="D56" s="153" t="s">
        <v>179</v>
      </c>
      <c r="E56" s="154" t="s">
        <v>125</v>
      </c>
      <c r="F56" s="155">
        <v>30.1</v>
      </c>
      <c r="G56" s="156">
        <v>16.6</v>
      </c>
      <c r="H56" s="157">
        <v>0.2897</v>
      </c>
      <c r="I56" s="202">
        <f t="shared" si="12"/>
        <v>21.4</v>
      </c>
      <c r="J56" s="203">
        <f t="shared" si="13"/>
        <v>644.14</v>
      </c>
      <c r="K56" s="203"/>
      <c r="L56" s="204"/>
      <c r="M56" s="205"/>
      <c r="N56" s="206"/>
      <c r="O56" s="207"/>
      <c r="P56" s="208"/>
      <c r="Q56" s="240"/>
    </row>
    <row r="57" ht="67.5" spans="1:17">
      <c r="A57" s="150" t="s">
        <v>180</v>
      </c>
      <c r="B57" s="151" t="s">
        <v>181</v>
      </c>
      <c r="C57" s="152" t="s">
        <v>83</v>
      </c>
      <c r="D57" s="153" t="s">
        <v>182</v>
      </c>
      <c r="E57" s="154" t="s">
        <v>125</v>
      </c>
      <c r="F57" s="155">
        <v>251.3</v>
      </c>
      <c r="G57" s="156">
        <v>15.57</v>
      </c>
      <c r="H57" s="157">
        <v>0.2897</v>
      </c>
      <c r="I57" s="202">
        <f t="shared" si="12"/>
        <v>20.08</v>
      </c>
      <c r="J57" s="203">
        <f t="shared" si="13"/>
        <v>5046.1</v>
      </c>
      <c r="K57" s="203"/>
      <c r="L57" s="204"/>
      <c r="M57" s="205"/>
      <c r="N57" s="206"/>
      <c r="O57" s="207"/>
      <c r="P57" s="208"/>
      <c r="Q57" s="240"/>
    </row>
    <row r="58" ht="67.5" spans="1:17">
      <c r="A58" s="150" t="s">
        <v>183</v>
      </c>
      <c r="B58" s="151" t="s">
        <v>184</v>
      </c>
      <c r="C58" s="152" t="s">
        <v>83</v>
      </c>
      <c r="D58" s="153" t="s">
        <v>185</v>
      </c>
      <c r="E58" s="154" t="s">
        <v>125</v>
      </c>
      <c r="F58" s="155">
        <v>96.5</v>
      </c>
      <c r="G58" s="156">
        <v>13.87</v>
      </c>
      <c r="H58" s="157">
        <v>0.2897</v>
      </c>
      <c r="I58" s="202">
        <f t="shared" si="12"/>
        <v>17.88</v>
      </c>
      <c r="J58" s="203">
        <f t="shared" si="13"/>
        <v>1725.42</v>
      </c>
      <c r="K58" s="203"/>
      <c r="L58" s="204"/>
      <c r="M58" s="205"/>
      <c r="N58" s="206"/>
      <c r="O58" s="207"/>
      <c r="P58" s="208"/>
      <c r="Q58" s="240"/>
    </row>
    <row r="59" ht="56.25" spans="1:17">
      <c r="A59" s="150" t="s">
        <v>186</v>
      </c>
      <c r="B59" s="151" t="s">
        <v>187</v>
      </c>
      <c r="C59" s="152" t="s">
        <v>83</v>
      </c>
      <c r="D59" s="153" t="s">
        <v>188</v>
      </c>
      <c r="E59" s="154" t="s">
        <v>114</v>
      </c>
      <c r="F59" s="155">
        <v>7.28</v>
      </c>
      <c r="G59" s="156">
        <v>429.88</v>
      </c>
      <c r="H59" s="157">
        <v>0.2897</v>
      </c>
      <c r="I59" s="202">
        <f t="shared" si="12"/>
        <v>554.41</v>
      </c>
      <c r="J59" s="203">
        <f t="shared" si="13"/>
        <v>4036.1</v>
      </c>
      <c r="K59" s="203"/>
      <c r="L59" s="204"/>
      <c r="M59" s="205"/>
      <c r="N59" s="206"/>
      <c r="O59" s="207"/>
      <c r="P59" s="208"/>
      <c r="Q59" s="240"/>
    </row>
    <row r="60" ht="33.75" spans="1:17">
      <c r="A60" s="150" t="s">
        <v>189</v>
      </c>
      <c r="B60" s="151" t="s">
        <v>190</v>
      </c>
      <c r="C60" s="152" t="s">
        <v>83</v>
      </c>
      <c r="D60" s="153" t="s">
        <v>191</v>
      </c>
      <c r="E60" s="154" t="s">
        <v>107</v>
      </c>
      <c r="F60" s="155">
        <v>15</v>
      </c>
      <c r="G60" s="156">
        <v>0.38</v>
      </c>
      <c r="H60" s="157">
        <v>0.2897</v>
      </c>
      <c r="I60" s="202">
        <f t="shared" si="12"/>
        <v>0.49</v>
      </c>
      <c r="J60" s="203">
        <f t="shared" si="13"/>
        <v>7.35</v>
      </c>
      <c r="K60" s="203"/>
      <c r="L60" s="204"/>
      <c r="M60" s="205"/>
      <c r="N60" s="206"/>
      <c r="O60" s="207"/>
      <c r="P60" s="208"/>
      <c r="Q60" s="240"/>
    </row>
    <row r="61" spans="1:17">
      <c r="A61" s="171" t="s">
        <v>192</v>
      </c>
      <c r="B61" s="172"/>
      <c r="C61" s="173"/>
      <c r="D61" s="179" t="s">
        <v>193</v>
      </c>
      <c r="E61" s="180"/>
      <c r="F61" s="181"/>
      <c r="G61" s="182"/>
      <c r="H61" s="183"/>
      <c r="I61" s="232"/>
      <c r="J61" s="233"/>
      <c r="K61" s="234">
        <f>SUM(J62:J64)</f>
        <v>2683.57</v>
      </c>
      <c r="L61" s="204"/>
      <c r="M61" s="228"/>
      <c r="N61" s="229"/>
      <c r="O61" s="230"/>
      <c r="P61" s="235">
        <f>SUM(O62:O64)</f>
        <v>0</v>
      </c>
      <c r="Q61" s="240"/>
    </row>
    <row r="62" ht="33.75" spans="1:17">
      <c r="A62" s="150" t="s">
        <v>194</v>
      </c>
      <c r="B62" s="151" t="s">
        <v>195</v>
      </c>
      <c r="C62" s="152" t="s">
        <v>83</v>
      </c>
      <c r="D62" s="153" t="s">
        <v>196</v>
      </c>
      <c r="E62" s="154" t="s">
        <v>85</v>
      </c>
      <c r="F62" s="155">
        <v>10.2</v>
      </c>
      <c r="G62" s="156">
        <v>116.74</v>
      </c>
      <c r="H62" s="157">
        <v>0.2897</v>
      </c>
      <c r="I62" s="202">
        <f t="shared" ref="I62:I64" si="14">TRUNC(G62*(1+H62),2)</f>
        <v>150.55</v>
      </c>
      <c r="J62" s="203">
        <f t="shared" ref="J62:J64" si="15">TRUNC(F62*I62,2)</f>
        <v>1535.61</v>
      </c>
      <c r="K62" s="203"/>
      <c r="L62" s="204"/>
      <c r="M62" s="205"/>
      <c r="N62" s="206"/>
      <c r="O62" s="207"/>
      <c r="P62" s="208"/>
      <c r="Q62" s="240"/>
    </row>
    <row r="63" ht="67.5" spans="1:17">
      <c r="A63" s="150" t="s">
        <v>197</v>
      </c>
      <c r="B63" s="151" t="s">
        <v>142</v>
      </c>
      <c r="C63" s="152" t="s">
        <v>83</v>
      </c>
      <c r="D63" s="153" t="s">
        <v>143</v>
      </c>
      <c r="E63" s="154" t="s">
        <v>125</v>
      </c>
      <c r="F63" s="155">
        <v>44</v>
      </c>
      <c r="G63" s="156">
        <v>20.1</v>
      </c>
      <c r="H63" s="157">
        <v>0.2897</v>
      </c>
      <c r="I63" s="202">
        <f t="shared" si="14"/>
        <v>25.92</v>
      </c>
      <c r="J63" s="203">
        <f t="shared" si="15"/>
        <v>1140.48</v>
      </c>
      <c r="K63" s="203"/>
      <c r="L63" s="204"/>
      <c r="M63" s="205"/>
      <c r="N63" s="206"/>
      <c r="O63" s="207"/>
      <c r="P63" s="208"/>
      <c r="Q63" s="240"/>
    </row>
    <row r="64" ht="56.25" spans="1:17">
      <c r="A64" s="150" t="s">
        <v>198</v>
      </c>
      <c r="B64" s="151" t="s">
        <v>164</v>
      </c>
      <c r="C64" s="152" t="s">
        <v>83</v>
      </c>
      <c r="D64" s="153" t="s">
        <v>165</v>
      </c>
      <c r="E64" s="154" t="s">
        <v>114</v>
      </c>
      <c r="F64" s="155">
        <v>0.01</v>
      </c>
      <c r="G64" s="156">
        <v>580.55</v>
      </c>
      <c r="H64" s="157">
        <v>0.2897</v>
      </c>
      <c r="I64" s="202">
        <f t="shared" si="14"/>
        <v>748.73</v>
      </c>
      <c r="J64" s="203">
        <f t="shared" si="15"/>
        <v>7.48</v>
      </c>
      <c r="K64" s="203"/>
      <c r="L64" s="204"/>
      <c r="M64" s="205"/>
      <c r="N64" s="206"/>
      <c r="O64" s="207"/>
      <c r="P64" s="208"/>
      <c r="Q64" s="240"/>
    </row>
    <row r="65" ht="22.5" spans="1:17">
      <c r="A65" s="158">
        <v>7</v>
      </c>
      <c r="B65" s="159"/>
      <c r="C65" s="160"/>
      <c r="D65" s="166" t="s">
        <v>24</v>
      </c>
      <c r="E65" s="167"/>
      <c r="F65" s="168"/>
      <c r="G65" s="169"/>
      <c r="H65" s="170"/>
      <c r="I65" s="217"/>
      <c r="J65" s="218"/>
      <c r="K65" s="219">
        <f>SUM(J66)</f>
        <v>195.95</v>
      </c>
      <c r="L65" s="220">
        <f>K65</f>
        <v>195.95</v>
      </c>
      <c r="M65" s="221"/>
      <c r="N65" s="222"/>
      <c r="O65" s="223"/>
      <c r="P65" s="224">
        <f>SUM(O66)</f>
        <v>0</v>
      </c>
      <c r="Q65" s="242">
        <f>P65</f>
        <v>0</v>
      </c>
    </row>
    <row r="66" ht="78.75" spans="1:17">
      <c r="A66" s="150" t="s">
        <v>199</v>
      </c>
      <c r="B66" s="151" t="s">
        <v>200</v>
      </c>
      <c r="C66" s="152" t="s">
        <v>83</v>
      </c>
      <c r="D66" s="153" t="s">
        <v>201</v>
      </c>
      <c r="E66" s="154" t="s">
        <v>85</v>
      </c>
      <c r="F66" s="155">
        <f>0.72*(1.5+0.82)</f>
        <v>1.6704</v>
      </c>
      <c r="G66" s="156">
        <v>90.96</v>
      </c>
      <c r="H66" s="157">
        <v>0.2897</v>
      </c>
      <c r="I66" s="202">
        <f>TRUNC(G66*(1+H66),2)</f>
        <v>117.31</v>
      </c>
      <c r="J66" s="203">
        <f>TRUNC(F66*I66,2)</f>
        <v>195.95</v>
      </c>
      <c r="K66" s="203"/>
      <c r="L66" s="204"/>
      <c r="M66" s="205"/>
      <c r="N66" s="206"/>
      <c r="O66" s="207"/>
      <c r="P66" s="208"/>
      <c r="Q66" s="240"/>
    </row>
    <row r="67" spans="1:17">
      <c r="A67" s="158">
        <v>8</v>
      </c>
      <c r="B67" s="159"/>
      <c r="C67" s="160"/>
      <c r="D67" s="166" t="s">
        <v>26</v>
      </c>
      <c r="E67" s="167"/>
      <c r="F67" s="168"/>
      <c r="G67" s="169"/>
      <c r="H67" s="170"/>
      <c r="I67" s="217"/>
      <c r="J67" s="218"/>
      <c r="K67" s="219"/>
      <c r="L67" s="220">
        <f>SUM(K68:K71)</f>
        <v>62213.29</v>
      </c>
      <c r="M67" s="221"/>
      <c r="N67" s="222"/>
      <c r="O67" s="223"/>
      <c r="P67" s="224"/>
      <c r="Q67" s="242">
        <f>SUM(P68:P71)</f>
        <v>0</v>
      </c>
    </row>
    <row r="68" spans="1:17">
      <c r="A68" s="171" t="s">
        <v>202</v>
      </c>
      <c r="B68" s="172"/>
      <c r="C68" s="173"/>
      <c r="D68" s="179" t="s">
        <v>203</v>
      </c>
      <c r="E68" s="180"/>
      <c r="F68" s="181"/>
      <c r="G68" s="182"/>
      <c r="H68" s="183"/>
      <c r="I68" s="232"/>
      <c r="J68" s="233"/>
      <c r="K68" s="234">
        <f>SUM(J69:J70)</f>
        <v>6597.43</v>
      </c>
      <c r="L68" s="204"/>
      <c r="M68" s="228"/>
      <c r="N68" s="229"/>
      <c r="O68" s="230"/>
      <c r="P68" s="235">
        <f>SUM(O69:O70)</f>
        <v>0</v>
      </c>
      <c r="Q68" s="240"/>
    </row>
    <row r="69" ht="78.75" spans="1:17">
      <c r="A69" s="150" t="s">
        <v>204</v>
      </c>
      <c r="B69" s="151" t="s">
        <v>205</v>
      </c>
      <c r="C69" s="152" t="s">
        <v>67</v>
      </c>
      <c r="D69" s="153" t="s">
        <v>206</v>
      </c>
      <c r="E69" s="154" t="s">
        <v>207</v>
      </c>
      <c r="F69" s="155">
        <v>1</v>
      </c>
      <c r="G69" s="156">
        <v>4800.13</v>
      </c>
      <c r="H69" s="157">
        <v>0.2897</v>
      </c>
      <c r="I69" s="202">
        <f t="shared" ref="I69:I70" si="16">TRUNC(G69*(1+H69),2)</f>
        <v>6190.72</v>
      </c>
      <c r="J69" s="203">
        <f t="shared" ref="J69:J70" si="17">TRUNC(F69*I69,2)</f>
        <v>6190.72</v>
      </c>
      <c r="K69" s="203"/>
      <c r="L69" s="204"/>
      <c r="M69" s="205"/>
      <c r="N69" s="206"/>
      <c r="O69" s="207"/>
      <c r="P69" s="208"/>
      <c r="Q69" s="240"/>
    </row>
    <row r="70" ht="45" spans="1:17">
      <c r="A70" s="150" t="s">
        <v>208</v>
      </c>
      <c r="B70" s="151" t="s">
        <v>209</v>
      </c>
      <c r="C70" s="152" t="s">
        <v>83</v>
      </c>
      <c r="D70" s="153" t="s">
        <v>210</v>
      </c>
      <c r="E70" s="154" t="s">
        <v>85</v>
      </c>
      <c r="F70" s="155">
        <v>0.49</v>
      </c>
      <c r="G70" s="156">
        <v>643.59</v>
      </c>
      <c r="H70" s="157">
        <v>0.2897</v>
      </c>
      <c r="I70" s="202">
        <f t="shared" si="16"/>
        <v>830.03</v>
      </c>
      <c r="J70" s="203">
        <f t="shared" si="17"/>
        <v>406.71</v>
      </c>
      <c r="K70" s="203"/>
      <c r="L70" s="204"/>
      <c r="M70" s="205"/>
      <c r="N70" s="206"/>
      <c r="O70" s="207"/>
      <c r="P70" s="208"/>
      <c r="Q70" s="240"/>
    </row>
    <row r="71" spans="1:17">
      <c r="A71" s="171" t="s">
        <v>211</v>
      </c>
      <c r="B71" s="172"/>
      <c r="C71" s="173"/>
      <c r="D71" s="179" t="s">
        <v>212</v>
      </c>
      <c r="E71" s="180"/>
      <c r="F71" s="181"/>
      <c r="G71" s="182"/>
      <c r="H71" s="183"/>
      <c r="I71" s="232"/>
      <c r="J71" s="233"/>
      <c r="K71" s="234">
        <f>SUM(J72)</f>
        <v>55615.86</v>
      </c>
      <c r="L71" s="204"/>
      <c r="M71" s="228"/>
      <c r="N71" s="229"/>
      <c r="O71" s="230"/>
      <c r="P71" s="235">
        <f>SUM(O72)</f>
        <v>0</v>
      </c>
      <c r="Q71" s="240"/>
    </row>
    <row r="72" ht="112.5" spans="1:17">
      <c r="A72" s="150" t="s">
        <v>213</v>
      </c>
      <c r="B72" s="151" t="s">
        <v>214</v>
      </c>
      <c r="C72" s="152" t="s">
        <v>67</v>
      </c>
      <c r="D72" s="153" t="s">
        <v>215</v>
      </c>
      <c r="E72" s="154" t="s">
        <v>107</v>
      </c>
      <c r="F72" s="155">
        <v>62</v>
      </c>
      <c r="G72" s="156">
        <v>695.54</v>
      </c>
      <c r="H72" s="157">
        <v>0.2897</v>
      </c>
      <c r="I72" s="202">
        <f>TRUNC(G72*(1+H72),2)</f>
        <v>897.03</v>
      </c>
      <c r="J72" s="203">
        <f>TRUNC(F72*I72,2)</f>
        <v>55615.86</v>
      </c>
      <c r="K72" s="203"/>
      <c r="L72" s="204"/>
      <c r="M72" s="205"/>
      <c r="N72" s="206"/>
      <c r="O72" s="207"/>
      <c r="P72" s="208"/>
      <c r="Q72" s="240"/>
    </row>
    <row r="73" spans="1:17">
      <c r="A73" s="158">
        <v>9</v>
      </c>
      <c r="B73" s="159"/>
      <c r="C73" s="160"/>
      <c r="D73" s="166" t="s">
        <v>28</v>
      </c>
      <c r="E73" s="167"/>
      <c r="F73" s="168"/>
      <c r="G73" s="169"/>
      <c r="H73" s="170"/>
      <c r="I73" s="217"/>
      <c r="J73" s="218"/>
      <c r="K73" s="219">
        <f>SUM(J74:J76)</f>
        <v>3816.81</v>
      </c>
      <c r="L73" s="220">
        <f>K73</f>
        <v>3816.81</v>
      </c>
      <c r="M73" s="221"/>
      <c r="N73" s="222"/>
      <c r="O73" s="223"/>
      <c r="P73" s="224">
        <f>SUM(O74:O76)</f>
        <v>0</v>
      </c>
      <c r="Q73" s="242">
        <f>P73</f>
        <v>0</v>
      </c>
    </row>
    <row r="74" ht="56.25" spans="1:17">
      <c r="A74" s="150" t="s">
        <v>216</v>
      </c>
      <c r="B74" s="151" t="s">
        <v>217</v>
      </c>
      <c r="C74" s="152" t="s">
        <v>61</v>
      </c>
      <c r="D74" s="153" t="s">
        <v>218</v>
      </c>
      <c r="E74" s="154" t="s">
        <v>85</v>
      </c>
      <c r="F74" s="155">
        <f>(1.5*0.72)+(1.1*0.72)</f>
        <v>1.872</v>
      </c>
      <c r="G74" s="156">
        <v>304.08</v>
      </c>
      <c r="H74" s="157">
        <v>0.2897</v>
      </c>
      <c r="I74" s="202">
        <f t="shared" ref="I74:I76" si="18">TRUNC(G74*(1+H74),2)</f>
        <v>392.17</v>
      </c>
      <c r="J74" s="203">
        <f t="shared" ref="J74:J76" si="19">TRUNC(F74*I74,2)</f>
        <v>734.14</v>
      </c>
      <c r="K74" s="203"/>
      <c r="L74" s="204"/>
      <c r="M74" s="205"/>
      <c r="N74" s="206"/>
      <c r="O74" s="207"/>
      <c r="P74" s="208"/>
      <c r="Q74" s="240"/>
    </row>
    <row r="75" ht="67.5" spans="1:17">
      <c r="A75" s="150" t="s">
        <v>219</v>
      </c>
      <c r="B75" s="151" t="s">
        <v>220</v>
      </c>
      <c r="C75" s="152" t="s">
        <v>83</v>
      </c>
      <c r="D75" s="153" t="s">
        <v>221</v>
      </c>
      <c r="E75" s="154" t="s">
        <v>85</v>
      </c>
      <c r="F75" s="155">
        <v>54.93</v>
      </c>
      <c r="G75" s="156">
        <v>3.87</v>
      </c>
      <c r="H75" s="157">
        <v>0.2897</v>
      </c>
      <c r="I75" s="202">
        <f t="shared" si="18"/>
        <v>4.99</v>
      </c>
      <c r="J75" s="203">
        <f t="shared" si="19"/>
        <v>274.1</v>
      </c>
      <c r="K75" s="203"/>
      <c r="L75" s="204"/>
      <c r="M75" s="205"/>
      <c r="N75" s="206"/>
      <c r="O75" s="207"/>
      <c r="P75" s="208"/>
      <c r="Q75" s="240"/>
    </row>
    <row r="76" ht="78.75" spans="1:17">
      <c r="A76" s="150" t="s">
        <v>222</v>
      </c>
      <c r="B76" s="151" t="s">
        <v>223</v>
      </c>
      <c r="C76" s="152" t="s">
        <v>83</v>
      </c>
      <c r="D76" s="153" t="s">
        <v>224</v>
      </c>
      <c r="E76" s="154" t="s">
        <v>85</v>
      </c>
      <c r="F76" s="155">
        <v>54.93</v>
      </c>
      <c r="G76" s="156">
        <v>39.65</v>
      </c>
      <c r="H76" s="157">
        <v>0.2897</v>
      </c>
      <c r="I76" s="202">
        <f t="shared" si="18"/>
        <v>51.13</v>
      </c>
      <c r="J76" s="203">
        <f t="shared" si="19"/>
        <v>2808.57</v>
      </c>
      <c r="K76" s="203"/>
      <c r="L76" s="204"/>
      <c r="M76" s="205"/>
      <c r="N76" s="206"/>
      <c r="O76" s="207"/>
      <c r="P76" s="208"/>
      <c r="Q76" s="240"/>
    </row>
    <row r="77" spans="1:17">
      <c r="A77" s="158">
        <v>10</v>
      </c>
      <c r="B77" s="159"/>
      <c r="C77" s="160"/>
      <c r="D77" s="166" t="s">
        <v>30</v>
      </c>
      <c r="E77" s="167"/>
      <c r="F77" s="168"/>
      <c r="G77" s="169"/>
      <c r="H77" s="170"/>
      <c r="I77" s="217"/>
      <c r="J77" s="218"/>
      <c r="K77" s="219">
        <f>SUM(J78:J81)</f>
        <v>5916.3</v>
      </c>
      <c r="L77" s="220">
        <f>K77</f>
        <v>5916.3</v>
      </c>
      <c r="M77" s="221"/>
      <c r="N77" s="222"/>
      <c r="O77" s="223"/>
      <c r="P77" s="224">
        <f>SUM(O78:O81)</f>
        <v>0</v>
      </c>
      <c r="Q77" s="242">
        <f>P77</f>
        <v>0</v>
      </c>
    </row>
    <row r="78" ht="67.5" spans="1:17">
      <c r="A78" s="150" t="s">
        <v>225</v>
      </c>
      <c r="B78" s="151" t="s">
        <v>226</v>
      </c>
      <c r="C78" s="152" t="s">
        <v>83</v>
      </c>
      <c r="D78" s="153" t="s">
        <v>227</v>
      </c>
      <c r="E78" s="154" t="s">
        <v>85</v>
      </c>
      <c r="F78" s="155">
        <v>42.15</v>
      </c>
      <c r="G78" s="156">
        <v>46.51</v>
      </c>
      <c r="H78" s="157">
        <v>0.2897</v>
      </c>
      <c r="I78" s="202">
        <f t="shared" ref="I78:I81" si="20">TRUNC(G78*(1+H78),2)</f>
        <v>59.98</v>
      </c>
      <c r="J78" s="203">
        <f t="shared" ref="J78:J81" si="21">TRUNC(F78*I78,2)</f>
        <v>2528.15</v>
      </c>
      <c r="K78" s="203"/>
      <c r="L78" s="204"/>
      <c r="M78" s="205"/>
      <c r="N78" s="206"/>
      <c r="O78" s="207"/>
      <c r="P78" s="208"/>
      <c r="Q78" s="240"/>
    </row>
    <row r="79" ht="45" spans="1:17">
      <c r="A79" s="150" t="s">
        <v>228</v>
      </c>
      <c r="B79" s="151" t="s">
        <v>229</v>
      </c>
      <c r="C79" s="152" t="s">
        <v>83</v>
      </c>
      <c r="D79" s="153" t="s">
        <v>230</v>
      </c>
      <c r="E79" s="154" t="s">
        <v>85</v>
      </c>
      <c r="F79" s="155">
        <v>17.8</v>
      </c>
      <c r="G79" s="156">
        <v>79.42</v>
      </c>
      <c r="H79" s="157">
        <v>0.2897</v>
      </c>
      <c r="I79" s="202">
        <f t="shared" si="20"/>
        <v>102.42</v>
      </c>
      <c r="J79" s="203">
        <f t="shared" si="21"/>
        <v>1823.07</v>
      </c>
      <c r="K79" s="203"/>
      <c r="L79" s="204"/>
      <c r="M79" s="205"/>
      <c r="N79" s="206"/>
      <c r="O79" s="207"/>
      <c r="P79" s="208"/>
      <c r="Q79" s="240"/>
    </row>
    <row r="80" ht="56.25" spans="1:17">
      <c r="A80" s="150" t="s">
        <v>231</v>
      </c>
      <c r="B80" s="151" t="s">
        <v>232</v>
      </c>
      <c r="C80" s="152" t="s">
        <v>67</v>
      </c>
      <c r="D80" s="153" t="s">
        <v>233</v>
      </c>
      <c r="E80" s="154" t="s">
        <v>234</v>
      </c>
      <c r="F80" s="155">
        <v>8.4</v>
      </c>
      <c r="G80" s="156">
        <v>42.68</v>
      </c>
      <c r="H80" s="157">
        <v>0.2897</v>
      </c>
      <c r="I80" s="202">
        <f t="shared" si="20"/>
        <v>55.04</v>
      </c>
      <c r="J80" s="203">
        <f t="shared" si="21"/>
        <v>462.33</v>
      </c>
      <c r="K80" s="203"/>
      <c r="L80" s="204"/>
      <c r="M80" s="205"/>
      <c r="N80" s="206"/>
      <c r="O80" s="207"/>
      <c r="P80" s="208"/>
      <c r="Q80" s="240"/>
    </row>
    <row r="81" ht="22.5" spans="1:17">
      <c r="A81" s="150" t="s">
        <v>235</v>
      </c>
      <c r="B81" s="151" t="s">
        <v>236</v>
      </c>
      <c r="C81" s="152" t="s">
        <v>61</v>
      </c>
      <c r="D81" s="153" t="s">
        <v>237</v>
      </c>
      <c r="E81" s="154" t="s">
        <v>80</v>
      </c>
      <c r="F81" s="155">
        <v>7.2</v>
      </c>
      <c r="G81" s="156">
        <v>118.76</v>
      </c>
      <c r="H81" s="157">
        <v>0.2897</v>
      </c>
      <c r="I81" s="202">
        <f t="shared" si="20"/>
        <v>153.16</v>
      </c>
      <c r="J81" s="203">
        <f t="shared" si="21"/>
        <v>1102.75</v>
      </c>
      <c r="K81" s="203"/>
      <c r="L81" s="204"/>
      <c r="M81" s="205"/>
      <c r="N81" s="206"/>
      <c r="O81" s="207"/>
      <c r="P81" s="208"/>
      <c r="Q81" s="240"/>
    </row>
    <row r="82" spans="1:17">
      <c r="A82" s="158">
        <v>11</v>
      </c>
      <c r="B82" s="159"/>
      <c r="C82" s="160"/>
      <c r="D82" s="166" t="s">
        <v>32</v>
      </c>
      <c r="E82" s="167"/>
      <c r="F82" s="168"/>
      <c r="G82" s="169"/>
      <c r="H82" s="170"/>
      <c r="I82" s="217"/>
      <c r="J82" s="218"/>
      <c r="K82" s="219">
        <f>SUM(J83:J84)</f>
        <v>1649.58</v>
      </c>
      <c r="L82" s="220">
        <f>K82</f>
        <v>1649.58</v>
      </c>
      <c r="M82" s="221"/>
      <c r="N82" s="222"/>
      <c r="O82" s="223"/>
      <c r="P82" s="224">
        <f>SUM(O83:O84)</f>
        <v>0</v>
      </c>
      <c r="Q82" s="242">
        <f>P82</f>
        <v>0</v>
      </c>
    </row>
    <row r="83" ht="78.75" spans="1:17">
      <c r="A83" s="150" t="s">
        <v>238</v>
      </c>
      <c r="B83" s="151" t="s">
        <v>239</v>
      </c>
      <c r="C83" s="152" t="s">
        <v>83</v>
      </c>
      <c r="D83" s="153" t="s">
        <v>240</v>
      </c>
      <c r="E83" s="154" t="s">
        <v>85</v>
      </c>
      <c r="F83" s="155">
        <v>74.75</v>
      </c>
      <c r="G83" s="156">
        <v>14.85</v>
      </c>
      <c r="H83" s="157">
        <v>0.2897</v>
      </c>
      <c r="I83" s="202">
        <f t="shared" ref="I83:I84" si="22">TRUNC(G83*(1+H83),2)</f>
        <v>19.15</v>
      </c>
      <c r="J83" s="203">
        <f t="shared" ref="J83:J84" si="23">TRUNC(F83*I83,2)</f>
        <v>1431.46</v>
      </c>
      <c r="K83" s="203"/>
      <c r="L83" s="204"/>
      <c r="M83" s="205"/>
      <c r="N83" s="206"/>
      <c r="O83" s="207"/>
      <c r="P83" s="208"/>
      <c r="Q83" s="240"/>
    </row>
    <row r="84" ht="101.25" spans="1:17">
      <c r="A84" s="150" t="s">
        <v>241</v>
      </c>
      <c r="B84" s="151" t="s">
        <v>242</v>
      </c>
      <c r="C84" s="152" t="s">
        <v>243</v>
      </c>
      <c r="D84" s="153" t="s">
        <v>244</v>
      </c>
      <c r="E84" s="154" t="s">
        <v>85</v>
      </c>
      <c r="F84" s="155">
        <v>9.27</v>
      </c>
      <c r="G84" s="156">
        <v>18.25</v>
      </c>
      <c r="H84" s="157">
        <v>0.2897</v>
      </c>
      <c r="I84" s="202">
        <f t="shared" si="22"/>
        <v>23.53</v>
      </c>
      <c r="J84" s="203">
        <f t="shared" si="23"/>
        <v>218.12</v>
      </c>
      <c r="K84" s="203"/>
      <c r="L84" s="204"/>
      <c r="M84" s="205"/>
      <c r="N84" s="206"/>
      <c r="O84" s="207"/>
      <c r="P84" s="208"/>
      <c r="Q84" s="240"/>
    </row>
    <row r="85" spans="1:17">
      <c r="A85" s="158">
        <v>12</v>
      </c>
      <c r="B85" s="159"/>
      <c r="C85" s="160"/>
      <c r="D85" s="166" t="s">
        <v>34</v>
      </c>
      <c r="E85" s="167"/>
      <c r="F85" s="168"/>
      <c r="G85" s="169"/>
      <c r="H85" s="170"/>
      <c r="I85" s="217"/>
      <c r="J85" s="218"/>
      <c r="K85" s="219"/>
      <c r="L85" s="220">
        <f>SUM(K86:K88)</f>
        <v>1378.58</v>
      </c>
      <c r="M85" s="221"/>
      <c r="N85" s="222"/>
      <c r="O85" s="223"/>
      <c r="P85" s="224"/>
      <c r="Q85" s="242">
        <f>SUM(P86:P88)</f>
        <v>0</v>
      </c>
    </row>
    <row r="86" spans="1:17">
      <c r="A86" s="171" t="s">
        <v>245</v>
      </c>
      <c r="B86" s="172"/>
      <c r="C86" s="173"/>
      <c r="D86" s="179" t="s">
        <v>246</v>
      </c>
      <c r="E86" s="180"/>
      <c r="F86" s="181"/>
      <c r="G86" s="182"/>
      <c r="H86" s="183"/>
      <c r="I86" s="232"/>
      <c r="J86" s="233"/>
      <c r="K86" s="234">
        <f>SUM(J87)</f>
        <v>1001.55</v>
      </c>
      <c r="L86" s="204"/>
      <c r="M86" s="228"/>
      <c r="N86" s="229"/>
      <c r="O86" s="230"/>
      <c r="P86" s="235">
        <f>SUM(O87)</f>
        <v>0</v>
      </c>
      <c r="Q86" s="240"/>
    </row>
    <row r="87" ht="90" spans="1:17">
      <c r="A87" s="150" t="s">
        <v>247</v>
      </c>
      <c r="B87" s="151" t="s">
        <v>248</v>
      </c>
      <c r="C87" s="152" t="s">
        <v>243</v>
      </c>
      <c r="D87" s="153" t="s">
        <v>249</v>
      </c>
      <c r="E87" s="154" t="s">
        <v>74</v>
      </c>
      <c r="F87" s="155">
        <v>3</v>
      </c>
      <c r="G87" s="156">
        <v>258.86</v>
      </c>
      <c r="H87" s="157">
        <v>0.2897</v>
      </c>
      <c r="I87" s="202">
        <f>TRUNC(G87*(1+H87),2)</f>
        <v>333.85</v>
      </c>
      <c r="J87" s="203">
        <f>TRUNC(F87*I87,2)</f>
        <v>1001.55</v>
      </c>
      <c r="K87" s="203"/>
      <c r="L87" s="204"/>
      <c r="M87" s="205"/>
      <c r="N87" s="206"/>
      <c r="O87" s="207"/>
      <c r="P87" s="208"/>
      <c r="Q87" s="240"/>
    </row>
    <row r="88" spans="1:17">
      <c r="A88" s="171" t="s">
        <v>250</v>
      </c>
      <c r="B88" s="172"/>
      <c r="C88" s="173"/>
      <c r="D88" s="179" t="s">
        <v>251</v>
      </c>
      <c r="E88" s="180"/>
      <c r="F88" s="181"/>
      <c r="G88" s="182"/>
      <c r="H88" s="183"/>
      <c r="I88" s="232"/>
      <c r="J88" s="233"/>
      <c r="K88" s="234">
        <f>SUM(J89:J90)</f>
        <v>377.03</v>
      </c>
      <c r="L88" s="204"/>
      <c r="M88" s="228"/>
      <c r="N88" s="229"/>
      <c r="O88" s="230"/>
      <c r="P88" s="235">
        <f>SUM(O89:O90)</f>
        <v>0</v>
      </c>
      <c r="Q88" s="240"/>
    </row>
    <row r="89" ht="45" spans="1:17">
      <c r="A89" s="150" t="s">
        <v>252</v>
      </c>
      <c r="B89" s="151" t="s">
        <v>253</v>
      </c>
      <c r="C89" s="152" t="s">
        <v>83</v>
      </c>
      <c r="D89" s="153" t="s">
        <v>254</v>
      </c>
      <c r="E89" s="154" t="s">
        <v>80</v>
      </c>
      <c r="F89" s="155">
        <v>19.8</v>
      </c>
      <c r="G89" s="156">
        <v>2.83</v>
      </c>
      <c r="H89" s="157">
        <v>0.2897</v>
      </c>
      <c r="I89" s="202">
        <f t="shared" ref="I89:I90" si="24">TRUNC(G89*(1+H89),2)</f>
        <v>3.64</v>
      </c>
      <c r="J89" s="203">
        <f t="shared" ref="J89:J90" si="25">TRUNC(F89*I89,2)</f>
        <v>72.07</v>
      </c>
      <c r="K89" s="203"/>
      <c r="L89" s="204"/>
      <c r="M89" s="205"/>
      <c r="N89" s="206"/>
      <c r="O89" s="207"/>
      <c r="P89" s="207"/>
      <c r="Q89" s="280"/>
    </row>
    <row r="90" spans="1:17">
      <c r="A90" s="150" t="s">
        <v>255</v>
      </c>
      <c r="B90" s="151" t="s">
        <v>256</v>
      </c>
      <c r="C90" s="152" t="s">
        <v>67</v>
      </c>
      <c r="D90" s="153" t="s">
        <v>257</v>
      </c>
      <c r="E90" s="154" t="s">
        <v>80</v>
      </c>
      <c r="F90" s="155">
        <v>78.6</v>
      </c>
      <c r="G90" s="156">
        <v>3.01</v>
      </c>
      <c r="H90" s="157">
        <v>0.2897</v>
      </c>
      <c r="I90" s="202">
        <f t="shared" si="24"/>
        <v>3.88</v>
      </c>
      <c r="J90" s="203">
        <f t="shared" si="25"/>
        <v>304.96</v>
      </c>
      <c r="K90" s="203"/>
      <c r="L90" s="204"/>
      <c r="M90" s="205"/>
      <c r="N90" s="206"/>
      <c r="O90" s="207"/>
      <c r="P90" s="207"/>
      <c r="Q90" s="280"/>
    </row>
    <row r="91" spans="1:17">
      <c r="A91" s="243"/>
      <c r="B91" s="244"/>
      <c r="C91" s="245"/>
      <c r="D91" s="246"/>
      <c r="E91" s="247"/>
      <c r="F91" s="248"/>
      <c r="G91" s="249"/>
      <c r="H91" s="250"/>
      <c r="I91" s="269"/>
      <c r="J91" s="270"/>
      <c r="K91" s="271"/>
      <c r="L91" s="272"/>
      <c r="M91" s="273"/>
      <c r="N91" s="274"/>
      <c r="O91" s="275"/>
      <c r="P91" s="275"/>
      <c r="Q91" s="281"/>
    </row>
    <row r="92" ht="30" customHeight="1" spans="1:17">
      <c r="A92" s="251" t="s">
        <v>258</v>
      </c>
      <c r="B92" s="252"/>
      <c r="C92" s="252"/>
      <c r="D92" s="252"/>
      <c r="E92" s="252"/>
      <c r="F92" s="252"/>
      <c r="G92" s="252"/>
      <c r="H92" s="252"/>
      <c r="I92" s="252"/>
      <c r="J92" s="276"/>
      <c r="K92" s="276"/>
      <c r="L92" s="277">
        <f>SUM(L12:L91)</f>
        <v>155671.9</v>
      </c>
      <c r="M92" s="278" t="s">
        <v>259</v>
      </c>
      <c r="N92" s="278"/>
      <c r="O92" s="278"/>
      <c r="P92" s="278"/>
      <c r="Q92" s="282">
        <f>SUM(Q12:Q91)</f>
        <v>0</v>
      </c>
    </row>
    <row r="93" ht="35.25" customHeight="1" spans="1:17">
      <c r="A93" s="253" t="s">
        <v>36</v>
      </c>
      <c r="B93" s="253"/>
      <c r="C93" s="253"/>
      <c r="D93" s="253"/>
      <c r="E93" s="253"/>
      <c r="F93" s="253"/>
      <c r="G93" s="254" t="s">
        <v>37</v>
      </c>
      <c r="H93" s="255"/>
      <c r="I93" s="255"/>
      <c r="J93" s="255"/>
      <c r="K93" s="255"/>
      <c r="L93" s="255"/>
      <c r="M93" s="255"/>
      <c r="N93" s="255"/>
      <c r="O93" s="255"/>
      <c r="P93" s="255"/>
      <c r="Q93" s="283"/>
    </row>
    <row r="94" ht="40.5" customHeight="1" spans="1:17">
      <c r="A94" s="256" t="s">
        <v>38</v>
      </c>
      <c r="B94" s="257"/>
      <c r="C94" s="257"/>
      <c r="D94" s="257"/>
      <c r="E94" s="256" t="s">
        <v>260</v>
      </c>
      <c r="F94" s="257"/>
      <c r="G94" s="258"/>
      <c r="H94" s="259"/>
      <c r="I94" s="259"/>
      <c r="J94" s="259"/>
      <c r="K94" s="259"/>
      <c r="L94" s="259"/>
      <c r="M94" s="259"/>
      <c r="N94" s="259"/>
      <c r="O94" s="259"/>
      <c r="P94" s="259"/>
      <c r="Q94" s="284"/>
    </row>
    <row r="95" spans="1:17">
      <c r="A95" s="260" t="s">
        <v>39</v>
      </c>
      <c r="B95" s="261" t="s">
        <v>261</v>
      </c>
      <c r="C95" s="261"/>
      <c r="D95" s="261"/>
      <c r="E95" s="261"/>
      <c r="F95" s="261"/>
      <c r="G95" s="262"/>
      <c r="H95" s="262"/>
      <c r="I95" s="262"/>
      <c r="J95" s="262"/>
      <c r="K95" s="262"/>
      <c r="L95" s="262"/>
      <c r="M95" s="262"/>
      <c r="N95" s="262"/>
      <c r="O95" s="279"/>
      <c r="P95" s="279"/>
      <c r="Q95" s="279"/>
    </row>
    <row r="96" spans="1:17">
      <c r="A96" s="263"/>
      <c r="B96" s="264" t="s">
        <v>262</v>
      </c>
      <c r="C96" s="264"/>
      <c r="D96" s="264"/>
      <c r="E96" s="264"/>
      <c r="F96" s="264"/>
      <c r="G96" s="264"/>
      <c r="H96" s="264"/>
      <c r="I96" s="264"/>
      <c r="J96" s="264"/>
      <c r="K96" s="264"/>
      <c r="L96" s="264"/>
      <c r="M96" s="264"/>
      <c r="N96" s="264"/>
      <c r="O96" s="279"/>
      <c r="P96" s="279"/>
      <c r="Q96" s="279"/>
    </row>
    <row r="97" customHeight="1" spans="1:17">
      <c r="A97" s="263"/>
      <c r="B97" s="265" t="s">
        <v>263</v>
      </c>
      <c r="C97" s="265"/>
      <c r="D97" s="265"/>
      <c r="E97" s="265"/>
      <c r="F97" s="265"/>
      <c r="G97" s="265"/>
      <c r="H97" s="265"/>
      <c r="I97" s="265"/>
      <c r="J97" s="265"/>
      <c r="K97" s="265"/>
      <c r="L97" s="265"/>
      <c r="M97" s="265"/>
      <c r="N97" s="265"/>
      <c r="O97" s="265"/>
      <c r="P97" s="265"/>
      <c r="Q97" s="265"/>
    </row>
    <row r="98" customHeight="1" spans="1:17">
      <c r="A98" s="263"/>
      <c r="B98" s="266" t="s">
        <v>264</v>
      </c>
      <c r="C98" s="266"/>
      <c r="D98" s="266"/>
      <c r="E98" s="266"/>
      <c r="F98" s="266"/>
      <c r="G98" s="266"/>
      <c r="H98" s="266"/>
      <c r="I98" s="266"/>
      <c r="J98" s="266"/>
      <c r="K98" s="266"/>
      <c r="L98" s="266"/>
      <c r="M98" s="266"/>
      <c r="N98" s="266"/>
      <c r="O98" s="279"/>
      <c r="P98" s="279"/>
      <c r="Q98" s="279"/>
    </row>
    <row r="99" ht="24" customHeight="1" spans="1:17">
      <c r="A99" s="263"/>
      <c r="B99" s="267" t="s">
        <v>265</v>
      </c>
      <c r="C99" s="267"/>
      <c r="D99" s="267"/>
      <c r="E99" s="267"/>
      <c r="F99" s="267"/>
      <c r="G99" s="267"/>
      <c r="H99" s="267"/>
      <c r="I99" s="267"/>
      <c r="J99" s="267"/>
      <c r="K99" s="267"/>
      <c r="L99" s="267"/>
      <c r="M99" s="267"/>
      <c r="N99" s="267"/>
      <c r="O99" s="267"/>
      <c r="P99" s="267"/>
      <c r="Q99" s="267"/>
    </row>
    <row r="100" customHeight="1" spans="1:17">
      <c r="A100" s="263"/>
      <c r="B100" s="265" t="s">
        <v>266</v>
      </c>
      <c r="C100" s="265"/>
      <c r="D100" s="265"/>
      <c r="E100" s="265"/>
      <c r="F100" s="265"/>
      <c r="G100" s="265"/>
      <c r="H100" s="265"/>
      <c r="I100" s="265"/>
      <c r="J100" s="265"/>
      <c r="K100" s="265"/>
      <c r="L100" s="265"/>
      <c r="M100" s="265"/>
      <c r="N100" s="265"/>
      <c r="O100" s="265"/>
      <c r="P100" s="265"/>
      <c r="Q100" s="265"/>
    </row>
    <row r="101" spans="1:17">
      <c r="A101" s="263"/>
      <c r="B101" s="265" t="s">
        <v>267</v>
      </c>
      <c r="C101" s="265"/>
      <c r="D101" s="265"/>
      <c r="E101" s="265"/>
      <c r="F101" s="265"/>
      <c r="G101" s="265"/>
      <c r="H101" s="265"/>
      <c r="I101" s="265"/>
      <c r="J101" s="265"/>
      <c r="K101" s="265"/>
      <c r="L101" s="265"/>
      <c r="M101" s="265"/>
      <c r="N101" s="265"/>
      <c r="O101" s="279"/>
      <c r="P101" s="279"/>
      <c r="Q101" s="279"/>
    </row>
    <row r="102" ht="27" customHeight="1" spans="1:17">
      <c r="A102" s="263"/>
      <c r="B102" s="351" t="s">
        <v>268</v>
      </c>
      <c r="C102" s="268"/>
      <c r="D102" s="268"/>
      <c r="E102" s="268"/>
      <c r="F102" s="268"/>
      <c r="G102" s="268"/>
      <c r="H102" s="268"/>
      <c r="I102" s="268"/>
      <c r="J102" s="268"/>
      <c r="K102" s="268"/>
      <c r="L102" s="268"/>
      <c r="M102" s="268"/>
      <c r="N102" s="268"/>
      <c r="O102" s="268"/>
      <c r="P102" s="268"/>
      <c r="Q102" s="268"/>
    </row>
    <row r="256" ht="15" customHeight="1" spans="15:15">
      <c r="O256" s="285"/>
    </row>
    <row r="257" ht="33.75" customHeight="1"/>
    <row r="258" ht="31.5" customHeight="1"/>
    <row r="259" ht="24.75" customHeight="1"/>
    <row r="264" ht="26.25" customHeight="1"/>
  </sheetData>
  <sheetProtection selectLockedCells="1"/>
  <mergeCells count="38">
    <mergeCell ref="A1:Q1"/>
    <mergeCell ref="A2:Q2"/>
    <mergeCell ref="A3:Q3"/>
    <mergeCell ref="A5:Q5"/>
    <mergeCell ref="A6:Q6"/>
    <mergeCell ref="A7:O7"/>
    <mergeCell ref="E8:L8"/>
    <mergeCell ref="M8:Q8"/>
    <mergeCell ref="I9:L9"/>
    <mergeCell ref="N9:Q9"/>
    <mergeCell ref="J10:L10"/>
    <mergeCell ref="O10:Q10"/>
    <mergeCell ref="A92:I92"/>
    <mergeCell ref="M92:P92"/>
    <mergeCell ref="A93:F93"/>
    <mergeCell ref="A94:D94"/>
    <mergeCell ref="E94:F94"/>
    <mergeCell ref="B95:N95"/>
    <mergeCell ref="B96:N96"/>
    <mergeCell ref="B97:Q97"/>
    <mergeCell ref="B98:N98"/>
    <mergeCell ref="B99:Q99"/>
    <mergeCell ref="B100:Q100"/>
    <mergeCell ref="B101:N101"/>
    <mergeCell ref="B102:Q102"/>
    <mergeCell ref="A9:A11"/>
    <mergeCell ref="A95:A102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10:N11"/>
    <mergeCell ref="G93:Q94"/>
  </mergeCells>
  <printOptions horizontalCentered="1"/>
  <pageMargins left="0" right="0" top="0.47244094488189" bottom="0.354330708661417" header="0.236220472440945" footer="0.196850393700787"/>
  <pageSetup paperSize="9" scale="75" fitToHeight="16" orientation="landscape"/>
  <headerFooter>
    <oddHeader>&amp;R&amp;"Verdana,Normal"&amp;8Fls.:______
Processo n.º 23069.159759/2020-61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2"/>
  <sheetViews>
    <sheetView tabSelected="1" workbookViewId="0">
      <selection activeCell="H6" sqref="H6"/>
    </sheetView>
  </sheetViews>
  <sheetFormatPr defaultColWidth="9" defaultRowHeight="15"/>
  <cols>
    <col min="1" max="1" width="6" customWidth="1"/>
    <col min="2" max="2" width="32.5714285714286" customWidth="1"/>
    <col min="3" max="3" width="13" customWidth="1"/>
    <col min="4" max="4" width="11.1428571428571" customWidth="1"/>
    <col min="5" max="5" width="17" customWidth="1"/>
    <col min="6" max="6" width="21.4285714285714" customWidth="1"/>
    <col min="7" max="7" width="22.5714285714286" customWidth="1"/>
    <col min="8" max="8" width="12.2857142857143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spans="1:10">
      <c r="A2" s="1" t="s">
        <v>1</v>
      </c>
      <c r="B2" s="1"/>
      <c r="C2" s="1"/>
      <c r="D2" s="1"/>
      <c r="E2" s="1"/>
      <c r="F2" s="1"/>
      <c r="G2" s="1"/>
      <c r="H2" s="2"/>
      <c r="I2" s="2"/>
      <c r="J2" s="2"/>
    </row>
    <row r="3" spans="1:10">
      <c r="A3" s="3" t="s">
        <v>269</v>
      </c>
      <c r="B3" s="3"/>
      <c r="C3" s="3"/>
      <c r="D3" s="3"/>
      <c r="E3" s="3"/>
      <c r="F3" s="3"/>
      <c r="G3" s="3"/>
      <c r="H3" s="4"/>
      <c r="I3" s="4"/>
      <c r="J3" s="4"/>
    </row>
    <row r="4" spans="1:10">
      <c r="A4" s="5" t="s">
        <v>270</v>
      </c>
      <c r="B4" s="5"/>
      <c r="C4" s="5"/>
      <c r="D4" s="5"/>
      <c r="E4" s="5"/>
      <c r="F4" s="5"/>
      <c r="G4" s="5"/>
      <c r="H4" s="6"/>
      <c r="I4" s="106"/>
      <c r="J4" s="107"/>
    </row>
    <row r="5" customHeight="1" spans="1:10">
      <c r="A5" s="7" t="str">
        <f>Orçamento!$A$6</f>
        <v>OBRA: execução da rampa de acessibilidade ao prédio da Faculdade de Administração no Campus do Valonguinho- Niterói/RJ</v>
      </c>
      <c r="B5" s="7"/>
      <c r="C5" s="7"/>
      <c r="D5" s="7"/>
      <c r="E5" s="7"/>
      <c r="F5" s="7"/>
      <c r="G5" s="7"/>
      <c r="H5" s="8"/>
      <c r="I5" s="8"/>
      <c r="J5" s="8"/>
    </row>
    <row r="6" customHeight="1" spans="1:11">
      <c r="A6" s="7"/>
      <c r="B6" s="7"/>
      <c r="C6" s="7"/>
      <c r="D6" s="7"/>
      <c r="E6" s="7"/>
      <c r="F6" s="7"/>
      <c r="G6" s="7"/>
      <c r="H6" s="9"/>
      <c r="I6" s="9"/>
      <c r="J6" s="9"/>
      <c r="K6" s="9"/>
    </row>
    <row r="7" ht="29.25" customHeight="1" spans="1:9">
      <c r="A7" s="10" t="str">
        <f>Orçamento!$A$7</f>
        <v>Local: Campus do Valonguinho - Avenida Visconde do Rio Branco s/n.º, bairro Centro - Niterói - RJ</v>
      </c>
      <c r="B7" s="10"/>
      <c r="C7" s="10"/>
      <c r="D7" s="10"/>
      <c r="E7" s="10"/>
      <c r="F7" s="10"/>
      <c r="G7" s="10"/>
      <c r="H7" s="11"/>
      <c r="I7" s="11"/>
    </row>
    <row r="8" ht="15.75" spans="1:8">
      <c r="A8" s="12" t="s">
        <v>6</v>
      </c>
      <c r="B8" s="13" t="s">
        <v>271</v>
      </c>
      <c r="C8" s="13" t="s">
        <v>272</v>
      </c>
      <c r="D8" s="13" t="s">
        <v>8</v>
      </c>
      <c r="E8" s="14" t="s">
        <v>273</v>
      </c>
      <c r="F8" s="14"/>
      <c r="G8" s="15" t="s">
        <v>274</v>
      </c>
      <c r="H8" s="16"/>
    </row>
    <row r="9" spans="1:8">
      <c r="A9" s="17"/>
      <c r="B9" s="18"/>
      <c r="C9" s="18"/>
      <c r="D9" s="18"/>
      <c r="E9" s="19" t="s">
        <v>275</v>
      </c>
      <c r="F9" s="19" t="s">
        <v>276</v>
      </c>
      <c r="G9" s="20"/>
      <c r="H9" s="16"/>
    </row>
    <row r="10" ht="9.95" customHeight="1" spans="1:8">
      <c r="A10" s="21" t="s">
        <v>277</v>
      </c>
      <c r="B10" s="22" t="str">
        <f>Resumo!B10</f>
        <v>PROJETO</v>
      </c>
      <c r="C10" s="23">
        <f>Resumo!D10</f>
        <v>652.3</v>
      </c>
      <c r="D10" s="24">
        <f>C10/C$35</f>
        <v>0.00419022315523868</v>
      </c>
      <c r="E10" s="25"/>
      <c r="F10" s="26">
        <v>1</v>
      </c>
      <c r="G10" s="27">
        <f t="shared" ref="G10:G33" si="0">SUM(E10:F10)</f>
        <v>1</v>
      </c>
      <c r="H10" s="16"/>
    </row>
    <row r="11" customHeight="1" spans="1:8">
      <c r="A11" s="28"/>
      <c r="B11" s="29"/>
      <c r="C11" s="30"/>
      <c r="D11" s="31"/>
      <c r="E11" s="32"/>
      <c r="F11" s="32">
        <f>$C10*F10</f>
        <v>652.3</v>
      </c>
      <c r="G11" s="33">
        <f t="shared" si="0"/>
        <v>652.3</v>
      </c>
      <c r="H11" s="34"/>
    </row>
    <row r="12" ht="9.95" customHeight="1" spans="1:8">
      <c r="A12" s="35" t="s">
        <v>278</v>
      </c>
      <c r="B12" s="36" t="str">
        <f>Resumo!B12</f>
        <v>GERENCIAMENTO DA OBRA</v>
      </c>
      <c r="C12" s="37">
        <f>Resumo!D12</f>
        <v>20928.06</v>
      </c>
      <c r="D12" s="24">
        <f>C12/C$35</f>
        <v>0.134436979313543</v>
      </c>
      <c r="E12" s="38">
        <f>E38</f>
        <v>0.235622021756245</v>
      </c>
      <c r="F12" s="38">
        <f>F38</f>
        <v>0.764377978243755</v>
      </c>
      <c r="G12" s="39">
        <f t="shared" si="0"/>
        <v>1</v>
      </c>
      <c r="H12" s="34"/>
    </row>
    <row r="13" spans="1:8">
      <c r="A13" s="28"/>
      <c r="B13" s="40"/>
      <c r="C13" s="30"/>
      <c r="D13" s="31"/>
      <c r="E13" s="32">
        <f t="shared" ref="E13" si="1">$C12*E12</f>
        <v>4931.111808636</v>
      </c>
      <c r="F13" s="32">
        <f t="shared" ref="F13" si="2">$C12*F12</f>
        <v>15996.948191364</v>
      </c>
      <c r="G13" s="41">
        <f t="shared" si="0"/>
        <v>20928.06</v>
      </c>
      <c r="H13" s="34"/>
    </row>
    <row r="14" ht="9.95" customHeight="1" spans="1:8">
      <c r="A14" s="35" t="s">
        <v>279</v>
      </c>
      <c r="B14" s="42" t="str">
        <f>Resumo!$B$14</f>
        <v>SERVIÇOS PRELIMINARES</v>
      </c>
      <c r="C14" s="37">
        <f>Resumo!D14</f>
        <v>6077.33</v>
      </c>
      <c r="D14" s="24">
        <f>C14/C$35</f>
        <v>0.0390393513537125</v>
      </c>
      <c r="E14" s="26">
        <v>1</v>
      </c>
      <c r="F14" s="43"/>
      <c r="G14" s="44">
        <f t="shared" si="0"/>
        <v>1</v>
      </c>
      <c r="H14" s="34"/>
    </row>
    <row r="15" spans="1:8">
      <c r="A15" s="28"/>
      <c r="B15" s="45"/>
      <c r="C15" s="30"/>
      <c r="D15" s="31"/>
      <c r="E15" s="32">
        <f>$C14*E14</f>
        <v>6077.33</v>
      </c>
      <c r="F15" s="46"/>
      <c r="G15" s="41">
        <f t="shared" si="0"/>
        <v>6077.33</v>
      </c>
      <c r="H15" s="34"/>
    </row>
    <row r="16" ht="9.95" customHeight="1" spans="1:8">
      <c r="A16" s="35" t="s">
        <v>280</v>
      </c>
      <c r="B16" s="42" t="str">
        <f>Resumo!$B$16</f>
        <v>MOVIMENTO DE TERRA</v>
      </c>
      <c r="C16" s="47">
        <f>Resumo!D16</f>
        <v>1844.32</v>
      </c>
      <c r="D16" s="24">
        <f>C16/C$35</f>
        <v>0.0118474817870149</v>
      </c>
      <c r="E16" s="26">
        <v>1</v>
      </c>
      <c r="F16" s="48"/>
      <c r="G16" s="39">
        <f t="shared" si="0"/>
        <v>1</v>
      </c>
      <c r="H16" s="34"/>
    </row>
    <row r="17" spans="1:8">
      <c r="A17" s="28"/>
      <c r="B17" s="45"/>
      <c r="C17" s="49"/>
      <c r="D17" s="31"/>
      <c r="E17" s="32">
        <f>$C16*E16</f>
        <v>1844.32</v>
      </c>
      <c r="F17" s="50"/>
      <c r="G17" s="41">
        <f t="shared" si="0"/>
        <v>1844.32</v>
      </c>
      <c r="H17" s="34"/>
    </row>
    <row r="18" ht="9.95" customHeight="1" spans="1:8">
      <c r="A18" s="35" t="s">
        <v>281</v>
      </c>
      <c r="B18" s="42" t="str">
        <f>Resumo!$B$18</f>
        <v>INFRAESTRUTURA FUNDAÇÕES SIMPLES (OU DIRETAS)</v>
      </c>
      <c r="C18" s="47">
        <f>Resumo!D18</f>
        <v>5385.44</v>
      </c>
      <c r="D18" s="24">
        <f>C18/C$35</f>
        <v>0.0345948112665163</v>
      </c>
      <c r="E18" s="26">
        <v>1</v>
      </c>
      <c r="F18" s="48"/>
      <c r="G18" s="39">
        <f t="shared" si="0"/>
        <v>1</v>
      </c>
      <c r="H18" s="34"/>
    </row>
    <row r="19" spans="1:8">
      <c r="A19" s="28"/>
      <c r="B19" s="45"/>
      <c r="C19" s="49"/>
      <c r="D19" s="31"/>
      <c r="E19" s="32">
        <f>$C18*E18</f>
        <v>5385.44</v>
      </c>
      <c r="F19" s="46"/>
      <c r="G19" s="41">
        <f t="shared" si="0"/>
        <v>5385.44</v>
      </c>
      <c r="H19" s="34"/>
    </row>
    <row r="20" ht="9.95" customHeight="1" spans="1:8">
      <c r="A20" s="35" t="s">
        <v>282</v>
      </c>
      <c r="B20" s="42" t="str">
        <f>Resumo!$B$20</f>
        <v>SUPERETRUTURA</v>
      </c>
      <c r="C20" s="47">
        <f>Resumo!D20</f>
        <v>45613.94</v>
      </c>
      <c r="D20" s="24">
        <f>C20/C$35</f>
        <v>0.293013318395934</v>
      </c>
      <c r="E20" s="51">
        <v>0.4</v>
      </c>
      <c r="F20" s="52">
        <v>0.6</v>
      </c>
      <c r="G20" s="39">
        <f t="shared" si="0"/>
        <v>1</v>
      </c>
      <c r="H20" s="34"/>
    </row>
    <row r="21" spans="1:8">
      <c r="A21" s="28"/>
      <c r="B21" s="45"/>
      <c r="C21" s="49"/>
      <c r="D21" s="31"/>
      <c r="E21" s="32">
        <f t="shared" ref="E21:F21" si="3">$C20*E20</f>
        <v>18245.576</v>
      </c>
      <c r="F21" s="32">
        <f t="shared" si="3"/>
        <v>27368.364</v>
      </c>
      <c r="G21" s="41">
        <f t="shared" si="0"/>
        <v>45613.94</v>
      </c>
      <c r="H21" s="34"/>
    </row>
    <row r="22" ht="9.95" customHeight="1" spans="1:8">
      <c r="A22" s="35" t="s">
        <v>283</v>
      </c>
      <c r="B22" s="42" t="str">
        <f>Resumo!$B$22</f>
        <v>ALVENARIA / VEDAÇÃO / DIVISÓRIA</v>
      </c>
      <c r="C22" s="47">
        <f>Resumo!D22</f>
        <v>195.95</v>
      </c>
      <c r="D22" s="24">
        <f>C22/C$35</f>
        <v>0.00125873712596814</v>
      </c>
      <c r="E22" s="26">
        <v>1</v>
      </c>
      <c r="F22" s="53"/>
      <c r="G22" s="39">
        <f t="shared" si="0"/>
        <v>1</v>
      </c>
      <c r="H22" s="34"/>
    </row>
    <row r="23" spans="1:8">
      <c r="A23" s="28"/>
      <c r="B23" s="45"/>
      <c r="C23" s="49"/>
      <c r="D23" s="31"/>
      <c r="E23" s="32">
        <f>$C22*E22</f>
        <v>195.95</v>
      </c>
      <c r="F23" s="50"/>
      <c r="G23" s="41">
        <f t="shared" si="0"/>
        <v>195.95</v>
      </c>
      <c r="H23" s="34"/>
    </row>
    <row r="24" ht="9.95" customHeight="1" spans="1:8">
      <c r="A24" s="35" t="s">
        <v>284</v>
      </c>
      <c r="B24" s="42" t="str">
        <f>Resumo!$B$24</f>
        <v>ESQUADRIAS</v>
      </c>
      <c r="C24" s="47">
        <f>Resumo!D24</f>
        <v>62213.29</v>
      </c>
      <c r="D24" s="24">
        <f>C24/C$35</f>
        <v>0.399643673649516</v>
      </c>
      <c r="E24" s="53"/>
      <c r="F24" s="26">
        <v>1</v>
      </c>
      <c r="G24" s="39">
        <f t="shared" si="0"/>
        <v>1</v>
      </c>
      <c r="H24" s="34"/>
    </row>
    <row r="25" spans="1:8">
      <c r="A25" s="28"/>
      <c r="B25" s="45"/>
      <c r="C25" s="49"/>
      <c r="D25" s="31"/>
      <c r="E25" s="50"/>
      <c r="F25" s="32">
        <f>$C24*F24</f>
        <v>62213.29</v>
      </c>
      <c r="G25" s="41">
        <f t="shared" si="0"/>
        <v>62213.29</v>
      </c>
      <c r="H25" s="34"/>
    </row>
    <row r="26" ht="9.95" customHeight="1" spans="1:12">
      <c r="A26" s="35" t="s">
        <v>285</v>
      </c>
      <c r="B26" s="42" t="str">
        <f>Resumo!$B$26</f>
        <v>REVESTIMENTO</v>
      </c>
      <c r="C26" s="47">
        <f>Resumo!D26</f>
        <v>3816.81</v>
      </c>
      <c r="D26" s="24">
        <f>C26/C$35</f>
        <v>0.0245182977788541</v>
      </c>
      <c r="E26" s="48"/>
      <c r="F26" s="26">
        <v>1</v>
      </c>
      <c r="G26" s="39">
        <f t="shared" si="0"/>
        <v>1</v>
      </c>
      <c r="H26" s="54"/>
      <c r="I26" s="54"/>
      <c r="J26" s="54"/>
      <c r="K26" s="54"/>
      <c r="L26" s="54"/>
    </row>
    <row r="27" spans="1:9">
      <c r="A27" s="28"/>
      <c r="B27" s="45"/>
      <c r="C27" s="49"/>
      <c r="D27" s="31"/>
      <c r="E27" s="46"/>
      <c r="F27" s="32">
        <f>$C26*F26</f>
        <v>3816.81</v>
      </c>
      <c r="G27" s="41">
        <f t="shared" si="0"/>
        <v>3816.81</v>
      </c>
      <c r="H27" s="34"/>
      <c r="I27" s="108"/>
    </row>
    <row r="28" ht="9.95" customHeight="1" spans="1:13">
      <c r="A28" s="35" t="s">
        <v>286</v>
      </c>
      <c r="B28" s="42" t="str">
        <f>Resumo!$B$28</f>
        <v>PISO</v>
      </c>
      <c r="C28" s="47">
        <f>Resumo!D28</f>
        <v>5916.3</v>
      </c>
      <c r="D28" s="24">
        <f>C28/C$35</f>
        <v>0.0380049321682333</v>
      </c>
      <c r="E28" s="48"/>
      <c r="F28" s="26">
        <v>1</v>
      </c>
      <c r="G28" s="39">
        <f t="shared" si="0"/>
        <v>1</v>
      </c>
      <c r="H28" s="34"/>
      <c r="I28" s="109"/>
      <c r="J28" s="109"/>
      <c r="K28" s="109"/>
      <c r="L28" s="109"/>
      <c r="M28" s="109"/>
    </row>
    <row r="29" spans="1:9">
      <c r="A29" s="28"/>
      <c r="B29" s="45"/>
      <c r="C29" s="49"/>
      <c r="D29" s="31"/>
      <c r="E29" s="46"/>
      <c r="F29" s="32">
        <f>$C28*F28</f>
        <v>5916.3</v>
      </c>
      <c r="G29" s="41">
        <f t="shared" si="0"/>
        <v>5916.3</v>
      </c>
      <c r="H29" s="34"/>
      <c r="I29" s="108"/>
    </row>
    <row r="30" ht="9.95" customHeight="1" spans="1:8">
      <c r="A30" s="35" t="s">
        <v>287</v>
      </c>
      <c r="B30" s="42" t="str">
        <f>Resumo!$B$30</f>
        <v>PINTURA</v>
      </c>
      <c r="C30" s="47">
        <f>Resumo!D30</f>
        <v>1649.58</v>
      </c>
      <c r="D30" s="24">
        <f>C30/C$35</f>
        <v>0.0105965174190075</v>
      </c>
      <c r="E30" s="55"/>
      <c r="F30" s="26">
        <v>1</v>
      </c>
      <c r="G30" s="39">
        <f t="shared" si="0"/>
        <v>1</v>
      </c>
      <c r="H30" s="34"/>
    </row>
    <row r="31" spans="1:8">
      <c r="A31" s="28"/>
      <c r="B31" s="45"/>
      <c r="C31" s="49"/>
      <c r="D31" s="31"/>
      <c r="E31" s="46"/>
      <c r="F31" s="32">
        <f>$C30*F30</f>
        <v>1649.58</v>
      </c>
      <c r="G31" s="41">
        <f t="shared" si="0"/>
        <v>1649.58</v>
      </c>
      <c r="H31" s="34"/>
    </row>
    <row r="32" ht="9.95" customHeight="1" spans="1:8">
      <c r="A32" s="35" t="s">
        <v>288</v>
      </c>
      <c r="B32" s="42" t="str">
        <f>Resumo!$B$32</f>
        <v>SERVIÇOS COMPLEMENTARES</v>
      </c>
      <c r="C32" s="47">
        <f>Resumo!D32</f>
        <v>1378.58</v>
      </c>
      <c r="D32" s="24">
        <f>C32/C$35</f>
        <v>0.00885567658646166</v>
      </c>
      <c r="E32" s="55"/>
      <c r="F32" s="26">
        <v>1</v>
      </c>
      <c r="G32" s="39">
        <f t="shared" si="0"/>
        <v>1</v>
      </c>
      <c r="H32" s="34"/>
    </row>
    <row r="33" spans="1:8">
      <c r="A33" s="28"/>
      <c r="B33" s="45"/>
      <c r="C33" s="49"/>
      <c r="D33" s="31"/>
      <c r="E33" s="46"/>
      <c r="F33" s="32">
        <f>$C32*F32</f>
        <v>1378.58</v>
      </c>
      <c r="G33" s="41">
        <f t="shared" si="0"/>
        <v>1378.58</v>
      </c>
      <c r="H33" s="34"/>
    </row>
    <row r="34" ht="6.95" customHeight="1" spans="1:8">
      <c r="A34" s="56"/>
      <c r="B34" s="57"/>
      <c r="C34" s="58"/>
      <c r="D34" s="59"/>
      <c r="E34" s="60"/>
      <c r="F34" s="60"/>
      <c r="G34" s="61"/>
      <c r="H34" s="16"/>
    </row>
    <row r="35" ht="15.75" spans="1:8">
      <c r="A35" s="62" t="s">
        <v>289</v>
      </c>
      <c r="B35" s="63"/>
      <c r="C35" s="64">
        <f>SUM(C10:C33)</f>
        <v>155671.9</v>
      </c>
      <c r="D35" s="65">
        <f>SUM(D10:D33)</f>
        <v>1</v>
      </c>
      <c r="E35" s="66"/>
      <c r="F35" s="67"/>
      <c r="G35" s="68">
        <f>G33+G31+G29+G27+G25+G23+G21+G19+G17+G15+G13+G11</f>
        <v>155671.9</v>
      </c>
      <c r="H35" s="69"/>
    </row>
    <row r="36" ht="15.75" spans="1:8">
      <c r="A36" s="70" t="s">
        <v>290</v>
      </c>
      <c r="B36" s="71"/>
      <c r="C36" s="72">
        <f>C35-C12</f>
        <v>134743.84</v>
      </c>
      <c r="D36" s="73">
        <f>D35-D12</f>
        <v>0.865563020686457</v>
      </c>
      <c r="E36" s="74"/>
      <c r="F36" s="74"/>
      <c r="G36" s="75"/>
      <c r="H36" s="69"/>
    </row>
    <row r="37" ht="15.75" spans="1:8">
      <c r="A37" s="76" t="s">
        <v>291</v>
      </c>
      <c r="B37" s="77"/>
      <c r="C37" s="77"/>
      <c r="D37" s="78"/>
      <c r="E37" s="79">
        <f>E11+E15+E17+E19+E21+E23+E25+E27+E29+E31+E33</f>
        <v>31748.616</v>
      </c>
      <c r="F37" s="79">
        <f>F11+F15+F17+F19+F21+F23+F25+F27+F29+F31+F33</f>
        <v>102995.224</v>
      </c>
      <c r="G37" s="16"/>
      <c r="H37" s="69"/>
    </row>
    <row r="38" spans="1:8">
      <c r="A38" s="76" t="s">
        <v>292</v>
      </c>
      <c r="B38" s="77"/>
      <c r="C38" s="77"/>
      <c r="D38" s="78"/>
      <c r="E38" s="80">
        <f>E37/$C$36</f>
        <v>0.235622021756245</v>
      </c>
      <c r="F38" s="80">
        <f t="shared" ref="F38" si="4">F37/$C$36</f>
        <v>0.764377978243755</v>
      </c>
      <c r="G38" s="16"/>
      <c r="H38" s="69"/>
    </row>
    <row r="39" spans="1:8">
      <c r="A39" s="76" t="s">
        <v>293</v>
      </c>
      <c r="B39" s="77"/>
      <c r="C39" s="77"/>
      <c r="D39" s="78"/>
      <c r="E39" s="81">
        <f>E37+E13</f>
        <v>36679.727808636</v>
      </c>
      <c r="F39" s="81">
        <f>F37+F13</f>
        <v>118992.172191364</v>
      </c>
      <c r="G39" s="16"/>
      <c r="H39" s="69"/>
    </row>
    <row r="40" spans="1:8">
      <c r="A40" s="76" t="s">
        <v>294</v>
      </c>
      <c r="B40" s="77"/>
      <c r="C40" s="77"/>
      <c r="D40" s="78"/>
      <c r="E40" s="82">
        <f>E39</f>
        <v>36679.727808636</v>
      </c>
      <c r="F40" s="82">
        <f>E40+F39</f>
        <v>155671.9</v>
      </c>
      <c r="G40" s="16"/>
      <c r="H40" s="69"/>
    </row>
    <row r="41" ht="15.75" spans="1:8">
      <c r="A41" s="83" t="s">
        <v>295</v>
      </c>
      <c r="B41" s="84"/>
      <c r="C41" s="84"/>
      <c r="D41" s="85"/>
      <c r="E41" s="86">
        <f>E38</f>
        <v>0.235622021756245</v>
      </c>
      <c r="F41" s="87">
        <f>F38</f>
        <v>0.764377978243755</v>
      </c>
      <c r="G41" s="16"/>
      <c r="H41" s="69"/>
    </row>
    <row r="42" ht="33" customHeight="1" spans="1:8">
      <c r="A42" s="88" t="s">
        <v>36</v>
      </c>
      <c r="B42" s="89"/>
      <c r="C42" s="89"/>
      <c r="D42" s="90"/>
      <c r="E42" s="91" t="s">
        <v>296</v>
      </c>
      <c r="F42" s="91"/>
      <c r="G42" s="69"/>
      <c r="H42" s="69"/>
    </row>
    <row r="43" ht="33" customHeight="1" spans="1:8">
      <c r="A43" s="92" t="s">
        <v>38</v>
      </c>
      <c r="B43" s="93"/>
      <c r="C43" s="94"/>
      <c r="D43" s="95" t="s">
        <v>260</v>
      </c>
      <c r="E43" s="95"/>
      <c r="F43" s="95"/>
      <c r="G43" s="69"/>
      <c r="H43" s="69"/>
    </row>
    <row r="44" spans="1:8">
      <c r="A44" s="96" t="s">
        <v>39</v>
      </c>
      <c r="B44" s="96"/>
      <c r="C44" s="97"/>
      <c r="D44" s="97"/>
      <c r="E44" s="98"/>
      <c r="F44" s="99"/>
      <c r="G44" s="6"/>
      <c r="H44" s="100"/>
    </row>
    <row r="45" ht="27" customHeight="1" spans="1:8">
      <c r="A45" s="101"/>
      <c r="B45" s="350" t="s">
        <v>297</v>
      </c>
      <c r="C45" s="102"/>
      <c r="D45" s="102"/>
      <c r="E45" s="102"/>
      <c r="F45" s="102"/>
      <c r="G45" s="102"/>
      <c r="H45" s="103"/>
    </row>
    <row r="46" spans="1:8">
      <c r="A46" s="97"/>
      <c r="B46" s="104"/>
      <c r="C46" s="98"/>
      <c r="D46" s="98"/>
      <c r="E46" s="98"/>
      <c r="F46" s="98"/>
      <c r="G46" s="98"/>
      <c r="H46" s="98"/>
    </row>
    <row r="47" spans="1:8">
      <c r="A47" s="97"/>
      <c r="B47" s="104"/>
      <c r="C47" s="98"/>
      <c r="D47" s="98"/>
      <c r="E47" s="69"/>
      <c r="F47" s="98"/>
      <c r="G47" s="98"/>
      <c r="H47" s="98"/>
    </row>
    <row r="48" spans="1:8">
      <c r="A48" s="105"/>
      <c r="B48" s="104"/>
      <c r="C48" s="98"/>
      <c r="D48" s="98"/>
      <c r="E48" s="69"/>
      <c r="F48" s="98"/>
      <c r="G48" s="98"/>
      <c r="H48" s="98"/>
    </row>
    <row r="49" spans="1:8">
      <c r="A49" s="97"/>
      <c r="B49" s="69"/>
      <c r="C49" s="69"/>
      <c r="D49" s="69"/>
      <c r="E49" s="69"/>
      <c r="F49" s="69"/>
      <c r="G49" s="69"/>
      <c r="H49" s="100"/>
    </row>
    <row r="50" spans="1:8">
      <c r="A50" s="69"/>
      <c r="B50" s="69"/>
      <c r="C50" s="69"/>
      <c r="D50" s="69"/>
      <c r="E50" s="69"/>
      <c r="F50" s="69"/>
      <c r="G50" s="69"/>
      <c r="H50" s="69"/>
    </row>
    <row r="51" spans="1:8">
      <c r="A51" s="69"/>
      <c r="B51" s="69"/>
      <c r="C51" s="69"/>
      <c r="D51" s="69"/>
      <c r="E51" s="69"/>
      <c r="F51" s="69"/>
      <c r="G51" s="69"/>
      <c r="H51" s="69"/>
    </row>
    <row r="52" spans="1:8">
      <c r="A52" s="69"/>
      <c r="B52" s="69"/>
      <c r="C52" s="69"/>
      <c r="D52" s="69"/>
      <c r="E52" s="69"/>
      <c r="F52" s="69"/>
      <c r="G52" s="69"/>
      <c r="H52" s="69"/>
    </row>
    <row r="53" spans="1:8">
      <c r="A53" s="69"/>
      <c r="B53" s="69"/>
      <c r="C53" s="69"/>
      <c r="D53" s="69"/>
      <c r="E53" s="69"/>
      <c r="F53" s="69"/>
      <c r="G53" s="69"/>
      <c r="H53" s="69"/>
    </row>
    <row r="54" spans="1:8">
      <c r="A54" s="69"/>
      <c r="B54" s="69"/>
      <c r="C54" s="69"/>
      <c r="D54" s="69"/>
      <c r="E54" s="69"/>
      <c r="F54" s="69"/>
      <c r="G54" s="69"/>
      <c r="H54" s="69"/>
    </row>
    <row r="55" spans="1:8">
      <c r="A55" s="69"/>
      <c r="B55" s="69"/>
      <c r="C55" s="69"/>
      <c r="D55" s="69"/>
      <c r="E55" s="69"/>
      <c r="F55" s="69"/>
      <c r="G55" s="69"/>
      <c r="H55" s="69"/>
    </row>
    <row r="56" spans="1:8">
      <c r="A56" s="69"/>
      <c r="B56" s="69"/>
      <c r="C56" s="69"/>
      <c r="D56" s="69"/>
      <c r="E56" s="69"/>
      <c r="F56" s="69"/>
      <c r="G56" s="69"/>
      <c r="H56" s="69"/>
    </row>
    <row r="57" spans="1:8">
      <c r="A57" s="69"/>
      <c r="B57" s="69"/>
      <c r="C57" s="69"/>
      <c r="D57" s="69"/>
      <c r="E57" s="69"/>
      <c r="F57" s="69"/>
      <c r="G57" s="69"/>
      <c r="H57" s="69"/>
    </row>
    <row r="58" spans="1:8">
      <c r="A58" s="69"/>
      <c r="B58" s="69"/>
      <c r="C58" s="69"/>
      <c r="D58" s="69"/>
      <c r="E58" s="69"/>
      <c r="F58" s="69"/>
      <c r="G58" s="69"/>
      <c r="H58" s="69"/>
    </row>
    <row r="59" spans="1:8">
      <c r="A59" s="69"/>
      <c r="B59" s="69"/>
      <c r="C59" s="69"/>
      <c r="D59" s="69"/>
      <c r="E59" s="69"/>
      <c r="F59" s="69"/>
      <c r="G59" s="69"/>
      <c r="H59" s="69"/>
    </row>
    <row r="60" spans="1:8">
      <c r="A60" s="69"/>
      <c r="B60" s="69"/>
      <c r="C60" s="69"/>
      <c r="D60" s="69"/>
      <c r="E60" s="69"/>
      <c r="F60" s="69"/>
      <c r="G60" s="69"/>
      <c r="H60" s="69"/>
    </row>
    <row r="61" spans="1:8">
      <c r="A61" s="69"/>
      <c r="B61" s="69"/>
      <c r="C61" s="69"/>
      <c r="D61" s="69"/>
      <c r="E61" s="69"/>
      <c r="F61" s="69"/>
      <c r="G61" s="69"/>
      <c r="H61" s="69"/>
    </row>
    <row r="62" spans="1:8">
      <c r="A62" s="69"/>
      <c r="B62" s="69"/>
      <c r="C62" s="69"/>
      <c r="D62" s="69"/>
      <c r="E62" s="69"/>
      <c r="F62" s="69"/>
      <c r="G62" s="69"/>
      <c r="H62" s="69"/>
    </row>
    <row r="63" spans="1:8">
      <c r="A63" s="69"/>
      <c r="B63" s="69"/>
      <c r="C63" s="69"/>
      <c r="D63" s="69"/>
      <c r="E63" s="69"/>
      <c r="F63" s="69"/>
      <c r="G63" s="69"/>
      <c r="H63" s="69"/>
    </row>
    <row r="64" spans="1:8">
      <c r="A64" s="69"/>
      <c r="B64" s="69"/>
      <c r="C64" s="69"/>
      <c r="D64" s="69"/>
      <c r="E64" s="69"/>
      <c r="F64" s="69"/>
      <c r="G64" s="69"/>
      <c r="H64" s="69"/>
    </row>
    <row r="65" spans="1:8">
      <c r="A65" s="69"/>
      <c r="B65" s="69"/>
      <c r="C65" s="69"/>
      <c r="D65" s="69"/>
      <c r="E65" s="69"/>
      <c r="F65" s="69"/>
      <c r="G65" s="69"/>
      <c r="H65" s="69"/>
    </row>
    <row r="66" spans="1:8">
      <c r="A66" s="69"/>
      <c r="B66" s="69"/>
      <c r="C66" s="69"/>
      <c r="D66" s="69"/>
      <c r="E66" s="69"/>
      <c r="F66" s="69"/>
      <c r="G66" s="69"/>
      <c r="H66" s="69"/>
    </row>
    <row r="67" spans="1:8">
      <c r="A67" s="69"/>
      <c r="B67" s="69"/>
      <c r="C67" s="69"/>
      <c r="D67" s="69"/>
      <c r="E67" s="69"/>
      <c r="F67" s="69"/>
      <c r="G67" s="69"/>
      <c r="H67" s="69"/>
    </row>
    <row r="68" spans="1:8">
      <c r="A68" s="69"/>
      <c r="B68" s="69"/>
      <c r="C68" s="69"/>
      <c r="D68" s="69"/>
      <c r="E68" s="69"/>
      <c r="F68" s="69"/>
      <c r="G68" s="69"/>
      <c r="H68" s="69"/>
    </row>
    <row r="69" spans="1:8">
      <c r="A69" s="69"/>
      <c r="B69" s="69"/>
      <c r="C69" s="69"/>
      <c r="D69" s="69"/>
      <c r="E69" s="69"/>
      <c r="F69" s="69"/>
      <c r="G69" s="69"/>
      <c r="H69" s="69"/>
    </row>
    <row r="70" spans="1:8">
      <c r="A70" s="69"/>
      <c r="B70" s="69"/>
      <c r="C70" s="69"/>
      <c r="D70" s="69"/>
      <c r="E70" s="69"/>
      <c r="F70" s="69"/>
      <c r="G70" s="69"/>
      <c r="H70" s="69"/>
    </row>
    <row r="71" spans="1:8">
      <c r="A71" s="69"/>
      <c r="B71" s="69"/>
      <c r="C71" s="69"/>
      <c r="D71" s="69"/>
      <c r="E71" s="69"/>
      <c r="F71" s="69"/>
      <c r="G71" s="69"/>
      <c r="H71" s="69"/>
    </row>
    <row r="72" spans="1:8">
      <c r="A72" s="69"/>
      <c r="B72" s="69"/>
      <c r="C72" s="69"/>
      <c r="D72" s="69"/>
      <c r="E72" s="69"/>
      <c r="F72" s="69"/>
      <c r="G72" s="69"/>
      <c r="H72" s="69"/>
    </row>
    <row r="73" spans="1:8">
      <c r="A73" s="69"/>
      <c r="B73" s="69"/>
      <c r="C73" s="69"/>
      <c r="D73" s="69"/>
      <c r="E73" s="69"/>
      <c r="F73" s="69"/>
      <c r="G73" s="69"/>
      <c r="H73" s="69"/>
    </row>
    <row r="74" spans="1:8">
      <c r="A74" s="69"/>
      <c r="B74" s="69"/>
      <c r="C74" s="69"/>
      <c r="D74" s="69"/>
      <c r="E74" s="69"/>
      <c r="F74" s="69"/>
      <c r="G74" s="69"/>
      <c r="H74" s="69"/>
    </row>
    <row r="75" spans="1:8">
      <c r="A75" s="69"/>
      <c r="B75" s="69"/>
      <c r="C75" s="69"/>
      <c r="D75" s="69"/>
      <c r="E75" s="69"/>
      <c r="F75" s="69"/>
      <c r="G75" s="69"/>
      <c r="H75" s="69"/>
    </row>
    <row r="76" spans="1:8">
      <c r="A76" s="69"/>
      <c r="B76" s="69"/>
      <c r="C76" s="69"/>
      <c r="D76" s="69"/>
      <c r="E76" s="69"/>
      <c r="F76" s="69"/>
      <c r="G76" s="69"/>
      <c r="H76" s="69"/>
    </row>
    <row r="77" spans="1:8">
      <c r="A77" s="69"/>
      <c r="B77" s="69"/>
      <c r="C77" s="69"/>
      <c r="D77" s="69"/>
      <c r="E77" s="69"/>
      <c r="F77" s="69"/>
      <c r="G77" s="69"/>
      <c r="H77" s="69"/>
    </row>
    <row r="78" spans="1:8">
      <c r="A78" s="69"/>
      <c r="B78" s="69"/>
      <c r="C78" s="69"/>
      <c r="D78" s="69"/>
      <c r="E78" s="69"/>
      <c r="F78" s="69"/>
      <c r="G78" s="69"/>
      <c r="H78" s="69"/>
    </row>
    <row r="79" spans="1:8">
      <c r="A79" s="69"/>
      <c r="B79" s="69"/>
      <c r="C79" s="69"/>
      <c r="D79" s="69"/>
      <c r="E79" s="69"/>
      <c r="F79" s="69"/>
      <c r="G79" s="69"/>
      <c r="H79" s="69"/>
    </row>
    <row r="80" spans="1:8">
      <c r="A80" s="69"/>
      <c r="B80" s="69"/>
      <c r="C80" s="69"/>
      <c r="D80" s="69"/>
      <c r="E80" s="69"/>
      <c r="F80" s="69"/>
      <c r="G80" s="69"/>
      <c r="H80" s="69"/>
    </row>
    <row r="81" spans="1:8">
      <c r="A81" s="69"/>
      <c r="B81" s="69"/>
      <c r="C81" s="69"/>
      <c r="D81" s="69"/>
      <c r="E81" s="69"/>
      <c r="F81" s="69"/>
      <c r="G81" s="69"/>
      <c r="H81" s="69"/>
    </row>
    <row r="82" spans="1:8">
      <c r="A82" s="69"/>
      <c r="B82" s="69"/>
      <c r="C82" s="69"/>
      <c r="D82" s="69"/>
      <c r="E82" s="69"/>
      <c r="F82" s="69"/>
      <c r="G82" s="69"/>
      <c r="H82" s="69"/>
    </row>
    <row r="83" spans="1:8">
      <c r="A83" s="69"/>
      <c r="B83" s="69"/>
      <c r="C83" s="69"/>
      <c r="D83" s="69"/>
      <c r="E83" s="69"/>
      <c r="F83" s="69"/>
      <c r="G83" s="69"/>
      <c r="H83" s="69"/>
    </row>
    <row r="84" spans="1:8">
      <c r="A84" s="69"/>
      <c r="B84" s="69"/>
      <c r="C84" s="69"/>
      <c r="D84" s="69"/>
      <c r="E84" s="69"/>
      <c r="F84" s="69"/>
      <c r="G84" s="69"/>
      <c r="H84" s="69"/>
    </row>
    <row r="85" spans="1:8">
      <c r="A85" s="69"/>
      <c r="B85" s="69"/>
      <c r="C85" s="69"/>
      <c r="D85" s="69"/>
      <c r="E85" s="69"/>
      <c r="F85" s="69"/>
      <c r="G85" s="69"/>
      <c r="H85" s="69"/>
    </row>
    <row r="86" spans="1:8">
      <c r="A86" s="69"/>
      <c r="B86" s="69"/>
      <c r="C86" s="69"/>
      <c r="D86" s="69"/>
      <c r="E86" s="69"/>
      <c r="F86" s="69"/>
      <c r="G86" s="69"/>
      <c r="H86" s="69"/>
    </row>
    <row r="87" spans="1:8">
      <c r="A87" s="69"/>
      <c r="B87" s="69"/>
      <c r="C87" s="69"/>
      <c r="D87" s="69"/>
      <c r="E87" s="69"/>
      <c r="F87" s="69"/>
      <c r="G87" s="69"/>
      <c r="H87" s="69"/>
    </row>
    <row r="88" spans="1:8">
      <c r="A88" s="69"/>
      <c r="B88" s="69"/>
      <c r="C88" s="69"/>
      <c r="D88" s="69"/>
      <c r="E88" s="69"/>
      <c r="F88" s="69"/>
      <c r="G88" s="69"/>
      <c r="H88" s="69"/>
    </row>
    <row r="89" spans="1:8">
      <c r="A89" s="69"/>
      <c r="B89" s="69"/>
      <c r="C89" s="69"/>
      <c r="D89" s="69"/>
      <c r="E89" s="69"/>
      <c r="F89" s="69"/>
      <c r="G89" s="69"/>
      <c r="H89" s="69"/>
    </row>
    <row r="90" spans="1:8">
      <c r="A90" s="69"/>
      <c r="B90" s="69"/>
      <c r="C90" s="69"/>
      <c r="D90" s="69"/>
      <c r="E90" s="69"/>
      <c r="F90" s="69"/>
      <c r="G90" s="69"/>
      <c r="H90" s="69"/>
    </row>
    <row r="91" spans="1:8">
      <c r="A91" s="69"/>
      <c r="B91" s="69"/>
      <c r="C91" s="69"/>
      <c r="D91" s="69"/>
      <c r="E91" s="69"/>
      <c r="F91" s="69"/>
      <c r="G91" s="69"/>
      <c r="H91" s="69"/>
    </row>
    <row r="92" spans="1:8">
      <c r="A92" s="69"/>
      <c r="B92" s="69"/>
      <c r="C92" s="69"/>
      <c r="D92" s="69"/>
      <c r="E92" s="69"/>
      <c r="F92" s="69"/>
      <c r="G92" s="69"/>
      <c r="H92" s="69"/>
    </row>
    <row r="93" spans="1:8">
      <c r="A93" s="69"/>
      <c r="B93" s="69"/>
      <c r="C93" s="69"/>
      <c r="D93" s="69"/>
      <c r="E93" s="69"/>
      <c r="F93" s="69"/>
      <c r="G93" s="69"/>
      <c r="H93" s="69"/>
    </row>
    <row r="94" spans="1:8">
      <c r="A94" s="69"/>
      <c r="B94" s="69"/>
      <c r="C94" s="69"/>
      <c r="D94" s="69"/>
      <c r="E94" s="69"/>
      <c r="F94" s="69"/>
      <c r="G94" s="69"/>
      <c r="H94" s="69"/>
    </row>
    <row r="95" spans="1:8">
      <c r="A95" s="69"/>
      <c r="B95" s="69"/>
      <c r="C95" s="69"/>
      <c r="D95" s="69"/>
      <c r="E95" s="69"/>
      <c r="F95" s="69"/>
      <c r="G95" s="69"/>
      <c r="H95" s="69"/>
    </row>
    <row r="96" spans="1:8">
      <c r="A96" s="69"/>
      <c r="B96" s="69"/>
      <c r="C96" s="69"/>
      <c r="D96" s="69"/>
      <c r="E96" s="69"/>
      <c r="F96" s="69"/>
      <c r="G96" s="69"/>
      <c r="H96" s="69"/>
    </row>
    <row r="97" spans="1:8">
      <c r="A97" s="69"/>
      <c r="B97" s="69"/>
      <c r="C97" s="69"/>
      <c r="D97" s="69"/>
      <c r="E97" s="69"/>
      <c r="F97" s="69"/>
      <c r="G97" s="69"/>
      <c r="H97" s="69"/>
    </row>
    <row r="98" spans="1:8">
      <c r="A98" s="69"/>
      <c r="B98" s="69"/>
      <c r="C98" s="69"/>
      <c r="D98" s="69"/>
      <c r="E98" s="69"/>
      <c r="F98" s="69"/>
      <c r="G98" s="69"/>
      <c r="H98" s="69"/>
    </row>
    <row r="99" spans="1:8">
      <c r="A99" s="69"/>
      <c r="B99" s="69"/>
      <c r="C99" s="69"/>
      <c r="D99" s="69"/>
      <c r="E99" s="69"/>
      <c r="F99" s="69"/>
      <c r="G99" s="69"/>
      <c r="H99" s="69"/>
    </row>
    <row r="100" spans="1:8">
      <c r="A100" s="69"/>
      <c r="B100" s="69"/>
      <c r="C100" s="69"/>
      <c r="D100" s="69"/>
      <c r="E100" s="69"/>
      <c r="F100" s="69"/>
      <c r="G100" s="69"/>
      <c r="H100" s="69"/>
    </row>
    <row r="101" spans="1:8">
      <c r="A101" s="69"/>
      <c r="B101" s="69"/>
      <c r="C101" s="69"/>
      <c r="D101" s="69"/>
      <c r="E101" s="69"/>
      <c r="F101" s="69"/>
      <c r="G101" s="69"/>
      <c r="H101" s="69"/>
    </row>
    <row r="102" spans="1:8">
      <c r="A102" s="69"/>
      <c r="B102" s="69"/>
      <c r="C102" s="69"/>
      <c r="D102" s="69"/>
      <c r="E102" s="69"/>
      <c r="F102" s="69"/>
      <c r="G102" s="69"/>
      <c r="H102" s="69"/>
    </row>
    <row r="103" spans="1:8">
      <c r="A103" s="69"/>
      <c r="B103" s="69"/>
      <c r="C103" s="69"/>
      <c r="D103" s="69"/>
      <c r="E103" s="69"/>
      <c r="F103" s="69"/>
      <c r="G103" s="69"/>
      <c r="H103" s="69"/>
    </row>
    <row r="104" spans="1:8">
      <c r="A104" s="69"/>
      <c r="B104" s="69"/>
      <c r="C104" s="69"/>
      <c r="D104" s="69"/>
      <c r="E104" s="69"/>
      <c r="F104" s="69"/>
      <c r="G104" s="69"/>
      <c r="H104" s="69"/>
    </row>
    <row r="105" spans="1:8">
      <c r="A105" s="69"/>
      <c r="B105" s="69"/>
      <c r="C105" s="69"/>
      <c r="D105" s="69"/>
      <c r="E105" s="69"/>
      <c r="F105" s="69"/>
      <c r="G105" s="69"/>
      <c r="H105" s="69"/>
    </row>
    <row r="106" spans="1:8">
      <c r="A106" s="69"/>
      <c r="B106" s="69"/>
      <c r="C106" s="69"/>
      <c r="D106" s="69"/>
      <c r="E106" s="69"/>
      <c r="F106" s="69"/>
      <c r="G106" s="69"/>
      <c r="H106" s="69"/>
    </row>
    <row r="107" spans="1:8">
      <c r="A107" s="69"/>
      <c r="B107" s="69"/>
      <c r="C107" s="69"/>
      <c r="D107" s="69"/>
      <c r="E107" s="69"/>
      <c r="F107" s="69"/>
      <c r="G107" s="69"/>
      <c r="H107" s="69"/>
    </row>
    <row r="108" spans="1:8">
      <c r="A108" s="69"/>
      <c r="B108" s="69"/>
      <c r="C108" s="69"/>
      <c r="D108" s="69"/>
      <c r="E108" s="69"/>
      <c r="F108" s="69"/>
      <c r="G108" s="69"/>
      <c r="H108" s="69"/>
    </row>
    <row r="109" spans="1:8">
      <c r="A109" s="69"/>
      <c r="B109" s="69"/>
      <c r="C109" s="69"/>
      <c r="D109" s="69"/>
      <c r="E109" s="69"/>
      <c r="F109" s="69"/>
      <c r="G109" s="69"/>
      <c r="H109" s="69"/>
    </row>
    <row r="110" spans="1:8">
      <c r="A110" s="69"/>
      <c r="B110" s="69"/>
      <c r="C110" s="69"/>
      <c r="D110" s="69"/>
      <c r="E110" s="69"/>
      <c r="F110" s="69"/>
      <c r="G110" s="69"/>
      <c r="H110" s="69"/>
    </row>
    <row r="111" spans="1:8">
      <c r="A111" s="69"/>
      <c r="B111" s="69"/>
      <c r="C111" s="69"/>
      <c r="D111" s="69"/>
      <c r="E111" s="69"/>
      <c r="F111" s="69"/>
      <c r="G111" s="69"/>
      <c r="H111" s="69"/>
    </row>
    <row r="112" spans="1:8">
      <c r="A112" s="69"/>
      <c r="B112" s="69"/>
      <c r="C112" s="69"/>
      <c r="D112" s="69"/>
      <c r="E112" s="69"/>
      <c r="F112" s="69"/>
      <c r="G112" s="69"/>
      <c r="H112" s="69"/>
    </row>
    <row r="113" spans="1:8">
      <c r="A113" s="69"/>
      <c r="B113" s="69"/>
      <c r="C113" s="69"/>
      <c r="D113" s="69"/>
      <c r="E113" s="69"/>
      <c r="F113" s="69"/>
      <c r="G113" s="69"/>
      <c r="H113" s="69"/>
    </row>
    <row r="114" spans="1:8">
      <c r="A114" s="69"/>
      <c r="B114" s="69"/>
      <c r="C114" s="69"/>
      <c r="D114" s="69"/>
      <c r="E114" s="69"/>
      <c r="F114" s="69"/>
      <c r="G114" s="69"/>
      <c r="H114" s="69"/>
    </row>
    <row r="115" spans="1:8">
      <c r="A115" s="69"/>
      <c r="B115" s="69"/>
      <c r="C115" s="69"/>
      <c r="D115" s="69"/>
      <c r="E115" s="69"/>
      <c r="F115" s="69"/>
      <c r="G115" s="69"/>
      <c r="H115" s="69"/>
    </row>
    <row r="116" spans="1:8">
      <c r="A116" s="69"/>
      <c r="B116" s="69"/>
      <c r="C116" s="69"/>
      <c r="D116" s="69"/>
      <c r="E116" s="69"/>
      <c r="F116" s="69"/>
      <c r="G116" s="69"/>
      <c r="H116" s="69"/>
    </row>
    <row r="117" spans="1:8">
      <c r="A117" s="69"/>
      <c r="B117" s="69"/>
      <c r="C117" s="69"/>
      <c r="D117" s="69"/>
      <c r="E117" s="69"/>
      <c r="F117" s="69"/>
      <c r="G117" s="69"/>
      <c r="H117" s="69"/>
    </row>
    <row r="118" spans="1:8">
      <c r="A118" s="69"/>
      <c r="B118" s="69"/>
      <c r="C118" s="69"/>
      <c r="D118" s="69"/>
      <c r="E118" s="69"/>
      <c r="F118" s="69"/>
      <c r="G118" s="69"/>
      <c r="H118" s="69"/>
    </row>
    <row r="119" spans="1:8">
      <c r="A119" s="69"/>
      <c r="B119" s="69"/>
      <c r="C119" s="69"/>
      <c r="D119" s="69"/>
      <c r="E119" s="69"/>
      <c r="F119" s="69"/>
      <c r="G119" s="69"/>
      <c r="H119" s="69"/>
    </row>
    <row r="120" spans="1:8">
      <c r="A120" s="69"/>
      <c r="B120" s="69"/>
      <c r="C120" s="69"/>
      <c r="D120" s="69"/>
      <c r="E120" s="69"/>
      <c r="F120" s="69"/>
      <c r="G120" s="69"/>
      <c r="H120" s="69"/>
    </row>
    <row r="121" spans="1:8">
      <c r="A121" s="69"/>
      <c r="B121" s="69"/>
      <c r="C121" s="69"/>
      <c r="D121" s="69"/>
      <c r="E121" s="69"/>
      <c r="F121" s="69"/>
      <c r="G121" s="69"/>
      <c r="H121" s="69"/>
    </row>
    <row r="122" spans="1:8">
      <c r="A122" s="69"/>
      <c r="B122" s="69"/>
      <c r="C122" s="69"/>
      <c r="D122" s="69"/>
      <c r="E122" s="69"/>
      <c r="F122" s="69"/>
      <c r="G122" s="69"/>
      <c r="H122" s="69"/>
    </row>
    <row r="123" spans="1:8">
      <c r="A123" s="69"/>
      <c r="B123" s="69"/>
      <c r="C123" s="69"/>
      <c r="D123" s="69"/>
      <c r="E123" s="69"/>
      <c r="F123" s="69"/>
      <c r="G123" s="69"/>
      <c r="H123" s="69"/>
    </row>
    <row r="124" spans="1:8">
      <c r="A124" s="69"/>
      <c r="B124" s="69"/>
      <c r="C124" s="69"/>
      <c r="D124" s="69"/>
      <c r="E124" s="69"/>
      <c r="F124" s="69"/>
      <c r="G124" s="69"/>
      <c r="H124" s="69"/>
    </row>
    <row r="125" spans="1:8">
      <c r="A125" s="69"/>
      <c r="B125" s="69"/>
      <c r="C125" s="69"/>
      <c r="D125" s="69"/>
      <c r="E125" s="69"/>
      <c r="F125" s="69"/>
      <c r="G125" s="69"/>
      <c r="H125" s="69"/>
    </row>
    <row r="126" spans="1:8">
      <c r="A126" s="69"/>
      <c r="B126" s="69"/>
      <c r="C126" s="69"/>
      <c r="D126" s="69"/>
      <c r="E126" s="69"/>
      <c r="F126" s="69"/>
      <c r="G126" s="69"/>
      <c r="H126" s="69"/>
    </row>
    <row r="127" spans="1:8">
      <c r="A127" s="69"/>
      <c r="B127" s="69"/>
      <c r="C127" s="69"/>
      <c r="D127" s="69"/>
      <c r="E127" s="69"/>
      <c r="F127" s="69"/>
      <c r="G127" s="69"/>
      <c r="H127" s="69"/>
    </row>
    <row r="128" spans="1:8">
      <c r="A128" s="69"/>
      <c r="B128" s="69"/>
      <c r="C128" s="69"/>
      <c r="D128" s="69"/>
      <c r="E128" s="69"/>
      <c r="F128" s="69"/>
      <c r="G128" s="69"/>
      <c r="H128" s="69"/>
    </row>
    <row r="129" spans="1:8">
      <c r="A129" s="69"/>
      <c r="B129" s="69"/>
      <c r="C129" s="69"/>
      <c r="D129" s="69"/>
      <c r="E129" s="69"/>
      <c r="F129" s="69"/>
      <c r="G129" s="69"/>
      <c r="H129" s="69"/>
    </row>
    <row r="130" spans="1:8">
      <c r="A130" s="69"/>
      <c r="B130" s="69"/>
      <c r="C130" s="69"/>
      <c r="D130" s="69"/>
      <c r="E130" s="69"/>
      <c r="F130" s="69"/>
      <c r="G130" s="69"/>
      <c r="H130" s="69"/>
    </row>
    <row r="131" spans="1:8">
      <c r="A131" s="69"/>
      <c r="B131" s="69"/>
      <c r="C131" s="69"/>
      <c r="D131" s="69"/>
      <c r="E131" s="69"/>
      <c r="F131" s="69"/>
      <c r="G131" s="69"/>
      <c r="H131" s="69"/>
    </row>
    <row r="132" spans="1:8">
      <c r="A132" s="69"/>
      <c r="B132" s="69"/>
      <c r="C132" s="69"/>
      <c r="D132" s="69"/>
      <c r="E132" s="69"/>
      <c r="F132" s="69"/>
      <c r="G132" s="69"/>
      <c r="H132" s="69"/>
    </row>
    <row r="133" spans="1:8">
      <c r="A133" s="69"/>
      <c r="B133" s="69"/>
      <c r="C133" s="69"/>
      <c r="D133" s="69"/>
      <c r="E133" s="69"/>
      <c r="F133" s="69"/>
      <c r="G133" s="69"/>
      <c r="H133" s="69"/>
    </row>
    <row r="134" spans="1:8">
      <c r="A134" s="69"/>
      <c r="B134" s="69"/>
      <c r="C134" s="69"/>
      <c r="D134" s="69"/>
      <c r="E134" s="69"/>
      <c r="F134" s="69"/>
      <c r="G134" s="69"/>
      <c r="H134" s="69"/>
    </row>
    <row r="135" spans="1:8">
      <c r="A135" s="69"/>
      <c r="B135" s="69"/>
      <c r="C135" s="69"/>
      <c r="D135" s="69"/>
      <c r="E135" s="69"/>
      <c r="F135" s="69"/>
      <c r="G135" s="69"/>
      <c r="H135" s="69"/>
    </row>
    <row r="136" spans="1:8">
      <c r="A136" s="69"/>
      <c r="B136" s="69"/>
      <c r="C136" s="69"/>
      <c r="D136" s="69"/>
      <c r="E136" s="69"/>
      <c r="F136" s="69"/>
      <c r="G136" s="69"/>
      <c r="H136" s="69"/>
    </row>
    <row r="137" spans="1:8">
      <c r="A137" s="69"/>
      <c r="B137" s="69"/>
      <c r="C137" s="69"/>
      <c r="D137" s="69"/>
      <c r="E137" s="69"/>
      <c r="F137" s="69"/>
      <c r="G137" s="69"/>
      <c r="H137" s="69"/>
    </row>
    <row r="138" spans="1:8">
      <c r="A138" s="69"/>
      <c r="B138" s="69"/>
      <c r="C138" s="69"/>
      <c r="D138" s="69"/>
      <c r="E138" s="69"/>
      <c r="F138" s="69"/>
      <c r="G138" s="69"/>
      <c r="H138" s="69"/>
    </row>
    <row r="139" spans="1:8">
      <c r="A139" s="69"/>
      <c r="B139" s="69"/>
      <c r="C139" s="69"/>
      <c r="D139" s="69"/>
      <c r="E139" s="69"/>
      <c r="F139" s="69"/>
      <c r="G139" s="69"/>
      <c r="H139" s="69"/>
    </row>
    <row r="140" spans="1:8">
      <c r="A140" s="69"/>
      <c r="B140" s="69"/>
      <c r="C140" s="69"/>
      <c r="D140" s="69"/>
      <c r="E140" s="69"/>
      <c r="F140" s="69"/>
      <c r="G140" s="69"/>
      <c r="H140" s="69"/>
    </row>
    <row r="141" spans="1:8">
      <c r="A141" s="69"/>
      <c r="B141" s="69"/>
      <c r="C141" s="69"/>
      <c r="D141" s="69"/>
      <c r="F141" s="69"/>
      <c r="G141" s="69"/>
      <c r="H141" s="69"/>
    </row>
    <row r="142" spans="1:8">
      <c r="A142" s="69"/>
      <c r="B142" s="69"/>
      <c r="C142" s="69"/>
      <c r="D142" s="69"/>
      <c r="F142" s="69"/>
      <c r="G142" s="69"/>
      <c r="H142" s="69"/>
    </row>
  </sheetData>
  <mergeCells count="73">
    <mergeCell ref="A1:G1"/>
    <mergeCell ref="A2:G2"/>
    <mergeCell ref="A3:G3"/>
    <mergeCell ref="A4:G4"/>
    <mergeCell ref="A7:G7"/>
    <mergeCell ref="E8:F8"/>
    <mergeCell ref="A35:B35"/>
    <mergeCell ref="A36:B36"/>
    <mergeCell ref="A37:D37"/>
    <mergeCell ref="A38:D38"/>
    <mergeCell ref="A39:D39"/>
    <mergeCell ref="A40:D40"/>
    <mergeCell ref="A41:D41"/>
    <mergeCell ref="A42:D42"/>
    <mergeCell ref="A43:C43"/>
    <mergeCell ref="A44:B44"/>
    <mergeCell ref="B45:G45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G8:G9"/>
    <mergeCell ref="G35:G36"/>
    <mergeCell ref="A5:G6"/>
    <mergeCell ref="E42:F43"/>
  </mergeCells>
  <printOptions horizontalCentered="1"/>
  <pageMargins left="0" right="0" top="0.708661417322835" bottom="0.433070866141732" header="0.31496062992126" footer="0.118110236220472"/>
  <pageSetup paperSize="9" scale="80" orientation="landscape"/>
  <headerFooter>
    <oddHeader>&amp;RFls.:________
Processo n.º 23069.159759/2020-61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JULY</cp:lastModifiedBy>
  <dcterms:created xsi:type="dcterms:W3CDTF">2009-04-27T20:33:00Z</dcterms:created>
  <cp:lastPrinted>2022-02-27T14:26:00Z</cp:lastPrinted>
  <dcterms:modified xsi:type="dcterms:W3CDTF">2022-07-27T12:56:49Z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2224C91682E04C04B3EB20954040F442</vt:lpwstr>
  </property>
  <property fmtid="{D5CDD505-2E9C-101B-9397-08002B2CF9AE}" pid="3" name="KSOProductBuildVer">
    <vt:lpwstr>1046-11.2.0.11191</vt:lpwstr>
  </property>
</Properties>
</file>