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/>
  <mc:AlternateContent xmlns:mc="http://schemas.openxmlformats.org/markup-compatibility/2006">
    <mc:Choice Requires="x15">
      <x15ac:absPath xmlns:x15ac="http://schemas.microsoft.com/office/spreadsheetml/2010/11/ac" url="G:\Meu Drive\CCON JP\2022\Licitações\Tradutor Libras\"/>
    </mc:Choice>
  </mc:AlternateContent>
  <xr:revisionPtr revIDLastSave="0" documentId="8_{265395AF-E98A-4E8C-BE9A-FE852D822D7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MENU PLANILHA" sheetId="7" r:id="rId1"/>
    <sheet name="An IIA Relacao Postos" sheetId="3" r:id="rId2"/>
    <sheet name="An IIB Uniformes e Mat." sheetId="6" r:id="rId3"/>
    <sheet name="An IIC Equipamentos" sheetId="20" r:id="rId4"/>
    <sheet name="An III Tradutor Libras" sheetId="19" r:id="rId5"/>
    <sheet name="Anexo IV Custos Final" sheetId="1" r:id="rId6"/>
  </sheets>
  <definedNames>
    <definedName name="_xlnm._FilterDatabase" localSheetId="1" hidden="1">'An IIA Relacao Postos'!#REF!</definedName>
    <definedName name="_xlnm.Print_Area" localSheetId="5">'Anexo IV Custos Final'!$A$1:$H$10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G9" i="1"/>
  <c r="G13" i="20"/>
  <c r="C56" i="19"/>
  <c r="C55" i="19"/>
  <c r="G10" i="20"/>
  <c r="G11" i="20" s="1"/>
  <c r="G12" i="20" s="1"/>
  <c r="F10" i="20"/>
  <c r="C104" i="19" l="1"/>
  <c r="C102" i="19"/>
  <c r="E13" i="6" l="1"/>
  <c r="E12" i="6"/>
  <c r="E15" i="6" s="1"/>
  <c r="E14" i="6" s="1"/>
  <c r="E9" i="1"/>
  <c r="C59" i="19" l="1"/>
  <c r="C65" i="19" s="1"/>
  <c r="C113" i="19"/>
  <c r="C142" i="19"/>
  <c r="C117" i="19"/>
  <c r="C50" i="19"/>
  <c r="C24" i="19"/>
  <c r="D10" i="1"/>
  <c r="E10" i="1"/>
  <c r="C106" i="19" l="1"/>
  <c r="C30" i="19"/>
  <c r="D46" i="19" l="1"/>
  <c r="D44" i="19"/>
  <c r="C35" i="19"/>
  <c r="C71" i="19" s="1"/>
  <c r="D45" i="19"/>
  <c r="C38" i="19"/>
  <c r="D42" i="19"/>
  <c r="C122" i="19"/>
  <c r="C147" i="19" s="1"/>
  <c r="C73" i="19"/>
  <c r="D48" i="19"/>
  <c r="D47" i="19"/>
  <c r="C75" i="19"/>
  <c r="D43" i="19"/>
  <c r="C36" i="19"/>
  <c r="C85" i="19" s="1"/>
  <c r="C74" i="19"/>
  <c r="D49" i="19"/>
  <c r="C37" i="19"/>
  <c r="C63" i="19" s="1"/>
  <c r="D50" i="19" l="1"/>
  <c r="C64" i="19" s="1"/>
  <c r="C66" i="19" s="1"/>
  <c r="C123" i="19" s="1"/>
  <c r="C70" i="19"/>
  <c r="C76" i="19" s="1"/>
  <c r="C124" i="19" s="1"/>
  <c r="C149" i="19" s="1"/>
  <c r="C148" i="19" l="1"/>
  <c r="C126" i="19" l="1"/>
  <c r="C151" i="19" s="1"/>
  <c r="C82" i="19"/>
  <c r="C83" i="19"/>
  <c r="C84" i="19"/>
  <c r="C87" i="19" l="1"/>
  <c r="C96" i="19" s="1"/>
  <c r="C98" i="19" s="1"/>
  <c r="C125" i="19" s="1"/>
  <c r="C150" i="19" l="1"/>
  <c r="C152" i="19" s="1"/>
  <c r="C127" i="19"/>
  <c r="D135" i="19" l="1"/>
  <c r="D136" i="19" s="1"/>
  <c r="D110" i="19"/>
  <c r="D140" i="19" l="1"/>
  <c r="D138" i="19"/>
  <c r="D111" i="19"/>
  <c r="D113" i="19" s="1"/>
  <c r="D142" i="19" l="1"/>
  <c r="C153" i="19" s="1"/>
  <c r="C154" i="19" s="1"/>
  <c r="F9" i="1" s="1"/>
  <c r="D115" i="19"/>
  <c r="D117" i="19" s="1"/>
  <c r="C128" i="19" s="1"/>
  <c r="C129" i="19" s="1"/>
  <c r="C130" i="19" s="1"/>
  <c r="C155" i="19" l="1"/>
  <c r="G10" i="1" l="1"/>
  <c r="H10" i="1" l="1"/>
</calcChain>
</file>

<file path=xl/sharedStrings.xml><?xml version="1.0" encoding="utf-8"?>
<sst xmlns="http://schemas.openxmlformats.org/spreadsheetml/2006/main" count="415" uniqueCount="279">
  <si>
    <t>PRÓ-REITORIA DE ADMINISTRAÇÃO</t>
  </si>
  <si>
    <t>COORDENAÇÃO DE CONTRATOS</t>
  </si>
  <si>
    <t>dos Equipamentos (preenchimento licitante)</t>
  </si>
  <si>
    <r>
      <rPr>
        <b/>
        <sz val="11"/>
        <color rgb="FFFF0000"/>
        <rFont val="Calibri"/>
        <family val="2"/>
        <scheme val="minor"/>
      </rPr>
      <t>Anexo II - A - RELAÇÃO DOS POSTOS POR UNIDADES UFF</t>
    </r>
    <r>
      <rPr>
        <sz val="11"/>
        <color rgb="FFFF0000"/>
        <rFont val="Calibri"/>
        <family val="2"/>
        <scheme val="minor"/>
      </rPr>
      <t xml:space="preserve">		</t>
    </r>
  </si>
  <si>
    <t>POSTOS</t>
  </si>
  <si>
    <t>ITEM</t>
  </si>
  <si>
    <t>DISCRIMINAÇÃO UNIFORME</t>
  </si>
  <si>
    <t>Valor anual por funcionário</t>
  </si>
  <si>
    <t>Valor mensal por funcionário</t>
  </si>
  <si>
    <t>MÃO-DE-OBRA VINCULADA À EXECUÇÃO CONTRATUAL</t>
  </si>
  <si>
    <t>Dados para composição dos custos referentes a mão de obra</t>
  </si>
  <si>
    <t>Tipo de serviço</t>
  </si>
  <si>
    <t>Dias trabalhados por mês</t>
  </si>
  <si>
    <t>Classificação Brasileira de Ocupações (CBO)</t>
  </si>
  <si>
    <t>Salário Normativo da Categoria Profissional</t>
  </si>
  <si>
    <t>MÓDULO 1 : COMPOSIÇÃO DA REMUNERAÇÃO</t>
  </si>
  <si>
    <t>Composição da Remuneração</t>
  </si>
  <si>
    <t>Valor(R$)</t>
  </si>
  <si>
    <t>A</t>
  </si>
  <si>
    <t>Salário Base</t>
  </si>
  <si>
    <t>B</t>
  </si>
  <si>
    <t>Adicional de Periculosidade</t>
  </si>
  <si>
    <t>C</t>
  </si>
  <si>
    <t>D</t>
  </si>
  <si>
    <t>Adicional Noturno</t>
  </si>
  <si>
    <t>E</t>
  </si>
  <si>
    <t>Adicional de Hora Noturna Reduzida</t>
  </si>
  <si>
    <t>F</t>
  </si>
  <si>
    <t xml:space="preserve">Outros </t>
  </si>
  <si>
    <t>Total de Remuneração</t>
  </si>
  <si>
    <t>MÓDULO 2: ENCARGOS E BENEFÍCIOS ANUAIS, MENSAIS E DIÁRIOS</t>
  </si>
  <si>
    <t>Submódulo 2.1 - 13º (décimo terceiro) Salário, Férias e Adicional de Férias</t>
  </si>
  <si>
    <t>2.1</t>
  </si>
  <si>
    <t>13º (décimo terceiro) Salário, Férias e Adicional de Férias</t>
  </si>
  <si>
    <t>Valor (R$)</t>
  </si>
  <si>
    <t>13º (décimo terceiro) Salário</t>
  </si>
  <si>
    <t>Férias e Adicional de Férias</t>
  </si>
  <si>
    <t>Total</t>
  </si>
  <si>
    <t>Incidência do Submódulo 2.2 - Encargos previdenciários (GPS), FGTS e outras contribuições                                                                                     (Cálculo sobre a remuneração, pois será adotada a Conta Vinculada)</t>
  </si>
  <si>
    <t>Submódulo 2.2 - Encargos Previdenciários (GPS), Fundo de Garantia por Tempo de Serviço (FGTS) e outras contribuições</t>
  </si>
  <si>
    <t>2.2</t>
  </si>
  <si>
    <t>GPS, FGTS e outras contribuições</t>
  </si>
  <si>
    <t>%</t>
  </si>
  <si>
    <t>INSS</t>
  </si>
  <si>
    <t>Salário Educação</t>
  </si>
  <si>
    <t>Seguro acidente do trabalho</t>
  </si>
  <si>
    <t>SESI ou SESC</t>
  </si>
  <si>
    <t>SENAI ou SENAC</t>
  </si>
  <si>
    <t>SEBRAE</t>
  </si>
  <si>
    <t>G</t>
  </si>
  <si>
    <t>INCRA</t>
  </si>
  <si>
    <t>H</t>
  </si>
  <si>
    <t>FGTS</t>
  </si>
  <si>
    <t>TOTAL</t>
  </si>
  <si>
    <t>Itens não aplicáveis a Optantes do SIMPLES</t>
  </si>
  <si>
    <t>Submódulo 2.3 - Benefícios Mensais e Diários</t>
  </si>
  <si>
    <t>2.3</t>
  </si>
  <si>
    <t>Benefícios Mensais e Diários</t>
  </si>
  <si>
    <t>Transporte</t>
  </si>
  <si>
    <t>Ticket Alimentação</t>
  </si>
  <si>
    <t>Total de Benefícios Mensais e Diários</t>
  </si>
  <si>
    <t>Quadro-Resumo do Módulo 2 - Encargos e Benefícios anuais, mensais e diários</t>
  </si>
  <si>
    <t>Encargos e Benefícios Anuais, Mensais e Diários</t>
  </si>
  <si>
    <t>MÓDULO 3: PROVISÃO PARA RESCISÃO</t>
  </si>
  <si>
    <t>Provisão para Rescisão</t>
  </si>
  <si>
    <t>Aviso prévio indenizado</t>
  </si>
  <si>
    <t>Incidência do FGTS sobre o Aviso Prévio Indenizado</t>
  </si>
  <si>
    <t>Multa do FGTS e contribuição social sobre o aviso prévio indenizado</t>
  </si>
  <si>
    <t>Aviso prévio trabalhado</t>
  </si>
  <si>
    <t>Incidência de GPS, FGTS e outras contribuições sobre o aviso prévio trabalhado</t>
  </si>
  <si>
    <t>Multa do FGTS e contribuição social sobre o aviso prévio trabalhado</t>
  </si>
  <si>
    <t>MÓDULO 4: CUSTO DE REPOSIÇÃO DO PROFISSIONAL AUSENTE</t>
  </si>
  <si>
    <t>Submódulo 4.1 - Ausências Legais</t>
  </si>
  <si>
    <t>4.1</t>
  </si>
  <si>
    <t>Ausências legais</t>
  </si>
  <si>
    <t>Substituto na cobertura de férias</t>
  </si>
  <si>
    <t>Substituto na cobertura de Ausências legais</t>
  </si>
  <si>
    <t>Substituto na cobertura de Licença paternidade</t>
  </si>
  <si>
    <t>Substituto na cobertura de Ausência por Acidente de trabalho</t>
  </si>
  <si>
    <t>Substituto na cobertura de Afastamento Maternidade</t>
  </si>
  <si>
    <t>Substituto na cobertura de outras ausências (especificar)</t>
  </si>
  <si>
    <t>Submódulo 4.2 - Intrajornada</t>
  </si>
  <si>
    <t>4.2</t>
  </si>
  <si>
    <t>Intrajornada</t>
  </si>
  <si>
    <t>Intervalo para repouso ou alimentação</t>
  </si>
  <si>
    <t>Quadro-Resumo do Módulo 4 - Custo de Reposição do Profissional Ausente</t>
  </si>
  <si>
    <t>Custo de reposição</t>
  </si>
  <si>
    <t>MÓDULO 5: INSUMOS DIVERSOS</t>
  </si>
  <si>
    <t>Insumos Diversos</t>
  </si>
  <si>
    <t xml:space="preserve">Materiais </t>
  </si>
  <si>
    <t>Equipamentos</t>
  </si>
  <si>
    <t>Total de Insumos Diversos</t>
  </si>
  <si>
    <t>MÓDULO 6: CUSTOS INDIRETOS, TRIBUTOS E LUCRO – (LUCRO PRESUMIDO)</t>
  </si>
  <si>
    <t>Custos Indiretos, Tributos e Lucro</t>
  </si>
  <si>
    <t>Custos Indiretos</t>
  </si>
  <si>
    <t>Lucro</t>
  </si>
  <si>
    <t>Tributos</t>
  </si>
  <si>
    <t>C.1) Tributos Federais (PIS = 0,65% e COFINS = 3%)</t>
  </si>
  <si>
    <t>C.2) Tributos Estaduais (especificar)</t>
  </si>
  <si>
    <t>C.3) Tributos Municipais (ISS = 5,0%)</t>
  </si>
  <si>
    <t>C.4) Outros tributos (especificar)</t>
  </si>
  <si>
    <t>Quadro-resumo do Custo por Empregado</t>
  </si>
  <si>
    <t>Mão-de-obra vinculada à execução contratual (valor por empregado)</t>
  </si>
  <si>
    <t>Módulo 1 - Composição da Remuneração</t>
  </si>
  <si>
    <t>Módulo 2 - Encargos e Benefícios Anuais, Mensais e Diários</t>
  </si>
  <si>
    <t>Módulo 3 - Provisão para rescisão</t>
  </si>
  <si>
    <t>Módulo 4 - Custo de Reposição do Profissional Ausente</t>
  </si>
  <si>
    <t>Módulo 5 - Insumos Diversos</t>
  </si>
  <si>
    <t>Subtotal (A + B +C+ D+E)</t>
  </si>
  <si>
    <t>Módulo 6 – Custos Indiretos, Tributos e Lucro</t>
  </si>
  <si>
    <t>Valor total por empregado</t>
  </si>
  <si>
    <t>FATOR K</t>
  </si>
  <si>
    <t>MÓDULO 6: CUSTOS INDIRETOS, TRIBUTOS E LUCRO – (LUCRO REAL)</t>
  </si>
  <si>
    <r>
      <rPr>
        <b/>
        <sz val="9"/>
        <color rgb="FFFF0000"/>
        <rFont val="Verdana"/>
        <family val="2"/>
      </rPr>
      <t>Anexo IV - PLANILHA DE COMPOSIÇÃO DE CUSTOS E FORMAÇÃO DE PREÇOS</t>
    </r>
    <r>
      <rPr>
        <sz val="9"/>
        <color rgb="FFFF0000"/>
        <rFont val="Verdana"/>
        <family val="2"/>
      </rPr>
      <t xml:space="preserve"> (Anexo VII da I.N. da SLTI/MPOG n.º 5 de 26/Maio/2017			</t>
    </r>
  </si>
  <si>
    <t>CATSER</t>
  </si>
  <si>
    <t>DISCRIMINAÇÃO DO POSTO</t>
  </si>
  <si>
    <t>FUNCIONÁRIOS</t>
  </si>
  <si>
    <t>VALOR MENSAL POR POSTO</t>
  </si>
  <si>
    <t>TOTAL MENSAL</t>
  </si>
  <si>
    <t>TOTAL ANUAL</t>
  </si>
  <si>
    <t>C.1) Tributos Federais (PIS = 1,65% e COFINS = 7,60%)</t>
  </si>
  <si>
    <t>Benefício Assistencial</t>
  </si>
  <si>
    <t>Uniformes E EPIS</t>
  </si>
  <si>
    <t>Regime tributário da Licitante</t>
  </si>
  <si>
    <t>Documento Comprobatório *Anexar Comprovante</t>
  </si>
  <si>
    <t>Entidade Sindical da Empresa</t>
  </si>
  <si>
    <t>Entidade Sindical dos Empregados</t>
  </si>
  <si>
    <t>Número de Registro</t>
  </si>
  <si>
    <t>Início e Fim Vigência</t>
  </si>
  <si>
    <t>Custo total da contratação</t>
  </si>
  <si>
    <t>ITEM 01</t>
  </si>
  <si>
    <t>Contratação de empresa para prestação de serviços continuados de Intérprete de Libras, com regime de dedicação exclusiva de mão de obra, com fornecimento de materiais de reposição e atendimento na Universidade Federal Fluminense</t>
  </si>
  <si>
    <t>Tradutor Libras</t>
  </si>
  <si>
    <t>Tradutor Libras - 44h</t>
  </si>
  <si>
    <t>CBO 2614-25</t>
  </si>
  <si>
    <t xml:space="preserve">Adicional de Insalubridade </t>
  </si>
  <si>
    <t>UNIFORMES</t>
  </si>
  <si>
    <t>(composição de custo de Uniformes)</t>
  </si>
  <si>
    <t>Cargo Tradutor Libras</t>
  </si>
  <si>
    <t>Quantidade Anual</t>
  </si>
  <si>
    <t>PREÇO UNITÁRIO</t>
  </si>
  <si>
    <t>PREÇO TOTAL</t>
  </si>
  <si>
    <t>Jaleco de Oxford manga curta com gola e 3 bolsos, com logotipo da empresa e identificação de “intérprete-tradutor de Libras”.</t>
  </si>
  <si>
    <t>Crachá de identificação com foto do empregado, nome e logotipo da empresa.</t>
  </si>
  <si>
    <t>Quantidade estimada por ano, sendo 2 (dois) conjuntos, conforme segue: 1o Conjunto a ser fornecido na execução do serviço: 2 jalecos. O 2o Conjunto, após seis meses de execução do contrato será composto por: 2 jalecos ou quando apresentarem defeito ou desgastes, independente do prazo mínimo estabelecido.</t>
  </si>
  <si>
    <t>Anexo II - B - RELAÇÃO DE UNIFORMES E MATERIAIS</t>
  </si>
  <si>
    <t>Endereço</t>
  </si>
  <si>
    <t>Reitoria Prédio Principal: 8 andares</t>
  </si>
  <si>
    <t>Rua Miguel de Frias, 9 - Icaraí - Niterói - RJ</t>
  </si>
  <si>
    <t>Perícia Médica</t>
  </si>
  <si>
    <t>Av. Miguel de Frias, 77 - Icaraí - Niterói</t>
  </si>
  <si>
    <t>Escola de Extensão, Protocolo e outros</t>
  </si>
  <si>
    <t>Av. Visconde do Rio Branco s/n.º, bairro Centro, Niterói - RJ</t>
  </si>
  <si>
    <t>Biblioteca Central e DCE</t>
  </si>
  <si>
    <t>Facu. Administração (antiga matematica)</t>
  </si>
  <si>
    <t>Dispensário “Mazine Bueno”</t>
  </si>
  <si>
    <t>Núcleo de Animais de Laboratório - NAL</t>
  </si>
  <si>
    <t>LANTE</t>
  </si>
  <si>
    <t>Faculdades de Nutrição e Administração</t>
  </si>
  <si>
    <t>Faculdade de Odontologia</t>
  </si>
  <si>
    <t>Pórtico de Entrada Valonguinho</t>
  </si>
  <si>
    <t xml:space="preserve">Instituto de Química </t>
  </si>
  <si>
    <t>Bloco B - DST</t>
  </si>
  <si>
    <t>Bloco C - Salas de Aula</t>
  </si>
  <si>
    <t>Bloco D - Anatômico</t>
  </si>
  <si>
    <t>Bloco E - Pesquisas</t>
  </si>
  <si>
    <t>Bloco A - Prédio Central</t>
  </si>
  <si>
    <t xml:space="preserve">Rua Professor Hernani Mello, 101 São Domingos Niterói – RJ </t>
  </si>
  <si>
    <t>Instituto de Biologia Bloco Principal</t>
  </si>
  <si>
    <t>Instituto de Biologia Bloco Anexo</t>
  </si>
  <si>
    <t>Prédio Salas de Aulas Biologia (Antigo Inst. Física)</t>
  </si>
  <si>
    <t>Biologia NOVO Bloco M</t>
  </si>
  <si>
    <t>R. Alexandre Moura, 8 - São Domingos, Niterói - RJ, 24210-200</t>
  </si>
  <si>
    <t>Bloco D - Faculdade de Educação</t>
  </si>
  <si>
    <t>Av. Visconde do Rio Branco s/n.º, bairro de São Domingos, Niterói - RJ</t>
  </si>
  <si>
    <t>Bloco E - Escola de Serviço Social</t>
  </si>
  <si>
    <t>Bloco F - Faculdade de Economia</t>
  </si>
  <si>
    <t>Bloco G - Instituto de Matemática e Estatística e Faculdade de Turismo</t>
  </si>
  <si>
    <t>Bloco H - Faculdade de Turismo e Hotelaria</t>
  </si>
  <si>
    <t>Superintendência de Documentação - SDC</t>
  </si>
  <si>
    <t>Faculdade de Educação Física - FACDEF</t>
  </si>
  <si>
    <t>Bloco N - Instituto de Ciências Humanas e Filosofia - ICHF</t>
  </si>
  <si>
    <t>Bloco O - Instituto de Ciências Humanas e Filosofia - ICHF</t>
  </si>
  <si>
    <t>Bloco P  - Instituto de Ciências Humanas e Filosofia - ICHF</t>
  </si>
  <si>
    <t>Bloco B - Instituto de Letras</t>
  </si>
  <si>
    <t>Bloco C - Instituto de Letras</t>
  </si>
  <si>
    <t>Escola de Arquitetura (e anexos)</t>
  </si>
  <si>
    <t>Rua Passo da Pátria, n.º 156, bairro São Domingos, Niterói - RJ</t>
  </si>
  <si>
    <t>Instituto de Geociências - Bloco O e P</t>
  </si>
  <si>
    <t>Biblioteca do Campus</t>
  </si>
  <si>
    <t>Horto Viveiro</t>
  </si>
  <si>
    <t>Bloco D  - Escola de Engenharia - Niterói</t>
  </si>
  <si>
    <t>Bloco  E - Escola de Engenharia Niterói</t>
  </si>
  <si>
    <t>Instituto de Computação - Laboratórios</t>
  </si>
  <si>
    <t>Instituto de Computação - Salas de Aula UFAS</t>
  </si>
  <si>
    <t>ADDLABS</t>
  </si>
  <si>
    <t>Instituto de Física - Bloco N</t>
  </si>
  <si>
    <t>Restaurante Universitário - Gragoatá</t>
  </si>
  <si>
    <t>Restaurante Universitário - Praia Vermelha</t>
  </si>
  <si>
    <t>Restaurante Universitário - HUAP</t>
  </si>
  <si>
    <t>Rua Marquês de Paraná 303 - Centro, Niterói - RJ</t>
  </si>
  <si>
    <t>Restaurante Universitário - Reitoria</t>
  </si>
  <si>
    <t>Moradia Estudantil - Niterói</t>
  </si>
  <si>
    <t>Moradia Estudantil - Rio das Ostras</t>
  </si>
  <si>
    <t>Rua Recife. Quadra 07, Jardim Bela Vista, Rio das Ostras - RJ</t>
  </si>
  <si>
    <t>Instituto de Artes e Comunicação Social - IACS</t>
  </si>
  <si>
    <t>Rua Lara Vilela, 126 - São Domingos, Niterói - RJ</t>
  </si>
  <si>
    <t>Arquivo SDC - Jurujuba</t>
  </si>
  <si>
    <t>Av. Bento Maria da Costa, 115 A - Jurujuba, Niterói - RJ</t>
  </si>
  <si>
    <t>CRIAA - Barreto</t>
  </si>
  <si>
    <t>Rua General Castrioto, 588, Barreto, Niterói - RJ</t>
  </si>
  <si>
    <t>CAJUFF e NEPHU</t>
  </si>
  <si>
    <t>Almirante Teffé, 637, Centro, Niterói - RJ</t>
  </si>
  <si>
    <t>Escola de Enfermagem</t>
  </si>
  <si>
    <t>Rua Dr. Celestino,78- Centro, Niterói - RJ</t>
  </si>
  <si>
    <t xml:space="preserve">Faculdade de Medicina </t>
  </si>
  <si>
    <t>Instituto de Saúde da Comunidade</t>
  </si>
  <si>
    <t>Rua Marquês de Paraná, 303 - Centro, Niterói - RJ</t>
  </si>
  <si>
    <t>Mequinho</t>
  </si>
  <si>
    <t>Av.  Jansem de Mello, 174/Fundos – Centro, Niterói - RJ</t>
  </si>
  <si>
    <t>Faculdade de Direito</t>
  </si>
  <si>
    <t>Rua Presidente Pedreira,62 - Ingá, Niterói - RJ</t>
  </si>
  <si>
    <t>Faculdade de Direito II</t>
  </si>
  <si>
    <t>Rua Tiradentes, 17 - Ingá, Niterói - RJ</t>
  </si>
  <si>
    <t>Faculdade de Farmácia</t>
  </si>
  <si>
    <t>Rua Mário Viana. 523 - Santa Rosa, Niterói - RJ</t>
  </si>
  <si>
    <t>Farmácia Universitária</t>
  </si>
  <si>
    <t>Rua Marquês do Paraná, 282 – Centro, Niterói - RJ</t>
  </si>
  <si>
    <t>Colégio Universitário Geraldo Reis - COLUNI</t>
  </si>
  <si>
    <t>Rua Alexandre Moura, 8 - São Domingos, Niterói - RJ</t>
  </si>
  <si>
    <t>Creche UFF</t>
  </si>
  <si>
    <t>Bloco A - UFASA PROGRAD Gragoatá</t>
  </si>
  <si>
    <t>Bloco H - UFFASA PROGRAD - Praia Vermelha</t>
  </si>
  <si>
    <t>Escola de Engenharia de Petrópolis</t>
  </si>
  <si>
    <t>Rua Domingos Silvério, sn. Quitandinha - Petrópolis</t>
  </si>
  <si>
    <t>Instituto de Saúde de Nova Friburgo (incluindo unidade de Fonoaudiologia)</t>
  </si>
  <si>
    <t>Rua Dr. Silvio Henrique Braune, 22, Centro, Nova Friburgo - RJ</t>
  </si>
  <si>
    <t>Instituto do Noroeste Fluminense e Educação Superior</t>
  </si>
  <si>
    <t>Rua Chaim Elias, s/n.º, Centro, Santo Antônio de Pádua - RJ</t>
  </si>
  <si>
    <t>Instituto de Ciência e Tecnologia - ICT</t>
  </si>
  <si>
    <t>Instituto de Humanidades e Saúde - IHS</t>
  </si>
  <si>
    <t>Serviço de Psicologia Aplicada (SPA) Rio das Ostras</t>
  </si>
  <si>
    <t>Pólo Univ. de Macaé (incluindo prédio novo)</t>
  </si>
  <si>
    <t>Av. Aluízio da Silva Gomes, 50 - Granja dos Cavaleiros - Macaé</t>
  </si>
  <si>
    <t>Pólo Campos Goytacazes (incluindo SPA)</t>
  </si>
  <si>
    <t>Rua José do Patrocínio, 71 - Campos dos Goytacazes - RJ</t>
  </si>
  <si>
    <t>Faculdade de Veterinária</t>
  </si>
  <si>
    <t>Rua Vital Brazil Filho, 64 - Vital Brazil, Niteroi - RJ</t>
  </si>
  <si>
    <t>Hospital Veterinário - HUVET</t>
  </si>
  <si>
    <t>Núcleo Experimental de Iguaba</t>
  </si>
  <si>
    <t>Rod. Amaral Peixoto, Km 100 - Iguaba Grande - RJ</t>
  </si>
  <si>
    <t>Fazenda Escola da Faculdade de Veterinária</t>
  </si>
  <si>
    <t>Rod. RJ 122, Km 32 - Funchal - Cachoeira de Macacu - RJ</t>
  </si>
  <si>
    <t>Escola de Engenharia Industrial e Metalúrgica de Volta Redonda</t>
  </si>
  <si>
    <t>Av. dos Trabalhadores, 420 - Volta Redonda - RJ</t>
  </si>
  <si>
    <t>Instituto de Ciências Humanas  e Sociais de VR</t>
  </si>
  <si>
    <t>Rua Desembargador Ellys Hermidyo Figueira 783 - Aterrado - Volta Redonda</t>
  </si>
  <si>
    <t>Instituto de Ciências Exatas de VR</t>
  </si>
  <si>
    <t>Instituto de Educação de Angra dos Reis</t>
  </si>
  <si>
    <t>Av. do Trabalhador, 179 - Jacuecanga - Angra dos Reis</t>
  </si>
  <si>
    <t>Angra dos Reis II</t>
  </si>
  <si>
    <t>Av. Vereador Benedito Adelino - Retiro, Angra dos Reis - RJ</t>
  </si>
  <si>
    <t>Anexo III  - FORMAÇÃO CUSTOS Tradutor Libras - 44h</t>
  </si>
  <si>
    <t>Anexo II - C - RELAÇÃO DE UNIFORMES E MATERIAIS</t>
  </si>
  <si>
    <t xml:space="preserve">ESTIMATIVA DE CUSTO DE EQUIPAMENTO </t>
  </si>
  <si>
    <t>UNIDADE</t>
  </si>
  <si>
    <t>QUANT.</t>
  </si>
  <si>
    <t>VALOR</t>
  </si>
  <si>
    <t>UNITÁRIO</t>
  </si>
  <si>
    <t>unid.</t>
  </si>
  <si>
    <t>Total dos equipamentos por mês</t>
  </si>
  <si>
    <t>Depreciação com base na INSTRUÇÃO NORMATIVA RFB Nº 1700, DE 14 DE MARÇO DE 2017 da Secretaria da Receita Federal do Brasil</t>
  </si>
  <si>
    <t>Notebook - Computador Portátil (Notebook) Especificação mínima: que esteja em linha de produção pelo fabricante; computador portátil (notebook) com processador no mínimo Intel core i5 ou amd a10 ou similar; 1(um) disco rígido de 500 gigabytes velocidade de rotação 7.200 rpm; unidade combinada de gravação de disco ótico cd, DVD ROM; memória ram de 08(oito) gigabytes, em 02(dois) módulos idênticos de 04(quatro) gigabytes cada, do tipo sdram ddr4 2.133 mhz ou superior; tela LCD de 14 ou 15 polegadas widescreen, suportar resolução 1.600 x 900 pixels; teclado deverá conter todos os caracteres da língua portuguesa, inclusive ç e acentos, nas mesmas posições do teclado padrão abnt2; mouse touchpad com 02 (dois) botões integrados; mouse óptico com conexão USB e botão de rolagem (scroll); interfaces de rede 10/100/1000 conector RJ-45 fêmea e wifi padrão IEEE 802.11ª/b/g/n; sistema operacional Windows 10 pro (64 bits); bateria recarregável do tipo íon de lítion com no mínimo 03(três); fonte externa automática compatível com o item; possuir interfaces usb 2.0 e 3.0, 01 (uma) hdmi ou display port, leitor de cartão; webcam full hd (1080p); Com Pacote Office, Webcam integrada e microfone</t>
  </si>
  <si>
    <t>Depreciação do Processador de Dados Cód 8471 - 60 meses</t>
  </si>
  <si>
    <t>TOTAL SEM DEPREC.</t>
  </si>
  <si>
    <t>TOTAL COM DEPRECIAÇÃO</t>
  </si>
  <si>
    <t>EQUIPAMENTOS</t>
  </si>
  <si>
    <t>Outros (Social Familiar) - Cláusula 28ª da CCT</t>
  </si>
  <si>
    <t>Custo por posto  = Soma da depreciação por 25 Tradutores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</si>
</sst>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.000000_-;\-* #,##0.000000_-;_-* &quot;-&quot;??_-;_-@_-"/>
    <numFmt numFmtId="165" formatCode="d/m/yyyy"/>
    <numFmt numFmtId="166" formatCode="&quot;R$&quot;\ #,##0.00"/>
    <numFmt numFmtId="167" formatCode="#,##0.00_);\(#,##0.00\)"/>
    <numFmt numFmtId="168" formatCode="_-&quot;R$&quot;\ * #,##0.00_-;\-&quot;R$&quot;\ * #,##0.00_-;_-&quot;R$&quot;\ * &quot;-&quot;??_-;_-@"/>
  </numFmts>
  <fonts count="5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rgb="FFFF0000"/>
      <name val="Verdana"/>
      <family val="2"/>
    </font>
    <font>
      <b/>
      <sz val="9"/>
      <name val="Verdana"/>
      <family val="2"/>
    </font>
    <font>
      <b/>
      <sz val="10"/>
      <name val="Arial"/>
      <family val="2"/>
    </font>
    <font>
      <b/>
      <sz val="11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rgb="FFFF0000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sz val="9"/>
      <color indexed="20"/>
      <name val="Arial"/>
      <family val="2"/>
    </font>
    <font>
      <b/>
      <sz val="9"/>
      <color indexed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sz val="11"/>
      <color indexed="8"/>
      <name val="Calibri"/>
      <family val="2"/>
    </font>
    <font>
      <sz val="9"/>
      <color rgb="FFFF0000"/>
      <name val="Arial"/>
      <family val="2"/>
    </font>
    <font>
      <sz val="11"/>
      <color theme="1"/>
      <name val="Arial"/>
      <family val="2"/>
    </font>
    <font>
      <sz val="11"/>
      <color rgb="FF000000"/>
      <name val="Calibri"/>
      <family val="2"/>
    </font>
    <font>
      <b/>
      <sz val="12"/>
      <color rgb="FFFFFFFF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name val="Verdana"/>
      <family val="2"/>
    </font>
    <font>
      <sz val="9"/>
      <color rgb="FFFF0000"/>
      <name val="Verdana"/>
      <family val="2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Arial"/>
      <family val="2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name val="Verdana"/>
      <family val="2"/>
    </font>
    <font>
      <b/>
      <sz val="10"/>
      <name val="Verdana"/>
      <family val="2"/>
    </font>
    <font>
      <b/>
      <sz val="9"/>
      <color indexed="8"/>
      <name val="Verdana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name val="Arial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B4C6E7"/>
        <bgColor rgb="FFB4C6E7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double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9" fontId="31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24" fillId="0" borderId="0"/>
    <xf numFmtId="44" fontId="31" fillId="0" borderId="0" applyFont="0" applyFill="0" applyBorder="0" applyAlignment="0" applyProtection="0"/>
    <xf numFmtId="0" fontId="28" fillId="0" borderId="0"/>
    <xf numFmtId="0" fontId="25" fillId="0" borderId="0"/>
    <xf numFmtId="0" fontId="2" fillId="0" borderId="0"/>
    <xf numFmtId="0" fontId="37" fillId="0" borderId="0"/>
    <xf numFmtId="44" fontId="38" fillId="0" borderId="0" applyFont="0" applyFill="0" applyBorder="0" applyAlignment="0" applyProtection="0"/>
  </cellStyleXfs>
  <cellXfs count="248">
    <xf numFmtId="0" fontId="0" fillId="0" borderId="0" xfId="0"/>
    <xf numFmtId="0" fontId="4" fillId="0" borderId="0" xfId="0" applyFont="1" applyAlignment="1">
      <alignment horizontal="center"/>
    </xf>
    <xf numFmtId="0" fontId="9" fillId="0" borderId="0" xfId="0" applyFont="1"/>
    <xf numFmtId="0" fontId="6" fillId="0" borderId="0" xfId="0" applyFont="1" applyAlignment="1">
      <alignment vertical="distributed" wrapText="1" shrinkToFit="1" readingOrder="1"/>
    </xf>
    <xf numFmtId="0" fontId="6" fillId="0" borderId="0" xfId="0" applyFont="1" applyAlignment="1">
      <alignment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/>
    <xf numFmtId="0" fontId="8" fillId="0" borderId="0" xfId="0" applyFont="1" applyAlignment="1">
      <alignment vertical="distributed" wrapText="1" shrinkToFit="1" readingOrder="1"/>
    </xf>
    <xf numFmtId="0" fontId="8" fillId="0" borderId="0" xfId="0" applyFont="1" applyAlignment="1">
      <alignment vertical="center" wrapText="1"/>
    </xf>
    <xf numFmtId="0" fontId="0" fillId="4" borderId="0" xfId="0" applyFill="1" applyAlignment="1">
      <alignment vertical="center"/>
    </xf>
    <xf numFmtId="0" fontId="7" fillId="4" borderId="0" xfId="0" applyFont="1" applyFill="1" applyAlignment="1">
      <alignment horizontal="left" vertical="center" wrapText="1"/>
    </xf>
    <xf numFmtId="0" fontId="7" fillId="4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14" fillId="4" borderId="3" xfId="0" applyFont="1" applyFill="1" applyBorder="1" applyAlignment="1">
      <alignment horizontal="center" vertical="center"/>
    </xf>
    <xf numFmtId="0" fontId="14" fillId="0" borderId="4" xfId="0" applyFont="1" applyBorder="1" applyAlignment="1" applyProtection="1">
      <alignment horizontal="center" vertical="center"/>
      <protection locked="0"/>
    </xf>
    <xf numFmtId="0" fontId="14" fillId="0" borderId="5" xfId="0" applyFont="1" applyBorder="1" applyAlignment="1" applyProtection="1">
      <alignment vertical="center"/>
      <protection locked="0"/>
    </xf>
    <xf numFmtId="0" fontId="15" fillId="4" borderId="3" xfId="0" applyFont="1" applyFill="1" applyBorder="1" applyAlignment="1">
      <alignment horizontal="center" vertical="center"/>
    </xf>
    <xf numFmtId="0" fontId="15" fillId="0" borderId="4" xfId="0" applyFont="1" applyBorder="1" applyAlignment="1" applyProtection="1">
      <alignment vertical="center"/>
      <protection locked="0"/>
    </xf>
    <xf numFmtId="44" fontId="16" fillId="0" borderId="5" xfId="4" applyFont="1" applyFill="1" applyBorder="1" applyAlignment="1" applyProtection="1">
      <alignment vertical="center"/>
    </xf>
    <xf numFmtId="44" fontId="16" fillId="0" borderId="5" xfId="4" applyFont="1" applyFill="1" applyBorder="1" applyAlignment="1" applyProtection="1">
      <alignment vertical="center"/>
      <protection locked="0"/>
    </xf>
    <xf numFmtId="0" fontId="15" fillId="0" borderId="4" xfId="0" applyFont="1" applyBorder="1" applyAlignment="1">
      <alignment vertical="center" wrapText="1"/>
    </xf>
    <xf numFmtId="0" fontId="15" fillId="5" borderId="4" xfId="0" applyFont="1" applyFill="1" applyBorder="1" applyAlignment="1">
      <alignment vertical="center" wrapText="1"/>
    </xf>
    <xf numFmtId="44" fontId="16" fillId="5" borderId="5" xfId="4" applyFont="1" applyFill="1" applyBorder="1" applyAlignment="1" applyProtection="1">
      <alignment vertical="center"/>
      <protection locked="0"/>
    </xf>
    <xf numFmtId="0" fontId="15" fillId="4" borderId="6" xfId="0" applyFont="1" applyFill="1" applyBorder="1" applyAlignment="1">
      <alignment vertical="center"/>
    </xf>
    <xf numFmtId="0" fontId="14" fillId="0" borderId="7" xfId="0" applyFont="1" applyBorder="1" applyAlignment="1" applyProtection="1">
      <alignment vertical="center"/>
      <protection locked="0"/>
    </xf>
    <xf numFmtId="44" fontId="14" fillId="0" borderId="8" xfId="4" applyFont="1" applyFill="1" applyBorder="1" applyAlignment="1" applyProtection="1">
      <alignment vertical="center"/>
    </xf>
    <xf numFmtId="0" fontId="0" fillId="4" borderId="9" xfId="0" applyFill="1" applyBorder="1" applyAlignment="1">
      <alignment vertical="center"/>
    </xf>
    <xf numFmtId="0" fontId="15" fillId="4" borderId="3" xfId="0" applyFont="1" applyFill="1" applyBorder="1" applyAlignment="1">
      <alignment vertical="center"/>
    </xf>
    <xf numFmtId="0" fontId="14" fillId="0" borderId="4" xfId="0" applyFont="1" applyBorder="1" applyAlignment="1">
      <alignment vertical="center"/>
    </xf>
    <xf numFmtId="0" fontId="15" fillId="0" borderId="4" xfId="0" applyFont="1" applyBorder="1" applyAlignment="1">
      <alignment vertical="center"/>
    </xf>
    <xf numFmtId="44" fontId="16" fillId="4" borderId="5" xfId="4" applyFont="1" applyFill="1" applyBorder="1" applyAlignment="1" applyProtection="1">
      <alignment vertical="center"/>
    </xf>
    <xf numFmtId="164" fontId="0" fillId="4" borderId="0" xfId="0" applyNumberFormat="1" applyFill="1" applyAlignment="1">
      <alignment horizontal="center" vertical="center"/>
    </xf>
    <xf numFmtId="0" fontId="15" fillId="4" borderId="11" xfId="0" applyFont="1" applyFill="1" applyBorder="1" applyAlignment="1">
      <alignment horizontal="center" vertical="center"/>
    </xf>
    <xf numFmtId="0" fontId="14" fillId="0" borderId="12" xfId="0" applyFont="1" applyBorder="1" applyAlignment="1">
      <alignment vertical="center"/>
    </xf>
    <xf numFmtId="44" fontId="14" fillId="4" borderId="13" xfId="4" applyFont="1" applyFill="1" applyBorder="1" applyAlignment="1" applyProtection="1">
      <alignment vertical="center"/>
    </xf>
    <xf numFmtId="43" fontId="0" fillId="4" borderId="0" xfId="0" applyNumberFormat="1" applyFill="1" applyAlignment="1">
      <alignment horizontal="center" vertical="center"/>
    </xf>
    <xf numFmtId="0" fontId="15" fillId="4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vertical="center" wrapText="1"/>
    </xf>
    <xf numFmtId="44" fontId="16" fillId="4" borderId="1" xfId="4" applyFont="1" applyFill="1" applyBorder="1" applyAlignment="1" applyProtection="1">
      <alignment vertical="center"/>
    </xf>
    <xf numFmtId="0" fontId="14" fillId="4" borderId="15" xfId="0" applyFont="1" applyFill="1" applyBorder="1" applyAlignment="1">
      <alignment horizontal="center" vertical="center"/>
    </xf>
    <xf numFmtId="0" fontId="14" fillId="0" borderId="16" xfId="0" applyFont="1" applyBorder="1" applyAlignment="1">
      <alignment horizontal="justify" vertical="center" wrapText="1"/>
    </xf>
    <xf numFmtId="0" fontId="14" fillId="0" borderId="17" xfId="0" applyFont="1" applyBorder="1" applyAlignment="1">
      <alignment horizontal="center" vertical="center" wrapText="1"/>
    </xf>
    <xf numFmtId="0" fontId="14" fillId="0" borderId="18" xfId="0" applyFont="1" applyBorder="1" applyAlignment="1">
      <alignment vertical="center" wrapText="1"/>
    </xf>
    <xf numFmtId="0" fontId="15" fillId="4" borderId="15" xfId="0" applyFont="1" applyFill="1" applyBorder="1" applyAlignment="1">
      <alignment horizontal="center" vertical="center"/>
    </xf>
    <xf numFmtId="0" fontId="15" fillId="0" borderId="9" xfId="0" applyFont="1" applyBorder="1" applyAlignment="1">
      <alignment horizontal="justify" vertical="center" wrapText="1"/>
    </xf>
    <xf numFmtId="2" fontId="15" fillId="4" borderId="19" xfId="0" applyNumberFormat="1" applyFont="1" applyFill="1" applyBorder="1" applyAlignment="1">
      <alignment horizontal="center" vertical="center"/>
    </xf>
    <xf numFmtId="44" fontId="16" fillId="4" borderId="10" xfId="4" applyFont="1" applyFill="1" applyBorder="1" applyAlignment="1" applyProtection="1">
      <alignment vertical="center"/>
    </xf>
    <xf numFmtId="0" fontId="17" fillId="0" borderId="3" xfId="0" applyFont="1" applyBorder="1" applyAlignment="1">
      <alignment horizontal="justify" vertical="center" wrapText="1"/>
    </xf>
    <xf numFmtId="2" fontId="17" fillId="4" borderId="4" xfId="0" applyNumberFormat="1" applyFont="1" applyFill="1" applyBorder="1" applyAlignment="1">
      <alignment horizontal="center" vertical="center"/>
    </xf>
    <xf numFmtId="44" fontId="17" fillId="4" borderId="5" xfId="4" applyFont="1" applyFill="1" applyBorder="1" applyAlignment="1" applyProtection="1">
      <alignment vertical="center"/>
    </xf>
    <xf numFmtId="0" fontId="15" fillId="0" borderId="3" xfId="0" applyFont="1" applyBorder="1" applyAlignment="1">
      <alignment horizontal="justify" vertical="center" wrapText="1"/>
    </xf>
    <xf numFmtId="2" fontId="15" fillId="4" borderId="4" xfId="0" applyNumberFormat="1" applyFont="1" applyFill="1" applyBorder="1" applyAlignment="1">
      <alignment horizontal="center" vertical="center"/>
    </xf>
    <xf numFmtId="0" fontId="15" fillId="4" borderId="20" xfId="0" applyFont="1" applyFill="1" applyBorder="1" applyAlignment="1">
      <alignment vertical="center"/>
    </xf>
    <xf numFmtId="0" fontId="14" fillId="0" borderId="6" xfId="0" applyFont="1" applyBorder="1" applyAlignment="1">
      <alignment horizontal="justify" vertical="center" wrapText="1"/>
    </xf>
    <xf numFmtId="2" fontId="14" fillId="4" borderId="7" xfId="0" applyNumberFormat="1" applyFont="1" applyFill="1" applyBorder="1" applyAlignment="1">
      <alignment horizontal="center" vertical="center"/>
    </xf>
    <xf numFmtId="44" fontId="14" fillId="4" borderId="8" xfId="4" applyFont="1" applyFill="1" applyBorder="1" applyAlignment="1" applyProtection="1">
      <alignment vertical="center"/>
    </xf>
    <xf numFmtId="0" fontId="15" fillId="4" borderId="0" xfId="0" applyFont="1" applyFill="1" applyAlignment="1">
      <alignment vertical="center"/>
    </xf>
    <xf numFmtId="0" fontId="17" fillId="4" borderId="0" xfId="0" applyFont="1" applyFill="1" applyAlignment="1">
      <alignment vertical="center"/>
    </xf>
    <xf numFmtId="0" fontId="15" fillId="4" borderId="9" xfId="0" applyFont="1" applyFill="1" applyBorder="1" applyAlignment="1">
      <alignment vertical="center"/>
    </xf>
    <xf numFmtId="0" fontId="18" fillId="4" borderId="19" xfId="0" applyFont="1" applyFill="1" applyBorder="1" applyAlignment="1">
      <alignment vertical="center"/>
    </xf>
    <xf numFmtId="0" fontId="18" fillId="4" borderId="10" xfId="0" applyFont="1" applyFill="1" applyBorder="1" applyAlignment="1">
      <alignment vertical="center"/>
    </xf>
    <xf numFmtId="0" fontId="14" fillId="0" borderId="0" xfId="0" applyFont="1" applyAlignment="1" applyProtection="1">
      <alignment vertical="center"/>
      <protection locked="0"/>
    </xf>
    <xf numFmtId="167" fontId="14" fillId="0" borderId="0" xfId="0" applyNumberFormat="1" applyFont="1" applyAlignment="1">
      <alignment horizontal="center" vertical="center"/>
    </xf>
    <xf numFmtId="167" fontId="7" fillId="0" borderId="0" xfId="0" applyNumberFormat="1" applyFont="1" applyAlignment="1">
      <alignment horizontal="center" vertical="center"/>
    </xf>
    <xf numFmtId="0" fontId="14" fillId="0" borderId="19" xfId="0" applyFont="1" applyBorder="1" applyAlignment="1" applyProtection="1">
      <alignment vertical="center"/>
      <protection locked="0"/>
    </xf>
    <xf numFmtId="0" fontId="14" fillId="0" borderId="10" xfId="0" applyFont="1" applyBorder="1" applyAlignment="1" applyProtection="1">
      <alignment vertical="center"/>
      <protection locked="0"/>
    </xf>
    <xf numFmtId="0" fontId="14" fillId="0" borderId="4" xfId="0" applyFont="1" applyBorder="1" applyAlignment="1" applyProtection="1">
      <alignment vertical="center"/>
      <protection locked="0"/>
    </xf>
    <xf numFmtId="167" fontId="14" fillId="0" borderId="5" xfId="0" applyNumberFormat="1" applyFont="1" applyBorder="1" applyAlignment="1">
      <alignment vertical="center"/>
    </xf>
    <xf numFmtId="0" fontId="14" fillId="0" borderId="7" xfId="0" applyFont="1" applyBorder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0" fillId="4" borderId="16" xfId="0" applyFill="1" applyBorder="1" applyAlignment="1">
      <alignment vertical="center"/>
    </xf>
    <xf numFmtId="0" fontId="7" fillId="0" borderId="17" xfId="0" applyFont="1" applyBorder="1" applyAlignment="1" applyProtection="1">
      <alignment horizontal="center" vertical="center"/>
      <protection locked="0"/>
    </xf>
    <xf numFmtId="0" fontId="7" fillId="0" borderId="21" xfId="0" applyFont="1" applyBorder="1" applyAlignment="1" applyProtection="1">
      <alignment vertical="center"/>
      <protection locked="0"/>
    </xf>
    <xf numFmtId="0" fontId="19" fillId="4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justify" vertical="center" wrapText="1"/>
    </xf>
    <xf numFmtId="0" fontId="19" fillId="0" borderId="1" xfId="0" applyFont="1" applyBorder="1" applyAlignment="1">
      <alignment vertical="center" wrapText="1"/>
    </xf>
    <xf numFmtId="0" fontId="20" fillId="4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justify" vertical="center" wrapText="1"/>
    </xf>
    <xf numFmtId="4" fontId="21" fillId="0" borderId="1" xfId="4" applyNumberFormat="1" applyFont="1" applyFill="1" applyBorder="1" applyAlignment="1" applyProtection="1">
      <alignment vertical="center"/>
    </xf>
    <xf numFmtId="4" fontId="21" fillId="4" borderId="1" xfId="4" applyNumberFormat="1" applyFont="1" applyFill="1" applyBorder="1" applyAlignment="1" applyProtection="1">
      <alignment vertical="center"/>
    </xf>
    <xf numFmtId="2" fontId="20" fillId="4" borderId="1" xfId="3" applyNumberFormat="1" applyFont="1" applyFill="1" applyBorder="1" applyAlignment="1">
      <alignment vertical="center"/>
    </xf>
    <xf numFmtId="0" fontId="20" fillId="4" borderId="1" xfId="0" applyFont="1" applyFill="1" applyBorder="1" applyAlignment="1">
      <alignment vertical="center"/>
    </xf>
    <xf numFmtId="44" fontId="19" fillId="4" borderId="1" xfId="4" applyFont="1" applyFill="1" applyBorder="1" applyAlignment="1" applyProtection="1">
      <alignment vertical="center"/>
    </xf>
    <xf numFmtId="0" fontId="7" fillId="0" borderId="19" xfId="0" applyFont="1" applyBorder="1" applyAlignment="1" applyProtection="1">
      <alignment horizontal="center" vertical="center"/>
      <protection locked="0"/>
    </xf>
    <xf numFmtId="2" fontId="7" fillId="0" borderId="10" xfId="0" applyNumberFormat="1" applyFont="1" applyBorder="1" applyAlignment="1" applyProtection="1">
      <alignment vertical="center"/>
      <protection locked="0"/>
    </xf>
    <xf numFmtId="0" fontId="13" fillId="4" borderId="0" xfId="0" applyFont="1" applyFill="1" applyAlignment="1">
      <alignment horizontal="left" vertical="center"/>
    </xf>
    <xf numFmtId="0" fontId="14" fillId="0" borderId="4" xfId="0" applyFont="1" applyBorder="1" applyAlignment="1">
      <alignment horizontal="justify" vertical="center" wrapText="1"/>
    </xf>
    <xf numFmtId="0" fontId="14" fillId="0" borderId="5" xfId="0" applyFont="1" applyBorder="1" applyAlignment="1">
      <alignment vertical="center" wrapText="1"/>
    </xf>
    <xf numFmtId="0" fontId="15" fillId="0" borderId="22" xfId="3" applyFont="1" applyBorder="1" applyAlignment="1">
      <alignment horizontal="justify" vertical="center" wrapText="1"/>
    </xf>
    <xf numFmtId="4" fontId="16" fillId="4" borderId="23" xfId="4" applyNumberFormat="1" applyFont="1" applyFill="1" applyBorder="1" applyAlignment="1" applyProtection="1">
      <alignment vertical="center"/>
    </xf>
    <xf numFmtId="0" fontId="15" fillId="0" borderId="24" xfId="3" applyFont="1" applyBorder="1" applyAlignment="1">
      <alignment horizontal="justify" vertical="center" wrapText="1"/>
    </xf>
    <xf numFmtId="0" fontId="14" fillId="0" borderId="7" xfId="0" applyFont="1" applyBorder="1" applyAlignment="1">
      <alignment horizontal="justify" vertical="center" wrapText="1"/>
    </xf>
    <xf numFmtId="0" fontId="15" fillId="4" borderId="9" xfId="0" applyFont="1" applyFill="1" applyBorder="1" applyAlignment="1">
      <alignment horizontal="center" vertical="center"/>
    </xf>
    <xf numFmtId="0" fontId="15" fillId="4" borderId="4" xfId="0" applyFont="1" applyFill="1" applyBorder="1" applyAlignment="1">
      <alignment vertical="center"/>
    </xf>
    <xf numFmtId="2" fontId="14" fillId="4" borderId="5" xfId="0" applyNumberFormat="1" applyFont="1" applyFill="1" applyBorder="1" applyAlignment="1">
      <alignment vertical="center"/>
    </xf>
    <xf numFmtId="0" fontId="15" fillId="4" borderId="6" xfId="0" applyFont="1" applyFill="1" applyBorder="1" applyAlignment="1">
      <alignment horizontal="center" vertical="center"/>
    </xf>
    <xf numFmtId="2" fontId="14" fillId="4" borderId="8" xfId="0" applyNumberFormat="1" applyFont="1" applyFill="1" applyBorder="1" applyAlignment="1">
      <alignment vertical="center"/>
    </xf>
    <xf numFmtId="9" fontId="22" fillId="4" borderId="0" xfId="1" applyFont="1" applyFill="1" applyBorder="1" applyAlignment="1" applyProtection="1">
      <alignment horizontal="center" vertical="center"/>
    </xf>
    <xf numFmtId="167" fontId="0" fillId="4" borderId="0" xfId="0" applyNumberFormat="1" applyFill="1" applyAlignment="1">
      <alignment horizontal="center" vertical="center"/>
    </xf>
    <xf numFmtId="167" fontId="0" fillId="4" borderId="0" xfId="0" applyNumberFormat="1" applyFill="1" applyAlignment="1">
      <alignment vertical="center"/>
    </xf>
    <xf numFmtId="0" fontId="0" fillId="0" borderId="9" xfId="0" applyBorder="1" applyAlignment="1">
      <alignment vertical="center"/>
    </xf>
    <xf numFmtId="0" fontId="7" fillId="0" borderId="10" xfId="0" applyFont="1" applyBorder="1" applyAlignment="1" applyProtection="1">
      <alignment vertical="center"/>
      <protection locked="0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 applyProtection="1">
      <alignment horizontal="left" vertical="center"/>
      <protection locked="0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 applyProtection="1">
      <alignment horizontal="left" vertical="center"/>
      <protection locked="0"/>
    </xf>
    <xf numFmtId="166" fontId="16" fillId="0" borderId="5" xfId="4" applyNumberFormat="1" applyFont="1" applyFill="1" applyBorder="1" applyAlignment="1" applyProtection="1">
      <alignment vertical="center"/>
      <protection locked="0"/>
    </xf>
    <xf numFmtId="0" fontId="15" fillId="0" borderId="4" xfId="0" applyFont="1" applyBorder="1" applyAlignment="1" applyProtection="1">
      <alignment horizontal="left" vertical="center" wrapText="1"/>
      <protection locked="0"/>
    </xf>
    <xf numFmtId="166" fontId="23" fillId="0" borderId="5" xfId="4" applyNumberFormat="1" applyFont="1" applyFill="1" applyBorder="1" applyAlignment="1" applyProtection="1">
      <alignment vertical="center"/>
      <protection locked="0"/>
    </xf>
    <xf numFmtId="43" fontId="0" fillId="4" borderId="0" xfId="0" applyNumberFormat="1" applyFill="1" applyAlignment="1">
      <alignment vertical="center"/>
    </xf>
    <xf numFmtId="44" fontId="16" fillId="6" borderId="5" xfId="4" applyFont="1" applyFill="1" applyBorder="1" applyAlignment="1" applyProtection="1">
      <alignment vertical="center"/>
      <protection locked="0"/>
    </xf>
    <xf numFmtId="0" fontId="15" fillId="0" borderId="11" xfId="0" applyFont="1" applyBorder="1" applyAlignment="1">
      <alignment horizontal="center" vertical="center"/>
    </xf>
    <xf numFmtId="44" fontId="16" fillId="6" borderId="13" xfId="4" applyFont="1" applyFill="1" applyBorder="1" applyAlignment="1" applyProtection="1">
      <alignment vertical="center"/>
      <protection locked="0"/>
    </xf>
    <xf numFmtId="0" fontId="15" fillId="0" borderId="6" xfId="0" applyFont="1" applyBorder="1" applyAlignment="1">
      <alignment vertical="center"/>
    </xf>
    <xf numFmtId="0" fontId="14" fillId="0" borderId="7" xfId="0" applyFont="1" applyBorder="1" applyAlignment="1" applyProtection="1">
      <alignment horizontal="left" vertical="center"/>
      <protection locked="0"/>
    </xf>
    <xf numFmtId="166" fontId="14" fillId="0" borderId="8" xfId="4" applyNumberFormat="1" applyFont="1" applyFill="1" applyBorder="1" applyAlignment="1" applyProtection="1">
      <alignment vertical="center"/>
      <protection locked="0"/>
    </xf>
    <xf numFmtId="166" fontId="0" fillId="4" borderId="0" xfId="0" applyNumberFormat="1" applyFill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 applyAlignment="1">
      <alignment horizontal="justify" vertical="center" wrapText="1"/>
    </xf>
    <xf numFmtId="2" fontId="7" fillId="4" borderId="0" xfId="0" applyNumberFormat="1" applyFont="1" applyFill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justify" vertical="center" wrapText="1"/>
    </xf>
    <xf numFmtId="0" fontId="15" fillId="4" borderId="4" xfId="0" applyFont="1" applyFill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4" fillId="4" borderId="7" xfId="0" applyFont="1" applyFill="1" applyBorder="1" applyAlignment="1">
      <alignment horizontal="center" vertical="center"/>
    </xf>
    <xf numFmtId="0" fontId="7" fillId="4" borderId="0" xfId="0" applyFont="1" applyFill="1" applyAlignment="1">
      <alignment vertical="center"/>
    </xf>
    <xf numFmtId="0" fontId="14" fillId="0" borderId="19" xfId="0" applyFont="1" applyBorder="1" applyAlignment="1">
      <alignment horizontal="justify" vertical="center" wrapText="1"/>
    </xf>
    <xf numFmtId="0" fontId="14" fillId="0" borderId="10" xfId="0" applyFont="1" applyBorder="1" applyAlignment="1">
      <alignment vertical="center" wrapText="1"/>
    </xf>
    <xf numFmtId="44" fontId="14" fillId="4" borderId="5" xfId="4" applyFont="1" applyFill="1" applyBorder="1" applyAlignment="1" applyProtection="1">
      <alignment vertical="center"/>
    </xf>
    <xf numFmtId="0" fontId="14" fillId="0" borderId="7" xfId="0" applyFont="1" applyBorder="1" applyAlignment="1">
      <alignment horizontal="center" vertical="center" wrapText="1"/>
    </xf>
    <xf numFmtId="2" fontId="14" fillId="4" borderId="8" xfId="0" applyNumberFormat="1" applyFont="1" applyFill="1" applyBorder="1" applyAlignment="1">
      <alignment horizontal="center" vertical="center"/>
    </xf>
    <xf numFmtId="167" fontId="15" fillId="4" borderId="0" xfId="0" applyNumberFormat="1" applyFont="1" applyFill="1" applyAlignment="1">
      <alignment vertical="center"/>
    </xf>
    <xf numFmtId="0" fontId="14" fillId="4" borderId="0" xfId="0" applyFont="1" applyFill="1" applyAlignment="1">
      <alignment vertical="center"/>
    </xf>
    <xf numFmtId="0" fontId="26" fillId="0" borderId="0" xfId="0" applyFont="1"/>
    <xf numFmtId="0" fontId="33" fillId="0" borderId="1" xfId="0" applyFont="1" applyBorder="1" applyAlignment="1">
      <alignment horizontal="left" vertical="center" wrapText="1"/>
    </xf>
    <xf numFmtId="0" fontId="33" fillId="0" borderId="1" xfId="0" applyFont="1" applyBorder="1" applyAlignment="1">
      <alignment horizontal="center" vertical="center" wrapText="1"/>
    </xf>
    <xf numFmtId="0" fontId="33" fillId="5" borderId="1" xfId="0" applyFont="1" applyFill="1" applyBorder="1" applyAlignment="1">
      <alignment horizontal="center" vertical="center" wrapText="1"/>
    </xf>
    <xf numFmtId="0" fontId="3" fillId="0" borderId="0" xfId="0" applyFont="1"/>
    <xf numFmtId="166" fontId="33" fillId="0" borderId="1" xfId="0" applyNumberFormat="1" applyFont="1" applyBorder="1" applyAlignment="1">
      <alignment horizontal="center" vertical="center" wrapText="1"/>
    </xf>
    <xf numFmtId="0" fontId="34" fillId="3" borderId="1" xfId="0" applyFont="1" applyFill="1" applyBorder="1" applyAlignment="1">
      <alignment horizontal="center" vertical="center" wrapText="1"/>
    </xf>
    <xf numFmtId="166" fontId="34" fillId="3" borderId="1" xfId="0" applyNumberFormat="1" applyFont="1" applyFill="1" applyBorder="1" applyAlignment="1">
      <alignment horizontal="center" vertical="center" wrapText="1"/>
    </xf>
    <xf numFmtId="0" fontId="35" fillId="4" borderId="3" xfId="0" applyFont="1" applyFill="1" applyBorder="1" applyAlignment="1">
      <alignment horizontal="center" vertical="center"/>
    </xf>
    <xf numFmtId="0" fontId="35" fillId="0" borderId="4" xfId="0" applyFont="1" applyBorder="1" applyAlignment="1" applyProtection="1">
      <alignment vertical="center" wrapText="1"/>
      <protection locked="0"/>
    </xf>
    <xf numFmtId="44" fontId="35" fillId="0" borderId="5" xfId="4" applyFont="1" applyFill="1" applyBorder="1" applyAlignment="1" applyProtection="1">
      <alignment vertical="center"/>
      <protection locked="0"/>
    </xf>
    <xf numFmtId="0" fontId="35" fillId="0" borderId="4" xfId="0" applyFont="1" applyBorder="1" applyAlignment="1" applyProtection="1">
      <alignment vertical="center"/>
      <protection locked="0"/>
    </xf>
    <xf numFmtId="0" fontId="35" fillId="0" borderId="4" xfId="0" applyFont="1" applyBorder="1" applyAlignment="1">
      <alignment horizontal="justify" vertical="center" wrapText="1"/>
    </xf>
    <xf numFmtId="8" fontId="35" fillId="0" borderId="5" xfId="4" applyNumberFormat="1" applyFont="1" applyFill="1" applyBorder="1" applyAlignment="1" applyProtection="1">
      <alignment vertical="center"/>
      <protection locked="0"/>
    </xf>
    <xf numFmtId="0" fontId="35" fillId="0" borderId="12" xfId="0" applyFont="1" applyBorder="1" applyAlignment="1" applyProtection="1">
      <alignment horizontal="left" vertical="center"/>
      <protection locked="0"/>
    </xf>
    <xf numFmtId="0" fontId="35" fillId="0" borderId="4" xfId="0" applyFont="1" applyBorder="1" applyAlignment="1" applyProtection="1">
      <alignment horizontal="left" vertical="center"/>
      <protection locked="0"/>
    </xf>
    <xf numFmtId="0" fontId="0" fillId="4" borderId="27" xfId="0" applyFill="1" applyBorder="1" applyAlignment="1">
      <alignment vertical="center"/>
    </xf>
    <xf numFmtId="0" fontId="0" fillId="4" borderId="25" xfId="0" applyFill="1" applyBorder="1" applyAlignment="1">
      <alignment vertical="center"/>
    </xf>
    <xf numFmtId="0" fontId="0" fillId="4" borderId="36" xfId="0" applyFill="1" applyBorder="1" applyAlignment="1">
      <alignment vertical="center"/>
    </xf>
    <xf numFmtId="0" fontId="32" fillId="6" borderId="36" xfId="0" applyFont="1" applyFill="1" applyBorder="1" applyAlignment="1">
      <alignment vertical="center" wrapText="1"/>
    </xf>
    <xf numFmtId="0" fontId="32" fillId="6" borderId="39" xfId="0" applyFont="1" applyFill="1" applyBorder="1" applyAlignment="1">
      <alignment vertical="center" wrapText="1"/>
    </xf>
    <xf numFmtId="0" fontId="6" fillId="3" borderId="43" xfId="0" applyFont="1" applyFill="1" applyBorder="1" applyAlignment="1">
      <alignment vertical="center" wrapText="1"/>
    </xf>
    <xf numFmtId="0" fontId="41" fillId="3" borderId="43" xfId="0" applyFont="1" applyFill="1" applyBorder="1" applyAlignment="1">
      <alignment vertical="center" wrapText="1"/>
    </xf>
    <xf numFmtId="0" fontId="6" fillId="3" borderId="43" xfId="0" applyFont="1" applyFill="1" applyBorder="1" applyAlignment="1">
      <alignment horizontal="center" vertical="center" wrapText="1"/>
    </xf>
    <xf numFmtId="0" fontId="6" fillId="3" borderId="43" xfId="0" applyFont="1" applyFill="1" applyBorder="1" applyAlignment="1">
      <alignment horizontal="center" vertical="center"/>
    </xf>
    <xf numFmtId="0" fontId="42" fillId="0" borderId="43" xfId="0" applyFont="1" applyBorder="1" applyAlignment="1">
      <alignment horizontal="center" vertical="center" wrapText="1"/>
    </xf>
    <xf numFmtId="44" fontId="42" fillId="0" borderId="43" xfId="9" applyFont="1" applyBorder="1" applyAlignment="1">
      <alignment horizontal="center" vertical="center"/>
    </xf>
    <xf numFmtId="166" fontId="42" fillId="0" borderId="43" xfId="9" applyNumberFormat="1" applyFont="1" applyBorder="1" applyAlignment="1">
      <alignment horizontal="center" vertical="center"/>
    </xf>
    <xf numFmtId="0" fontId="43" fillId="0" borderId="43" xfId="0" applyFont="1" applyBorder="1" applyAlignment="1">
      <alignment horizontal="center" vertical="center" wrapText="1"/>
    </xf>
    <xf numFmtId="166" fontId="43" fillId="0" borderId="43" xfId="9" applyNumberFormat="1" applyFont="1" applyBorder="1" applyAlignment="1">
      <alignment horizontal="center" vertical="center"/>
    </xf>
    <xf numFmtId="0" fontId="42" fillId="0" borderId="43" xfId="0" applyFont="1" applyBorder="1" applyAlignment="1">
      <alignment horizontal="left" vertical="center" wrapText="1"/>
    </xf>
    <xf numFmtId="0" fontId="42" fillId="0" borderId="43" xfId="8" applyFont="1" applyBorder="1" applyAlignment="1">
      <alignment horizontal="left" vertical="center" wrapText="1"/>
    </xf>
    <xf numFmtId="0" fontId="44" fillId="0" borderId="43" xfId="0" applyFont="1" applyBorder="1" applyAlignment="1">
      <alignment horizontal="left" vertical="center" wrapText="1"/>
    </xf>
    <xf numFmtId="0" fontId="42" fillId="5" borderId="43" xfId="0" applyFont="1" applyFill="1" applyBorder="1" applyAlignment="1">
      <alignment horizontal="left" vertical="center" wrapText="1"/>
    </xf>
    <xf numFmtId="0" fontId="45" fillId="8" borderId="43" xfId="3" applyFont="1" applyFill="1" applyBorder="1" applyAlignment="1">
      <alignment horizontal="center"/>
    </xf>
    <xf numFmtId="0" fontId="45" fillId="8" borderId="43" xfId="3" applyFont="1" applyFill="1" applyBorder="1" applyAlignment="1">
      <alignment horizontal="center" wrapText="1"/>
    </xf>
    <xf numFmtId="0" fontId="49" fillId="0" borderId="43" xfId="3" applyFont="1" applyBorder="1" applyAlignment="1">
      <alignment vertical="center" wrapText="1"/>
    </xf>
    <xf numFmtId="0" fontId="49" fillId="0" borderId="43" xfId="3" applyFont="1" applyBorder="1" applyAlignment="1">
      <alignment horizontal="center" vertical="center"/>
    </xf>
    <xf numFmtId="0" fontId="49" fillId="0" borderId="43" xfId="3" applyFont="1" applyBorder="1" applyAlignment="1">
      <alignment horizontal="center" vertical="center" wrapText="1"/>
    </xf>
    <xf numFmtId="168" fontId="49" fillId="0" borderId="43" xfId="3" applyNumberFormat="1" applyFont="1" applyBorder="1" applyAlignment="1">
      <alignment horizontal="right" vertical="center"/>
    </xf>
    <xf numFmtId="166" fontId="33" fillId="0" borderId="43" xfId="0" applyNumberFormat="1" applyFont="1" applyBorder="1"/>
    <xf numFmtId="8" fontId="42" fillId="0" borderId="43" xfId="0" applyNumberFormat="1" applyFont="1" applyBorder="1" applyAlignment="1">
      <alignment horizontal="center" vertical="center"/>
    </xf>
    <xf numFmtId="166" fontId="42" fillId="0" borderId="43" xfId="0" applyNumberFormat="1" applyFont="1" applyBorder="1" applyAlignment="1">
      <alignment vertical="center"/>
    </xf>
    <xf numFmtId="166" fontId="49" fillId="0" borderId="43" xfId="3" applyNumberFormat="1" applyFont="1" applyBorder="1" applyAlignment="1">
      <alignment horizontal="center" wrapText="1"/>
    </xf>
    <xf numFmtId="166" fontId="49" fillId="0" borderId="43" xfId="3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distributed" wrapText="1" shrinkToFit="1" readingOrder="1"/>
    </xf>
    <xf numFmtId="0" fontId="8" fillId="0" borderId="0" xfId="0" applyFont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36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10" fillId="0" borderId="0" xfId="0" applyFont="1" applyAlignment="1">
      <alignment horizontal="center" vertical="distributed" wrapText="1" shrinkToFit="1" readingOrder="1"/>
    </xf>
    <xf numFmtId="0" fontId="43" fillId="7" borderId="43" xfId="0" applyFont="1" applyFill="1" applyBorder="1" applyAlignment="1">
      <alignment horizontal="center" vertical="center" wrapText="1"/>
    </xf>
    <xf numFmtId="0" fontId="42" fillId="0" borderId="43" xfId="0" applyFont="1" applyBorder="1" applyAlignment="1">
      <alignment horizontal="left" vertical="center" wrapText="1"/>
    </xf>
    <xf numFmtId="0" fontId="44" fillId="0" borderId="43" xfId="0" applyFont="1" applyBorder="1" applyAlignment="1">
      <alignment horizontal="center" vertical="center" wrapText="1"/>
    </xf>
    <xf numFmtId="0" fontId="40" fillId="0" borderId="43" xfId="0" applyFont="1" applyBorder="1" applyAlignment="1">
      <alignment horizontal="center"/>
    </xf>
    <xf numFmtId="0" fontId="42" fillId="0" borderId="43" xfId="0" applyFont="1" applyBorder="1" applyAlignment="1">
      <alignment horizontal="center" vertical="center" wrapText="1"/>
    </xf>
    <xf numFmtId="0" fontId="34" fillId="0" borderId="0" xfId="0" applyFont="1" applyAlignment="1">
      <alignment horizontal="center" vertical="distributed" wrapText="1" shrinkToFit="1" readingOrder="1"/>
    </xf>
    <xf numFmtId="0" fontId="39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0" fillId="0" borderId="0" xfId="0" applyFont="1" applyAlignment="1">
      <alignment horizontal="center" wrapText="1"/>
    </xf>
    <xf numFmtId="0" fontId="50" fillId="0" borderId="0" xfId="0" applyFont="1" applyAlignment="1">
      <alignment horizontal="center"/>
    </xf>
    <xf numFmtId="0" fontId="33" fillId="0" borderId="0" xfId="0" applyFont="1" applyAlignment="1">
      <alignment horizontal="center" vertical="center" wrapText="1"/>
    </xf>
    <xf numFmtId="0" fontId="45" fillId="0" borderId="0" xfId="3" applyFont="1" applyAlignment="1">
      <alignment horizontal="center"/>
    </xf>
    <xf numFmtId="0" fontId="48" fillId="0" borderId="43" xfId="3" applyFont="1" applyBorder="1" applyAlignment="1">
      <alignment horizontal="center" vertical="center" wrapText="1"/>
    </xf>
    <xf numFmtId="0" fontId="45" fillId="8" borderId="43" xfId="3" applyFont="1" applyFill="1" applyBorder="1" applyAlignment="1">
      <alignment horizontal="center" vertical="center" wrapText="1"/>
    </xf>
    <xf numFmtId="0" fontId="47" fillId="0" borderId="43" xfId="3" applyFont="1" applyBorder="1"/>
    <xf numFmtId="0" fontId="46" fillId="8" borderId="43" xfId="3" applyFont="1" applyFill="1" applyBorder="1" applyAlignment="1">
      <alignment horizontal="center" vertical="center" wrapText="1"/>
    </xf>
    <xf numFmtId="166" fontId="49" fillId="0" borderId="43" xfId="3" applyNumberFormat="1" applyFont="1" applyBorder="1" applyAlignment="1">
      <alignment horizontal="center" wrapText="1"/>
    </xf>
    <xf numFmtId="0" fontId="49" fillId="0" borderId="43" xfId="3" applyFont="1" applyBorder="1" applyAlignment="1">
      <alignment horizontal="center" vertical="center" wrapText="1"/>
    </xf>
    <xf numFmtId="0" fontId="45" fillId="8" borderId="43" xfId="3" applyFont="1" applyFill="1" applyBorder="1" applyAlignment="1">
      <alignment horizontal="center"/>
    </xf>
    <xf numFmtId="0" fontId="0" fillId="0" borderId="31" xfId="2" applyNumberFormat="1" applyFont="1" applyFill="1" applyBorder="1" applyAlignment="1" applyProtection="1">
      <alignment horizontal="center"/>
    </xf>
    <xf numFmtId="0" fontId="0" fillId="0" borderId="32" xfId="2" applyNumberFormat="1" applyFont="1" applyFill="1" applyBorder="1" applyAlignment="1" applyProtection="1">
      <alignment horizontal="center"/>
    </xf>
    <xf numFmtId="0" fontId="0" fillId="0" borderId="37" xfId="2" applyNumberFormat="1" applyFont="1" applyFill="1" applyBorder="1" applyAlignment="1" applyProtection="1">
      <alignment horizontal="center"/>
    </xf>
    <xf numFmtId="0" fontId="7" fillId="2" borderId="0" xfId="0" applyFont="1" applyFill="1" applyAlignment="1">
      <alignment horizontal="center"/>
    </xf>
    <xf numFmtId="0" fontId="7" fillId="4" borderId="0" xfId="0" applyFont="1" applyFill="1" applyAlignment="1">
      <alignment horizontal="center" vertical="center" wrapText="1"/>
    </xf>
    <xf numFmtId="0" fontId="11" fillId="4" borderId="33" xfId="0" applyFont="1" applyFill="1" applyBorder="1" applyAlignment="1">
      <alignment horizontal="center" vertical="center"/>
    </xf>
    <xf numFmtId="0" fontId="11" fillId="4" borderId="34" xfId="0" applyFont="1" applyFill="1" applyBorder="1" applyAlignment="1">
      <alignment horizontal="center" vertical="center"/>
    </xf>
    <xf numFmtId="0" fontId="11" fillId="4" borderId="35" xfId="0" applyFont="1" applyFill="1" applyBorder="1" applyAlignment="1">
      <alignment horizontal="center" vertical="center"/>
    </xf>
    <xf numFmtId="0" fontId="0" fillId="4" borderId="31" xfId="0" applyFill="1" applyBorder="1" applyAlignment="1">
      <alignment horizontal="center" vertical="center"/>
    </xf>
    <xf numFmtId="0" fontId="0" fillId="4" borderId="32" xfId="0" applyFill="1" applyBorder="1" applyAlignment="1">
      <alignment horizontal="center" vertical="center"/>
    </xf>
    <xf numFmtId="0" fontId="0" fillId="4" borderId="37" xfId="0" applyFill="1" applyBorder="1" applyAlignment="1">
      <alignment horizontal="center" vertical="center"/>
    </xf>
    <xf numFmtId="0" fontId="1" fillId="0" borderId="31" xfId="0" applyFont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44" fontId="12" fillId="4" borderId="31" xfId="4" applyFont="1" applyFill="1" applyBorder="1" applyAlignment="1" applyProtection="1">
      <alignment vertical="center"/>
    </xf>
    <xf numFmtId="44" fontId="12" fillId="4" borderId="32" xfId="4" applyFont="1" applyFill="1" applyBorder="1" applyAlignment="1" applyProtection="1">
      <alignment vertical="center"/>
    </xf>
    <xf numFmtId="44" fontId="12" fillId="4" borderId="37" xfId="4" applyFont="1" applyFill="1" applyBorder="1" applyAlignment="1" applyProtection="1">
      <alignment vertical="center"/>
    </xf>
    <xf numFmtId="0" fontId="2" fillId="4" borderId="31" xfId="0" applyFont="1" applyFill="1" applyBorder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165" fontId="0" fillId="4" borderId="31" xfId="0" applyNumberFormat="1" applyFill="1" applyBorder="1" applyAlignment="1">
      <alignment horizontal="center" vertical="center"/>
    </xf>
    <xf numFmtId="165" fontId="0" fillId="4" borderId="32" xfId="0" applyNumberFormat="1" applyFill="1" applyBorder="1" applyAlignment="1">
      <alignment horizontal="center" vertical="center"/>
    </xf>
    <xf numFmtId="165" fontId="0" fillId="4" borderId="37" xfId="0" applyNumberForma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165" fontId="0" fillId="4" borderId="29" xfId="0" applyNumberFormat="1" applyFill="1" applyBorder="1" applyAlignment="1">
      <alignment horizontal="center" vertical="center"/>
    </xf>
    <xf numFmtId="165" fontId="0" fillId="4" borderId="30" xfId="0" applyNumberFormat="1" applyFill="1" applyBorder="1" applyAlignment="1">
      <alignment horizontal="center" vertical="center"/>
    </xf>
    <xf numFmtId="0" fontId="13" fillId="0" borderId="2" xfId="0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7" fillId="0" borderId="10" xfId="0" applyFont="1" applyBorder="1" applyAlignment="1" applyProtection="1">
      <alignment horizontal="center" vertical="center"/>
      <protection locked="0"/>
    </xf>
    <xf numFmtId="0" fontId="14" fillId="0" borderId="5" xfId="0" applyFont="1" applyBorder="1" applyAlignment="1">
      <alignment horizontal="center" vertical="center"/>
    </xf>
    <xf numFmtId="0" fontId="14" fillId="0" borderId="14" xfId="0" applyFont="1" applyBorder="1" applyAlignment="1" applyProtection="1">
      <alignment horizontal="center" vertical="center" wrapText="1"/>
      <protection locked="0"/>
    </xf>
    <xf numFmtId="0" fontId="14" fillId="0" borderId="10" xfId="0" applyFont="1" applyBorder="1" applyAlignment="1" applyProtection="1">
      <alignment horizontal="left" vertical="center"/>
      <protection locked="0"/>
    </xf>
    <xf numFmtId="0" fontId="7" fillId="2" borderId="0" xfId="0" applyFont="1" applyFill="1" applyAlignment="1">
      <alignment horizontal="center" vertical="center"/>
    </xf>
    <xf numFmtId="0" fontId="32" fillId="6" borderId="26" xfId="0" applyFont="1" applyFill="1" applyBorder="1" applyAlignment="1">
      <alignment horizontal="center" vertical="center" wrapText="1"/>
    </xf>
    <xf numFmtId="0" fontId="32" fillId="6" borderId="38" xfId="0" applyFont="1" applyFill="1" applyBorder="1" applyAlignment="1">
      <alignment horizontal="center" vertical="center" wrapText="1"/>
    </xf>
    <xf numFmtId="0" fontId="32" fillId="6" borderId="40" xfId="0" applyFont="1" applyFill="1" applyBorder="1" applyAlignment="1">
      <alignment horizontal="center" vertical="center" wrapText="1"/>
    </xf>
    <xf numFmtId="0" fontId="32" fillId="6" borderId="41" xfId="0" applyFont="1" applyFill="1" applyBorder="1" applyAlignment="1">
      <alignment horizontal="center" vertical="center" wrapText="1"/>
    </xf>
    <xf numFmtId="0" fontId="32" fillId="6" borderId="42" xfId="0" applyFont="1" applyFill="1" applyBorder="1" applyAlignment="1">
      <alignment horizontal="center" vertical="center" wrapText="1"/>
    </xf>
    <xf numFmtId="0" fontId="34" fillId="3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distributed" wrapText="1" shrinkToFit="1" readingOrder="1"/>
    </xf>
    <xf numFmtId="0" fontId="6" fillId="0" borderId="0" xfId="0" applyFont="1" applyAlignment="1">
      <alignment horizontal="center" vertical="center" wrapText="1"/>
    </xf>
    <xf numFmtId="0" fontId="8" fillId="2" borderId="1" xfId="0" applyFont="1" applyFill="1" applyBorder="1" applyAlignment="1">
      <alignment horizontal="center"/>
    </xf>
    <xf numFmtId="0" fontId="34" fillId="2" borderId="1" xfId="0" applyFont="1" applyFill="1" applyBorder="1" applyAlignment="1">
      <alignment horizontal="center"/>
    </xf>
  </cellXfs>
  <cellStyles count="10">
    <cellStyle name="Hiperlink" xfId="2" builtinId="8"/>
    <cellStyle name="Moeda" xfId="9" builtinId="4"/>
    <cellStyle name="Moeda 2" xfId="4" xr:uid="{00000000-0005-0000-0000-000023000000}"/>
    <cellStyle name="Normal" xfId="0" builtinId="0"/>
    <cellStyle name="Normal 2" xfId="3" xr:uid="{00000000-0005-0000-0000-00000E000000}"/>
    <cellStyle name="Normal 2 2" xfId="8" xr:uid="{121AE307-B154-4E35-BD60-058867264236}"/>
    <cellStyle name="Normal 3" xfId="5" xr:uid="{00000000-0005-0000-0000-000033000000}"/>
    <cellStyle name="Normal 4" xfId="6" xr:uid="{00000000-0005-0000-0000-000034000000}"/>
    <cellStyle name="Normal 5" xfId="7" xr:uid="{0B02CFE8-57BC-4543-B879-2AB86B99AB4B}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'An III Tradutor Libras'!A1"/><Relationship Id="rId2" Type="http://schemas.openxmlformats.org/officeDocument/2006/relationships/hyperlink" Target="#'An IIB Uniformes e Mat.'!A1"/><Relationship Id="rId1" Type="http://schemas.openxmlformats.org/officeDocument/2006/relationships/hyperlink" Target="#'An IIA Relacao Postos'!A1"/><Relationship Id="rId5" Type="http://schemas.openxmlformats.org/officeDocument/2006/relationships/hyperlink" Target="#'An IIC Equipamentos'!A1"/><Relationship Id="rId4" Type="http://schemas.openxmlformats.org/officeDocument/2006/relationships/hyperlink" Target="#'Anexo IV Custos Final'!A1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'MENU PLANILHA'!A1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'MENU PLANILHA'!A1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'MENU PLANILHA'!A1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'MENU PLANILHA'!A1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'MENU PLANILHA'!A1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0</xdr:rowOff>
    </xdr:from>
    <xdr:to>
      <xdr:col>2</xdr:col>
      <xdr:colOff>371475</xdr:colOff>
      <xdr:row>11</xdr:row>
      <xdr:rowOff>47625</xdr:rowOff>
    </xdr:to>
    <xdr:sp macro="" textlink="">
      <xdr:nvSpPr>
        <xdr:cNvPr id="2" name="Retângulo de cantos arredondados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1626870"/>
          <a:ext cx="2393315" cy="809625"/>
        </a:xfrm>
        <a:prstGeom prst="roundRect">
          <a:avLst/>
        </a:prstGeom>
        <a:ln w="53975">
          <a:solidFill>
            <a:schemeClr val="bg1"/>
          </a:solidFill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PT" sz="1200" b="1">
              <a:latin typeface="Calibri" panose="020F0502020204030204" pitchFamily="34" charset="0"/>
              <a:cs typeface="Arial" panose="020B0604020202020204" pitchFamily="7" charset="0"/>
            </a:rPr>
            <a:t>Anexo</a:t>
          </a:r>
          <a:r>
            <a:rPr lang="pt-PT" sz="1200" b="1" baseline="0">
              <a:latin typeface="Calibri" panose="020F0502020204030204" pitchFamily="34" charset="0"/>
              <a:cs typeface="Arial" panose="020B0604020202020204" pitchFamily="7" charset="0"/>
            </a:rPr>
            <a:t> II A - Relação dos Postos (informativo)</a:t>
          </a:r>
          <a:endParaRPr lang="pt-PT" sz="1200" b="1">
            <a:latin typeface="Calibri" panose="020F0502020204030204" pitchFamily="34" charset="0"/>
            <a:cs typeface="Arial" panose="020B0604020202020204" pitchFamily="7" charset="0"/>
          </a:endParaRPr>
        </a:p>
      </xdr:txBody>
    </xdr:sp>
    <xdr:clientData/>
  </xdr:twoCellAnchor>
  <xdr:twoCellAnchor>
    <xdr:from>
      <xdr:col>2</xdr:col>
      <xdr:colOff>762000</xdr:colOff>
      <xdr:row>7</xdr:row>
      <xdr:rowOff>9525</xdr:rowOff>
    </xdr:from>
    <xdr:to>
      <xdr:col>4</xdr:col>
      <xdr:colOff>716280</xdr:colOff>
      <xdr:row>11</xdr:row>
      <xdr:rowOff>57150</xdr:rowOff>
    </xdr:to>
    <xdr:sp macro="" textlink="">
      <xdr:nvSpPr>
        <xdr:cNvPr id="5" name="Retângulo de cantos arredondados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2781300" y="1628775"/>
          <a:ext cx="2373630" cy="809625"/>
        </a:xfrm>
        <a:prstGeom prst="roundRect">
          <a:avLst/>
        </a:prstGeom>
        <a:ln w="53975">
          <a:solidFill>
            <a:schemeClr val="bg1"/>
          </a:solidFill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PT" sz="1200" b="1">
              <a:latin typeface="Calibri" panose="020F0502020204030204" pitchFamily="34" charset="0"/>
              <a:cs typeface="Arial" panose="020B0604020202020204" pitchFamily="7" charset="0"/>
            </a:rPr>
            <a:t>Anexo</a:t>
          </a:r>
          <a:r>
            <a:rPr lang="pt-PT" sz="1200" b="1" baseline="0">
              <a:latin typeface="Calibri" panose="020F0502020204030204" pitchFamily="34" charset="0"/>
              <a:cs typeface="Arial" panose="020B0604020202020204" pitchFamily="7" charset="0"/>
            </a:rPr>
            <a:t> II B - Relação </a:t>
          </a:r>
          <a:r>
            <a:rPr lang="pt-PT" sz="11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dos Uniformes, EPIS e Materiais (preenchimento licitante)</a:t>
          </a:r>
          <a:endParaRPr lang="pt-PT" sz="1200" b="1">
            <a:latin typeface="Calibri" panose="020F0502020204030204" pitchFamily="34" charset="0"/>
            <a:cs typeface="Arial" panose="020B0604020202020204" pitchFamily="7" charset="0"/>
          </a:endParaRPr>
        </a:p>
      </xdr:txBody>
    </xdr:sp>
    <xdr:clientData/>
  </xdr:twoCellAnchor>
  <xdr:twoCellAnchor>
    <xdr:from>
      <xdr:col>0</xdr:col>
      <xdr:colOff>28575</xdr:colOff>
      <xdr:row>12</xdr:row>
      <xdr:rowOff>135255</xdr:rowOff>
    </xdr:from>
    <xdr:to>
      <xdr:col>2</xdr:col>
      <xdr:colOff>400050</xdr:colOff>
      <xdr:row>16</xdr:row>
      <xdr:rowOff>167640</xdr:rowOff>
    </xdr:to>
    <xdr:sp macro="" textlink="">
      <xdr:nvSpPr>
        <xdr:cNvPr id="6" name="Retângulo de cantos arredondados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28575" y="2707005"/>
          <a:ext cx="2390775" cy="803910"/>
        </a:xfrm>
        <a:prstGeom prst="roundRect">
          <a:avLst>
            <a:gd name="adj" fmla="val 4819"/>
          </a:avLst>
        </a:prstGeom>
        <a:ln w="53975">
          <a:solidFill>
            <a:schemeClr val="bg1"/>
          </a:solidFill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PT" sz="1200" b="1">
              <a:latin typeface="Calibri" panose="020F0502020204030204" pitchFamily="34" charset="0"/>
              <a:cs typeface="Arial" panose="020B0604020202020204" pitchFamily="7" charset="0"/>
            </a:rPr>
            <a:t>Anexo</a:t>
          </a:r>
          <a:r>
            <a:rPr lang="pt-PT" sz="1200" b="1" baseline="0">
              <a:latin typeface="Calibri" panose="020F0502020204030204" pitchFamily="34" charset="0"/>
              <a:cs typeface="Arial" panose="020B0604020202020204" pitchFamily="7" charset="0"/>
            </a:rPr>
            <a:t> III - Custo Tradutor Intérprete (preenchimento licitante)</a:t>
          </a:r>
          <a:endParaRPr lang="pt-PT" sz="1200" b="1">
            <a:latin typeface="Calibri" panose="020F0502020204030204" pitchFamily="34" charset="0"/>
            <a:cs typeface="Arial" panose="020B0604020202020204" pitchFamily="7" charset="0"/>
          </a:endParaRPr>
        </a:p>
      </xdr:txBody>
    </xdr:sp>
    <xdr:clientData/>
  </xdr:twoCellAnchor>
  <xdr:twoCellAnchor>
    <xdr:from>
      <xdr:col>2</xdr:col>
      <xdr:colOff>779145</xdr:colOff>
      <xdr:row>12</xdr:row>
      <xdr:rowOff>102870</xdr:rowOff>
    </xdr:from>
    <xdr:to>
      <xdr:col>4</xdr:col>
      <xdr:colOff>741045</xdr:colOff>
      <xdr:row>16</xdr:row>
      <xdr:rowOff>140970</xdr:rowOff>
    </xdr:to>
    <xdr:sp macro="" textlink="">
      <xdr:nvSpPr>
        <xdr:cNvPr id="15" name="Retângulo de cantos arredondados 3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2798445" y="2674620"/>
          <a:ext cx="2381250" cy="809625"/>
        </a:xfrm>
        <a:prstGeom prst="roundRect">
          <a:avLst/>
        </a:prstGeom>
        <a:ln w="53975">
          <a:solidFill>
            <a:schemeClr val="bg1"/>
          </a:solidFill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PT" sz="1200" b="1">
              <a:latin typeface="Calibri" panose="020F0502020204030204" pitchFamily="34" charset="0"/>
              <a:cs typeface="Arial" panose="020B0604020202020204" pitchFamily="7" charset="0"/>
            </a:rPr>
            <a:t>Anexo</a:t>
          </a:r>
          <a:r>
            <a:rPr lang="pt-PT" sz="1200" b="1" baseline="0">
              <a:latin typeface="Calibri" panose="020F0502020204030204" pitchFamily="34" charset="0"/>
              <a:cs typeface="Arial" panose="020B0604020202020204" pitchFamily="7" charset="0"/>
            </a:rPr>
            <a:t> IV - Composição custos final (preenchimento licitante)</a:t>
          </a:r>
          <a:endParaRPr lang="pt-PT" sz="1200" b="1">
            <a:latin typeface="Calibri" panose="020F0502020204030204" pitchFamily="34" charset="0"/>
            <a:cs typeface="Arial" panose="020B0604020202020204" pitchFamily="7" charset="0"/>
          </a:endParaRPr>
        </a:p>
      </xdr:txBody>
    </xdr:sp>
    <xdr:clientData/>
  </xdr:twoCellAnchor>
  <xdr:twoCellAnchor>
    <xdr:from>
      <xdr:col>5</xdr:col>
      <xdr:colOff>209550</xdr:colOff>
      <xdr:row>7</xdr:row>
      <xdr:rowOff>9525</xdr:rowOff>
    </xdr:from>
    <xdr:to>
      <xdr:col>9</xdr:col>
      <xdr:colOff>133350</xdr:colOff>
      <xdr:row>11</xdr:row>
      <xdr:rowOff>51435</xdr:rowOff>
    </xdr:to>
    <xdr:sp macro="" textlink="">
      <xdr:nvSpPr>
        <xdr:cNvPr id="7" name="Retângulo de cantos arredondados 3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C5564AD9-75A6-4310-B360-292B22E3F8FB}"/>
            </a:ext>
          </a:extLst>
        </xdr:cNvPr>
        <xdr:cNvSpPr/>
      </xdr:nvSpPr>
      <xdr:spPr>
        <a:xfrm>
          <a:off x="5467350" y="1628775"/>
          <a:ext cx="2390775" cy="803910"/>
        </a:xfrm>
        <a:prstGeom prst="roundRect">
          <a:avLst/>
        </a:prstGeom>
        <a:ln w="53975">
          <a:solidFill>
            <a:schemeClr val="bg1"/>
          </a:solidFill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PT" sz="1200" b="1">
              <a:latin typeface="Calibri" panose="020F0502020204030204" pitchFamily="34" charset="0"/>
              <a:cs typeface="Arial" panose="020B0604020202020204" pitchFamily="7" charset="0"/>
            </a:rPr>
            <a:t>Anexo</a:t>
          </a:r>
          <a:r>
            <a:rPr lang="pt-PT" sz="1200" b="1" baseline="0">
              <a:latin typeface="Calibri" panose="020F0502020204030204" pitchFamily="34" charset="0"/>
              <a:cs typeface="Arial" panose="020B0604020202020204" pitchFamily="7" charset="0"/>
            </a:rPr>
            <a:t> II-C - Relação dos Equipamentos (preenchimento licitante)</a:t>
          </a:r>
          <a:endParaRPr lang="pt-PT" sz="1200" b="1">
            <a:latin typeface="Calibri" panose="020F0502020204030204" pitchFamily="34" charset="0"/>
            <a:cs typeface="Arial" panose="020B0604020202020204" pitchFamily="7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2944282</xdr:colOff>
      <xdr:row>0</xdr:row>
      <xdr:rowOff>0</xdr:rowOff>
    </xdr:from>
    <xdr:to>
      <xdr:col>1</xdr:col>
      <xdr:colOff>4095426</xdr:colOff>
      <xdr:row>3</xdr:row>
      <xdr:rowOff>81218</xdr:rowOff>
    </xdr:to>
    <xdr:pic>
      <xdr:nvPicPr>
        <xdr:cNvPr id="2" name="Imagem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535082" y="0"/>
          <a:ext cx="1151144" cy="73844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91440</xdr:colOff>
      <xdr:row>0</xdr:row>
      <xdr:rowOff>0</xdr:rowOff>
    </xdr:from>
    <xdr:to>
      <xdr:col>5</xdr:col>
      <xdr:colOff>29310</xdr:colOff>
      <xdr:row>3</xdr:row>
      <xdr:rowOff>81218</xdr:rowOff>
    </xdr:to>
    <xdr:pic>
      <xdr:nvPicPr>
        <xdr:cNvPr id="2" name="Imagem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006340" y="0"/>
          <a:ext cx="1109445" cy="7479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758190</xdr:colOff>
      <xdr:row>0</xdr:row>
      <xdr:rowOff>0</xdr:rowOff>
    </xdr:from>
    <xdr:to>
      <xdr:col>6</xdr:col>
      <xdr:colOff>743685</xdr:colOff>
      <xdr:row>3</xdr:row>
      <xdr:rowOff>81218</xdr:rowOff>
    </xdr:to>
    <xdr:pic>
      <xdr:nvPicPr>
        <xdr:cNvPr id="2" name="Imagem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B95945F-BCBA-468C-9147-ADC5FC04D8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616315" y="0"/>
          <a:ext cx="1112620" cy="7479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274320</xdr:colOff>
      <xdr:row>0</xdr:row>
      <xdr:rowOff>0</xdr:rowOff>
    </xdr:from>
    <xdr:to>
      <xdr:col>4</xdr:col>
      <xdr:colOff>389990</xdr:colOff>
      <xdr:row>3</xdr:row>
      <xdr:rowOff>81218</xdr:rowOff>
    </xdr:to>
    <xdr:pic>
      <xdr:nvPicPr>
        <xdr:cNvPr id="2" name="Imagem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8A00524-058F-4B84-A4C9-349F5A34FB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156960" y="0"/>
          <a:ext cx="1158340" cy="72129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100965</xdr:colOff>
      <xdr:row>0</xdr:row>
      <xdr:rowOff>0</xdr:rowOff>
    </xdr:from>
    <xdr:to>
      <xdr:col>7</xdr:col>
      <xdr:colOff>1009650</xdr:colOff>
      <xdr:row>2</xdr:row>
      <xdr:rowOff>180910</xdr:rowOff>
    </xdr:to>
    <xdr:pic>
      <xdr:nvPicPr>
        <xdr:cNvPr id="2" name="Imagem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82765" y="0"/>
          <a:ext cx="908685" cy="6000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"/>
  <sheetViews>
    <sheetView tabSelected="1" zoomScaleNormal="100" workbookViewId="0">
      <selection activeCell="A2" sqref="A2:J2"/>
    </sheetView>
  </sheetViews>
  <sheetFormatPr defaultColWidth="8.85546875" defaultRowHeight="15"/>
  <cols>
    <col min="2" max="2" width="21.42578125" customWidth="1"/>
    <col min="3" max="3" width="17.28515625" customWidth="1"/>
    <col min="4" max="4" width="19" customWidth="1"/>
    <col min="5" max="5" width="12.28515625" customWidth="1"/>
    <col min="6" max="6" width="8.42578125" customWidth="1"/>
    <col min="7" max="7" width="10.85546875" customWidth="1"/>
  </cols>
  <sheetData>
    <row r="1" spans="1:14" ht="18" customHeight="1">
      <c r="A1" s="183" t="s">
        <v>0</v>
      </c>
      <c r="B1" s="183"/>
      <c r="C1" s="183"/>
      <c r="D1" s="183"/>
      <c r="E1" s="183"/>
      <c r="F1" s="183"/>
      <c r="G1" s="183"/>
      <c r="H1" s="183"/>
      <c r="I1" s="183"/>
      <c r="J1" s="183"/>
      <c r="K1" s="5"/>
      <c r="L1" s="5"/>
      <c r="M1" s="5"/>
      <c r="N1" s="5"/>
    </row>
    <row r="2" spans="1:14" ht="18.75">
      <c r="A2" s="184" t="s">
        <v>1</v>
      </c>
      <c r="B2" s="184"/>
      <c r="C2" s="184"/>
      <c r="D2" s="184"/>
      <c r="E2" s="184"/>
      <c r="F2" s="184"/>
      <c r="G2" s="184"/>
      <c r="H2" s="184"/>
      <c r="I2" s="184"/>
      <c r="J2" s="184"/>
      <c r="K2" s="6"/>
      <c r="L2" s="6"/>
      <c r="M2" s="6"/>
      <c r="N2" s="6"/>
    </row>
    <row r="4" spans="1:14" ht="14.45" customHeight="1">
      <c r="A4" s="180"/>
      <c r="B4" s="180"/>
      <c r="C4" s="180"/>
      <c r="D4" s="180"/>
      <c r="E4" s="180"/>
      <c r="F4" s="180"/>
      <c r="G4" s="180"/>
      <c r="H4" s="3"/>
    </row>
    <row r="5" spans="1:14" ht="31.9" customHeight="1">
      <c r="A5" s="181" t="s">
        <v>131</v>
      </c>
      <c r="B5" s="182"/>
      <c r="C5" s="182"/>
      <c r="D5" s="182"/>
      <c r="E5" s="182"/>
      <c r="F5" s="182"/>
      <c r="G5" s="182"/>
      <c r="H5" s="182"/>
      <c r="I5" s="182"/>
      <c r="J5" s="182"/>
      <c r="K5" s="8"/>
      <c r="L5" s="8"/>
      <c r="M5" s="8"/>
      <c r="N5" s="8"/>
    </row>
    <row r="16" spans="1:14" ht="15.75">
      <c r="E16" s="135" t="s">
        <v>2</v>
      </c>
    </row>
  </sheetData>
  <mergeCells count="4">
    <mergeCell ref="A4:G4"/>
    <mergeCell ref="A5:J5"/>
    <mergeCell ref="A1:J1"/>
    <mergeCell ref="A2:J2"/>
  </mergeCells>
  <pageMargins left="0.511811024" right="0.511811024" top="0.78740157499999996" bottom="0.78740157499999996" header="0.31496062000000002" footer="0.31496062000000002"/>
  <pageSetup paperSize="9" scale="84" orientation="landscape" r:id="rId1"/>
  <headerFooter>
    <oddHeader>&amp;L&amp;G&amp;CProcesso 23069.161936/2021-50
PE 33/2022&amp;R&amp;G</oddHeader>
  </headerFooter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89"/>
  <sheetViews>
    <sheetView zoomScaleNormal="100" zoomScaleSheetLayoutView="90" workbookViewId="0">
      <selection activeCell="A5" sqref="A5:B5"/>
    </sheetView>
  </sheetViews>
  <sheetFormatPr defaultColWidth="9" defaultRowHeight="15"/>
  <cols>
    <col min="1" max="1" width="38.85546875" customWidth="1"/>
    <col min="2" max="2" width="63.7109375" customWidth="1"/>
  </cols>
  <sheetData>
    <row r="1" spans="1:3" ht="18" customHeight="1">
      <c r="A1" s="185" t="s">
        <v>0</v>
      </c>
      <c r="B1" s="185"/>
    </row>
    <row r="2" spans="1:3" ht="18.75">
      <c r="A2" s="184" t="s">
        <v>1</v>
      </c>
      <c r="B2" s="184"/>
    </row>
    <row r="4" spans="1:3" ht="14.45" customHeight="1">
      <c r="A4" s="186" t="s">
        <v>3</v>
      </c>
      <c r="B4" s="186"/>
      <c r="C4" s="3"/>
    </row>
    <row r="5" spans="1:3" ht="55.9" customHeight="1">
      <c r="A5" s="181" t="s">
        <v>131</v>
      </c>
      <c r="B5" s="181"/>
      <c r="C5" s="4"/>
    </row>
    <row r="7" spans="1:3">
      <c r="A7" s="187" t="s">
        <v>146</v>
      </c>
      <c r="B7" s="187"/>
    </row>
    <row r="8" spans="1:3">
      <c r="A8" s="165" t="s">
        <v>147</v>
      </c>
      <c r="B8" s="165" t="s">
        <v>148</v>
      </c>
    </row>
    <row r="9" spans="1:3">
      <c r="A9" s="165" t="s">
        <v>149</v>
      </c>
      <c r="B9" s="165" t="s">
        <v>150</v>
      </c>
    </row>
    <row r="10" spans="1:3">
      <c r="A10" s="166" t="s">
        <v>151</v>
      </c>
      <c r="B10" s="188" t="s">
        <v>152</v>
      </c>
    </row>
    <row r="11" spans="1:3">
      <c r="A11" s="166" t="s">
        <v>153</v>
      </c>
      <c r="B11" s="188"/>
    </row>
    <row r="12" spans="1:3">
      <c r="A12" s="166" t="s">
        <v>154</v>
      </c>
      <c r="B12" s="188"/>
    </row>
    <row r="13" spans="1:3">
      <c r="A13" s="166" t="s">
        <v>155</v>
      </c>
      <c r="B13" s="188"/>
    </row>
    <row r="14" spans="1:3">
      <c r="A14" s="166" t="s">
        <v>156</v>
      </c>
      <c r="B14" s="188"/>
    </row>
    <row r="15" spans="1:3">
      <c r="A15" s="166" t="s">
        <v>157</v>
      </c>
      <c r="B15" s="188"/>
    </row>
    <row r="16" spans="1:3">
      <c r="A16" s="166" t="s">
        <v>158</v>
      </c>
      <c r="B16" s="188"/>
    </row>
    <row r="17" spans="1:2">
      <c r="A17" s="166" t="s">
        <v>159</v>
      </c>
      <c r="B17" s="188"/>
    </row>
    <row r="18" spans="1:2">
      <c r="A18" s="166" t="s">
        <v>160</v>
      </c>
      <c r="B18" s="188"/>
    </row>
    <row r="19" spans="1:2">
      <c r="A19" s="166" t="s">
        <v>161</v>
      </c>
      <c r="B19" s="167" t="s">
        <v>152</v>
      </c>
    </row>
    <row r="20" spans="1:2">
      <c r="A20" s="166" t="s">
        <v>162</v>
      </c>
      <c r="B20" s="189" t="s">
        <v>152</v>
      </c>
    </row>
    <row r="21" spans="1:2">
      <c r="A21" s="166" t="s">
        <v>163</v>
      </c>
      <c r="B21" s="189"/>
    </row>
    <row r="22" spans="1:2">
      <c r="A22" s="166" t="s">
        <v>164</v>
      </c>
      <c r="B22" s="189"/>
    </row>
    <row r="23" spans="1:2">
      <c r="A23" s="166" t="s">
        <v>165</v>
      </c>
      <c r="B23" s="189"/>
    </row>
    <row r="24" spans="1:2">
      <c r="A24" s="166" t="s">
        <v>166</v>
      </c>
      <c r="B24" s="167" t="s">
        <v>167</v>
      </c>
    </row>
    <row r="25" spans="1:2">
      <c r="A25" s="166" t="s">
        <v>168</v>
      </c>
      <c r="B25" s="188" t="s">
        <v>152</v>
      </c>
    </row>
    <row r="26" spans="1:2">
      <c r="A26" s="166" t="s">
        <v>169</v>
      </c>
      <c r="B26" s="188"/>
    </row>
    <row r="27" spans="1:2" ht="25.5">
      <c r="A27" s="166" t="s">
        <v>170</v>
      </c>
      <c r="B27" s="188"/>
    </row>
    <row r="28" spans="1:2">
      <c r="A28" s="165" t="s">
        <v>171</v>
      </c>
      <c r="B28" s="165" t="s">
        <v>172</v>
      </c>
    </row>
    <row r="29" spans="1:2">
      <c r="A29" s="167" t="s">
        <v>173</v>
      </c>
      <c r="B29" s="188" t="s">
        <v>174</v>
      </c>
    </row>
    <row r="30" spans="1:2">
      <c r="A30" s="167" t="s">
        <v>175</v>
      </c>
      <c r="B30" s="188"/>
    </row>
    <row r="31" spans="1:2">
      <c r="A31" s="167" t="s">
        <v>176</v>
      </c>
      <c r="B31" s="188"/>
    </row>
    <row r="32" spans="1:2" ht="25.5">
      <c r="A32" s="167" t="s">
        <v>177</v>
      </c>
      <c r="B32" s="188"/>
    </row>
    <row r="33" spans="1:2">
      <c r="A33" s="167" t="s">
        <v>178</v>
      </c>
      <c r="B33" s="188"/>
    </row>
    <row r="34" spans="1:2">
      <c r="A34" s="167" t="s">
        <v>179</v>
      </c>
      <c r="B34" s="188"/>
    </row>
    <row r="35" spans="1:2">
      <c r="A35" s="167" t="s">
        <v>180</v>
      </c>
      <c r="B35" s="188"/>
    </row>
    <row r="36" spans="1:2" ht="25.5">
      <c r="A36" s="167" t="s">
        <v>181</v>
      </c>
      <c r="B36" s="188" t="s">
        <v>172</v>
      </c>
    </row>
    <row r="37" spans="1:2" ht="25.5">
      <c r="A37" s="167" t="s">
        <v>182</v>
      </c>
      <c r="B37" s="188"/>
    </row>
    <row r="38" spans="1:2" ht="25.5">
      <c r="A38" s="167" t="s">
        <v>183</v>
      </c>
      <c r="B38" s="188"/>
    </row>
    <row r="39" spans="1:2">
      <c r="A39" s="167" t="s">
        <v>184</v>
      </c>
      <c r="B39" s="188" t="s">
        <v>172</v>
      </c>
    </row>
    <row r="40" spans="1:2">
      <c r="A40" s="167" t="s">
        <v>185</v>
      </c>
      <c r="B40" s="188"/>
    </row>
    <row r="41" spans="1:2">
      <c r="A41" s="167" t="s">
        <v>186</v>
      </c>
      <c r="B41" s="188" t="s">
        <v>187</v>
      </c>
    </row>
    <row r="42" spans="1:2">
      <c r="A42" s="167" t="s">
        <v>188</v>
      </c>
      <c r="B42" s="188"/>
    </row>
    <row r="43" spans="1:2">
      <c r="A43" s="167" t="s">
        <v>189</v>
      </c>
      <c r="B43" s="188"/>
    </row>
    <row r="44" spans="1:2">
      <c r="A44" s="167" t="s">
        <v>190</v>
      </c>
      <c r="B44" s="188"/>
    </row>
    <row r="45" spans="1:2">
      <c r="A45" s="167" t="s">
        <v>191</v>
      </c>
      <c r="B45" s="188" t="s">
        <v>187</v>
      </c>
    </row>
    <row r="46" spans="1:2">
      <c r="A46" s="167" t="s">
        <v>192</v>
      </c>
      <c r="B46" s="188"/>
    </row>
    <row r="47" spans="1:2">
      <c r="A47" s="167" t="s">
        <v>193</v>
      </c>
      <c r="B47" s="188" t="s">
        <v>187</v>
      </c>
    </row>
    <row r="48" spans="1:2">
      <c r="A48" s="168" t="s">
        <v>194</v>
      </c>
      <c r="B48" s="188"/>
    </row>
    <row r="49" spans="1:2">
      <c r="A49" s="167" t="s">
        <v>195</v>
      </c>
      <c r="B49" s="188"/>
    </row>
    <row r="50" spans="1:2">
      <c r="A50" s="167" t="s">
        <v>196</v>
      </c>
      <c r="B50" s="165" t="s">
        <v>187</v>
      </c>
    </row>
    <row r="51" spans="1:2">
      <c r="A51" s="167" t="s">
        <v>197</v>
      </c>
      <c r="B51" s="167" t="s">
        <v>174</v>
      </c>
    </row>
    <row r="52" spans="1:2">
      <c r="A52" s="167" t="s">
        <v>198</v>
      </c>
      <c r="B52" s="167" t="s">
        <v>187</v>
      </c>
    </row>
    <row r="53" spans="1:2">
      <c r="A53" s="165" t="s">
        <v>199</v>
      </c>
      <c r="B53" s="165" t="s">
        <v>200</v>
      </c>
    </row>
    <row r="54" spans="1:2">
      <c r="A54" s="165" t="s">
        <v>201</v>
      </c>
      <c r="B54" s="167" t="s">
        <v>148</v>
      </c>
    </row>
    <row r="55" spans="1:2">
      <c r="A55" s="167" t="s">
        <v>202</v>
      </c>
      <c r="B55" s="167" t="s">
        <v>174</v>
      </c>
    </row>
    <row r="56" spans="1:2">
      <c r="A56" s="165" t="s">
        <v>203</v>
      </c>
      <c r="B56" s="165" t="s">
        <v>204</v>
      </c>
    </row>
    <row r="57" spans="1:2">
      <c r="A57" s="167" t="s">
        <v>205</v>
      </c>
      <c r="B57" s="165" t="s">
        <v>206</v>
      </c>
    </row>
    <row r="58" spans="1:2">
      <c r="A58" s="167" t="s">
        <v>207</v>
      </c>
      <c r="B58" s="165" t="s">
        <v>208</v>
      </c>
    </row>
    <row r="59" spans="1:2">
      <c r="A59" s="167" t="s">
        <v>209</v>
      </c>
      <c r="B59" s="165" t="s">
        <v>210</v>
      </c>
    </row>
    <row r="60" spans="1:2">
      <c r="A60" s="167" t="s">
        <v>211</v>
      </c>
      <c r="B60" s="165" t="s">
        <v>212</v>
      </c>
    </row>
    <row r="61" spans="1:2">
      <c r="A61" s="167" t="s">
        <v>213</v>
      </c>
      <c r="B61" s="165" t="s">
        <v>214</v>
      </c>
    </row>
    <row r="62" spans="1:2">
      <c r="A62" s="167" t="s">
        <v>215</v>
      </c>
      <c r="B62" s="165" t="s">
        <v>200</v>
      </c>
    </row>
    <row r="63" spans="1:2">
      <c r="A63" s="165" t="s">
        <v>216</v>
      </c>
      <c r="B63" s="165" t="s">
        <v>217</v>
      </c>
    </row>
    <row r="64" spans="1:2">
      <c r="A64" s="167" t="s">
        <v>218</v>
      </c>
      <c r="B64" s="165" t="s">
        <v>219</v>
      </c>
    </row>
    <row r="65" spans="1:2">
      <c r="A65" s="167" t="s">
        <v>220</v>
      </c>
      <c r="B65" s="165" t="s">
        <v>221</v>
      </c>
    </row>
    <row r="66" spans="1:2">
      <c r="A66" s="167" t="s">
        <v>222</v>
      </c>
      <c r="B66" s="165" t="s">
        <v>223</v>
      </c>
    </row>
    <row r="67" spans="1:2">
      <c r="A67" s="167" t="s">
        <v>224</v>
      </c>
      <c r="B67" s="165" t="s">
        <v>225</v>
      </c>
    </row>
    <row r="68" spans="1:2">
      <c r="A68" s="167" t="s">
        <v>226</v>
      </c>
      <c r="B68" s="165" t="s">
        <v>227</v>
      </c>
    </row>
    <row r="69" spans="1:2">
      <c r="A69" s="167" t="s">
        <v>228</v>
      </c>
      <c r="B69" s="165" t="s">
        <v>229</v>
      </c>
    </row>
    <row r="70" spans="1:2">
      <c r="A70" s="167" t="s">
        <v>230</v>
      </c>
      <c r="B70" s="165" t="s">
        <v>172</v>
      </c>
    </row>
    <row r="71" spans="1:2">
      <c r="A71" s="167" t="s">
        <v>231</v>
      </c>
      <c r="B71" s="165" t="s">
        <v>172</v>
      </c>
    </row>
    <row r="72" spans="1:2">
      <c r="A72" s="167" t="s">
        <v>232</v>
      </c>
      <c r="B72" s="165" t="s">
        <v>187</v>
      </c>
    </row>
    <row r="73" spans="1:2">
      <c r="A73" s="165" t="s">
        <v>233</v>
      </c>
      <c r="B73" s="165" t="s">
        <v>234</v>
      </c>
    </row>
    <row r="74" spans="1:2" ht="25.5">
      <c r="A74" s="165" t="s">
        <v>235</v>
      </c>
      <c r="B74" s="165" t="s">
        <v>236</v>
      </c>
    </row>
    <row r="75" spans="1:2" ht="25.5">
      <c r="A75" s="165" t="s">
        <v>237</v>
      </c>
      <c r="B75" s="165" t="s">
        <v>238</v>
      </c>
    </row>
    <row r="76" spans="1:2">
      <c r="A76" s="165" t="s">
        <v>239</v>
      </c>
      <c r="B76" s="165" t="s">
        <v>204</v>
      </c>
    </row>
    <row r="77" spans="1:2">
      <c r="A77" s="165" t="s">
        <v>240</v>
      </c>
      <c r="B77" s="165" t="s">
        <v>204</v>
      </c>
    </row>
    <row r="78" spans="1:2" ht="25.5">
      <c r="A78" s="165" t="s">
        <v>241</v>
      </c>
      <c r="B78" s="165" t="s">
        <v>204</v>
      </c>
    </row>
    <row r="79" spans="1:2">
      <c r="A79" s="165" t="s">
        <v>242</v>
      </c>
      <c r="B79" s="165" t="s">
        <v>243</v>
      </c>
    </row>
    <row r="80" spans="1:2">
      <c r="A80" s="165" t="s">
        <v>244</v>
      </c>
      <c r="B80" s="165" t="s">
        <v>245</v>
      </c>
    </row>
    <row r="81" spans="1:2">
      <c r="A81" s="167" t="s">
        <v>246</v>
      </c>
      <c r="B81" s="188" t="s">
        <v>247</v>
      </c>
    </row>
    <row r="82" spans="1:2">
      <c r="A82" s="167" t="s">
        <v>248</v>
      </c>
      <c r="B82" s="188"/>
    </row>
    <row r="83" spans="1:2">
      <c r="A83" s="165" t="s">
        <v>249</v>
      </c>
      <c r="B83" s="165" t="s">
        <v>250</v>
      </c>
    </row>
    <row r="84" spans="1:2">
      <c r="A84" s="165" t="s">
        <v>251</v>
      </c>
      <c r="B84" s="165" t="s">
        <v>252</v>
      </c>
    </row>
    <row r="85" spans="1:2" ht="25.5">
      <c r="A85" s="165" t="s">
        <v>253</v>
      </c>
      <c r="B85" s="165" t="s">
        <v>254</v>
      </c>
    </row>
    <row r="86" spans="1:2">
      <c r="A86" s="165" t="s">
        <v>255</v>
      </c>
      <c r="B86" s="165" t="s">
        <v>256</v>
      </c>
    </row>
    <row r="87" spans="1:2">
      <c r="A87" s="165" t="s">
        <v>257</v>
      </c>
      <c r="B87" s="165" t="s">
        <v>256</v>
      </c>
    </row>
    <row r="88" spans="1:2">
      <c r="A88" s="165" t="s">
        <v>258</v>
      </c>
      <c r="B88" s="165" t="s">
        <v>259</v>
      </c>
    </row>
    <row r="89" spans="1:2">
      <c r="A89" s="167" t="s">
        <v>260</v>
      </c>
      <c r="B89" s="165" t="s">
        <v>261</v>
      </c>
    </row>
  </sheetData>
  <mergeCells count="15">
    <mergeCell ref="B39:B40"/>
    <mergeCell ref="B41:B44"/>
    <mergeCell ref="B45:B46"/>
    <mergeCell ref="B47:B49"/>
    <mergeCell ref="B81:B82"/>
    <mergeCell ref="B10:B18"/>
    <mergeCell ref="B20:B23"/>
    <mergeCell ref="B25:B27"/>
    <mergeCell ref="B29:B35"/>
    <mergeCell ref="B36:B38"/>
    <mergeCell ref="A1:B1"/>
    <mergeCell ref="A2:B2"/>
    <mergeCell ref="A4:B4"/>
    <mergeCell ref="A5:B5"/>
    <mergeCell ref="A7:B7"/>
  </mergeCells>
  <pageMargins left="0.511811024" right="0.511811024" top="0.78740157499999996" bottom="0.78740157499999996" header="0.31496062000000002" footer="0.31496062000000002"/>
  <pageSetup paperSize="9" scale="82" orientation="portrait" r:id="rId1"/>
  <headerFooter>
    <oddHeader>&amp;L&amp;G&amp;CProcesso 23069.161936/2021-50
PE 33/2022&amp;R&amp;G</oddHeader>
  </headerFooter>
  <colBreaks count="1" manualBreakCount="1">
    <brk id="3" max="1048575" man="1"/>
  </colBreaks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6"/>
  <sheetViews>
    <sheetView topLeftCell="A7" zoomScaleNormal="100" workbookViewId="0">
      <selection activeCell="A5" sqref="A5:E5"/>
    </sheetView>
  </sheetViews>
  <sheetFormatPr defaultColWidth="8.85546875" defaultRowHeight="15"/>
  <cols>
    <col min="1" max="1" width="5.28515625" customWidth="1"/>
    <col min="2" max="2" width="46.85546875" customWidth="1"/>
    <col min="3" max="3" width="9.85546875" customWidth="1"/>
    <col min="4" max="4" width="11.7109375" customWidth="1"/>
    <col min="5" max="5" width="17.5703125" customWidth="1"/>
    <col min="6" max="6" width="14.140625" customWidth="1"/>
    <col min="7" max="7" width="10.85546875" bestFit="1" customWidth="1"/>
    <col min="8" max="8" width="12.5703125" bestFit="1" customWidth="1"/>
  </cols>
  <sheetData>
    <row r="1" spans="1:8" ht="18.75" customHeight="1">
      <c r="A1" s="185" t="s">
        <v>0</v>
      </c>
      <c r="B1" s="185"/>
      <c r="C1" s="185"/>
      <c r="D1" s="185"/>
      <c r="E1" s="185"/>
      <c r="F1" s="5"/>
      <c r="G1" s="5"/>
      <c r="H1" s="5"/>
    </row>
    <row r="2" spans="1:8" ht="18.75">
      <c r="A2" s="184" t="s">
        <v>1</v>
      </c>
      <c r="B2" s="184"/>
      <c r="C2" s="184"/>
      <c r="D2" s="184"/>
      <c r="E2" s="184"/>
      <c r="F2" s="6"/>
      <c r="G2" s="6"/>
      <c r="H2" s="6"/>
    </row>
    <row r="4" spans="1:8" ht="15" customHeight="1">
      <c r="A4" s="180" t="s">
        <v>145</v>
      </c>
      <c r="B4" s="192"/>
      <c r="C4" s="192"/>
      <c r="D4" s="192"/>
      <c r="E4" s="192"/>
      <c r="F4" s="7"/>
      <c r="G4" s="7"/>
      <c r="H4" s="7"/>
    </row>
    <row r="5" spans="1:8" ht="47.25" customHeight="1">
      <c r="A5" s="181" t="s">
        <v>131</v>
      </c>
      <c r="B5" s="181"/>
      <c r="C5" s="181"/>
      <c r="D5" s="181"/>
      <c r="E5" s="181"/>
      <c r="F5" s="8"/>
      <c r="G5" s="8"/>
      <c r="H5" s="8"/>
    </row>
    <row r="7" spans="1:8">
      <c r="A7" s="193" t="s">
        <v>136</v>
      </c>
      <c r="B7" s="193"/>
      <c r="C7" s="193"/>
      <c r="D7" s="193"/>
      <c r="E7" s="193"/>
    </row>
    <row r="8" spans="1:8">
      <c r="A8" s="194" t="s">
        <v>137</v>
      </c>
      <c r="B8" s="194"/>
      <c r="C8" s="194"/>
      <c r="D8" s="194"/>
      <c r="E8" s="194"/>
    </row>
    <row r="10" spans="1:8">
      <c r="A10" s="190" t="s">
        <v>138</v>
      </c>
      <c r="B10" s="190"/>
      <c r="C10" s="190"/>
      <c r="D10" s="190"/>
      <c r="E10" s="190"/>
    </row>
    <row r="11" spans="1:8" ht="22.5">
      <c r="A11" s="156" t="s">
        <v>5</v>
      </c>
      <c r="B11" s="157" t="s">
        <v>6</v>
      </c>
      <c r="C11" s="158" t="s">
        <v>139</v>
      </c>
      <c r="D11" s="158" t="s">
        <v>140</v>
      </c>
      <c r="E11" s="159" t="s">
        <v>141</v>
      </c>
    </row>
    <row r="12" spans="1:8" ht="38.25">
      <c r="A12" s="160">
        <v>1</v>
      </c>
      <c r="B12" s="160" t="s">
        <v>142</v>
      </c>
      <c r="C12" s="160">
        <v>4</v>
      </c>
      <c r="D12" s="161">
        <v>29.62</v>
      </c>
      <c r="E12" s="162">
        <f>D12*C12</f>
        <v>118.48</v>
      </c>
    </row>
    <row r="13" spans="1:8" ht="25.5">
      <c r="A13" s="160">
        <v>2</v>
      </c>
      <c r="B13" s="160" t="s">
        <v>143</v>
      </c>
      <c r="C13" s="160">
        <v>1</v>
      </c>
      <c r="D13" s="161">
        <v>2.37</v>
      </c>
      <c r="E13" s="162">
        <f>D13*C13</f>
        <v>2.37</v>
      </c>
    </row>
    <row r="14" spans="1:8">
      <c r="A14" s="163"/>
      <c r="B14" s="163" t="s">
        <v>8</v>
      </c>
      <c r="C14" s="163"/>
      <c r="D14" s="163"/>
      <c r="E14" s="164">
        <f>E15/12</f>
        <v>10.070833333333335</v>
      </c>
    </row>
    <row r="15" spans="1:8">
      <c r="A15" s="163"/>
      <c r="B15" s="163" t="s">
        <v>7</v>
      </c>
      <c r="C15" s="163"/>
      <c r="D15" s="163"/>
      <c r="E15" s="164">
        <f>SUM(E12:E13)</f>
        <v>120.85000000000001</v>
      </c>
    </row>
    <row r="16" spans="1:8" ht="36" customHeight="1">
      <c r="A16" s="191" t="s">
        <v>144</v>
      </c>
      <c r="B16" s="189"/>
      <c r="C16" s="189"/>
      <c r="D16" s="189"/>
      <c r="E16" s="189"/>
    </row>
  </sheetData>
  <mergeCells count="8">
    <mergeCell ref="A10:E10"/>
    <mergeCell ref="A16:E16"/>
    <mergeCell ref="A5:E5"/>
    <mergeCell ref="A1:E1"/>
    <mergeCell ref="A2:E2"/>
    <mergeCell ref="A4:E4"/>
    <mergeCell ref="A7:E7"/>
    <mergeCell ref="A8:E8"/>
  </mergeCells>
  <pageMargins left="0.511811024" right="0.511811024" top="0.78740157499999996" bottom="0.78740157499999996" header="0.31496062000000002" footer="0.31496062000000002"/>
  <pageSetup paperSize="9" scale="93" orientation="landscape" r:id="rId1"/>
  <headerFooter>
    <oddHeader>&amp;L&amp;G&amp;CProcesso 23069.161936/2021-50
PE 33/2022&amp;R&amp;G</oddHeader>
  </headerFooter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0EF26E-FCCD-4A13-8172-BC7159007AB8}">
  <dimension ref="A1:H14"/>
  <sheetViews>
    <sheetView zoomScale="90" zoomScaleNormal="90" workbookViewId="0">
      <selection activeCell="A2" sqref="A2:G2"/>
    </sheetView>
  </sheetViews>
  <sheetFormatPr defaultColWidth="8.85546875" defaultRowHeight="15"/>
  <cols>
    <col min="1" max="1" width="8.42578125" bestFit="1" customWidth="1"/>
    <col min="2" max="2" width="73.140625" customWidth="1"/>
    <col min="3" max="3" width="9.85546875" customWidth="1"/>
    <col min="4" max="4" width="11.85546875" bestFit="1" customWidth="1"/>
    <col min="5" max="5" width="14.7109375" bestFit="1" customWidth="1"/>
    <col min="6" max="6" width="16.85546875" bestFit="1" customWidth="1"/>
    <col min="7" max="7" width="14.42578125" bestFit="1" customWidth="1"/>
    <col min="8" max="8" width="12.5703125" bestFit="1" customWidth="1"/>
  </cols>
  <sheetData>
    <row r="1" spans="1:8" ht="18.75" customHeight="1">
      <c r="A1" s="195" t="s">
        <v>0</v>
      </c>
      <c r="B1" s="195"/>
      <c r="C1" s="195"/>
      <c r="D1" s="195"/>
      <c r="E1" s="195"/>
      <c r="F1" s="195"/>
      <c r="G1" s="195"/>
      <c r="H1" s="5"/>
    </row>
    <row r="2" spans="1:8" ht="18.75">
      <c r="A2" s="196" t="s">
        <v>1</v>
      </c>
      <c r="B2" s="196"/>
      <c r="C2" s="196"/>
      <c r="D2" s="196"/>
      <c r="E2" s="196"/>
      <c r="F2" s="196"/>
      <c r="G2" s="196"/>
      <c r="H2" s="6"/>
    </row>
    <row r="4" spans="1:8" ht="15" customHeight="1">
      <c r="A4" s="180" t="s">
        <v>263</v>
      </c>
      <c r="B4" s="180"/>
      <c r="C4" s="180"/>
      <c r="D4" s="180"/>
      <c r="E4" s="180"/>
      <c r="F4" s="180"/>
      <c r="G4" s="180"/>
      <c r="H4" s="7"/>
    </row>
    <row r="5" spans="1:8" ht="47.25" customHeight="1">
      <c r="A5" s="197" t="s">
        <v>131</v>
      </c>
      <c r="B5" s="197"/>
      <c r="C5" s="197"/>
      <c r="D5" s="197"/>
      <c r="E5" s="197"/>
      <c r="F5" s="197"/>
      <c r="G5" s="197"/>
      <c r="H5" s="8"/>
    </row>
    <row r="7" spans="1:8">
      <c r="A7" s="198" t="s">
        <v>264</v>
      </c>
      <c r="B7" s="198"/>
      <c r="C7" s="198"/>
      <c r="D7" s="198"/>
      <c r="E7" s="198"/>
      <c r="F7" s="198"/>
      <c r="G7" s="198"/>
    </row>
    <row r="8" spans="1:8">
      <c r="A8" s="200" t="s">
        <v>5</v>
      </c>
      <c r="B8" s="202" t="s">
        <v>276</v>
      </c>
      <c r="C8" s="200" t="s">
        <v>265</v>
      </c>
      <c r="D8" s="200" t="s">
        <v>266</v>
      </c>
      <c r="E8" s="205" t="s">
        <v>267</v>
      </c>
      <c r="F8" s="205"/>
      <c r="G8" s="205"/>
    </row>
    <row r="9" spans="1:8" ht="30">
      <c r="A9" s="201"/>
      <c r="B9" s="201"/>
      <c r="C9" s="201"/>
      <c r="D9" s="201"/>
      <c r="E9" s="169" t="s">
        <v>268</v>
      </c>
      <c r="F9" s="170" t="s">
        <v>274</v>
      </c>
      <c r="G9" s="170" t="s">
        <v>275</v>
      </c>
    </row>
    <row r="10" spans="1:8" ht="288.75" customHeight="1">
      <c r="A10" s="173">
        <v>1</v>
      </c>
      <c r="B10" s="171" t="s">
        <v>272</v>
      </c>
      <c r="C10" s="172" t="s">
        <v>269</v>
      </c>
      <c r="D10" s="173">
        <v>25</v>
      </c>
      <c r="E10" s="174">
        <v>5665.75</v>
      </c>
      <c r="F10" s="176">
        <f>E10*D10</f>
        <v>141643.75</v>
      </c>
      <c r="G10" s="177">
        <f>F10*20%</f>
        <v>28328.75</v>
      </c>
    </row>
    <row r="11" spans="1:8">
      <c r="A11" s="203" t="s">
        <v>273</v>
      </c>
      <c r="B11" s="201"/>
      <c r="C11" s="201"/>
      <c r="D11" s="201"/>
      <c r="E11" s="201"/>
      <c r="F11" s="178"/>
      <c r="G11" s="175">
        <f>G10</f>
        <v>28328.75</v>
      </c>
    </row>
    <row r="12" spans="1:8">
      <c r="A12" s="203" t="s">
        <v>270</v>
      </c>
      <c r="B12" s="201"/>
      <c r="C12" s="201"/>
      <c r="D12" s="201"/>
      <c r="E12" s="201"/>
      <c r="F12" s="178"/>
      <c r="G12" s="175">
        <f>G11/12</f>
        <v>2360.7291666666665</v>
      </c>
    </row>
    <row r="13" spans="1:8">
      <c r="A13" s="204" t="s">
        <v>278</v>
      </c>
      <c r="B13" s="201"/>
      <c r="C13" s="201"/>
      <c r="D13" s="201"/>
      <c r="E13" s="201"/>
      <c r="F13" s="179"/>
      <c r="G13" s="175">
        <f>G12/25</f>
        <v>94.42916666666666</v>
      </c>
    </row>
    <row r="14" spans="1:8" ht="42.75" customHeight="1">
      <c r="A14" s="199" t="s">
        <v>271</v>
      </c>
      <c r="B14" s="199"/>
      <c r="C14" s="199"/>
      <c r="D14" s="199"/>
      <c r="E14" s="199"/>
      <c r="F14" s="199"/>
      <c r="G14" s="199"/>
    </row>
  </sheetData>
  <mergeCells count="14">
    <mergeCell ref="A14:G14"/>
    <mergeCell ref="A8:A9"/>
    <mergeCell ref="B8:B9"/>
    <mergeCell ref="C8:C9"/>
    <mergeCell ref="D8:D9"/>
    <mergeCell ref="A11:E11"/>
    <mergeCell ref="A12:E12"/>
    <mergeCell ref="A13:E13"/>
    <mergeCell ref="E8:G8"/>
    <mergeCell ref="A4:G4"/>
    <mergeCell ref="A1:G1"/>
    <mergeCell ref="A2:G2"/>
    <mergeCell ref="A5:G5"/>
    <mergeCell ref="A7:G7"/>
  </mergeCells>
  <pageMargins left="0.511811024" right="0.511811024" top="0.78740157499999996" bottom="0.78740157499999996" header="0.31496062000000002" footer="0.31496062000000002"/>
  <pageSetup paperSize="9" scale="83" orientation="landscape" r:id="rId1"/>
  <headerFooter>
    <oddHeader>&amp;L&amp;G&amp;CProcesso 23069.161936/2021-50
PE 33/2022&amp;R&amp;G</oddHeader>
  </headerFooter>
  <drawing r:id="rId2"/>
  <legacyDrawingHF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B3A60-D5A4-4ECA-8066-B25420DC2F2B}">
  <dimension ref="A1:H155"/>
  <sheetViews>
    <sheetView zoomScaleNormal="100" workbookViewId="0">
      <selection activeCell="B3" sqref="B3"/>
    </sheetView>
  </sheetViews>
  <sheetFormatPr defaultColWidth="8.85546875" defaultRowHeight="15"/>
  <cols>
    <col min="2" max="2" width="64.5703125" customWidth="1"/>
    <col min="3" max="3" width="15.5703125" bestFit="1" customWidth="1"/>
    <col min="4" max="4" width="15.42578125" bestFit="1" customWidth="1"/>
    <col min="5" max="5" width="12.85546875" customWidth="1"/>
    <col min="6" max="6" width="14" customWidth="1"/>
    <col min="7" max="7" width="10.85546875" customWidth="1"/>
  </cols>
  <sheetData>
    <row r="1" spans="1:8" ht="18" customHeight="1">
      <c r="A1" s="185" t="s">
        <v>0</v>
      </c>
      <c r="B1" s="185"/>
      <c r="C1" s="185"/>
      <c r="D1" s="185"/>
      <c r="E1" s="185"/>
      <c r="F1" s="5"/>
      <c r="G1" s="5"/>
    </row>
    <row r="2" spans="1:8" ht="18.75">
      <c r="A2" s="184" t="s">
        <v>1</v>
      </c>
      <c r="B2" s="184"/>
      <c r="C2" s="184"/>
      <c r="D2" s="184"/>
      <c r="E2" s="184"/>
      <c r="F2" s="6"/>
      <c r="G2" s="6"/>
    </row>
    <row r="4" spans="1:8" ht="14.45" customHeight="1">
      <c r="A4" s="186" t="s">
        <v>262</v>
      </c>
      <c r="B4" s="186"/>
      <c r="C4" s="186"/>
      <c r="D4" s="186"/>
      <c r="E4" s="186"/>
      <c r="F4" s="7"/>
      <c r="G4" s="7"/>
      <c r="H4" s="3"/>
    </row>
    <row r="5" spans="1:8" ht="38.450000000000003" customHeight="1">
      <c r="A5" s="181" t="s">
        <v>131</v>
      </c>
      <c r="B5" s="181"/>
      <c r="C5" s="181"/>
      <c r="D5" s="181"/>
      <c r="E5" s="181"/>
      <c r="F5" s="8"/>
      <c r="G5" s="8"/>
      <c r="H5" s="4"/>
    </row>
    <row r="7" spans="1:8">
      <c r="A7" s="9"/>
      <c r="B7" s="209" t="s">
        <v>130</v>
      </c>
      <c r="C7" s="209"/>
      <c r="D7" s="209"/>
      <c r="E7" s="209"/>
    </row>
    <row r="8" spans="1:8">
      <c r="A8" s="9"/>
      <c r="B8" s="9"/>
      <c r="C8" s="9"/>
      <c r="D8" s="9"/>
      <c r="E8" s="9"/>
    </row>
    <row r="9" spans="1:8">
      <c r="A9" s="9"/>
      <c r="B9" s="210" t="s">
        <v>9</v>
      </c>
      <c r="C9" s="210"/>
      <c r="D9" s="210"/>
      <c r="E9" s="210"/>
    </row>
    <row r="10" spans="1:8" ht="15.75" thickBot="1">
      <c r="A10" s="9"/>
      <c r="B10" s="10" t="s">
        <v>10</v>
      </c>
      <c r="C10" s="11"/>
      <c r="D10" s="11"/>
      <c r="E10" s="11"/>
    </row>
    <row r="11" spans="1:8">
      <c r="A11" s="9"/>
      <c r="B11" s="152" t="s">
        <v>11</v>
      </c>
      <c r="C11" s="211" t="s">
        <v>133</v>
      </c>
      <c r="D11" s="212"/>
      <c r="E11" s="213"/>
    </row>
    <row r="12" spans="1:8">
      <c r="A12" s="9"/>
      <c r="B12" s="153" t="s">
        <v>12</v>
      </c>
      <c r="C12" s="214">
        <v>20.88</v>
      </c>
      <c r="D12" s="215"/>
      <c r="E12" s="216"/>
    </row>
    <row r="13" spans="1:8">
      <c r="A13" s="9"/>
      <c r="B13" s="153" t="s">
        <v>13</v>
      </c>
      <c r="C13" s="217" t="s">
        <v>134</v>
      </c>
      <c r="D13" s="218"/>
      <c r="E13" s="219"/>
    </row>
    <row r="14" spans="1:8">
      <c r="A14" s="9"/>
      <c r="B14" s="153" t="s">
        <v>14</v>
      </c>
      <c r="C14" s="220">
        <v>2512.59</v>
      </c>
      <c r="D14" s="221"/>
      <c r="E14" s="222"/>
    </row>
    <row r="15" spans="1:8">
      <c r="A15" s="9"/>
      <c r="B15" s="153" t="s">
        <v>125</v>
      </c>
      <c r="C15" s="223"/>
      <c r="D15" s="215"/>
      <c r="E15" s="216"/>
    </row>
    <row r="16" spans="1:8">
      <c r="A16" s="9"/>
      <c r="B16" s="153" t="s">
        <v>126</v>
      </c>
      <c r="C16" s="206"/>
      <c r="D16" s="207"/>
      <c r="E16" s="208"/>
    </row>
    <row r="17" spans="1:5">
      <c r="A17" s="9"/>
      <c r="B17" s="153" t="s">
        <v>127</v>
      </c>
      <c r="C17" s="225"/>
      <c r="D17" s="226"/>
      <c r="E17" s="227"/>
    </row>
    <row r="18" spans="1:5">
      <c r="A18" s="9"/>
      <c r="B18" s="151" t="s">
        <v>128</v>
      </c>
      <c r="C18" s="228"/>
      <c r="D18" s="229"/>
      <c r="E18" s="230"/>
    </row>
    <row r="19" spans="1:5" ht="36" customHeight="1">
      <c r="A19" s="9"/>
      <c r="B19" s="154" t="s">
        <v>123</v>
      </c>
      <c r="C19" s="238" t="s">
        <v>124</v>
      </c>
      <c r="D19" s="238"/>
      <c r="E19" s="239"/>
    </row>
    <row r="20" spans="1:5" ht="36" customHeight="1" thickBot="1">
      <c r="A20" s="9"/>
      <c r="B20" s="155"/>
      <c r="C20" s="240"/>
      <c r="D20" s="241"/>
      <c r="E20" s="242"/>
    </row>
    <row r="21" spans="1:5" ht="15.75" thickBot="1">
      <c r="A21" s="9"/>
      <c r="B21" s="9"/>
      <c r="C21" s="12"/>
      <c r="D21" s="12"/>
      <c r="E21" s="12"/>
    </row>
    <row r="22" spans="1:5">
      <c r="A22" s="231" t="s">
        <v>15</v>
      </c>
      <c r="B22" s="231"/>
      <c r="C22" s="231"/>
      <c r="D22" s="12"/>
      <c r="E22" s="12"/>
    </row>
    <row r="23" spans="1:5">
      <c r="A23" s="13">
        <v>1</v>
      </c>
      <c r="B23" s="14" t="s">
        <v>16</v>
      </c>
      <c r="C23" s="15" t="s">
        <v>17</v>
      </c>
      <c r="D23" s="12"/>
      <c r="E23" s="12"/>
    </row>
    <row r="24" spans="1:5">
      <c r="A24" s="16" t="s">
        <v>18</v>
      </c>
      <c r="B24" s="17" t="s">
        <v>19</v>
      </c>
      <c r="C24" s="18">
        <f>C14</f>
        <v>2512.59</v>
      </c>
      <c r="D24" s="12"/>
      <c r="E24" s="12"/>
    </row>
    <row r="25" spans="1:5">
      <c r="A25" s="16" t="s">
        <v>20</v>
      </c>
      <c r="B25" s="17" t="s">
        <v>21</v>
      </c>
      <c r="C25" s="19"/>
      <c r="D25" s="12"/>
      <c r="E25" s="12"/>
    </row>
    <row r="26" spans="1:5">
      <c r="A26" s="16" t="s">
        <v>22</v>
      </c>
      <c r="B26" s="17" t="s">
        <v>135</v>
      </c>
      <c r="C26" s="19"/>
      <c r="D26" s="12"/>
      <c r="E26" s="9"/>
    </row>
    <row r="27" spans="1:5">
      <c r="A27" s="16" t="s">
        <v>23</v>
      </c>
      <c r="B27" s="20" t="s">
        <v>24</v>
      </c>
      <c r="C27" s="19"/>
      <c r="D27" s="12"/>
      <c r="E27" s="9"/>
    </row>
    <row r="28" spans="1:5">
      <c r="A28" s="16" t="s">
        <v>25</v>
      </c>
      <c r="B28" s="20" t="s">
        <v>26</v>
      </c>
      <c r="C28" s="19"/>
      <c r="D28" s="12"/>
      <c r="E28" s="9"/>
    </row>
    <row r="29" spans="1:5">
      <c r="A29" s="16" t="s">
        <v>27</v>
      </c>
      <c r="B29" s="21" t="s">
        <v>28</v>
      </c>
      <c r="C29" s="22"/>
      <c r="D29" s="12"/>
      <c r="E29" s="9"/>
    </row>
    <row r="30" spans="1:5" ht="15.75" thickBot="1">
      <c r="A30" s="23"/>
      <c r="B30" s="24" t="s">
        <v>29</v>
      </c>
      <c r="C30" s="25">
        <f>SUM(C24:C29)</f>
        <v>2512.59</v>
      </c>
      <c r="D30" s="12"/>
      <c r="E30" s="9"/>
    </row>
    <row r="31" spans="1:5" ht="15.75" thickBot="1">
      <c r="A31" s="9"/>
      <c r="B31" s="232"/>
      <c r="C31" s="232"/>
      <c r="D31" s="232"/>
      <c r="E31" s="12"/>
    </row>
    <row r="32" spans="1:5">
      <c r="A32" s="26"/>
      <c r="B32" s="233" t="s">
        <v>30</v>
      </c>
      <c r="C32" s="233"/>
      <c r="D32" s="12"/>
      <c r="E32" s="9"/>
    </row>
    <row r="33" spans="1:5">
      <c r="A33" s="27"/>
      <c r="B33" s="234" t="s">
        <v>31</v>
      </c>
      <c r="C33" s="234"/>
      <c r="D33" s="12"/>
      <c r="E33" s="9"/>
    </row>
    <row r="34" spans="1:5">
      <c r="A34" s="13" t="s">
        <v>32</v>
      </c>
      <c r="B34" s="28" t="s">
        <v>33</v>
      </c>
      <c r="C34" s="15" t="s">
        <v>34</v>
      </c>
      <c r="D34" s="12"/>
      <c r="E34" s="9"/>
    </row>
    <row r="35" spans="1:5">
      <c r="A35" s="16" t="s">
        <v>18</v>
      </c>
      <c r="B35" s="29" t="s">
        <v>35</v>
      </c>
      <c r="C35" s="30">
        <f>C30*8.33%</f>
        <v>209.29874700000002</v>
      </c>
      <c r="D35" s="12"/>
      <c r="E35" s="9"/>
    </row>
    <row r="36" spans="1:5">
      <c r="A36" s="16" t="s">
        <v>20</v>
      </c>
      <c r="B36" s="29" t="s">
        <v>36</v>
      </c>
      <c r="C36" s="30">
        <f>C30*12.1%</f>
        <v>304.02339000000001</v>
      </c>
      <c r="D36" s="31"/>
      <c r="E36" s="9"/>
    </row>
    <row r="37" spans="1:5">
      <c r="A37" s="32"/>
      <c r="B37" s="33" t="s">
        <v>37</v>
      </c>
      <c r="C37" s="34">
        <f>SUM(C35:C36)</f>
        <v>513.322137</v>
      </c>
      <c r="D37" s="35"/>
      <c r="E37" s="9"/>
    </row>
    <row r="38" spans="1:5" ht="36">
      <c r="A38" s="36" t="s">
        <v>22</v>
      </c>
      <c r="B38" s="37" t="s">
        <v>38</v>
      </c>
      <c r="C38" s="38">
        <f>C30*7.82%</f>
        <v>196.48453800000001</v>
      </c>
      <c r="D38" s="35"/>
      <c r="E38" s="9"/>
    </row>
    <row r="39" spans="1:5" ht="15.75" thickBot="1">
      <c r="A39" s="9"/>
      <c r="B39" s="9"/>
      <c r="C39" s="9"/>
      <c r="D39" s="9"/>
      <c r="E39" s="12"/>
    </row>
    <row r="40" spans="1:5" ht="32.450000000000003" customHeight="1" thickBot="1">
      <c r="A40" s="235" t="s">
        <v>39</v>
      </c>
      <c r="B40" s="235"/>
      <c r="C40" s="235"/>
      <c r="D40" s="235"/>
      <c r="E40" s="12"/>
    </row>
    <row r="41" spans="1:5" ht="15.75" thickBot="1">
      <c r="A41" s="39" t="s">
        <v>40</v>
      </c>
      <c r="B41" s="40" t="s">
        <v>41</v>
      </c>
      <c r="C41" s="41" t="s">
        <v>42</v>
      </c>
      <c r="D41" s="42" t="s">
        <v>17</v>
      </c>
      <c r="E41" s="12"/>
    </row>
    <row r="42" spans="1:5">
      <c r="A42" s="43" t="s">
        <v>18</v>
      </c>
      <c r="B42" s="44" t="s">
        <v>43</v>
      </c>
      <c r="C42" s="45">
        <v>20</v>
      </c>
      <c r="D42" s="46">
        <f>(C$30*(C42/100))</f>
        <v>502.51800000000003</v>
      </c>
      <c r="E42" s="12"/>
    </row>
    <row r="43" spans="1:5" ht="15.75" thickBot="1">
      <c r="A43" s="43" t="s">
        <v>20</v>
      </c>
      <c r="B43" s="47" t="s">
        <v>44</v>
      </c>
      <c r="C43" s="48">
        <v>2.5</v>
      </c>
      <c r="D43" s="49">
        <f>(C30*(C43/100))</f>
        <v>62.814750000000004</v>
      </c>
      <c r="E43" s="12"/>
    </row>
    <row r="44" spans="1:5" ht="15.75" thickBot="1">
      <c r="A44" s="43" t="s">
        <v>22</v>
      </c>
      <c r="B44" s="50" t="s">
        <v>45</v>
      </c>
      <c r="C44" s="51">
        <v>6</v>
      </c>
      <c r="D44" s="46">
        <f t="shared" ref="D44:D49" si="0">(C$30*(C44/100))</f>
        <v>150.75540000000001</v>
      </c>
      <c r="E44" s="12"/>
    </row>
    <row r="45" spans="1:5" ht="15.75" thickBot="1">
      <c r="A45" s="43" t="s">
        <v>23</v>
      </c>
      <c r="B45" s="47" t="s">
        <v>46</v>
      </c>
      <c r="C45" s="48">
        <v>1.5</v>
      </c>
      <c r="D45" s="46">
        <f t="shared" si="0"/>
        <v>37.688850000000002</v>
      </c>
      <c r="E45" s="12"/>
    </row>
    <row r="46" spans="1:5" ht="15.75" thickBot="1">
      <c r="A46" s="43" t="s">
        <v>25</v>
      </c>
      <c r="B46" s="47" t="s">
        <v>47</v>
      </c>
      <c r="C46" s="48">
        <v>1</v>
      </c>
      <c r="D46" s="46">
        <f t="shared" si="0"/>
        <v>25.125900000000001</v>
      </c>
      <c r="E46" s="12"/>
    </row>
    <row r="47" spans="1:5" ht="15.75" thickBot="1">
      <c r="A47" s="43" t="s">
        <v>27</v>
      </c>
      <c r="B47" s="47" t="s">
        <v>48</v>
      </c>
      <c r="C47" s="48">
        <v>0.6</v>
      </c>
      <c r="D47" s="46">
        <f t="shared" si="0"/>
        <v>15.075540000000002</v>
      </c>
      <c r="E47" s="12"/>
    </row>
    <row r="48" spans="1:5" ht="15.75" thickBot="1">
      <c r="A48" s="43" t="s">
        <v>49</v>
      </c>
      <c r="B48" s="47" t="s">
        <v>50</v>
      </c>
      <c r="C48" s="48">
        <v>0.2</v>
      </c>
      <c r="D48" s="46">
        <f t="shared" si="0"/>
        <v>5.0251800000000006</v>
      </c>
      <c r="E48" s="12"/>
    </row>
    <row r="49" spans="1:5">
      <c r="A49" s="43" t="s">
        <v>51</v>
      </c>
      <c r="B49" s="50" t="s">
        <v>52</v>
      </c>
      <c r="C49" s="51">
        <v>8</v>
      </c>
      <c r="D49" s="46">
        <f t="shared" si="0"/>
        <v>201.00720000000001</v>
      </c>
      <c r="E49" s="12"/>
    </row>
    <row r="50" spans="1:5" ht="15.75" thickBot="1">
      <c r="A50" s="52"/>
      <c r="B50" s="53" t="s">
        <v>53</v>
      </c>
      <c r="C50" s="54">
        <f>SUM(C42:C49)</f>
        <v>39.799999999999997</v>
      </c>
      <c r="D50" s="55">
        <f>SUM(D42:D49)</f>
        <v>1000.0108200000001</v>
      </c>
      <c r="E50" s="12"/>
    </row>
    <row r="51" spans="1:5">
      <c r="A51" s="56"/>
      <c r="B51" s="57" t="s">
        <v>54</v>
      </c>
      <c r="C51" s="56"/>
      <c r="D51" s="56"/>
      <c r="E51" s="12"/>
    </row>
    <row r="52" spans="1:5" ht="15.75" thickBot="1">
      <c r="A52" s="56"/>
      <c r="B52" s="57"/>
      <c r="C52" s="56"/>
      <c r="D52" s="56"/>
      <c r="E52" s="12"/>
    </row>
    <row r="53" spans="1:5">
      <c r="A53" s="58"/>
      <c r="B53" s="59" t="s">
        <v>55</v>
      </c>
      <c r="C53" s="60"/>
      <c r="D53" s="12"/>
      <c r="E53" s="9"/>
    </row>
    <row r="54" spans="1:5">
      <c r="A54" s="13" t="s">
        <v>56</v>
      </c>
      <c r="B54" s="14" t="s">
        <v>57</v>
      </c>
      <c r="C54" s="15" t="s">
        <v>17</v>
      </c>
      <c r="D54" s="12"/>
      <c r="E54" s="9"/>
    </row>
    <row r="55" spans="1:5">
      <c r="A55" s="143" t="s">
        <v>18</v>
      </c>
      <c r="B55" s="144" t="s">
        <v>58</v>
      </c>
      <c r="C55" s="145">
        <f>(4.05*4*C12)-(6%*C14)</f>
        <v>187.50059999999996</v>
      </c>
      <c r="D55" s="12"/>
      <c r="E55" s="9"/>
    </row>
    <row r="56" spans="1:5">
      <c r="A56" s="143" t="s">
        <v>20</v>
      </c>
      <c r="B56" s="146" t="s">
        <v>59</v>
      </c>
      <c r="C56" s="148">
        <f>(21*C12)-(10%*C12*21)</f>
        <v>394.63199999999995</v>
      </c>
      <c r="D56" s="12"/>
      <c r="E56" s="9"/>
    </row>
    <row r="57" spans="1:5">
      <c r="A57" s="143" t="s">
        <v>22</v>
      </c>
      <c r="B57" s="146" t="s">
        <v>121</v>
      </c>
      <c r="C57" s="145">
        <v>0</v>
      </c>
      <c r="D57" s="12"/>
      <c r="E57" s="9"/>
    </row>
    <row r="58" spans="1:5">
      <c r="A58" s="143" t="s">
        <v>23</v>
      </c>
      <c r="B58" s="17" t="s">
        <v>277</v>
      </c>
      <c r="C58" s="145">
        <v>17</v>
      </c>
      <c r="D58" s="12"/>
      <c r="E58" s="9"/>
    </row>
    <row r="59" spans="1:5" ht="15.75" thickBot="1">
      <c r="A59" s="23"/>
      <c r="B59" s="24" t="s">
        <v>60</v>
      </c>
      <c r="C59" s="25">
        <f>SUM(C55:C58)</f>
        <v>599.13259999999991</v>
      </c>
      <c r="D59" s="12"/>
      <c r="E59" s="9"/>
    </row>
    <row r="60" spans="1:5" ht="15.75" thickBot="1">
      <c r="A60" s="56"/>
      <c r="B60" s="61"/>
      <c r="C60" s="62"/>
      <c r="D60" s="63"/>
      <c r="E60" s="12"/>
    </row>
    <row r="61" spans="1:5">
      <c r="A61" s="58"/>
      <c r="B61" s="64" t="s">
        <v>61</v>
      </c>
      <c r="C61" s="65"/>
      <c r="D61" s="12"/>
      <c r="E61" s="9"/>
    </row>
    <row r="62" spans="1:5">
      <c r="A62" s="16">
        <v>2</v>
      </c>
      <c r="B62" s="66" t="s">
        <v>62</v>
      </c>
      <c r="C62" s="67" t="s">
        <v>34</v>
      </c>
      <c r="D62" s="12"/>
      <c r="E62" s="9"/>
    </row>
    <row r="63" spans="1:5">
      <c r="A63" s="16" t="s">
        <v>32</v>
      </c>
      <c r="B63" s="17" t="s">
        <v>33</v>
      </c>
      <c r="C63" s="18">
        <f>C37</f>
        <v>513.322137</v>
      </c>
      <c r="D63" s="12"/>
      <c r="E63" s="9"/>
    </row>
    <row r="64" spans="1:5">
      <c r="A64" s="16" t="s">
        <v>40</v>
      </c>
      <c r="B64" s="17" t="s">
        <v>41</v>
      </c>
      <c r="C64" s="18">
        <f>D50+C38</f>
        <v>1196.4953580000001</v>
      </c>
      <c r="D64" s="12"/>
      <c r="E64" s="9"/>
    </row>
    <row r="65" spans="1:5">
      <c r="A65" s="16" t="s">
        <v>56</v>
      </c>
      <c r="B65" s="17" t="s">
        <v>57</v>
      </c>
      <c r="C65" s="18">
        <f>C59</f>
        <v>599.13259999999991</v>
      </c>
      <c r="D65" s="12"/>
      <c r="E65" s="9"/>
    </row>
    <row r="66" spans="1:5" ht="15.75" thickBot="1">
      <c r="A66" s="23"/>
      <c r="B66" s="68" t="s">
        <v>37</v>
      </c>
      <c r="C66" s="25">
        <f>SUM(C63:C65)</f>
        <v>2308.9500950000001</v>
      </c>
      <c r="D66" s="12"/>
      <c r="E66" s="9"/>
    </row>
    <row r="67" spans="1:5" ht="15.75" thickBot="1">
      <c r="A67" s="9"/>
      <c r="B67" s="69"/>
      <c r="C67" s="63"/>
      <c r="D67" s="63"/>
      <c r="E67" s="12"/>
    </row>
    <row r="68" spans="1:5">
      <c r="A68" s="70"/>
      <c r="B68" s="71" t="s">
        <v>63</v>
      </c>
      <c r="C68" s="72"/>
      <c r="D68" s="12"/>
      <c r="E68" s="9"/>
    </row>
    <row r="69" spans="1:5">
      <c r="A69" s="73">
        <v>3</v>
      </c>
      <c r="B69" s="74" t="s">
        <v>64</v>
      </c>
      <c r="C69" s="75" t="s">
        <v>17</v>
      </c>
      <c r="D69" s="12"/>
      <c r="E69" s="9"/>
    </row>
    <row r="70" spans="1:5">
      <c r="A70" s="76" t="s">
        <v>18</v>
      </c>
      <c r="B70" s="77" t="s">
        <v>65</v>
      </c>
      <c r="C70" s="78">
        <f>((C30+C35+C36)/12)*5%</f>
        <v>12.607967237499999</v>
      </c>
      <c r="D70" s="12"/>
      <c r="E70" s="9"/>
    </row>
    <row r="71" spans="1:5">
      <c r="A71" s="76" t="s">
        <v>20</v>
      </c>
      <c r="B71" s="77" t="s">
        <v>66</v>
      </c>
      <c r="C71" s="79">
        <f>((C30+C35)/12)*5%*8%</f>
        <v>0.90729624900000005</v>
      </c>
      <c r="D71" s="12"/>
      <c r="E71" s="9"/>
    </row>
    <row r="72" spans="1:5">
      <c r="A72" s="76" t="s">
        <v>22</v>
      </c>
      <c r="B72" s="77" t="s">
        <v>67</v>
      </c>
      <c r="C72" s="79">
        <v>0</v>
      </c>
      <c r="D72" s="12"/>
      <c r="E72" s="9"/>
    </row>
    <row r="73" spans="1:5">
      <c r="A73" s="76" t="s">
        <v>23</v>
      </c>
      <c r="B73" s="77" t="s">
        <v>68</v>
      </c>
      <c r="C73" s="79">
        <f>(((C30+C57)/30/12)*7)</f>
        <v>48.855916666666666</v>
      </c>
      <c r="D73" s="12"/>
      <c r="E73" s="9"/>
    </row>
    <row r="74" spans="1:5" ht="24">
      <c r="A74" s="76" t="s">
        <v>25</v>
      </c>
      <c r="B74" s="77" t="s">
        <v>69</v>
      </c>
      <c r="C74" s="80">
        <f>(C30/30/12*7)*8%</f>
        <v>3.9084733333333332</v>
      </c>
      <c r="D74" s="12"/>
      <c r="E74" s="9"/>
    </row>
    <row r="75" spans="1:5">
      <c r="A75" s="76" t="s">
        <v>27</v>
      </c>
      <c r="B75" s="77" t="s">
        <v>70</v>
      </c>
      <c r="C75" s="79">
        <f>C30*4%</f>
        <v>100.50360000000001</v>
      </c>
      <c r="D75" s="12"/>
      <c r="E75" s="9"/>
    </row>
    <row r="76" spans="1:5">
      <c r="A76" s="81"/>
      <c r="B76" s="74" t="s">
        <v>53</v>
      </c>
      <c r="C76" s="82">
        <f>SUM(C70:C75)</f>
        <v>166.7832534865</v>
      </c>
      <c r="D76" s="12"/>
      <c r="E76" s="9"/>
    </row>
    <row r="77" spans="1:5" ht="15.75" thickBot="1">
      <c r="A77" s="9"/>
      <c r="B77" s="9"/>
      <c r="C77" s="9"/>
      <c r="D77" s="9"/>
      <c r="E77" s="12"/>
    </row>
    <row r="78" spans="1:5">
      <c r="A78" s="26"/>
      <c r="B78" s="83" t="s">
        <v>71</v>
      </c>
      <c r="C78" s="84"/>
      <c r="D78" s="85"/>
      <c r="E78" s="9"/>
    </row>
    <row r="79" spans="1:5">
      <c r="A79" s="27"/>
      <c r="B79" s="66" t="s">
        <v>72</v>
      </c>
      <c r="C79" s="15"/>
      <c r="D79" s="12"/>
      <c r="E79" s="9"/>
    </row>
    <row r="80" spans="1:5">
      <c r="A80" s="13" t="s">
        <v>73</v>
      </c>
      <c r="B80" s="86" t="s">
        <v>74</v>
      </c>
      <c r="C80" s="87" t="s">
        <v>17</v>
      </c>
      <c r="D80" s="12"/>
      <c r="E80" s="9"/>
    </row>
    <row r="81" spans="1:5">
      <c r="A81" s="16" t="s">
        <v>18</v>
      </c>
      <c r="B81" s="88" t="s">
        <v>75</v>
      </c>
      <c r="C81" s="89">
        <v>0</v>
      </c>
      <c r="D81" s="12"/>
      <c r="E81" s="9"/>
    </row>
    <row r="82" spans="1:5">
      <c r="A82" s="16" t="s">
        <v>20</v>
      </c>
      <c r="B82" s="88" t="s">
        <v>76</v>
      </c>
      <c r="C82" s="89">
        <f>(((C30+C66+C76+C85+C106)-(C55-C56-C103-C104))/30*2.96)/12</f>
        <v>44.452298799031183</v>
      </c>
      <c r="D82" s="12"/>
      <c r="E82" s="9"/>
    </row>
    <row r="83" spans="1:5">
      <c r="A83" s="16" t="s">
        <v>22</v>
      </c>
      <c r="B83" s="88" t="s">
        <v>77</v>
      </c>
      <c r="C83" s="89">
        <f>(((C30+C66+C76+C85+C106)-(C55-C56-C103-C104))/30*5*1.5%)/12</f>
        <v>1.1263251384889659</v>
      </c>
      <c r="D83" s="12"/>
      <c r="E83" s="9"/>
    </row>
    <row r="84" spans="1:5">
      <c r="A84" s="16" t="s">
        <v>23</v>
      </c>
      <c r="B84" s="88" t="s">
        <v>78</v>
      </c>
      <c r="C84" s="89">
        <f>(((C30+C66+C76+C85+C106)-(C55-C56-C103-C104))/30*15*0.78%)/12</f>
        <v>1.7570672160427867</v>
      </c>
      <c r="D84" s="12"/>
      <c r="E84" s="9"/>
    </row>
    <row r="85" spans="1:5">
      <c r="A85" s="16" t="s">
        <v>25</v>
      </c>
      <c r="B85" s="88" t="s">
        <v>79</v>
      </c>
      <c r="C85" s="89">
        <f>(((C36*3.95/12)+(C57*3.95*1.02%))/12+((C30+C35)*39.8%*3.95)*1.02%/12)</f>
        <v>11.976749593868229</v>
      </c>
      <c r="D85" s="35"/>
      <c r="E85" s="9"/>
    </row>
    <row r="86" spans="1:5">
      <c r="A86" s="16" t="s">
        <v>27</v>
      </c>
      <c r="B86" s="90" t="s">
        <v>80</v>
      </c>
      <c r="C86" s="89">
        <v>0</v>
      </c>
      <c r="D86" s="12"/>
      <c r="E86" s="9"/>
    </row>
    <row r="87" spans="1:5" ht="15.75" thickBot="1">
      <c r="A87" s="23"/>
      <c r="B87" s="91" t="s">
        <v>53</v>
      </c>
      <c r="C87" s="55">
        <f>SUM(C81:C86)</f>
        <v>59.312440747431161</v>
      </c>
      <c r="D87" s="12"/>
      <c r="E87" s="9"/>
    </row>
    <row r="88" spans="1:5" ht="15.75" thickBot="1">
      <c r="A88" s="56"/>
      <c r="B88" s="56"/>
      <c r="C88" s="56"/>
      <c r="D88" s="9"/>
      <c r="E88" s="12"/>
    </row>
    <row r="89" spans="1:5">
      <c r="A89" s="92"/>
      <c r="B89" s="236" t="s">
        <v>81</v>
      </c>
      <c r="C89" s="236"/>
      <c r="D89" s="12"/>
      <c r="E89" s="9"/>
    </row>
    <row r="90" spans="1:5">
      <c r="A90" s="13" t="s">
        <v>82</v>
      </c>
      <c r="B90" s="86" t="s">
        <v>83</v>
      </c>
      <c r="C90" s="87" t="s">
        <v>17</v>
      </c>
      <c r="D90" s="12"/>
      <c r="E90" s="9"/>
    </row>
    <row r="91" spans="1:5">
      <c r="A91" s="16" t="s">
        <v>18</v>
      </c>
      <c r="B91" s="93" t="s">
        <v>84</v>
      </c>
      <c r="C91" s="94">
        <v>0</v>
      </c>
      <c r="D91" s="12"/>
      <c r="E91" s="9"/>
    </row>
    <row r="92" spans="1:5" ht="15.75" thickBot="1">
      <c r="A92" s="95"/>
      <c r="B92" s="91" t="s">
        <v>53</v>
      </c>
      <c r="C92" s="96">
        <v>0</v>
      </c>
      <c r="D92" s="97"/>
      <c r="E92" s="9"/>
    </row>
    <row r="93" spans="1:5" ht="15.75" thickBot="1">
      <c r="A93" s="56"/>
      <c r="B93" s="56"/>
      <c r="C93" s="56"/>
      <c r="D93" s="9"/>
      <c r="E93" s="12"/>
    </row>
    <row r="94" spans="1:5">
      <c r="A94" s="58"/>
      <c r="B94" s="64" t="s">
        <v>85</v>
      </c>
      <c r="C94" s="65"/>
      <c r="D94" s="12"/>
      <c r="E94" s="9"/>
    </row>
    <row r="95" spans="1:5">
      <c r="A95" s="13">
        <v>4</v>
      </c>
      <c r="B95" s="66" t="s">
        <v>86</v>
      </c>
      <c r="C95" s="67" t="s">
        <v>34</v>
      </c>
      <c r="D95" s="12"/>
      <c r="E95" s="9"/>
    </row>
    <row r="96" spans="1:5">
      <c r="A96" s="16" t="s">
        <v>73</v>
      </c>
      <c r="B96" s="17" t="s">
        <v>74</v>
      </c>
      <c r="C96" s="18">
        <f>C87</f>
        <v>59.312440747431161</v>
      </c>
      <c r="D96" s="98"/>
      <c r="E96" s="99"/>
    </row>
    <row r="97" spans="1:5">
      <c r="A97" s="16" t="s">
        <v>82</v>
      </c>
      <c r="B97" s="17" t="s">
        <v>83</v>
      </c>
      <c r="C97" s="18">
        <v>0</v>
      </c>
      <c r="D97" s="12"/>
      <c r="E97" s="9"/>
    </row>
    <row r="98" spans="1:5" ht="15.75" thickBot="1">
      <c r="A98" s="23"/>
      <c r="B98" s="68" t="s">
        <v>37</v>
      </c>
      <c r="C98" s="25">
        <f>SUM(C96:C97)</f>
        <v>59.312440747431161</v>
      </c>
      <c r="D98" s="12"/>
      <c r="E98" s="9"/>
    </row>
    <row r="99" spans="1:5" ht="15.75" thickBot="1">
      <c r="A99" s="9"/>
      <c r="B99" s="9"/>
      <c r="C99" s="9"/>
      <c r="D99" s="9"/>
      <c r="E99" s="9"/>
    </row>
    <row r="100" spans="1:5">
      <c r="A100" s="100"/>
      <c r="B100" s="83" t="s">
        <v>87</v>
      </c>
      <c r="C100" s="101"/>
      <c r="D100" s="9"/>
      <c r="E100" s="9"/>
    </row>
    <row r="101" spans="1:5">
      <c r="A101" s="102">
        <v>5</v>
      </c>
      <c r="B101" s="103" t="s">
        <v>88</v>
      </c>
      <c r="C101" s="15" t="s">
        <v>17</v>
      </c>
      <c r="D101" s="9"/>
      <c r="E101" s="9"/>
    </row>
    <row r="102" spans="1:5">
      <c r="A102" s="104" t="s">
        <v>18</v>
      </c>
      <c r="B102" s="150" t="s">
        <v>122</v>
      </c>
      <c r="C102" s="106">
        <f>'An IIB Uniformes e Mat.'!E14</f>
        <v>10.070833333333335</v>
      </c>
      <c r="D102" s="9"/>
      <c r="E102" s="9"/>
    </row>
    <row r="103" spans="1:5">
      <c r="A103" s="104" t="s">
        <v>20</v>
      </c>
      <c r="B103" s="107" t="s">
        <v>89</v>
      </c>
      <c r="C103" s="108">
        <v>0</v>
      </c>
      <c r="D103" s="109"/>
      <c r="E103" s="109"/>
    </row>
    <row r="104" spans="1:5">
      <c r="A104" s="104" t="s">
        <v>22</v>
      </c>
      <c r="B104" s="105" t="s">
        <v>90</v>
      </c>
      <c r="C104" s="110">
        <f>'An IIC Equipamentos'!G13</f>
        <v>94.42916666666666</v>
      </c>
      <c r="D104" s="109"/>
      <c r="E104" s="9"/>
    </row>
    <row r="105" spans="1:5">
      <c r="A105" s="111" t="s">
        <v>23</v>
      </c>
      <c r="B105" s="149" t="s">
        <v>28</v>
      </c>
      <c r="C105" s="112">
        <v>0</v>
      </c>
      <c r="D105" s="9"/>
      <c r="E105" s="9"/>
    </row>
    <row r="106" spans="1:5" ht="15.75" thickBot="1">
      <c r="A106" s="113"/>
      <c r="B106" s="114" t="s">
        <v>91</v>
      </c>
      <c r="C106" s="115">
        <f>C102+C103+C104</f>
        <v>104.5</v>
      </c>
      <c r="D106" s="116"/>
      <c r="E106" s="9"/>
    </row>
    <row r="107" spans="1:5" ht="15.75" thickBot="1">
      <c r="A107" s="117"/>
      <c r="B107" s="118"/>
      <c r="C107" s="119"/>
      <c r="D107" s="119"/>
      <c r="E107" s="9"/>
    </row>
    <row r="108" spans="1:5">
      <c r="A108" s="120"/>
      <c r="B108" s="233" t="s">
        <v>92</v>
      </c>
      <c r="C108" s="233"/>
      <c r="D108" s="233"/>
      <c r="E108" s="9"/>
    </row>
    <row r="109" spans="1:5">
      <c r="A109" s="102">
        <v>6</v>
      </c>
      <c r="B109" s="86" t="s">
        <v>93</v>
      </c>
      <c r="C109" s="121" t="s">
        <v>42</v>
      </c>
      <c r="D109" s="87" t="s">
        <v>17</v>
      </c>
      <c r="E109" s="9"/>
    </row>
    <row r="110" spans="1:5">
      <c r="A110" s="104" t="s">
        <v>18</v>
      </c>
      <c r="B110" s="122" t="s">
        <v>94</v>
      </c>
      <c r="C110" s="123">
        <v>4.8</v>
      </c>
      <c r="D110" s="30">
        <f>(C127)*C110/100</f>
        <v>247.30251788322872</v>
      </c>
      <c r="E110" s="9"/>
    </row>
    <row r="111" spans="1:5">
      <c r="A111" s="104" t="s">
        <v>20</v>
      </c>
      <c r="B111" s="122" t="s">
        <v>95</v>
      </c>
      <c r="C111" s="123">
        <v>3.92</v>
      </c>
      <c r="D111" s="30">
        <f>(C127+D110)*C111/100</f>
        <v>211.65798163899268</v>
      </c>
      <c r="E111" s="9"/>
    </row>
    <row r="112" spans="1:5">
      <c r="A112" s="104" t="s">
        <v>22</v>
      </c>
      <c r="B112" s="122" t="s">
        <v>96</v>
      </c>
      <c r="C112" s="123"/>
      <c r="D112" s="30"/>
      <c r="E112" s="9"/>
    </row>
    <row r="113" spans="1:5">
      <c r="A113" s="104"/>
      <c r="B113" s="122" t="s">
        <v>97</v>
      </c>
      <c r="C113" s="123">
        <f>3+0.65</f>
        <v>3.65</v>
      </c>
      <c r="D113" s="30">
        <f>((C127+D110+D111)/(1-(C113+C115)/100))*C113/100</f>
        <v>224.19815494209044</v>
      </c>
      <c r="E113" s="9"/>
    </row>
    <row r="114" spans="1:5">
      <c r="A114" s="104"/>
      <c r="B114" s="122" t="s">
        <v>98</v>
      </c>
      <c r="C114" s="123"/>
      <c r="D114" s="30"/>
      <c r="E114" s="9"/>
    </row>
    <row r="115" spans="1:5">
      <c r="A115" s="104"/>
      <c r="B115" s="122" t="s">
        <v>99</v>
      </c>
      <c r="C115" s="124">
        <v>5</v>
      </c>
      <c r="D115" s="30">
        <f>((C127+D110+D111)/(1-(C113+C115)/100))*C115/100</f>
        <v>307.12076019464445</v>
      </c>
      <c r="E115" s="9"/>
    </row>
    <row r="116" spans="1:5">
      <c r="A116" s="104"/>
      <c r="B116" s="122" t="s">
        <v>100</v>
      </c>
      <c r="C116" s="123"/>
      <c r="D116" s="30"/>
      <c r="E116" s="9"/>
    </row>
    <row r="117" spans="1:5" ht="15.75" thickBot="1">
      <c r="A117" s="125"/>
      <c r="B117" s="91" t="s">
        <v>53</v>
      </c>
      <c r="C117" s="126">
        <f>SUM(C110:C116)</f>
        <v>17.369999999999997</v>
      </c>
      <c r="D117" s="55">
        <f>SUM(D110:D116)</f>
        <v>990.27941465895628</v>
      </c>
      <c r="E117" s="9"/>
    </row>
    <row r="118" spans="1:5">
      <c r="A118" s="117"/>
      <c r="B118" s="118"/>
      <c r="C118" s="119"/>
      <c r="D118" s="119"/>
      <c r="E118" s="9"/>
    </row>
    <row r="119" spans="1:5">
      <c r="A119" s="237" t="s">
        <v>101</v>
      </c>
      <c r="B119" s="237"/>
      <c r="C119" s="237"/>
      <c r="D119" s="127"/>
      <c r="E119" s="99"/>
    </row>
    <row r="120" spans="1:5" ht="15.75" thickBot="1">
      <c r="A120" s="9"/>
      <c r="B120" s="127"/>
      <c r="C120" s="9"/>
      <c r="D120" s="9"/>
      <c r="E120" s="99"/>
    </row>
    <row r="121" spans="1:5">
      <c r="A121" s="58"/>
      <c r="B121" s="128" t="s">
        <v>102</v>
      </c>
      <c r="C121" s="129" t="s">
        <v>17</v>
      </c>
      <c r="D121" s="99"/>
      <c r="E121" s="99"/>
    </row>
    <row r="122" spans="1:5">
      <c r="A122" s="27" t="s">
        <v>18</v>
      </c>
      <c r="B122" s="122" t="s">
        <v>103</v>
      </c>
      <c r="C122" s="30">
        <f>C30</f>
        <v>2512.59</v>
      </c>
      <c r="D122" s="99"/>
      <c r="E122" s="99"/>
    </row>
    <row r="123" spans="1:5">
      <c r="A123" s="27" t="s">
        <v>20</v>
      </c>
      <c r="B123" s="122" t="s">
        <v>104</v>
      </c>
      <c r="C123" s="30">
        <f>C66</f>
        <v>2308.9500950000001</v>
      </c>
      <c r="D123" s="99"/>
      <c r="E123" s="99"/>
    </row>
    <row r="124" spans="1:5">
      <c r="A124" s="27" t="s">
        <v>22</v>
      </c>
      <c r="B124" s="122" t="s">
        <v>105</v>
      </c>
      <c r="C124" s="30">
        <f>C76</f>
        <v>166.7832534865</v>
      </c>
      <c r="D124" s="99"/>
      <c r="E124" s="99"/>
    </row>
    <row r="125" spans="1:5">
      <c r="A125" s="27" t="s">
        <v>23</v>
      </c>
      <c r="B125" s="122" t="s">
        <v>106</v>
      </c>
      <c r="C125" s="30">
        <f>C98</f>
        <v>59.312440747431161</v>
      </c>
      <c r="D125" s="99"/>
      <c r="E125" s="99"/>
    </row>
    <row r="126" spans="1:5">
      <c r="A126" s="27" t="s">
        <v>25</v>
      </c>
      <c r="B126" s="122" t="s">
        <v>107</v>
      </c>
      <c r="C126" s="30">
        <f>C106</f>
        <v>104.5</v>
      </c>
      <c r="D126" s="99"/>
      <c r="E126" s="99"/>
    </row>
    <row r="127" spans="1:5">
      <c r="A127" s="27"/>
      <c r="B127" s="121" t="s">
        <v>108</v>
      </c>
      <c r="C127" s="130">
        <f>SUM(C122:C126)</f>
        <v>5152.135789233932</v>
      </c>
      <c r="D127" s="99"/>
      <c r="E127" s="99"/>
    </row>
    <row r="128" spans="1:5">
      <c r="A128" s="27" t="s">
        <v>27</v>
      </c>
      <c r="B128" s="122" t="s">
        <v>109</v>
      </c>
      <c r="C128" s="30">
        <f>D117</f>
        <v>990.27941465895628</v>
      </c>
      <c r="D128" s="99"/>
      <c r="E128" s="99"/>
    </row>
    <row r="129" spans="1:5">
      <c r="A129" s="27"/>
      <c r="B129" s="86" t="s">
        <v>110</v>
      </c>
      <c r="C129" s="130">
        <f>SUM(C127:C128)</f>
        <v>6142.4152038928878</v>
      </c>
      <c r="D129" s="99"/>
      <c r="E129" s="99"/>
    </row>
    <row r="130" spans="1:5" ht="15.75" thickBot="1">
      <c r="A130" s="23"/>
      <c r="B130" s="131" t="s">
        <v>111</v>
      </c>
      <c r="C130" s="132">
        <f>C129/C30</f>
        <v>2.4446547999844332</v>
      </c>
      <c r="D130" s="99"/>
      <c r="E130" s="99"/>
    </row>
    <row r="131" spans="1:5">
      <c r="A131" s="9"/>
      <c r="B131" s="127"/>
      <c r="C131" s="9"/>
      <c r="D131" s="9"/>
      <c r="E131" s="9"/>
    </row>
    <row r="132" spans="1:5" ht="15.75" thickBot="1">
      <c r="A132" s="9"/>
      <c r="B132" s="9"/>
      <c r="C132" s="9"/>
      <c r="D132" s="9"/>
      <c r="E132" s="9"/>
    </row>
    <row r="133" spans="1:5">
      <c r="A133" s="120"/>
      <c r="B133" s="233" t="s">
        <v>112</v>
      </c>
      <c r="C133" s="233"/>
      <c r="D133" s="233"/>
      <c r="E133" s="9"/>
    </row>
    <row r="134" spans="1:5">
      <c r="A134" s="102">
        <v>6</v>
      </c>
      <c r="B134" s="86" t="s">
        <v>93</v>
      </c>
      <c r="C134" s="121" t="s">
        <v>42</v>
      </c>
      <c r="D134" s="87" t="s">
        <v>17</v>
      </c>
      <c r="E134" s="9"/>
    </row>
    <row r="135" spans="1:5">
      <c r="A135" s="104" t="s">
        <v>18</v>
      </c>
      <c r="B135" s="122" t="s">
        <v>94</v>
      </c>
      <c r="C135" s="123">
        <v>4.8</v>
      </c>
      <c r="D135" s="30">
        <f>(C152)*C135/100</f>
        <v>247.30251788322872</v>
      </c>
      <c r="E135" s="9"/>
    </row>
    <row r="136" spans="1:5">
      <c r="A136" s="104" t="s">
        <v>20</v>
      </c>
      <c r="B136" s="122" t="s">
        <v>95</v>
      </c>
      <c r="C136" s="123">
        <v>3.92</v>
      </c>
      <c r="D136" s="30">
        <f>(C152+D135)*C136/100</f>
        <v>211.65798163899268</v>
      </c>
      <c r="E136" s="9"/>
    </row>
    <row r="137" spans="1:5">
      <c r="A137" s="104" t="s">
        <v>22</v>
      </c>
      <c r="B137" s="122" t="s">
        <v>96</v>
      </c>
      <c r="C137" s="123"/>
      <c r="D137" s="30"/>
      <c r="E137" s="9"/>
    </row>
    <row r="138" spans="1:5">
      <c r="A138" s="104"/>
      <c r="B138" s="147" t="s">
        <v>120</v>
      </c>
      <c r="C138" s="51">
        <v>9.25</v>
      </c>
      <c r="D138" s="30">
        <f>((C152+D135+D136)/(1-(C138+C140)/100))*C138/100</f>
        <v>605.27860840809819</v>
      </c>
      <c r="E138" s="9"/>
    </row>
    <row r="139" spans="1:5">
      <c r="A139" s="104"/>
      <c r="B139" s="122" t="s">
        <v>98</v>
      </c>
      <c r="C139" s="123"/>
      <c r="D139" s="30"/>
      <c r="E139" s="9"/>
    </row>
    <row r="140" spans="1:5">
      <c r="A140" s="104"/>
      <c r="B140" s="122" t="s">
        <v>99</v>
      </c>
      <c r="C140" s="124">
        <v>5</v>
      </c>
      <c r="D140" s="30">
        <f>((C152+D135+D136)/(1-(C138+C140)/100))*C140/100</f>
        <v>327.17762616653954</v>
      </c>
      <c r="E140" s="9"/>
    </row>
    <row r="141" spans="1:5">
      <c r="A141" s="104"/>
      <c r="B141" s="122" t="s">
        <v>100</v>
      </c>
      <c r="C141" s="123"/>
      <c r="D141" s="30"/>
      <c r="E141" s="9"/>
    </row>
    <row r="142" spans="1:5" ht="15.75" thickBot="1">
      <c r="A142" s="125"/>
      <c r="B142" s="91" t="s">
        <v>53</v>
      </c>
      <c r="C142" s="126">
        <f>SUM(C135:C141)</f>
        <v>22.97</v>
      </c>
      <c r="D142" s="55">
        <f>SUM(D135:D141)</f>
        <v>1391.4167340968593</v>
      </c>
      <c r="E142" s="9"/>
    </row>
    <row r="143" spans="1:5">
      <c r="A143" s="56"/>
      <c r="B143" s="56"/>
      <c r="C143" s="56"/>
      <c r="D143" s="56"/>
      <c r="E143" s="9"/>
    </row>
    <row r="144" spans="1:5">
      <c r="A144" s="224" t="s">
        <v>101</v>
      </c>
      <c r="B144" s="224"/>
      <c r="C144" s="224"/>
      <c r="D144" s="133"/>
      <c r="E144" s="9"/>
    </row>
    <row r="145" spans="1:5" ht="15.75" thickBot="1">
      <c r="A145" s="56"/>
      <c r="B145" s="134"/>
      <c r="C145" s="56"/>
      <c r="D145" s="133"/>
      <c r="E145" s="9"/>
    </row>
    <row r="146" spans="1:5">
      <c r="A146" s="58"/>
      <c r="B146" s="128" t="s">
        <v>102</v>
      </c>
      <c r="C146" s="129" t="s">
        <v>17</v>
      </c>
      <c r="D146" s="133"/>
      <c r="E146" s="9"/>
    </row>
    <row r="147" spans="1:5">
      <c r="A147" s="27" t="s">
        <v>18</v>
      </c>
      <c r="B147" s="122" t="s">
        <v>103</v>
      </c>
      <c r="C147" s="30">
        <f>C122</f>
        <v>2512.59</v>
      </c>
      <c r="D147" s="133"/>
      <c r="E147" s="9"/>
    </row>
    <row r="148" spans="1:5">
      <c r="A148" s="27" t="s">
        <v>20</v>
      </c>
      <c r="B148" s="122" t="s">
        <v>104</v>
      </c>
      <c r="C148" s="30">
        <f>C123</f>
        <v>2308.9500950000001</v>
      </c>
      <c r="D148" s="133"/>
      <c r="E148" s="9"/>
    </row>
    <row r="149" spans="1:5">
      <c r="A149" s="27" t="s">
        <v>22</v>
      </c>
      <c r="B149" s="122" t="s">
        <v>105</v>
      </c>
      <c r="C149" s="30">
        <f>C124</f>
        <v>166.7832534865</v>
      </c>
      <c r="D149" s="133"/>
      <c r="E149" s="9"/>
    </row>
    <row r="150" spans="1:5">
      <c r="A150" s="27" t="s">
        <v>23</v>
      </c>
      <c r="B150" s="122" t="s">
        <v>106</v>
      </c>
      <c r="C150" s="30">
        <f>C125</f>
        <v>59.312440747431161</v>
      </c>
      <c r="D150" s="133"/>
      <c r="E150" s="9"/>
    </row>
    <row r="151" spans="1:5">
      <c r="A151" s="27" t="s">
        <v>25</v>
      </c>
      <c r="B151" s="122" t="s">
        <v>107</v>
      </c>
      <c r="C151" s="30">
        <f>C126</f>
        <v>104.5</v>
      </c>
      <c r="D151" s="133"/>
      <c r="E151" s="9"/>
    </row>
    <row r="152" spans="1:5">
      <c r="A152" s="27"/>
      <c r="B152" s="121" t="s">
        <v>108</v>
      </c>
      <c r="C152" s="130">
        <f>SUM(C147:C151)</f>
        <v>5152.135789233932</v>
      </c>
      <c r="D152" s="133"/>
      <c r="E152" s="9"/>
    </row>
    <row r="153" spans="1:5">
      <c r="A153" s="27" t="s">
        <v>27</v>
      </c>
      <c r="B153" s="122" t="s">
        <v>109</v>
      </c>
      <c r="C153" s="30">
        <f>D142</f>
        <v>1391.4167340968593</v>
      </c>
      <c r="D153" s="133"/>
      <c r="E153" s="9"/>
    </row>
    <row r="154" spans="1:5">
      <c r="A154" s="27"/>
      <c r="B154" s="86" t="s">
        <v>110</v>
      </c>
      <c r="C154" s="130">
        <f>SUM(C152:C153)</f>
        <v>6543.5525233307908</v>
      </c>
      <c r="D154" s="133"/>
      <c r="E154" s="9"/>
    </row>
    <row r="155" spans="1:5" ht="15.75" thickBot="1">
      <c r="A155" s="23"/>
      <c r="B155" s="131" t="s">
        <v>111</v>
      </c>
      <c r="C155" s="132">
        <f>C154/C30</f>
        <v>2.6043057256977025</v>
      </c>
      <c r="D155" s="133"/>
      <c r="E155" s="9"/>
    </row>
  </sheetData>
  <mergeCells count="26">
    <mergeCell ref="A144:C144"/>
    <mergeCell ref="C17:E17"/>
    <mergeCell ref="C18:E18"/>
    <mergeCell ref="A22:C22"/>
    <mergeCell ref="B31:D31"/>
    <mergeCell ref="B32:C32"/>
    <mergeCell ref="B33:C33"/>
    <mergeCell ref="A40:D40"/>
    <mergeCell ref="B89:C89"/>
    <mergeCell ref="B108:D108"/>
    <mergeCell ref="A119:C119"/>
    <mergeCell ref="B133:D133"/>
    <mergeCell ref="C19:E19"/>
    <mergeCell ref="C20:E20"/>
    <mergeCell ref="C16:E16"/>
    <mergeCell ref="A1:E1"/>
    <mergeCell ref="A2:E2"/>
    <mergeCell ref="A4:E4"/>
    <mergeCell ref="A5:E5"/>
    <mergeCell ref="B7:E7"/>
    <mergeCell ref="B9:E9"/>
    <mergeCell ref="C11:E11"/>
    <mergeCell ref="C12:E12"/>
    <mergeCell ref="C13:E13"/>
    <mergeCell ref="C14:E14"/>
    <mergeCell ref="C15:E15"/>
  </mergeCells>
  <pageMargins left="0.511811024" right="0.511811024" top="0.78740157499999996" bottom="0.78740157499999996" header="0.31496062000000002" footer="0.31496062000000002"/>
  <pageSetup paperSize="9" scale="78" orientation="portrait" r:id="rId1"/>
  <headerFooter>
    <oddHeader>&amp;L&amp;G&amp;CProcesso 23069.161936/2021-50
PE 33/2022&amp;R&amp;G</oddHeader>
  </headerFooter>
  <drawing r:id="rId2"/>
  <legacyDrawingHF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I13"/>
  <sheetViews>
    <sheetView zoomScaleNormal="100" workbookViewId="0">
      <selection activeCell="E3" sqref="E3"/>
    </sheetView>
  </sheetViews>
  <sheetFormatPr defaultColWidth="9" defaultRowHeight="15"/>
  <cols>
    <col min="1" max="1" width="5.28515625" bestFit="1" customWidth="1"/>
    <col min="2" max="2" width="7.42578125" bestFit="1" customWidth="1"/>
    <col min="3" max="3" width="27.5703125" bestFit="1" customWidth="1"/>
    <col min="4" max="4" width="8.5703125" customWidth="1"/>
    <col min="5" max="5" width="16.140625" customWidth="1"/>
    <col min="6" max="6" width="16.28515625" customWidth="1"/>
    <col min="7" max="7" width="20.42578125" customWidth="1"/>
    <col min="8" max="8" width="20.5703125" bestFit="1" customWidth="1"/>
    <col min="9" max="9" width="13.7109375" customWidth="1"/>
  </cols>
  <sheetData>
    <row r="1" spans="1:9" ht="14.45" customHeight="1">
      <c r="A1" s="185" t="s">
        <v>0</v>
      </c>
      <c r="B1" s="185"/>
      <c r="C1" s="185"/>
      <c r="D1" s="185"/>
      <c r="E1" s="185"/>
      <c r="F1" s="185"/>
      <c r="G1" s="185"/>
      <c r="H1" s="185"/>
      <c r="I1" s="5"/>
    </row>
    <row r="2" spans="1:9" ht="18.75">
      <c r="A2" s="184" t="s">
        <v>1</v>
      </c>
      <c r="B2" s="184"/>
      <c r="C2" s="184"/>
      <c r="D2" s="184"/>
      <c r="E2" s="184"/>
      <c r="F2" s="184"/>
      <c r="G2" s="184"/>
      <c r="H2" s="184"/>
      <c r="I2" s="6"/>
    </row>
    <row r="3" spans="1:9" ht="18.75">
      <c r="A3" s="1"/>
      <c r="B3" s="1"/>
      <c r="C3" s="1"/>
      <c r="D3" s="1"/>
      <c r="E3" s="1"/>
      <c r="F3" s="1"/>
      <c r="G3" s="1"/>
      <c r="H3" s="1"/>
      <c r="I3" s="1"/>
    </row>
    <row r="4" spans="1:9" ht="14.45" customHeight="1">
      <c r="A4" s="244" t="s">
        <v>113</v>
      </c>
      <c r="B4" s="244"/>
      <c r="C4" s="244"/>
      <c r="D4" s="244"/>
      <c r="E4" s="244"/>
      <c r="F4" s="244"/>
      <c r="G4" s="244"/>
      <c r="H4" s="244"/>
      <c r="I4" s="3"/>
    </row>
    <row r="5" spans="1:9" ht="35.450000000000003" customHeight="1">
      <c r="A5" s="245" t="s">
        <v>131</v>
      </c>
      <c r="B5" s="245"/>
      <c r="C5" s="245"/>
      <c r="D5" s="245"/>
      <c r="E5" s="245"/>
      <c r="F5" s="245"/>
      <c r="G5" s="245"/>
      <c r="H5" s="245"/>
      <c r="I5" s="4"/>
    </row>
    <row r="7" spans="1:9">
      <c r="A7" s="246" t="s">
        <v>129</v>
      </c>
      <c r="B7" s="247"/>
      <c r="C7" s="247"/>
      <c r="D7" s="247"/>
      <c r="E7" s="247"/>
      <c r="F7" s="247"/>
      <c r="G7" s="247"/>
      <c r="H7" s="247"/>
    </row>
    <row r="8" spans="1:9" ht="30">
      <c r="A8" s="141" t="s">
        <v>5</v>
      </c>
      <c r="B8" s="141" t="s">
        <v>114</v>
      </c>
      <c r="C8" s="141" t="s">
        <v>115</v>
      </c>
      <c r="D8" s="141" t="s">
        <v>4</v>
      </c>
      <c r="E8" s="141" t="s">
        <v>116</v>
      </c>
      <c r="F8" s="141" t="s">
        <v>117</v>
      </c>
      <c r="G8" s="141" t="s">
        <v>118</v>
      </c>
      <c r="H8" s="141" t="s">
        <v>119</v>
      </c>
    </row>
    <row r="9" spans="1:9">
      <c r="A9" s="138">
        <v>1</v>
      </c>
      <c r="B9" s="137">
        <v>12637</v>
      </c>
      <c r="C9" s="136" t="s">
        <v>132</v>
      </c>
      <c r="D9" s="137">
        <v>25</v>
      </c>
      <c r="E9" s="137">
        <f>D9</f>
        <v>25</v>
      </c>
      <c r="F9" s="140">
        <f>'An III Tradutor Libras'!C154</f>
        <v>6543.5525233307908</v>
      </c>
      <c r="G9" s="140">
        <f>F9*E9</f>
        <v>163588.81308326978</v>
      </c>
      <c r="H9" s="140">
        <f>12*G9</f>
        <v>1963065.7569992375</v>
      </c>
      <c r="I9" s="139"/>
    </row>
    <row r="10" spans="1:9">
      <c r="A10" s="243" t="s">
        <v>53</v>
      </c>
      <c r="B10" s="243"/>
      <c r="C10" s="243"/>
      <c r="D10" s="141">
        <f>SUM(D9:D9)</f>
        <v>25</v>
      </c>
      <c r="E10" s="141">
        <f>SUM(E9:E9)</f>
        <v>25</v>
      </c>
      <c r="F10" s="142"/>
      <c r="G10" s="142">
        <f>SUM(G9:G9)</f>
        <v>163588.81308326978</v>
      </c>
      <c r="H10" s="142">
        <f t="shared" ref="H10" si="0">12*G10</f>
        <v>1963065.7569992375</v>
      </c>
    </row>
    <row r="11" spans="1:9">
      <c r="A11" s="2"/>
      <c r="B11" s="2"/>
    </row>
    <row r="12" spans="1:9">
      <c r="A12" s="2"/>
      <c r="B12" s="2"/>
    </row>
    <row r="13" spans="1:9">
      <c r="A13" s="2"/>
      <c r="B13" s="2"/>
    </row>
  </sheetData>
  <mergeCells count="6">
    <mergeCell ref="A10:C10"/>
    <mergeCell ref="A4:H4"/>
    <mergeCell ref="A5:H5"/>
    <mergeCell ref="A7:H7"/>
    <mergeCell ref="A1:H1"/>
    <mergeCell ref="A2:H2"/>
  </mergeCells>
  <pageMargins left="0.511811023622047" right="0.511811023622047" top="0.86614173228346403" bottom="0.78740157480314998" header="0.31496062992126" footer="0.31496062992126"/>
  <pageSetup paperSize="9" scale="99" orientation="landscape" r:id="rId1"/>
  <headerFooter>
    <oddHeader>&amp;L&amp;G&amp;CProcesso 23069.161936/2021-50
PE 33/2022&amp;R&amp;G</oddHeader>
    <oddFooter>&amp;R&amp;P/&amp;N</oddFooter>
  </headerFooter>
  <colBreaks count="1" manualBreakCount="1">
    <brk id="8" max="1048575" man="1"/>
  </colBreaks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6</vt:i4>
      </vt:variant>
      <vt:variant>
        <vt:lpstr>Intervalos Nomeados</vt:lpstr>
      </vt:variant>
      <vt:variant>
        <vt:i4>1</vt:i4>
      </vt:variant>
    </vt:vector>
  </HeadingPairs>
  <TitlesOfParts>
    <vt:vector size="7" baseType="lpstr">
      <vt:lpstr>MENU PLANILHA</vt:lpstr>
      <vt:lpstr>An IIA Relacao Postos</vt:lpstr>
      <vt:lpstr>An IIB Uniformes e Mat.</vt:lpstr>
      <vt:lpstr>An IIC Equipamentos</vt:lpstr>
      <vt:lpstr>An III Tradutor Libras</vt:lpstr>
      <vt:lpstr>Anexo IV Custos Final</vt:lpstr>
      <vt:lpstr>'Anexo IV Custos Final'!Area_de_impressao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Luiz Ramos</dc:creator>
  <cp:lastModifiedBy>Joao Paulo Moraes</cp:lastModifiedBy>
  <cp:lastPrinted>2022-03-10T02:41:16Z</cp:lastPrinted>
  <dcterms:created xsi:type="dcterms:W3CDTF">2021-10-25T18:50:00Z</dcterms:created>
  <dcterms:modified xsi:type="dcterms:W3CDTF">2022-04-19T02:58:00Z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32B60D6F67174E728979D980376C20C5</vt:lpwstr>
  </property>
  <property fmtid="{D5CDD505-2E9C-101B-9397-08002B2CF9AE}" pid="3" name="KSOProductBuildVer">
    <vt:lpwstr>1046-11.2.0.10351</vt:lpwstr>
  </property>
</Properties>
</file>