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510" yWindow="1335" windowWidth="11475" windowHeight="9750"/>
  </bookViews>
  <sheets>
    <sheet name="Orçamento" sheetId="2" r:id="rId1"/>
    <sheet name="Cronograma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1">Cronograma!$A$1:$AC$64</definedName>
    <definedName name="_xlnm.Print_Area" localSheetId="0">Orçamento!$A$1:$M$253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1">Cronograma!$5:$9</definedName>
    <definedName name="_xlnm.Print_Titles" localSheetId="0">Orçamento!$4:$9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25725" iterateDelta="1E-4"/>
</workbook>
</file>

<file path=xl/calcChain.xml><?xml version="1.0" encoding="utf-8"?>
<calcChain xmlns="http://schemas.openxmlformats.org/spreadsheetml/2006/main">
  <c r="E13" i="2"/>
  <c r="I17" i="4"/>
  <c r="I54" s="1"/>
  <c r="Q54"/>
  <c r="M54"/>
  <c r="M37"/>
  <c r="C50"/>
  <c r="U51" s="1"/>
  <c r="C48"/>
  <c r="U49" s="1"/>
  <c r="C46"/>
  <c r="I47" s="1"/>
  <c r="C44"/>
  <c r="M45" s="1"/>
  <c r="C42"/>
  <c r="Y43" s="1"/>
  <c r="C40"/>
  <c r="U41" s="1"/>
  <c r="C38"/>
  <c r="U39" s="1"/>
  <c r="C36"/>
  <c r="Q37" s="1"/>
  <c r="C34"/>
  <c r="U35" s="1"/>
  <c r="C32"/>
  <c r="M33" s="1"/>
  <c r="C30"/>
  <c r="I31" s="1"/>
  <c r="C28"/>
  <c r="U29" s="1"/>
  <c r="C26"/>
  <c r="Q27" s="1"/>
  <c r="C24"/>
  <c r="I25" s="1"/>
  <c r="C22"/>
  <c r="Y23" s="1"/>
  <c r="C20"/>
  <c r="U21" s="1"/>
  <c r="C18"/>
  <c r="E19" s="1"/>
  <c r="C16"/>
  <c r="E17" s="1"/>
  <c r="C14"/>
  <c r="E15" s="1"/>
  <c r="C12"/>
  <c r="F18" i="2"/>
  <c r="U45" i="4" l="1"/>
  <c r="Q51"/>
  <c r="M21"/>
  <c r="U27"/>
  <c r="I19"/>
  <c r="Q21"/>
  <c r="M25"/>
  <c r="Q29"/>
  <c r="Y45"/>
  <c r="Q49"/>
  <c r="Q33"/>
  <c r="Y41"/>
  <c r="M49"/>
  <c r="I21"/>
  <c r="M31"/>
  <c r="Q45"/>
  <c r="M47"/>
  <c r="I14" i="2" l="1"/>
  <c r="H14"/>
  <c r="J14" s="1"/>
  <c r="K14" s="1"/>
  <c r="I13"/>
  <c r="H13"/>
  <c r="J13" s="1"/>
  <c r="K13" s="1"/>
  <c r="L11" s="1"/>
  <c r="I243"/>
  <c r="H243"/>
  <c r="J243" s="1"/>
  <c r="K243" s="1"/>
  <c r="I242"/>
  <c r="H242"/>
  <c r="J242" s="1"/>
  <c r="K242" s="1"/>
  <c r="I241"/>
  <c r="H241"/>
  <c r="J241" s="1"/>
  <c r="K241" s="1"/>
  <c r="I240"/>
  <c r="H240"/>
  <c r="J240" s="1"/>
  <c r="K240" s="1"/>
  <c r="I239"/>
  <c r="H239"/>
  <c r="J239" s="1"/>
  <c r="K239" s="1"/>
  <c r="I238"/>
  <c r="H238"/>
  <c r="J238" s="1"/>
  <c r="K238" s="1"/>
  <c r="I237"/>
  <c r="H237"/>
  <c r="J237" s="1"/>
  <c r="K237" s="1"/>
  <c r="I236"/>
  <c r="H236"/>
  <c r="J236" s="1"/>
  <c r="K236" s="1"/>
  <c r="I235"/>
  <c r="H235"/>
  <c r="J235" s="1"/>
  <c r="K235" s="1"/>
  <c r="I234"/>
  <c r="H234"/>
  <c r="J234" s="1"/>
  <c r="K234" s="1"/>
  <c r="L233" s="1"/>
  <c r="M233" s="1"/>
  <c r="I231"/>
  <c r="H231"/>
  <c r="J231" s="1"/>
  <c r="K231" s="1"/>
  <c r="I230"/>
  <c r="H230"/>
  <c r="J230" s="1"/>
  <c r="K230" s="1"/>
  <c r="I229"/>
  <c r="H229"/>
  <c r="J229" s="1"/>
  <c r="K229" s="1"/>
  <c r="I228"/>
  <c r="H228"/>
  <c r="J228" s="1"/>
  <c r="K228" s="1"/>
  <c r="I227"/>
  <c r="H227"/>
  <c r="J227" s="1"/>
  <c r="K227" s="1"/>
  <c r="I226"/>
  <c r="H226"/>
  <c r="J226" s="1"/>
  <c r="K226" s="1"/>
  <c r="I225"/>
  <c r="H225"/>
  <c r="J225" s="1"/>
  <c r="K225" s="1"/>
  <c r="I224"/>
  <c r="H224"/>
  <c r="J224" s="1"/>
  <c r="K224" s="1"/>
  <c r="I223"/>
  <c r="H223"/>
  <c r="J223" s="1"/>
  <c r="K223" s="1"/>
  <c r="I222"/>
  <c r="H222"/>
  <c r="J222" s="1"/>
  <c r="K222" s="1"/>
  <c r="I221"/>
  <c r="H221"/>
  <c r="J221" s="1"/>
  <c r="K221" s="1"/>
  <c r="I218"/>
  <c r="H218"/>
  <c r="J218" s="1"/>
  <c r="K218" s="1"/>
  <c r="I217"/>
  <c r="H217"/>
  <c r="J217" s="1"/>
  <c r="K217" s="1"/>
  <c r="I216"/>
  <c r="H216"/>
  <c r="J216" s="1"/>
  <c r="K216" s="1"/>
  <c r="I215"/>
  <c r="H215"/>
  <c r="J215" s="1"/>
  <c r="K215" s="1"/>
  <c r="I214"/>
  <c r="H214"/>
  <c r="J214" s="1"/>
  <c r="K214" s="1"/>
  <c r="I213"/>
  <c r="H213"/>
  <c r="J213" s="1"/>
  <c r="K213" s="1"/>
  <c r="I212"/>
  <c r="H212"/>
  <c r="J212" s="1"/>
  <c r="K212" s="1"/>
  <c r="I211"/>
  <c r="H211"/>
  <c r="J211" s="1"/>
  <c r="K211" s="1"/>
  <c r="I210"/>
  <c r="H210"/>
  <c r="J210" s="1"/>
  <c r="K210" s="1"/>
  <c r="I209"/>
  <c r="H209"/>
  <c r="J209" s="1"/>
  <c r="K209" s="1"/>
  <c r="I208"/>
  <c r="H208"/>
  <c r="J208" s="1"/>
  <c r="K208" s="1"/>
  <c r="I207"/>
  <c r="H207"/>
  <c r="J207" s="1"/>
  <c r="K207" s="1"/>
  <c r="I206"/>
  <c r="H206"/>
  <c r="J206" s="1"/>
  <c r="K206" s="1"/>
  <c r="I205"/>
  <c r="H205"/>
  <c r="J205" s="1"/>
  <c r="K205" s="1"/>
  <c r="I204"/>
  <c r="H204"/>
  <c r="J204" s="1"/>
  <c r="K204" s="1"/>
  <c r="I203"/>
  <c r="H203"/>
  <c r="J203" s="1"/>
  <c r="K203" s="1"/>
  <c r="I202"/>
  <c r="H202"/>
  <c r="J202" s="1"/>
  <c r="K202" s="1"/>
  <c r="I201"/>
  <c r="H201"/>
  <c r="J201" s="1"/>
  <c r="K201" s="1"/>
  <c r="I200"/>
  <c r="H200"/>
  <c r="J200" s="1"/>
  <c r="K200" s="1"/>
  <c r="I199"/>
  <c r="H199"/>
  <c r="J199" s="1"/>
  <c r="K199" s="1"/>
  <c r="I198"/>
  <c r="H198"/>
  <c r="J198" s="1"/>
  <c r="K198" s="1"/>
  <c r="I197"/>
  <c r="H197"/>
  <c r="J197" s="1"/>
  <c r="K197" s="1"/>
  <c r="I196"/>
  <c r="H196"/>
  <c r="J196" s="1"/>
  <c r="K196" s="1"/>
  <c r="I195"/>
  <c r="H195"/>
  <c r="J195" s="1"/>
  <c r="K195" s="1"/>
  <c r="I194"/>
  <c r="H194"/>
  <c r="J194" s="1"/>
  <c r="K194" s="1"/>
  <c r="I193"/>
  <c r="H193"/>
  <c r="J193" s="1"/>
  <c r="K193" s="1"/>
  <c r="L192" s="1"/>
  <c r="I190"/>
  <c r="H190"/>
  <c r="J190" s="1"/>
  <c r="K190" s="1"/>
  <c r="I189"/>
  <c r="J189" s="1"/>
  <c r="K189" s="1"/>
  <c r="H189"/>
  <c r="I188"/>
  <c r="J188" s="1"/>
  <c r="K188" s="1"/>
  <c r="H188"/>
  <c r="I187"/>
  <c r="H187"/>
  <c r="I186"/>
  <c r="H186"/>
  <c r="J185"/>
  <c r="K185" s="1"/>
  <c r="I185"/>
  <c r="H185"/>
  <c r="I184"/>
  <c r="H184"/>
  <c r="J184" s="1"/>
  <c r="K184" s="1"/>
  <c r="I183"/>
  <c r="H183"/>
  <c r="J183" s="1"/>
  <c r="K183" s="1"/>
  <c r="I182"/>
  <c r="H182"/>
  <c r="J182" s="1"/>
  <c r="K182" s="1"/>
  <c r="I181"/>
  <c r="H181"/>
  <c r="J181" s="1"/>
  <c r="K181" s="1"/>
  <c r="I180"/>
  <c r="H180"/>
  <c r="I179"/>
  <c r="H179"/>
  <c r="I178"/>
  <c r="H178"/>
  <c r="I177"/>
  <c r="H177"/>
  <c r="J177" s="1"/>
  <c r="K177" s="1"/>
  <c r="I176"/>
  <c r="H176"/>
  <c r="J176" s="1"/>
  <c r="K176" s="1"/>
  <c r="I175"/>
  <c r="H175"/>
  <c r="J175" s="1"/>
  <c r="K175" s="1"/>
  <c r="I174"/>
  <c r="H174"/>
  <c r="J174" s="1"/>
  <c r="K174" s="1"/>
  <c r="I173"/>
  <c r="J173" s="1"/>
  <c r="K173" s="1"/>
  <c r="H173"/>
  <c r="I172"/>
  <c r="H172"/>
  <c r="I171"/>
  <c r="H171"/>
  <c r="I170"/>
  <c r="H170"/>
  <c r="I166"/>
  <c r="H166"/>
  <c r="I165"/>
  <c r="H165"/>
  <c r="I164"/>
  <c r="H164"/>
  <c r="I163"/>
  <c r="H163"/>
  <c r="I162"/>
  <c r="H162"/>
  <c r="I161"/>
  <c r="H161"/>
  <c r="I160"/>
  <c r="H160"/>
  <c r="I159"/>
  <c r="H159"/>
  <c r="I158"/>
  <c r="H158"/>
  <c r="I157"/>
  <c r="H157"/>
  <c r="I156"/>
  <c r="H156"/>
  <c r="I155"/>
  <c r="H155"/>
  <c r="I154"/>
  <c r="H154"/>
  <c r="I153"/>
  <c r="H153"/>
  <c r="I152"/>
  <c r="H152"/>
  <c r="I151"/>
  <c r="H151"/>
  <c r="I150"/>
  <c r="H150"/>
  <c r="I149"/>
  <c r="H149"/>
  <c r="I148"/>
  <c r="H148"/>
  <c r="I147"/>
  <c r="H147"/>
  <c r="I146"/>
  <c r="H146"/>
  <c r="I145"/>
  <c r="H145"/>
  <c r="I142"/>
  <c r="J142" s="1"/>
  <c r="K142" s="1"/>
  <c r="H142"/>
  <c r="I141"/>
  <c r="J141" s="1"/>
  <c r="K141" s="1"/>
  <c r="H141"/>
  <c r="I140"/>
  <c r="J140" s="1"/>
  <c r="K140" s="1"/>
  <c r="H140"/>
  <c r="I139"/>
  <c r="J139" s="1"/>
  <c r="K139" s="1"/>
  <c r="H139"/>
  <c r="I138"/>
  <c r="J138" s="1"/>
  <c r="K138" s="1"/>
  <c r="H138"/>
  <c r="I137"/>
  <c r="J137" s="1"/>
  <c r="K137" s="1"/>
  <c r="H137"/>
  <c r="I136"/>
  <c r="J136" s="1"/>
  <c r="K136" s="1"/>
  <c r="H136"/>
  <c r="I135"/>
  <c r="J135" s="1"/>
  <c r="K135" s="1"/>
  <c r="H135"/>
  <c r="I134"/>
  <c r="J134" s="1"/>
  <c r="K134" s="1"/>
  <c r="H134"/>
  <c r="I133"/>
  <c r="J133" s="1"/>
  <c r="K133" s="1"/>
  <c r="H133"/>
  <c r="I132"/>
  <c r="J132" s="1"/>
  <c r="K132" s="1"/>
  <c r="H132"/>
  <c r="I131"/>
  <c r="J131" s="1"/>
  <c r="K131" s="1"/>
  <c r="H131"/>
  <c r="I130"/>
  <c r="J130" s="1"/>
  <c r="K130" s="1"/>
  <c r="H130"/>
  <c r="I129"/>
  <c r="J129" s="1"/>
  <c r="K129" s="1"/>
  <c r="H129"/>
  <c r="I128"/>
  <c r="J128" s="1"/>
  <c r="K128" s="1"/>
  <c r="H128"/>
  <c r="I127"/>
  <c r="J127" s="1"/>
  <c r="K127" s="1"/>
  <c r="H127"/>
  <c r="I126"/>
  <c r="J126" s="1"/>
  <c r="K126" s="1"/>
  <c r="H126"/>
  <c r="I125"/>
  <c r="J125" s="1"/>
  <c r="K125" s="1"/>
  <c r="H125"/>
  <c r="I124"/>
  <c r="J124" s="1"/>
  <c r="K124" s="1"/>
  <c r="H124"/>
  <c r="I123"/>
  <c r="J123" s="1"/>
  <c r="K123" s="1"/>
  <c r="H123"/>
  <c r="I122"/>
  <c r="J122" s="1"/>
  <c r="K122" s="1"/>
  <c r="H122"/>
  <c r="I121"/>
  <c r="J121" s="1"/>
  <c r="K121" s="1"/>
  <c r="L120" s="1"/>
  <c r="M120" s="1"/>
  <c r="H121"/>
  <c r="I16"/>
  <c r="H16"/>
  <c r="I15"/>
  <c r="H15"/>
  <c r="I118"/>
  <c r="H118"/>
  <c r="I117"/>
  <c r="H117"/>
  <c r="I116"/>
  <c r="H116"/>
  <c r="I115"/>
  <c r="H115"/>
  <c r="I112"/>
  <c r="H112"/>
  <c r="I111"/>
  <c r="H111"/>
  <c r="I110"/>
  <c r="H110"/>
  <c r="I109"/>
  <c r="H109"/>
  <c r="I108"/>
  <c r="H108"/>
  <c r="I107"/>
  <c r="H107"/>
  <c r="I106"/>
  <c r="H106"/>
  <c r="I105"/>
  <c r="H105"/>
  <c r="I104"/>
  <c r="H104"/>
  <c r="I103"/>
  <c r="H103"/>
  <c r="I102"/>
  <c r="H102"/>
  <c r="I101"/>
  <c r="H101"/>
  <c r="I100"/>
  <c r="H100"/>
  <c r="I99"/>
  <c r="H99"/>
  <c r="I98"/>
  <c r="H98"/>
  <c r="I97"/>
  <c r="H97"/>
  <c r="I94"/>
  <c r="H94"/>
  <c r="I93"/>
  <c r="H93"/>
  <c r="I91"/>
  <c r="H91"/>
  <c r="I90"/>
  <c r="H90"/>
  <c r="I87"/>
  <c r="H87"/>
  <c r="I86"/>
  <c r="H86"/>
  <c r="I85"/>
  <c r="H85"/>
  <c r="I81"/>
  <c r="H81"/>
  <c r="I80"/>
  <c r="H80"/>
  <c r="I79"/>
  <c r="H79"/>
  <c r="I77"/>
  <c r="H77"/>
  <c r="I76"/>
  <c r="H76"/>
  <c r="I72"/>
  <c r="H72"/>
  <c r="J72" s="1"/>
  <c r="K72" s="1"/>
  <c r="I71"/>
  <c r="H71"/>
  <c r="J71" s="1"/>
  <c r="K71" s="1"/>
  <c r="I68"/>
  <c r="H68"/>
  <c r="J68" s="1"/>
  <c r="K68" s="1"/>
  <c r="L67" s="1"/>
  <c r="M67" s="1"/>
  <c r="I65"/>
  <c r="H65"/>
  <c r="I62"/>
  <c r="H62"/>
  <c r="J62" s="1"/>
  <c r="K62" s="1"/>
  <c r="L61" s="1"/>
  <c r="M61" s="1"/>
  <c r="I59"/>
  <c r="H59"/>
  <c r="J59" s="1"/>
  <c r="K59" s="1"/>
  <c r="I58"/>
  <c r="H58"/>
  <c r="J58" s="1"/>
  <c r="K58" s="1"/>
  <c r="I57"/>
  <c r="H57"/>
  <c r="J57" s="1"/>
  <c r="K57" s="1"/>
  <c r="L56" s="1"/>
  <c r="M56" s="1"/>
  <c r="I54"/>
  <c r="H54"/>
  <c r="J54" s="1"/>
  <c r="K54" s="1"/>
  <c r="I53"/>
  <c r="H53"/>
  <c r="J53" s="1"/>
  <c r="K53" s="1"/>
  <c r="L52" s="1"/>
  <c r="M52" s="1"/>
  <c r="I50"/>
  <c r="H50"/>
  <c r="J50" s="1"/>
  <c r="K50" s="1"/>
  <c r="J49"/>
  <c r="K49" s="1"/>
  <c r="I49"/>
  <c r="H49"/>
  <c r="I48"/>
  <c r="H48"/>
  <c r="J48" s="1"/>
  <c r="K48" s="1"/>
  <c r="I47"/>
  <c r="H47"/>
  <c r="J47" s="1"/>
  <c r="K47" s="1"/>
  <c r="I46"/>
  <c r="H46"/>
  <c r="J46" s="1"/>
  <c r="K46" s="1"/>
  <c r="I45"/>
  <c r="H45"/>
  <c r="J45" s="1"/>
  <c r="K45" s="1"/>
  <c r="I44"/>
  <c r="H44"/>
  <c r="J44" s="1"/>
  <c r="K44" s="1"/>
  <c r="I43"/>
  <c r="H43"/>
  <c r="J43" s="1"/>
  <c r="K43" s="1"/>
  <c r="I42"/>
  <c r="H42"/>
  <c r="J42" s="1"/>
  <c r="K42" s="1"/>
  <c r="I39"/>
  <c r="H39"/>
  <c r="I38"/>
  <c r="H38"/>
  <c r="I37"/>
  <c r="H37"/>
  <c r="I36"/>
  <c r="H36"/>
  <c r="I35"/>
  <c r="H35"/>
  <c r="I32"/>
  <c r="H32"/>
  <c r="I31"/>
  <c r="H31"/>
  <c r="I30"/>
  <c r="H30"/>
  <c r="I29"/>
  <c r="H29"/>
  <c r="I28"/>
  <c r="H28"/>
  <c r="I27"/>
  <c r="H27"/>
  <c r="I26"/>
  <c r="H26"/>
  <c r="I23"/>
  <c r="H23"/>
  <c r="I22"/>
  <c r="H22"/>
  <c r="I21"/>
  <c r="H21"/>
  <c r="I18"/>
  <c r="H18"/>
  <c r="I12"/>
  <c r="J12" s="1"/>
  <c r="K12" s="1"/>
  <c r="H12"/>
  <c r="J21" l="1"/>
  <c r="K21" s="1"/>
  <c r="J23"/>
  <c r="K23" s="1"/>
  <c r="J27"/>
  <c r="K27" s="1"/>
  <c r="J29"/>
  <c r="K29" s="1"/>
  <c r="J31"/>
  <c r="K31" s="1"/>
  <c r="J35"/>
  <c r="K35" s="1"/>
  <c r="L34" s="1"/>
  <c r="M34" s="1"/>
  <c r="J37"/>
  <c r="K37" s="1"/>
  <c r="J39"/>
  <c r="K39" s="1"/>
  <c r="J79"/>
  <c r="K79" s="1"/>
  <c r="J81"/>
  <c r="K81" s="1"/>
  <c r="J170"/>
  <c r="K170" s="1"/>
  <c r="J172"/>
  <c r="K172" s="1"/>
  <c r="J179"/>
  <c r="K179" s="1"/>
  <c r="J186"/>
  <c r="K186" s="1"/>
  <c r="L70"/>
  <c r="M70" s="1"/>
  <c r="L220"/>
  <c r="J18"/>
  <c r="K18" s="1"/>
  <c r="L17" s="1"/>
  <c r="J22"/>
  <c r="K22" s="1"/>
  <c r="J26"/>
  <c r="K26" s="1"/>
  <c r="L25" s="1"/>
  <c r="M25" s="1"/>
  <c r="J28"/>
  <c r="K28" s="1"/>
  <c r="J30"/>
  <c r="K30" s="1"/>
  <c r="J32"/>
  <c r="K32" s="1"/>
  <c r="J36"/>
  <c r="K36" s="1"/>
  <c r="J38"/>
  <c r="K38" s="1"/>
  <c r="J80"/>
  <c r="K80" s="1"/>
  <c r="J171"/>
  <c r="K171" s="1"/>
  <c r="L169" s="1"/>
  <c r="M168" s="1"/>
  <c r="J178"/>
  <c r="K178" s="1"/>
  <c r="J180"/>
  <c r="K180" s="1"/>
  <c r="J187"/>
  <c r="K187" s="1"/>
  <c r="L41"/>
  <c r="M41" s="1"/>
  <c r="J76"/>
  <c r="K76" s="1"/>
  <c r="J86"/>
  <c r="K86" s="1"/>
  <c r="J90"/>
  <c r="K90" s="1"/>
  <c r="L90" s="1"/>
  <c r="J93"/>
  <c r="K93" s="1"/>
  <c r="J97"/>
  <c r="K97" s="1"/>
  <c r="J99"/>
  <c r="K99" s="1"/>
  <c r="J101"/>
  <c r="K101" s="1"/>
  <c r="J103"/>
  <c r="K103" s="1"/>
  <c r="J105"/>
  <c r="K105" s="1"/>
  <c r="J107"/>
  <c r="K107" s="1"/>
  <c r="J109"/>
  <c r="K109" s="1"/>
  <c r="J111"/>
  <c r="K111" s="1"/>
  <c r="J115"/>
  <c r="K115" s="1"/>
  <c r="J117"/>
  <c r="K117" s="1"/>
  <c r="J15"/>
  <c r="K15" s="1"/>
  <c r="J145"/>
  <c r="K145" s="1"/>
  <c r="J147"/>
  <c r="K147" s="1"/>
  <c r="J149"/>
  <c r="K149" s="1"/>
  <c r="J151"/>
  <c r="K151" s="1"/>
  <c r="J153"/>
  <c r="K153" s="1"/>
  <c r="J155"/>
  <c r="K155" s="1"/>
  <c r="J157"/>
  <c r="K157" s="1"/>
  <c r="J159"/>
  <c r="K159" s="1"/>
  <c r="J161"/>
  <c r="K161" s="1"/>
  <c r="J163"/>
  <c r="K163" s="1"/>
  <c r="J165"/>
  <c r="K165" s="1"/>
  <c r="J65"/>
  <c r="K65" s="1"/>
  <c r="L64" s="1"/>
  <c r="M64" s="1"/>
  <c r="J77"/>
  <c r="K77" s="1"/>
  <c r="J85"/>
  <c r="K85" s="1"/>
  <c r="L84" s="1"/>
  <c r="M83" s="1"/>
  <c r="J87"/>
  <c r="K87" s="1"/>
  <c r="J91"/>
  <c r="K91" s="1"/>
  <c r="L91" s="1"/>
  <c r="J94"/>
  <c r="K94" s="1"/>
  <c r="J98"/>
  <c r="K98" s="1"/>
  <c r="J100"/>
  <c r="K100" s="1"/>
  <c r="J102"/>
  <c r="K102" s="1"/>
  <c r="J104"/>
  <c r="K104" s="1"/>
  <c r="J106"/>
  <c r="K106" s="1"/>
  <c r="J108"/>
  <c r="K108" s="1"/>
  <c r="J110"/>
  <c r="K110" s="1"/>
  <c r="J112"/>
  <c r="K112" s="1"/>
  <c r="J116"/>
  <c r="K116" s="1"/>
  <c r="J118"/>
  <c r="K118" s="1"/>
  <c r="J16"/>
  <c r="K16" s="1"/>
  <c r="J146"/>
  <c r="K146" s="1"/>
  <c r="J148"/>
  <c r="K148" s="1"/>
  <c r="J150"/>
  <c r="K150" s="1"/>
  <c r="J152"/>
  <c r="K152" s="1"/>
  <c r="J154"/>
  <c r="K154" s="1"/>
  <c r="J156"/>
  <c r="K156" s="1"/>
  <c r="J158"/>
  <c r="K158" s="1"/>
  <c r="J160"/>
  <c r="K160" s="1"/>
  <c r="J162"/>
  <c r="K162" s="1"/>
  <c r="J164"/>
  <c r="K164" s="1"/>
  <c r="J166"/>
  <c r="K166" s="1"/>
  <c r="M17" l="1"/>
  <c r="L78"/>
  <c r="L20"/>
  <c r="M20" s="1"/>
  <c r="M11"/>
  <c r="C10" i="4" s="1"/>
  <c r="L144" i="2"/>
  <c r="M144" s="1"/>
  <c r="L92"/>
  <c r="M89" s="1"/>
  <c r="L96"/>
  <c r="M96" s="1"/>
  <c r="L75"/>
  <c r="M74" s="1"/>
  <c r="L114"/>
  <c r="M114" s="1"/>
  <c r="U11" i="4" l="1"/>
  <c r="U54" s="1"/>
  <c r="D10"/>
  <c r="C52"/>
  <c r="E11"/>
  <c r="E54" s="1"/>
  <c r="Y11"/>
  <c r="Y54" s="1"/>
  <c r="L245" i="2"/>
  <c r="D46" i="4" l="1"/>
  <c r="D38"/>
  <c r="D30"/>
  <c r="D22"/>
  <c r="D14"/>
  <c r="D50"/>
  <c r="D42"/>
  <c r="D34"/>
  <c r="D26"/>
  <c r="D18"/>
  <c r="D28"/>
  <c r="C53"/>
  <c r="D48"/>
  <c r="D40"/>
  <c r="D32"/>
  <c r="D24"/>
  <c r="D16"/>
  <c r="AC10"/>
  <c r="D44"/>
  <c r="D36"/>
  <c r="D20"/>
  <c r="D12"/>
  <c r="D52" s="1"/>
  <c r="E56"/>
  <c r="E12" s="1"/>
  <c r="E13" s="1"/>
  <c r="E57" s="1"/>
  <c r="E55"/>
  <c r="I55" s="1"/>
  <c r="M55" s="1"/>
  <c r="Q55" s="1"/>
  <c r="U55" s="1"/>
  <c r="Y55" s="1"/>
  <c r="Y56"/>
  <c r="Y12" s="1"/>
  <c r="Y13" s="1"/>
  <c r="Y57" s="1"/>
  <c r="Y59" s="1"/>
  <c r="U56"/>
  <c r="U12" s="1"/>
  <c r="U13" s="1"/>
  <c r="U57" s="1"/>
  <c r="U59" s="1"/>
  <c r="E59" l="1"/>
  <c r="E58"/>
  <c r="Q56"/>
  <c r="Q12" s="1"/>
  <c r="Q13" s="1"/>
  <c r="Q57" s="1"/>
  <c r="Q59" s="1"/>
  <c r="M56"/>
  <c r="M12" s="1"/>
  <c r="M13" s="1"/>
  <c r="M57" s="1"/>
  <c r="M59" s="1"/>
  <c r="I56"/>
  <c r="AC56" l="1"/>
  <c r="I12"/>
  <c r="I13" s="1"/>
  <c r="E60"/>
  <c r="I57" l="1"/>
  <c r="AC12"/>
  <c r="AC14" s="1"/>
  <c r="AC16" s="1"/>
  <c r="AC18" s="1"/>
  <c r="AC20" s="1"/>
  <c r="AC22" s="1"/>
  <c r="AC24" s="1"/>
  <c r="AC26" s="1"/>
  <c r="AC28" s="1"/>
  <c r="AC30" s="1"/>
  <c r="AC32" s="1"/>
  <c r="AC34" s="1"/>
  <c r="AC36" s="1"/>
  <c r="AC38" s="1"/>
  <c r="AC40" s="1"/>
  <c r="AC42" s="1"/>
  <c r="AC44" s="1"/>
  <c r="AC46" s="1"/>
  <c r="AC48" s="1"/>
  <c r="AC50" s="1"/>
  <c r="I58" l="1"/>
  <c r="M58" s="1"/>
  <c r="Q58" s="1"/>
  <c r="U58" s="1"/>
  <c r="Y58" s="1"/>
  <c r="I59"/>
  <c r="AC59" l="1"/>
  <c r="I60"/>
  <c r="M60" s="1"/>
  <c r="Q60" s="1"/>
  <c r="U60" s="1"/>
  <c r="Y60" s="1"/>
</calcChain>
</file>

<file path=xl/sharedStrings.xml><?xml version="1.0" encoding="utf-8"?>
<sst xmlns="http://schemas.openxmlformats.org/spreadsheetml/2006/main" count="871" uniqueCount="601">
  <si>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</si>
  <si>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</si>
  <si>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</si>
  <si>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</si>
  <si>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</si>
  <si>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</si>
  <si>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</si>
  <si>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</si>
  <si>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</si>
  <si>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</si>
  <si>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</si>
  <si>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</si>
  <si>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</si>
  <si>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</si>
  <si>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</si>
  <si>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 xml:space="preserve">As composições que não constam no SINAPI, procedeu-se a obtenção da composição em outra fonte (SCO) e utilizou-se como base de cálculo os insumos do SINAPI. </t>
  </si>
  <si>
    <t>No caso de não haver o insumo no SINAPI, foi mantido a referência de valor indicada na composição do SCO</t>
  </si>
  <si>
    <t>MÊS 1</t>
  </si>
  <si>
    <t>MÊS 2</t>
  </si>
  <si>
    <t>MÊS 3</t>
  </si>
  <si>
    <t>MODELO DE PLANILHA DE CRONOGRAMA FÍSICO FINANCEIRO</t>
  </si>
  <si>
    <t>VALOR ESTIMADO UFF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</si>
  <si>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</si>
  <si>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</si>
  <si>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</si>
  <si>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</si>
  <si>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</si>
  <si>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</si>
  <si>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</si>
  <si>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1.1</t>
  </si>
  <si>
    <t>1.2</t>
  </si>
  <si>
    <t>2.1</t>
  </si>
  <si>
    <t>CREA/CAU:</t>
  </si>
  <si>
    <t>VALOR PROPOSTO</t>
  </si>
  <si>
    <t>DISCRIMINAÇÃO DO SERVIÇO</t>
  </si>
  <si>
    <t>VALOR (R$)</t>
  </si>
  <si>
    <t>%</t>
  </si>
  <si>
    <t>MÊS</t>
  </si>
  <si>
    <t>SALDO (R$)</t>
  </si>
  <si>
    <t>- A planilha deve ser assinada pelo responsável técnico pela sua confecção (Art. 14 Lei 5.194/66), identificado através de carimbo com número do CREA/CAU</t>
  </si>
  <si>
    <t>FONTE/ CÓDIGO</t>
  </si>
  <si>
    <t>3.1</t>
  </si>
  <si>
    <t>3.2</t>
  </si>
  <si>
    <t>3.3</t>
  </si>
  <si>
    <t>4.1</t>
  </si>
  <si>
    <t>4.2</t>
  </si>
  <si>
    <t>4.3</t>
  </si>
  <si>
    <t>4.4</t>
  </si>
  <si>
    <t>4.5</t>
  </si>
  <si>
    <t>5.1</t>
  </si>
  <si>
    <t>5.2</t>
  </si>
  <si>
    <t>5.3</t>
  </si>
  <si>
    <t>5.4</t>
  </si>
  <si>
    <t>5.5</t>
  </si>
  <si>
    <t>6.1</t>
  </si>
  <si>
    <t>6.2</t>
  </si>
  <si>
    <t>7.1</t>
  </si>
  <si>
    <t>7.2</t>
  </si>
  <si>
    <t>8.1</t>
  </si>
  <si>
    <t>9.1</t>
  </si>
  <si>
    <t>10.1</t>
  </si>
  <si>
    <t>11.1</t>
  </si>
  <si>
    <t>12.1</t>
  </si>
  <si>
    <t>12.2</t>
  </si>
  <si>
    <t>13.1</t>
  </si>
  <si>
    <t>13.1.1</t>
  </si>
  <si>
    <t>13.1.2</t>
  </si>
  <si>
    <t>14.1</t>
  </si>
  <si>
    <t>15.1</t>
  </si>
  <si>
    <t>15.2</t>
  </si>
  <si>
    <t>15.3</t>
  </si>
  <si>
    <t>16.1</t>
  </si>
  <si>
    <t>16.2</t>
  </si>
  <si>
    <t>16.3</t>
  </si>
  <si>
    <t>16.4</t>
  </si>
  <si>
    <t>16.6</t>
  </si>
  <si>
    <t>16.7</t>
  </si>
  <si>
    <t>17.1</t>
  </si>
  <si>
    <t>17.2</t>
  </si>
  <si>
    <t>17.3</t>
  </si>
  <si>
    <t>17.4</t>
  </si>
  <si>
    <t>18.1</t>
  </si>
  <si>
    <t>18.2</t>
  </si>
  <si>
    <t>18.3</t>
  </si>
  <si>
    <t>18.4</t>
  </si>
  <si>
    <t>18.5</t>
  </si>
  <si>
    <t>18.6</t>
  </si>
  <si>
    <t>18.7</t>
  </si>
  <si>
    <t>18.8</t>
  </si>
  <si>
    <t>18.9</t>
  </si>
  <si>
    <t>18.10</t>
  </si>
  <si>
    <t>18.11</t>
  </si>
  <si>
    <t>18.12</t>
  </si>
  <si>
    <t>18.13</t>
  </si>
  <si>
    <t>18.14</t>
  </si>
  <si>
    <t>18.15</t>
  </si>
  <si>
    <t>18.16</t>
  </si>
  <si>
    <t>18.17</t>
  </si>
  <si>
    <t>18.18</t>
  </si>
  <si>
    <t>18.19</t>
  </si>
  <si>
    <t>18.20</t>
  </si>
  <si>
    <t>18.21</t>
  </si>
  <si>
    <t>18.22</t>
  </si>
  <si>
    <t>19.1</t>
  </si>
  <si>
    <t>19.2</t>
  </si>
  <si>
    <t>19.3</t>
  </si>
  <si>
    <t>20.1</t>
  </si>
  <si>
    <t>20.2</t>
  </si>
  <si>
    <t>20.3</t>
  </si>
  <si>
    <t>21.1</t>
  </si>
  <si>
    <t>21.2</t>
  </si>
  <si>
    <t>TABELA CREA</t>
  </si>
  <si>
    <t>COMPOSIÇÃO 1 FINAL PLANILHA</t>
  </si>
  <si>
    <t>SINAPI - 97635
(REF.)</t>
  </si>
  <si>
    <t>SINAPI - 97622 (REF.)</t>
  </si>
  <si>
    <t>PESQUISA DE MERCADO</t>
  </si>
  <si>
    <t>SINAPI - 96527</t>
  </si>
  <si>
    <t>SINAPI - 96536</t>
  </si>
  <si>
    <t>SINAPI - 96546</t>
  </si>
  <si>
    <t>SINAPI - 96557</t>
  </si>
  <si>
    <t>SINAPI - 98557</t>
  </si>
  <si>
    <t>SINAPI - 92784</t>
  </si>
  <si>
    <t>SINAPI - 97095</t>
  </si>
  <si>
    <t>SINAPI - 87642</t>
  </si>
  <si>
    <t>SINAPI - 36155</t>
  </si>
  <si>
    <t>SINAPI - 92396</t>
  </si>
  <si>
    <t>SINAPI - 87263</t>
  </si>
  <si>
    <t>SINAPI - 36178</t>
  </si>
  <si>
    <t>SINAPI - 87490</t>
  </si>
  <si>
    <t>SINAPI - 87878</t>
  </si>
  <si>
    <t>SINAPI - 87548</t>
  </si>
  <si>
    <t>SINAPI - 87532</t>
  </si>
  <si>
    <t>SINAPI - 93188</t>
  </si>
  <si>
    <t>SINAPI - 93189</t>
  </si>
  <si>
    <t>SINAPI - 93186</t>
  </si>
  <si>
    <t>SINAPI - 88786
(REF.)</t>
  </si>
  <si>
    <t>SINAPI - 87242
(REF.)</t>
  </si>
  <si>
    <t>SINAPI - 88497</t>
  </si>
  <si>
    <t>SINAPI - 88489</t>
  </si>
  <si>
    <t>SINAPI - 98560</t>
  </si>
  <si>
    <t>SINAPI - 98561</t>
  </si>
  <si>
    <t>SINAPI - 3275</t>
  </si>
  <si>
    <t>SINAPI - 88650</t>
  </si>
  <si>
    <t>SINAPI - 98689</t>
  </si>
  <si>
    <t>SINAPI - 86889
(REF.)</t>
  </si>
  <si>
    <t>SINAPI - 86895
(REF.)</t>
  </si>
  <si>
    <t>SINAPI - 39620</t>
  </si>
  <si>
    <t>SINAPI - 101154</t>
  </si>
  <si>
    <t>SINAPI - 84959</t>
  </si>
  <si>
    <t>SINAPI - 85002</t>
  </si>
  <si>
    <t>SINAPI - 74125/002</t>
  </si>
  <si>
    <t>SINAPI - 86881</t>
  </si>
  <si>
    <t>SINAPI - 86877</t>
  </si>
  <si>
    <t>SINAPI - 38190</t>
  </si>
  <si>
    <t>SINAPI - 36081</t>
  </si>
  <si>
    <t>SINAPI - 36205</t>
  </si>
  <si>
    <t>SINAPI - 36801</t>
  </si>
  <si>
    <t>SINAPI - 37401</t>
  </si>
  <si>
    <t>SINAPI - 37400</t>
  </si>
  <si>
    <t>SINAPI - 95547</t>
  </si>
  <si>
    <t>SBC - 89</t>
  </si>
  <si>
    <t>SBC - 64</t>
  </si>
  <si>
    <t>SINAPI - 89402</t>
  </si>
  <si>
    <t>SINAPI - 89449</t>
  </si>
  <si>
    <t>SINAPI - 89451</t>
  </si>
  <si>
    <t>SINAPI - 89424</t>
  </si>
  <si>
    <t>SINAPI - 89575</t>
  </si>
  <si>
    <t>SINAPI - 89611</t>
  </si>
  <si>
    <t>SINAPI - 89579</t>
  </si>
  <si>
    <t>SINAPI - 89364</t>
  </si>
  <si>
    <t>SINAPI - 89503</t>
  </si>
  <si>
    <t>SINAPI - 89517</t>
  </si>
  <si>
    <t>SINAPI - 89627</t>
  </si>
  <si>
    <t>SINAPI - 89630</t>
  </si>
  <si>
    <t>SINAPI - 89395</t>
  </si>
  <si>
    <t>SINAPI - 89625</t>
  </si>
  <si>
    <t>SINAPI - 89629</t>
  </si>
  <si>
    <t>SINAPI - 89366</t>
  </si>
  <si>
    <t>SINAPI - 89362</t>
  </si>
  <si>
    <t>SINAPI - 89501</t>
  </si>
  <si>
    <t>SINAPI - 89383</t>
  </si>
  <si>
    <t>SINAPI - 6005</t>
  </si>
  <si>
    <t>SINAPI - 6028</t>
  </si>
  <si>
    <t>SINAPI - 6012</t>
  </si>
  <si>
    <t>SINAPI - 89711</t>
  </si>
  <si>
    <t>SINAPI - 89712</t>
  </si>
  <si>
    <t>SINAPI - 89713</t>
  </si>
  <si>
    <t>SINAPI - 89714</t>
  </si>
  <si>
    <t>SINAPI - 89849</t>
  </si>
  <si>
    <t>SINAPI - 91796</t>
  </si>
  <si>
    <t>SINAPI - 89798</t>
  </si>
  <si>
    <t>SINAPI - 89726</t>
  </si>
  <si>
    <t>SINAPI - 89805</t>
  </si>
  <si>
    <t>SINAPI - 89810</t>
  </si>
  <si>
    <t>SINAPI - 89724</t>
  </si>
  <si>
    <t>SINAPI - 89801</t>
  </si>
  <si>
    <t>SINAPI - 89744</t>
  </si>
  <si>
    <t>SINAPI - 89797</t>
  </si>
  <si>
    <t>SINAPI - 3660</t>
  </si>
  <si>
    <t>SINAPI - 11657</t>
  </si>
  <si>
    <t>SINAPI - 11655</t>
  </si>
  <si>
    <t>SINAPI - 89710</t>
  </si>
  <si>
    <t>SINAPI - 89707</t>
  </si>
  <si>
    <t>SINAPI - 98110</t>
  </si>
  <si>
    <t>SINAPI - 98416</t>
  </si>
  <si>
    <t>SINAPI - 98114</t>
  </si>
  <si>
    <t>SINAPI - 97586</t>
  </si>
  <si>
    <t>SINAPI - 96562</t>
  </si>
  <si>
    <t>SINAPI - 92023</t>
  </si>
  <si>
    <t>SINAPI - 91863</t>
  </si>
  <si>
    <t>SINAPI - 91836</t>
  </si>
  <si>
    <t>SINAPI - 91893</t>
  </si>
  <si>
    <t>SINAPI - 91890</t>
  </si>
  <si>
    <t>SINAPI - 91884</t>
  </si>
  <si>
    <t>SINAPI - 91885</t>
  </si>
  <si>
    <t>SINAPI - 92867</t>
  </si>
  <si>
    <t>SINAPI - 91926</t>
  </si>
  <si>
    <t>SINAPI - 91928</t>
  </si>
  <si>
    <t>SINAPI - 91930</t>
  </si>
  <si>
    <t>SINAPI - 91875</t>
  </si>
  <si>
    <t>SINAPI - 91876</t>
  </si>
  <si>
    <t>SINAPI - 92001</t>
  </si>
  <si>
    <t>SINAPI - 95795</t>
  </si>
  <si>
    <t>SINAPI - 95796</t>
  </si>
  <si>
    <t>SINAPI - 92986</t>
  </si>
  <si>
    <t>SINAPI - 92984</t>
  </si>
  <si>
    <t>SINAPI - 92982</t>
  </si>
  <si>
    <t>SINAPI - 01577</t>
  </si>
  <si>
    <t>SINAPI - 01576</t>
  </si>
  <si>
    <t>SINAPI - 01575</t>
  </si>
  <si>
    <t>SINAPI - 97670</t>
  </si>
  <si>
    <t>SINAPI - 97891</t>
  </si>
  <si>
    <t>SINAPI - 93358</t>
  </si>
  <si>
    <t>SINAPI - 96995</t>
  </si>
  <si>
    <t>SINAPI - 96622</t>
  </si>
  <si>
    <t>SINAPI - 95815</t>
  </si>
  <si>
    <t>SINAPI - 95812</t>
  </si>
  <si>
    <t>SINAPI - 91864</t>
  </si>
  <si>
    <t>SINAPI - 98307</t>
  </si>
  <si>
    <t>SINAPI - 98295</t>
  </si>
  <si>
    <t>SINAPI - 04813</t>
  </si>
  <si>
    <t>SINAPI - 93584</t>
  </si>
  <si>
    <t>RECOLHIMENTO ART</t>
  </si>
  <si>
    <t>COMPOSIÇÃO MENSAL DE MÃO DE OBRA ESPECIALIZADA (ENGENHEIRO E MESTRE DE OBRAS)</t>
  </si>
  <si>
    <t>DEMOLIÇÃO</t>
  </si>
  <si>
    <t>DEMOLIÇÃO DE PAVIMENTO INTERTRAVADO, DE FORMA MANUAL, COM REAPROVEITAMENTO</t>
  </si>
  <si>
    <t>DEMOLIÇÃO DE JARDINEIRAS EM BLOCO FURADO, DE FORMA MANUAL, SEM REAPROVEITAMENTO</t>
  </si>
  <si>
    <t>REMOÇÃO DE ENTULHO (CAÇAMBA DE 5m³)</t>
  </si>
  <si>
    <t>ESTRUTURAS</t>
  </si>
  <si>
    <t>ESCAVAÇÃO MANUAL DE VALA PARA VIGA BALDRAME, COM PREVISÃO DE FÔRMA</t>
  </si>
  <si>
    <t>FABRICAÇÃO, MONTAGEM E DESMONTAGEM DE FÔRMA PARA VIGA BALDRAME, EM MADEIRA SERRADA, E=25 MM, 4 UTILIZAÇÕES</t>
  </si>
  <si>
    <t>ARMAÇÃO DE BLOCO, VIGA BALDRAME OU SAPATA UTILIZANDO AÇO CA-50 DE 10 MM - MONTAGEM.</t>
  </si>
  <si>
    <t>CONCRETAGEM DE BLOCOS DE COROAMENTO E VIGAS BALDRAMES, FCK 30 MPA, COM USO DE BOMBA  LANÇAMENTO, ADENSAMENTO E ACABAMENTO</t>
  </si>
  <si>
    <t>IMPERMEABILIZAÇÃO DE SUPERFÍCIE COM EMULSÃO ASFÁLTICA, 2 DEMÃOS AF_06/2018</t>
  </si>
  <si>
    <t>ARMAÇÃO DE LAJE DE UMA ESTRUTURA CONVENCIONAL DE CONCRETO ARMADO EM UMA EDIFICAÇÃO TÉRREA OU SOBRADO UTILIZANDO AÇO CA-60 DE 5,6 MM - MONTAGEM.</t>
  </si>
  <si>
    <t>CONCRETAGEM DE RADIER, PISO OU LAJE SOBRE SOLO, FCK 30 MPA, PARA ESPESSURA DE 15 CM - LANÇAMENTO, ADENSAMENTO E ACABAMENTO</t>
  </si>
  <si>
    <t>PISOS</t>
  </si>
  <si>
    <t>CONTRAPISO EM ARGAMASSA TRAÇO 1:4 (CIMENTO E AREIA), PREPARO MANUAL, APLICADO EM ÁREAS SECAS SOBRE LAJE, ADERIDO, ESPESSURA 4CM.</t>
  </si>
  <si>
    <t>FORNECIMENTO DE BLOQUETE/PISO INTERTRAVADO DE CONCRETO - MODELO ONDA/16 FACES/RETANGULAR/TIJOLINHO/PAVER/HOLANDES/PARALELEPIPEDO, 20 CM X 10 CM, E = CM, RESISTENCIA DE 35 MPA (NBR 9781), COR NATURAL</t>
  </si>
  <si>
    <t>EXECUÇÃO DE PASSEIO EM PISO INTERTRAVADO, COM BLOCO RETANGULAR COR NATURAL DE 20 X 10 CM, ESPESSURA 6 CM.</t>
  </si>
  <si>
    <t>FORNECIMENTO E INSTALAÇÃO DE PISO EM PORCELANATO ESMALTADO ACETINADO, 60x60cm, COM 9,5mm DE ESPESSURA, NÃO RETIFICADO, TEXTURIZADO, SEM RELEVO, COM JUNTA DE ASSENTAMENTO DE 3mm.
• REF.: "Sensitive Fendi" da "ELIANE"
• COR.: "Bege"</t>
  </si>
  <si>
    <t>PISO PODOTATIL DE CONCRETO - DIRECIONAL E ALERTA, *40 X 40 X 2,5* CM</t>
  </si>
  <si>
    <t>PAREDES E PAINÉIS</t>
  </si>
  <si>
    <t>ALVENARIA DE VEDAÇÃO DE BLOCOS CERÂMICOS FURADOS NA VERTICAL DE 9X19X39CM (ESPESSURA 9CM) DE PAREDES COM ÁREA LÍQUIDA MAIOR OU IGUAL A 6M2 COM VÃOS E ARGAMASSA DE ASSENTAMENTO COM PREPARO MANUAL.</t>
  </si>
  <si>
    <t>CHAPISCO APLICADO EM ALVENARIAS E ESTRUTURAS DE CONCRETO INTERNAS, COM COLHER DE PEDREIRO. ARGAMASSA TRAÇO 1:3 COM PREPARO MANUAL</t>
  </si>
  <si>
    <t>MASSA ÚNICA, PARA RECEBIMENTO DE PINTURA, EM ARGAMASSA TRAÇO 1:2:8, PREPARO MANUAL, APLICADA MANUALMENTE EM FACES INTERNAS DE PAREDES, ESPESSURA DE 10MM, COM EXECUÇÃO DE TALISCAS. AF_06/2014</t>
  </si>
  <si>
    <t>EMBOÇO, PARA RECEBIMENTO DE CERÂMICA, EM ARGAMASSA TRAÇO 1:2:8, PREPARO MANUAL, APLICADO MANUALMENTE EM FACES INTERNAS DE PAREDES, PARA AMBIENTE COM ÁREA  ENTRE 5M2 E 10M2, ESPESSURA DE 20MM, COM EXECUÇÃO DE TALISCAS</t>
  </si>
  <si>
    <t>VERGA MOLDADA IN LOCO EM CONCRETO PARA PORTAS COM ATÉ 1,5 M DE VÃO</t>
  </si>
  <si>
    <t>VERGA MOLDADA IN LOCO EM CONCRETO PARA PORTAS COM MAIS DE 1,5 M DE VÃO</t>
  </si>
  <si>
    <t>VERGA MOLDADA IN LOCO EM CONCRETO PARA JANELAS COM ATÉ 1,5 M DE VÃO.</t>
  </si>
  <si>
    <t>REVESTIMENTO CERÂMICO PARA PAREDES EXTERNAS EM PASTILHAS DE PORCELANA 2,5 X 5,0 CM (PLACAS DE 30 X 30 CM), ALINHADAS A PRUMO, APLICADO EM PANOS COM VÃOS.
• REF.: MODELO "BRANCO B-2140" DA  "ATLAS", OU EQUIVALENTE TÉCNICO - PEI-4</t>
  </si>
  <si>
    <t>REVESTIMENTO CERÂMICO PARA PAREDES EXTERNAS EM PASTILHAS DE PORCELANA 9,5 X 9,5 CM (PLACAS DE 30 X 30 CM), ALINHADAS A PRUMO, APLICADO EM PANOS COM VÃOS.
• REF.: LINHA "ARQ. URBANO NEVE" DA "PORTOBELLO", OU EQUIVALENTE TÉCNICO</t>
  </si>
  <si>
    <t>PINTURA</t>
  </si>
  <si>
    <t>APLICAÇÃO E LIXAMENTO DE MASSA LÁTEX EM PAREDES, DUAS DEMÃOS
• Ref. da Massa: “SUVINIL MASSA CORRIDA” da “SUVINIL”</t>
  </si>
  <si>
    <t>APLICAÇÃO MANUAL DE PINTURA COM TINTA LÁTEX ACRÍLICA EM PAREDES, DUAS DEMÃOS
• Ref. da Tinta: “SUVINIL ACRÍLICO PREMIUM FOSCO” da “SUVINIL”
• Cor: Branco Neve</t>
  </si>
  <si>
    <t>IMPERMEABILIZAÇÃO</t>
  </si>
  <si>
    <t>IMPERMEABILIZAÇÃO DE PISO COM ARGAMASSA DE CIMENTO E AREIA, COM ADITIVO IMPERMEABILIZANTE, E = 2CM.
• Ref.: “SIKATOP 107” da “SIKA” ou equivalente técnico
• Cor: Cinza Azulado</t>
  </si>
  <si>
    <t>IMPERMEABILIZAÇÃO DE PAREDES COM ARGAMASSA DE CIMENTO E AREIA, COM ADITIVO IMPERMEABILIZANTE, E = 2CM. APLICADA NAS BASES DAS ALVENARIAS, ATENDENTO AO SEGUINTE CRITÉRIO: 30cm DE ALTURA NAS ALVENARIAS INTERNAS.
• Ref.: “SIKATOP 107” da “SIKA” ou equivalente técnico
• Cor: Cinza Azulado</t>
  </si>
  <si>
    <t>IMPERMEABILIZAÇÃO DE PAREDES COM ARGAMASSA DE CIMENTO E AREIA, COM ADITIVO IMPERMEABILIZANTE, E = 2CM. APLICADA NAS BASES DAS ALVENARIAS, ATENDENTO AO SEGUINTE CRITÉRIO: 60cm DE ALTURA NAS ALVENARIAS EXTERNAS.
• Ref.: “SIKATOP 107” da “SIKA” ou equivalente técnico
• Cor: Cinza Azulado</t>
  </si>
  <si>
    <t>TETOS E FORROS</t>
  </si>
  <si>
    <t>FORRO COMPOSTO POR PAINEIS DE LA DE VIDRO, REVESTIDOS EM PVC MICROPERFURADO,
DE *1250 X 625* MM, ESPESSURA 15 MM (COM COLOCAÇÃO)
• Ref.: “FORRO TIPO FIBRAROC” da ‘EUCATEX” ou similar</t>
  </si>
  <si>
    <t>RODAPÉ</t>
  </si>
  <si>
    <t>FORNECIMENTO E INSTALAÇÃO DE RODAPÉ CERÂMICO DE 7CM DE ALTURA COM PLACAS TIPO ESMALTADA EXTRA DE DIMENSÕES 60X60CM. (PORCELANATO ESMALTADO ACETINADO, ESPESSURA DE 9,5mm)
• Ref.: "Sensitive Fendi" da "ELIANE"
• Cor.: "Bege"</t>
  </si>
  <si>
    <t>SOLEIRA</t>
  </si>
  <si>
    <t>FORNECIMENTO E INSTALAÇÃO DE SOLEIRA EM GRANITO, LARGURA 15 CM, ESPESSURA 2,0 CM, ACABAMENTO POLIDO EM 1 DOS LADOS.
• COR: AMARELO ICARAÍ</t>
  </si>
  <si>
    <t>BANCADAS</t>
  </si>
  <si>
    <t>BANCADA DE GRANITO POLIDO PARA PIA DE COZINHA 2,00 X 0,60 M - FORNECIMENTO E INSTALAÇÃO, ACABAMENTO POLÍDO, ESPESSURA DE 2CM, FRONTISPÍCIO E SAIAS DO MESMO GRANITO INCLUSOS, COM CORTE E FIXAÇÃO DE CUBA (B1)
• COR: AMARELO ICARAÍ</t>
  </si>
  <si>
    <t>BANCADA DE GRANITO POLIDO PARA LAVATÓRIO 1,10 X 0,30 M - FORNECIMENTO E INSTALAÇÃO, ACABAMENTO POLÍDO, ESPESSURA DE 2CM, FRONTISPÍCIO E SAIAS DO MESMO GRANITO INCLUSOS, COM CORTE E FIXAÇÃO DE CUBA (B2)
• COR: AMARELO ICARAÍ</t>
  </si>
  <si>
    <t>ESQUADRIAS - PORTAS</t>
  </si>
  <si>
    <t>FORNECIMENTO E INSTALAÇÃO DE PORTA DE MADEIRA, REVESTIDA EM AMBAS AS FACES EM LAMINADO MELAMÍNICO, COR AZUL, NAS DIMENSÕES ABAIXO, INCLUÍNDO TODAS AS FERRAGENS NECESSÁRIAS PARA O CORRETO FUNCIONAMENTO</t>
  </si>
  <si>
    <t>PM1</t>
  </si>
  <si>
    <t>PM2</t>
  </si>
  <si>
    <t>FORNECIMENTO E INSTALAÇÃO DE PORTA EM PERFIS DE ALUMÍNIO ANODIZADO NATURAL, NA DIMENSÃO ABAIXO, COM CAMADA ANÓDICA DE 25 MICRA DE ESPESSURA
• REF.: “LINHA 30” DA “ALCOA”;
• COR: PRETA;</t>
  </si>
  <si>
    <t>PA1</t>
  </si>
  <si>
    <t>PA2</t>
  </si>
  <si>
    <t>BARRA ANTIPANICO SIMPLES, COM FECHADURA LADO OPOSTO, COR CINZA</t>
  </si>
  <si>
    <t>ESQUADRIAS - JANELAS</t>
  </si>
  <si>
    <t>FORNECIMENTO E INSTALAÇÃO DE JANELAS EM PERFIS DE ALUMÍNIO ANODIZADO NATURAL, NAS DIMENSÕES ABAIXO, COM CAMADA ANÓDICA DE 25 MICRA DE ESPESSURA, INCLUÍNDO TODAS AS FERRAGENS NECESSÁRIAS PARA O CORRETO FUNCIONAMENTO
• REF.: “LINHA 30” DA “ALCOA”;
• COR: PRETA;</t>
  </si>
  <si>
    <t>JA1</t>
  </si>
  <si>
    <t>JA2</t>
  </si>
  <si>
    <t>REQUADROS - ALVENARIA DE VEDAÇÃO DE BLOCOS DE CONCRETO CELULAR DE 10X30X60CM (ESPESSURA 10CM) E ARGAMASSA DE ASSENTAMENTO COM PREPARO EM BETONEIRA</t>
  </si>
  <si>
    <t>VIDROS</t>
  </si>
  <si>
    <t>VIDRO LISO COMUM TRANSPARENTE, ESPESSURA 6MM</t>
  </si>
  <si>
    <t>VIDRO LISO JATEADO, ESPESSURA 6MM</t>
  </si>
  <si>
    <t>ESPELHO CRISTAL ESPESSURA 4MM, COM MOLDURA EM ALUMINIO E COMPENSADO 6MM PLASTIFICADO COLADO</t>
  </si>
  <si>
    <t>E1</t>
  </si>
  <si>
    <t>E2</t>
  </si>
  <si>
    <t>LOUÇAS E METAIS (SANITÁRIOS/COPA)</t>
  </si>
  <si>
    <t>FORNECIMENTO E INSTALAÇÃO DE CUBA DE EMBUTIR EM AÇO INOX POLIDO, COM 40x34cm,
• REF.: 94081506 "LAVINIA 40 BL"
• FAB.: "TRAMONTINA"</t>
  </si>
  <si>
    <t>FORNECIMENTO E INSTALAÇÃO DE CUBA DE SEMI-ENCAIXE, QUADRADA, COM 41x41cm,
• COR.: "BRANCA"
• LINHA: "CUBA DE SEMIENCAIXE Q2" / CÓD.: 73025
• FAB.: "CELITE"</t>
  </si>
  <si>
    <t>FORNECIMENTO E INSTALAÇÃO DE LAVATÓRIO SEM COLUNA PARA PCD, COM 45,5x36cm, CONFORME NBR 9050.
• COR.: "BRANCA"
• LINHA: "IZY" / CÓD.: L.915.17
• FAB.: "DECA"</t>
  </si>
  <si>
    <t xml:space="preserve">FORNECIMENTO E INSTALAÇÃO DE TORNEIRA DE MESA EM METAL COM RABICHO, CONEXÕES E ACESSÓRIOS, 
• ACABAMENTO.: "CROMADA"
• MOD.: “LINK - 1167.C.LNK”;
• FAB.: "DECA" </t>
  </si>
  <si>
    <t xml:space="preserve">FORNECIMENTO E INSTALAÇÃO DE TORNEIRA PARA BANHEIRO EM METAL TIPO AUTOMÁTICA, COM RABICHO, CONEXÕES E ACESSÓRIOS, 
• ACABAMENTO.: "CROMADA"
• MOD.: “1173.C - DECAMATIC ECO”;
• FAB.: "DECA" </t>
  </si>
  <si>
    <t xml:space="preserve">FORNECIMENTO E INSTALAÇÃO DE TORNEIRA COM ACIONAMENTO POR ALAVANCA,  PARA BANHEIRO PCD EM METAL TIPO AUTOMÁTICA, COM RABICHO, CONEXÕES E ACESSÓRIOS, 
• ACABAMENTO.: "CROMADA"
• MOD.: “1173.C.CONF - DECAMATIC ECO”;
• FAB.: "DECA" </t>
  </si>
  <si>
    <t>FORNECIMENTO E INSTALAÇÃO DE SIFÃO PARA COZINHA, BITOLA DE ENTRADA: DN 40 (G 1.1/2”) – SAÍDA TUBO DN 40 (38,1), CROMADO,
• REF.: 00661006
• FAB.: "DOCOL"</t>
  </si>
  <si>
    <t>SIFÃO DO TIPO GARRAFA EM METAL CROMADO 1 X 1.1/2" - FORNECIMENTO E INSTALAÇÃO.</t>
  </si>
  <si>
    <t>FORNECIMENTO E INSTALAÇÃO DE VÁLVULA DE ESCOAMENTO PARA CUBAS EM AÇO INOX E POLIPROPILENO, DIÂMETRO 3 1/2",
• REF.: 94510112
• FAB.: "TRAMONTINA"</t>
  </si>
  <si>
    <t>VÁLVULA EM METAL CROMADO 1.1/2" X 1.1/2" PARA TANQUE OU LAVATÓRIO, COM OU SEM LADRÃO - FORNECIMENTO E INSTALAÇÃO.</t>
  </si>
  <si>
    <t>FORNECIMENTO E INSTALAÇÃO DE BACIA SANITÁRIA CONVENCIONAL COM ASSENTO, CONFORME NBR 9050
• MOD.: "ECOFLUSH"
• COR: "BRANCA"
• FAB.: "CELITE"</t>
  </si>
  <si>
    <t>FORNECIMENTO E INSTALAÇÃO DE DUCHA METALICA DE PAREDE, ARTICULAVEL, COM DESVIADOR E DUCHA MANUAL</t>
  </si>
  <si>
    <t>FORNECIMENTO E INSTALAÇÃO DE ACABAMENTO DE VÁLVULA DE DESCARGA, CROMADO.</t>
  </si>
  <si>
    <t>BARRA DE APOIO RETA, EM ACO INOX POLIDO, COMPRIMENTO 80CM, DIAMETRO MINIMO 3CM, CONFORME NBR 9050</t>
  </si>
  <si>
    <t>BARRA DE APOIO RETA, EM ACO INOX POLIDO, COMPRIMENTO 70CM, DIAMETRO MINIMO 3CM, CONFORME NBR 9050</t>
  </si>
  <si>
    <t xml:space="preserve">ACABAMENTO CROMADO PARA REGISTRO PEQUENO, 1/2" OU 3/4" </t>
  </si>
  <si>
    <t>DIVERSOS</t>
  </si>
  <si>
    <t>TOALHEIRO PLASTICO TIPO DISPENSER PARA PAPEL TOALHA INTERFOLHADO</t>
  </si>
  <si>
    <t>PAPELEIRA PLASTICA TIPO DISPENSER PARA PAPEL HIGIENICO ROLAO</t>
  </si>
  <si>
    <t>SABONETEIRA PLASTICA TIPO DISPENSER PARA SABONETE LIQUIDO COM RESERVATORIO 800 A 1500 ML, INCLUSO FIXAÇÃO.</t>
  </si>
  <si>
    <t>FORNECIMENTO E INSTALAÇÃO DE CHAPA EM INOX POLIDO PARA PROTEÇÃO DE IMPACTO NA PORTA, COM 1mm DE ESPESSURA, CONFORME NBR 9050</t>
  </si>
  <si>
    <t>PROJETO "AS BUILT" ARQUITETURA</t>
  </si>
  <si>
    <t xml:space="preserve">PROJETO "AS BUILT" DEMAIS INSTALAÇÕES </t>
  </si>
  <si>
    <t>INSTALAÇÕES SANITÁRIAS - HIDRÁULICA</t>
  </si>
  <si>
    <t>TUBO, PVC, SOLDÁVEL, DN 25MM, INSTALADO EM RAMAL DE DISTRIBUIÇÃO DE ÁGUA - FORNECIMENTO E INSTALAÇÃO.</t>
  </si>
  <si>
    <t>TUBO, PVC, SOLDÁVEL, DN 50MM, INSTALADO EM PRUMADA DE ÁGUA - FORNECIMENTO E INSTALAÇÃO.</t>
  </si>
  <si>
    <t>TUBO, PVC, SOLDÁVEL, DN 75MM, INSTALADO EM PRUMADA DE ÁGUA - FORNECIMENTO E INSTALAÇÃO.</t>
  </si>
  <si>
    <t>LUVA, PVC, SOLDÁVEL, DN 25MM, INSTALADO EM RAMAL DE DISTRIBUIÇÃO DE ÁGUA - FORNECIMENTO E INSTALAÇÃO.</t>
  </si>
  <si>
    <t>LUVA, PVC, SOLDÁVEL, DN 50MM, INSTALADO EM PRUMADA DE ÁGUA - FORNECIMENTO E INSTALAÇÃO.</t>
  </si>
  <si>
    <t>LUVA, PVC, SOLDÁVEL, DN 75MM, INSTALADO EM PRUMADA DE ÁGUA - FORNECIMENTO E INSTALAÇÃO.</t>
  </si>
  <si>
    <t>LUVA DE REDUÇÃO, PVC, SOLDÁVEL, DN 50MM X 25MM, INSTALADO EM PRUMADA DE ÁGUA - FORNECIMENTO E INSTALAÇÃO.</t>
  </si>
  <si>
    <t>CURVA 90 GRAUS, PVC, SOLDÁVEL, DN 25MM, INSTALADO EM RAMAL OU SUB-RAMAL DE ÁGUA - FORNECIMENTO E INSTALAÇÃO.</t>
  </si>
  <si>
    <t>CURVA 90 GRAUS, PVC, SOLDÁVEL, DN 50MM, INSTALADO EM PRUMADA DE ÁGUA - FORNECIMENTO E INSTALAÇÃO.</t>
  </si>
  <si>
    <t>CURVA 90 GRAUS, PVC, SOLDÁVEL, DN 75MM, INSTALADO EM PRUMADA DE ÁGUA - FORNECIMENTO E INSTALAÇÃO.</t>
  </si>
  <si>
    <t>TÊ DE REDUÇÃO, PVC, SOLDÁVEL, DN 50MM X 25MM, INSTALADO EM PRUMADA DE ÁGUA - FORNECIMENTO E INSTALAÇÃO.</t>
  </si>
  <si>
    <t>TE DE REDUÇÃO, PVC, SOLDÁVEL, DN 75MM X 50MM, INSTALADO EM PRUMADA DE ÁGUA - FORNECIMENTO E INSTALAÇÃO.</t>
  </si>
  <si>
    <t>TE, PVC, SOLDÁVEL, DN 25MM, INSTALADO EM RAMAL OU SUB-RAMAL DE ÁGUA - FORNECIMENTO E INSTALAÇÃO.</t>
  </si>
  <si>
    <t>TE, PVC, SOLDÁVEL, DN 50MM, INSTALADO EM PRUMADA DE ÁGUA - FORNECIMENTO E INSTALAÇÃO.</t>
  </si>
  <si>
    <t>TE, PVC, SOLDÁVEL, DN 75MM, INSTALADO EM PRUMADA DE ÁGUA - FORNECIMENTO E INSTALAÇÃO.</t>
  </si>
  <si>
    <t>JOELHO 90 GRAUS COM BUCHA DE LATÃO, PVC, SOLDÁVEL, DN 25MM, X 3/4 INSTALADO EM RAMAL OU SUB-RAMAL DE ÁGUA - FORNECIMENTO E INSTALAÇÃO.</t>
  </si>
  <si>
    <t>JOELHO 90 GRAUS, PVC, SOLDÁVEL, DN 25MM, INSTALADO EM RAMAL OU SUB-RAMAL DE ÁGUA - FORNECIMENTO E INSTALAÇÃO.</t>
  </si>
  <si>
    <t>JOELHO 90 GRAUS, PVC, SOLDÁVEL, DN 50MM, INSTALADO EM PRUMADA DE ÁGUA - FORNECIMENTO E INSTALAÇÃO.</t>
  </si>
  <si>
    <t>ADAPTADOR CURTO COM BOLSA E ROSCA PARA REGISTRO, PVC, SOLDÁVEL, DN 25MM X 3/4, INSTALADO EM RAMAL OU SUB-RAMAL DE ÁGUA - FORNECIMENTO E INSTALAÇÃO.</t>
  </si>
  <si>
    <t xml:space="preserve">REGISTRO GAVETA COM ACABAMENTO E CANOPLA CROMADOS, SIMPLES, BITOLA 3/4 " </t>
  </si>
  <si>
    <t>REGISTRO GAVETA BRUTO EM LATAO FORJADO, BITOLA 2 " (REF 1509)</t>
  </si>
  <si>
    <t>REGISTRO GAVETA BRUTO EM LATAO FORJADO, BITOLA 3 " (REF 1509)</t>
  </si>
  <si>
    <t>INSTALAÇÕES SANITÁRIAS - ESGOTO</t>
  </si>
  <si>
    <t>TUBO PVC, SERIE NORMAL, ESGOTO PREDIAL, DN 40 MM, FORNECIDO E INSTALADO EM RAMAL DE DESCARGA OU RAMAL DE ESGOTO SANITÁRIO.</t>
  </si>
  <si>
    <t>TUBO PVC, SERIE NORMAL, ESGOTO PREDIAL, DN 50 MM, FORNECIDO E INSTALADO EM RAMAL DE DESCARGA OU RAMAL DE ESGOTO SANITÁRIO.</t>
  </si>
  <si>
    <t>TUBO PVC, SERIE NORMAL, ESGOTO PREDIAL, DN 75 MM, FORNECIDO E INSTALADO EM RAMAL DE DESCARGA OU RAMAL DE ESGOTO SANITÁRIO.</t>
  </si>
  <si>
    <t>TUBO PVC, SERIE NORMAL, ESGOTO PREDIAL, DN 100MM, FORNECIDO E INSTALADO EM RAMAL DE DESCARGA OU RAMAL DE ESGOTO SANITÁRIO.</t>
  </si>
  <si>
    <t>TUBO PVC, SERIE NORMAL, ESGOTO PREDIAL, DN 150 MM, FORNECIDO E INSTALADO EM SUBCOLETOR AÉREO DE ESGOTO SANITÁRIO.</t>
  </si>
  <si>
    <t>(COMPOSIÇÃO REPRESENTATIVA) DO SERVIÇO DE INSTALAÇÃO DE TUBO DE PVC, SÉRIE NORMAL, ESGOTO PREDIAL, DN 150 MM (INSTALADO EM SUB-COLETOR AÉREO ), INCLUSIVE CONEXÕES, CORTES E FIXAÇÕES, PARA PRÉDIOS.</t>
  </si>
  <si>
    <t>TUBO PVC, SERIE NORMAL, ESGOTO PREDIAL, DN 50 MM, FORNECIDO E INSTALADO EM PRUMADA DE ESGOTO SANITÁRIO OU VENTILAÇÃO.</t>
  </si>
  <si>
    <t>JOELHO 45 GRAUS, PVC, SERIE NORMAL, ESGOTO PREDIAL, DN 40 MM, JUNTA SOLDÁVEL, FORNECIDO E INSTALADO EM RAMAL DE DESCARGA OU RAMAL DE ESGOTO SANITÁRIO.</t>
  </si>
  <si>
    <t>JOELHO 45 GRAUS, PVC, SERIE NORMAL, ESGOTO PREDIAL, DN 75 MM, JUNTA ELÁSTICA, FORNECIDO E INSTALADO EM PRUMADA DE ESGOTO SANITÁRIO OU VENTILAÇÃO.</t>
  </si>
  <si>
    <t>JOELHO 45 GRAUS, PVC, SERIE NORMAL, ESGOTO PREDIAL, DN 100 MM, JUNTA ELÁSTICA, FORNECIDO E INSTALADO EM PRUMADA DE ESGOTO SANITÁRIO OU VENTILAÇÃO.</t>
  </si>
  <si>
    <t>JOELHO 90 GRAUS, PVC, SERIE NORMAL, ESGOTO PREDIAL, DN 40 MM, JUNTA SOLDÁVEL, FORNECIDO E INSTALADO EM RAMAL DE DESCARGA OU RAMAL DE ESGOTO SANITÁRIO.</t>
  </si>
  <si>
    <t>JOELHO 90 GRAUS, PVC, SERIE NORMAL, ESGOTO PREDIAL, DN 50 MM, JUNTA ELÁSTICA, FORNECIDO E INSTALADO EM PRUMADA DE ESGOTO SANITÁRIO OU VENTILAÇÃO.</t>
  </si>
  <si>
    <t>JOELHO 90 GRAUS, PVC, SERIE NORMAL, ESGOTO PREDIAL, DN 100 MM, JUNTA ELÁSTICA, FORNECIDO E INSTALADO EM RAMAL DE DESCARGA OU RAMAL DE ESGOTO SANITÁRIO. AF_12/2014</t>
  </si>
  <si>
    <t>JUNÇÃO SIMPLES, PVC, SERIE NORMAL, ESGOTO PREDIAL, DN 100 X 100 MM, JUNTA ELÁSTICA, FORNECIDO E INSTALADO EM RAMAL DE DESCARGA OU RAMAL DE ESGOTO SANITÁRIO.</t>
  </si>
  <si>
    <t>JUNCAO SIMPLES, PVC, DN 100 X 75 MM, SERIE NORMAL PARA ESGOTO PREDIAL</t>
  </si>
  <si>
    <t>TE SANITARIO, PVC, DN 75 X 50 MM, SERIE NORMAL PARA ESGOTO PREDIAL</t>
  </si>
  <si>
    <t>TE SANITARIO, PVC, DN 100 X 50 MM, SERIE NORMAL, PARA ESGOTO PREDIAL</t>
  </si>
  <si>
    <t>RALO SECO, PVC, DN 100 X 40 MM, JUNTA SOLDÁVEL, FORNECIDO E INSTALADO EM RAMAL DE DESCARGA OU EM RAMAL DE ESGOTO SANITÁRIO. AF_12/2014</t>
  </si>
  <si>
    <t>CAIXA SIFONADA, PVC, DN 100 X 100 X 50 MM, JUNTA ELÁSTICA, FORNECIDA E INSTALADA EM RAMAL DE DESCARGA OU EM RAMAL DE ESGOTO SANITÁRIO.</t>
  </si>
  <si>
    <t>CAIXA DE GORDURA PEQUENA (CAPACIDADE: 19 L), CIRCULAR, EM PVC, DIÂMETRO INTERNO= 0,3 M.</t>
  </si>
  <si>
    <t>(COMPOSIÇÃO REPRESENTATIVA) POÇO DE VISITA CIRCULAR PARA ESGOTO, EM CONCRETO PRÉ-MOLDADO, DIÂMETRO INTERNO = 1,0 M, PROFUNDIDADE DE 1,50 A 2,00 M, EXCLUINDO TAMPÃO.</t>
  </si>
  <si>
    <t>TAMPA CIRCULAR PARA ESGOTO E DRENAGEM, EM FERRO FUNDIDO, DIÂMETRO INTERNO = 0,6 M.</t>
  </si>
  <si>
    <t>INSTALAÇÕES ELÉTRICAS</t>
  </si>
  <si>
    <t>ILUMINAÇÃO</t>
  </si>
  <si>
    <t>LUMINÁRIA TIPO CALHA, DE SOBREPOR, COM 2 LÂMPADAS TUBULARES DE 36 W - FORNECIMENTO E INSTALAÇÃO.
• Tam.: 120x30cm</t>
  </si>
  <si>
    <t>PERFILADO DE SEÇÃO 38X76 MM PARA SUPORTE DE ELETROCALHA PERFURADA EM AÇO GALVANIZADO, LARGURA 200 E ALTURA 100 MM</t>
  </si>
  <si>
    <t>INTERRUPTOR SIMPLES (1 MÓDULO) COM 1 TOMADA DE EMBUTIR 2P+T 10 A,  INCLUINDO SUPORTE E PLACA - FORNECIMENTO E INSTALAÇÃO.</t>
  </si>
  <si>
    <t>CURVA DE INVERSÃO 90° DE 200X100MM - REF.:MG2580 DA MEGA OU SIMILAR.</t>
  </si>
  <si>
    <t>CURVA HORIZONTAL DE 200X100MM - REF.: MEGA OU SIMILAR.</t>
  </si>
  <si>
    <t>TERMINAL DE FECHAMENTO DE 200X100MM - REF.: MEGA OU SIMILAR.</t>
  </si>
  <si>
    <t>ACOPLAMENTO EM PAINEL DE 200X100MM - REF.: MEGA OU SIMILAR.</t>
  </si>
  <si>
    <t>SAÍDA PARA ELETRODUTO Ø3/4", HORIZONTAL - REF.: MEGA OU SIMILAR.</t>
  </si>
  <si>
    <t>SAÍDA PARA ELETRODUTO Ø1", HORIZONTAL - REF.: MEGA OU SIMILAR.</t>
  </si>
  <si>
    <t>ELETRODUTO RÍGIDO ROSCÁVEL, PVC, DN 25 MM (3/4"), PARA CIRCUITOS TERMINAIS, INSTALADO EM FORRO - FORNECIMENTO E INSTALAÇÃO.</t>
  </si>
  <si>
    <t>ELETRODUTO FLEXÍVEL CORRUGADO, PVC, DN 32 MM (1"), PARA CIRCUITOS TERMINAIS, INSTALADO EM FORRO - FORNECIMENTO E INSTALAÇÃO.</t>
  </si>
  <si>
    <t>CURVA 90 GRAUS PARA ELETRODUTO, PVC, ROSCÁVEL, DN 32 MM (1"), PARA CIRCUITOS TERMINAIS, INSTALADA EM FORRO - FORNECIMENTO E INSTALAÇÃO.</t>
  </si>
  <si>
    <t>CURVA 90 GRAUS PARA ELETRODUTO, PVC, ROSCÁVEL, DN 25 MM (3/4"), PARA CIRCUITOS TERMINAIS, INSTALADA EM FORRO - FORNECIMENTO E INSTALAÇÃO.</t>
  </si>
  <si>
    <t>LUVA PARA ELETRODUTO, PVC, ROSCÁVEL, DN 25 MM (3/4"), PARA CIRCUITOS TERMINAIS, INSTALADA EM PAREDE - FORNECIMENTO E INSTALAÇÃO.</t>
  </si>
  <si>
    <t>LUVA PARA ELETRODUTO, PVC, ROSCÁVEL, DN 32 MM (1"), PARA CIRCUITOS TERMINAIS, INSTALADA EM PAREDE - FORNECIMENTO E INSTALAÇÃO.</t>
  </si>
  <si>
    <t>CAIXA RETANGULAR 4" X 2" ALTA (2,00 M DO PISO), METÁLICA, INSTALADA EM PAREDE - FORNECIMENTO E INSTALAÇÃO.</t>
  </si>
  <si>
    <t>CABO DE COBRE FLEXÍVEL ISOLADO, 2,5 MM2, ANTI-CHAMA 450/750 V, PARA CIRCUITOS TERMINAIS - FORNECIMENTO E INSTALAÇÃO. (PRETO)</t>
  </si>
  <si>
    <t>CABO DE COBRE FLEXÍVEL ISOLADO, 2,5 MM2, ANTI-CHAMA 450/750 V, PARA CIRCUITOS TERMINAIS - FORNECIMENTO E INSTALAÇÃO. (VERDE)</t>
  </si>
  <si>
    <t>CABO DE COBRE FLEXÍVEL ISOLADO, 4 MM2, ANTI-CHAMA 450/750 V, PARA CIRCUITOS TERMINAIS - FORNECIMENTO E INSTALAÇÃO. (PRETO)</t>
  </si>
  <si>
    <t>CABO DE COBRE FLEXÍVEL ISOLADO, 4 MM2, ANTI-CHAMA 450/750 V, PARA CIRCUITOS TERMINAIS - FORNECIMENTO E INSTALAÇÃO. (VERDE)</t>
  </si>
  <si>
    <t>FORNECIMENTO E INSTALAÇÃO DE QUADRO ELÉTRICO, QDL-01, CONFORME PROJETO</t>
  </si>
  <si>
    <t>TOMADAS</t>
  </si>
  <si>
    <t>CABO DE COBRE FLEXÍVEL ISOLADO, 2,5 MM2, ANTI-CHAMA 450/750 V, PARA CIRCUITOS TERMINAIS - FORNECIMENTO E INSTALAÇÃO. (AZUL)</t>
  </si>
  <si>
    <t>CABO DE COBRE FLEXÍVEL ISOLADO, 4 MM2, ANTI-CHAMA 450/750 V, PARA CIRCUITOS TERMINAIS - FORNECIMENTO E INSTALAÇÃO. (AZUL)</t>
  </si>
  <si>
    <t>CABO DE COBRE FLEXÍVEL ISOLADO, 6 MM2, ANTI-CHAMA 450/750 V, PARA CIRCUITOS TERMINAIS - FORNECIMENTO E INSTALAÇÃO. (PRETO)</t>
  </si>
  <si>
    <t>CABO DE COBRE FLEXÍVEL ISOLADO, 6 MM2, ANTI-CHAMA 450/750 V, PARA CIRCUITOS TERMINAIS - FORNECIMENTO E INSTALAÇÃO. (VERDE)</t>
  </si>
  <si>
    <t>CABO DE COBRE FLEXÍVEL ISOLADO, 6 MM2, ANTI-CHAMA 450/750 V, PARA CIRCUITOS TERMINAIS - FORNECIMENTO E INSTALAÇÃO. (AZUL)</t>
  </si>
  <si>
    <t>LUVA PARA ELETRODUTO, PVC, ROSCÁVEL, DN 25 MM (3/4"), PARA CIRCUITOS TERMINAIS, INSTALADA EM FORRO - FORNECIMENTO E INSTALAÇÃO.</t>
  </si>
  <si>
    <t>LUVA PARA ELETRODUTO, PVC, ROSCÁVEL, DN 32 MM (1"), PARA CIRCUITOS TERMINAIS, INSTALADA EM FORRO - FORNECIMENTO E INSTALAÇÃO.</t>
  </si>
  <si>
    <t>TOMADA BAIXA DE EMBUTIR (1 MÓDULO), 2P+T 20 A, INCLUINDO SUPORTE E PLACA - FORNECIMENTO E INSTALAÇÃO. PADRÃO BRASILEIRO NBR 14136. (PLUG BRANCO PADRÃO)</t>
  </si>
  <si>
    <t>CONDULETE DE ALUMÍNIO, TIPO T, PARA ELETRODUTO DE AÇO GALVANIZADO DN 20 MM (3/4''), APARENTE - FORNECIMENTO E INSTALAÇÃO.</t>
  </si>
  <si>
    <t>CONDULETE DE ALUMÍNIO, TIPO T, PARA ELETRODUTO DE AÇO GALVANIZADO DN 25 MM (1''), APARENTE - FORNECIMENTO E INSTALAÇÃO.</t>
  </si>
  <si>
    <t>FORNECIMENTO E INSTALAÇÃO DE QUADRO ELÉTRICO, QDF-01, CONFORME PROJETO</t>
  </si>
  <si>
    <t>ALIMENTADORES</t>
  </si>
  <si>
    <t>CABO DE COBRE FLEXÍVEL ISOLADO, 35 MM2, ANTI-CHAMA 0,6/1,0 KV, PARA DISTRIBUIÇÃO - FORNECIMENTO E INSTALAÇÃO.</t>
  </si>
  <si>
    <t>CABO DE COBRE FLEXÍVEL ISOLADO, 25 MM2, ANTI-CHAMA 0,6/1,0 KV, PARA DISTRIBUIÇÃO - FORNECIMENTO E INSTALAÇÃO.</t>
  </si>
  <si>
    <t>CABO DE COBRE FLEXÍVEL ISOLADO, 16 MM2, ANTI-CHAMA 0,6/1,0 KV, PARA DISTRIBUIÇÃO - FORNECIMENTO E INSTALAÇÃO.</t>
  </si>
  <si>
    <t>TERMINAL A COMPRESSAO EM COBRE ESTANHADO PARA CABO 35 MM2, 1 FURO E 1 COMPRESSAO, PARA PARAFUSO DE FIXACAO M8</t>
  </si>
  <si>
    <t>TERMINAL A COMPRESSAO EM COBRE ESTANHADO PARA CABO 25 MM2, 1 FURO E 1 COMPRESSAO, PARA PARAFUSO DE FIXACAO M8</t>
  </si>
  <si>
    <t>TERMINAL A COMPRESSAO EM COBRE ESTANHADO PARA CABO 16 MM2, 1 FURO E 1 COMPRESSAO, PARA PARAFUSO DE FIXACAO M6</t>
  </si>
  <si>
    <t>ELETRODUTO FLEXÍVEL CORRUGADO, PEAD, DN 100 (4) - FORNECIMENTO E INSTALAÇÃO.</t>
  </si>
  <si>
    <t>CAIXA ENTERRADA ELÉTRICA RETANGULAR, EM ALVENARIA COM BLOCOS DE CONCRETO, FUNDO COM BRITA, DIMENSÕES INTERNAS: 0,4X0,4X0,4 M.</t>
  </si>
  <si>
    <t>ESCAVAÇÃO MANUAL DE VALA COM PROFUNDIDADE MENOR OU IGUAL A 1,30 M.</t>
  </si>
  <si>
    <t>REATERRO MANUAL APILOADO COM SOQUETE.</t>
  </si>
  <si>
    <t>LASTRO COM MATERIAL GRANULAR, APLICAÇÃO EM PISOS OU RADIERS, ESPESSURA DE *5 CM*.</t>
  </si>
  <si>
    <t>REDE DE CABEAMENTO ESTRUTURADO</t>
  </si>
  <si>
    <t>CONDULETE DE PVC, TIPO T, PARA ELETRODUTO DE PVC SOLDÁVEL DN 32 MM (1''), APARENTE - FORNECIMENTO E INSTALAÇÃO.</t>
  </si>
  <si>
    <t>CONDULETE DE PVC, TIPO LB, PARA ELETRODUTO DE PVC SOLDÁVEL DN 32 MM (1''), APARENTE - FORNECIMENTO E INSTALAÇÃO.</t>
  </si>
  <si>
    <t>ELETRODUTO RÍGIDO ROSCÁVEL, PVC, DN 32 MM (1"), PARA CIRCUITOS TERMINAIS, INSTALADO EM FORRO - FORNECIMENTO E INSTALAÇÃO.</t>
  </si>
  <si>
    <t>DUTO AÉREO PERFURADO "U" - TETO</t>
  </si>
  <si>
    <t>LUVA DE ACABAMENTO PERFURADO 100x50mm</t>
  </si>
  <si>
    <t>COTOVELO 'U' PERFURADO 100x50mm</t>
  </si>
  <si>
    <t>TÊ RETO 'U' PERFURADO 100x50mm</t>
  </si>
  <si>
    <t>TOMADA DE REDE RJ45 - FORNECIMENTO E INSTALAÇÃO.</t>
  </si>
  <si>
    <t>CABO ELETRÔNICO CATEGORIA 5E, INSTALADO EM EDIFICAÇÃO INSTITUCIONAL - FORNECIMENTO E INSTALAÇÃO.</t>
  </si>
  <si>
    <t>SERVIÇOS PRELIMINARES</t>
  </si>
  <si>
    <t>EXECUÇÃO DE DEPÓSITO EM CANTEIRO DE OBRA EM CHAPA DE MADEIRA COMPENSADA, NÃO INCLUSO MOBILIÁRIO</t>
  </si>
  <si>
    <t>UN.</t>
  </si>
  <si>
    <t>m²</t>
  </si>
  <si>
    <t>m³</t>
  </si>
  <si>
    <t>un.</t>
  </si>
  <si>
    <t>M3</t>
  </si>
  <si>
    <t>M2</t>
  </si>
  <si>
    <t>KG</t>
  </si>
  <si>
    <t>ml</t>
  </si>
  <si>
    <t>mL</t>
  </si>
  <si>
    <t>un</t>
  </si>
  <si>
    <t>ML</t>
  </si>
  <si>
    <t>m2</t>
  </si>
  <si>
    <t>ANEXO III-A DO EDITAL DE LICITAÇÃO POR RDC ELETRÔNICO N.º 12/2020</t>
  </si>
  <si>
    <t>MÊS 4</t>
  </si>
  <si>
    <t>MÊS 5</t>
  </si>
  <si>
    <t>MÊS 6</t>
  </si>
  <si>
    <t>ANEXO III-B DO EDITAL DE LICITAÇÃO POR RDC ELETRÔNICO N.º 12/2020</t>
  </si>
  <si>
    <t>ADMINISTRAÇÃO LOCAL DE OBRA</t>
  </si>
  <si>
    <t>1.3</t>
  </si>
  <si>
    <t>1.4</t>
  </si>
  <si>
    <t>1.5</t>
  </si>
  <si>
    <t>4.6</t>
  </si>
  <si>
    <t>4.7</t>
  </si>
  <si>
    <t>6.3</t>
  </si>
  <si>
    <t>6.4</t>
  </si>
  <si>
    <t>6.5</t>
  </si>
  <si>
    <t>6.6</t>
  </si>
  <si>
    <t>6.7</t>
  </si>
  <si>
    <t>6.8</t>
  </si>
  <si>
    <t>6.9</t>
  </si>
  <si>
    <t>8.2</t>
  </si>
  <si>
    <t>8.3</t>
  </si>
  <si>
    <t>13.2</t>
  </si>
  <si>
    <t>13.2.1</t>
  </si>
  <si>
    <t>13.2.2</t>
  </si>
  <si>
    <t>13.2.3</t>
  </si>
  <si>
    <t>14.1.1</t>
  </si>
  <si>
    <t>14.1.2</t>
  </si>
  <si>
    <t>14.1.3</t>
  </si>
  <si>
    <t>15.3.1</t>
  </si>
  <si>
    <t>15.3.2</t>
  </si>
  <si>
    <t>16.5</t>
  </si>
  <si>
    <t>16.8</t>
  </si>
  <si>
    <t>16.9</t>
  </si>
  <si>
    <t>16.10</t>
  </si>
  <si>
    <t>16.11</t>
  </si>
  <si>
    <t>16.12</t>
  </si>
  <si>
    <t>16.13</t>
  </si>
  <si>
    <t>16.14</t>
  </si>
  <si>
    <t>16.15</t>
  </si>
  <si>
    <t>16.16</t>
  </si>
  <si>
    <t>19.4</t>
  </si>
  <si>
    <t>19.5</t>
  </si>
  <si>
    <t>19.6</t>
  </si>
  <si>
    <t>19.7</t>
  </si>
  <si>
    <t>19.8</t>
  </si>
  <si>
    <t>19.9</t>
  </si>
  <si>
    <t>19.10</t>
  </si>
  <si>
    <t>19.11</t>
  </si>
  <si>
    <t>19.12</t>
  </si>
  <si>
    <t>19.13</t>
  </si>
  <si>
    <t>19.14</t>
  </si>
  <si>
    <t>19.15</t>
  </si>
  <si>
    <t>19.16</t>
  </si>
  <si>
    <t>19.17</t>
  </si>
  <si>
    <t>19.18</t>
  </si>
  <si>
    <t>19.19</t>
  </si>
  <si>
    <t>19.20</t>
  </si>
  <si>
    <t>19.21</t>
  </si>
  <si>
    <t>19.22</t>
  </si>
  <si>
    <t>20.1.1</t>
  </si>
  <si>
    <t>20.1.2</t>
  </si>
  <si>
    <t>20.1.3</t>
  </si>
  <si>
    <t>20.1.4</t>
  </si>
  <si>
    <t>20.1.5</t>
  </si>
  <si>
    <t>20.1.6</t>
  </si>
  <si>
    <t>20.1.7</t>
  </si>
  <si>
    <t>20.1.8</t>
  </si>
  <si>
    <t>20.1.9</t>
  </si>
  <si>
    <t>20.1.10</t>
  </si>
  <si>
    <t>20.1.11</t>
  </si>
  <si>
    <t>20.1.12</t>
  </si>
  <si>
    <t>20.1.13</t>
  </si>
  <si>
    <t>20.1.14</t>
  </si>
  <si>
    <t>20.1.15</t>
  </si>
  <si>
    <t>20.1.16</t>
  </si>
  <si>
    <t>20.1.17</t>
  </si>
  <si>
    <t>20.1.18</t>
  </si>
  <si>
    <t>20.1.19</t>
  </si>
  <si>
    <t>20.1.20</t>
  </si>
  <si>
    <t>20.1.21</t>
  </si>
  <si>
    <t>20.2.1</t>
  </si>
  <si>
    <t>20.2.2</t>
  </si>
  <si>
    <t>20.2.3</t>
  </si>
  <si>
    <t>20.2.4</t>
  </si>
  <si>
    <t>20.2.5</t>
  </si>
  <si>
    <t>20.2.6</t>
  </si>
  <si>
    <t>20.2.7</t>
  </si>
  <si>
    <t>20.2.8</t>
  </si>
  <si>
    <t>20.2.9</t>
  </si>
  <si>
    <t>20.2.10</t>
  </si>
  <si>
    <t>20.2.11</t>
  </si>
  <si>
    <t>20.2.12</t>
  </si>
  <si>
    <t>20.2.13</t>
  </si>
  <si>
    <t>20.2.14</t>
  </si>
  <si>
    <t>20.2.15</t>
  </si>
  <si>
    <t>20.2.16</t>
  </si>
  <si>
    <t>20.2.17</t>
  </si>
  <si>
    <t>20.2.18</t>
  </si>
  <si>
    <t>20.2.19</t>
  </si>
  <si>
    <t>20.2.20</t>
  </si>
  <si>
    <t>20.2.21</t>
  </si>
  <si>
    <t>20.2.22</t>
  </si>
  <si>
    <t>20.2.23</t>
  </si>
  <si>
    <t>20.2.24</t>
  </si>
  <si>
    <t>20.2.25</t>
  </si>
  <si>
    <t>20.2.26</t>
  </si>
  <si>
    <t>20.3.1</t>
  </si>
  <si>
    <t>20.3.2</t>
  </si>
  <si>
    <t>20.3.3</t>
  </si>
  <si>
    <t>20.3.4</t>
  </si>
  <si>
    <t>20.3.5</t>
  </si>
  <si>
    <t>20.3.6</t>
  </si>
  <si>
    <t>20.3.7</t>
  </si>
  <si>
    <t>20.3.8</t>
  </si>
  <si>
    <t>20.3.9</t>
  </si>
  <si>
    <t>20.3.10</t>
  </si>
  <si>
    <t>20.3.11</t>
  </si>
  <si>
    <t>21.3</t>
  </si>
  <si>
    <t>21.4</t>
  </si>
  <si>
    <t>21.5</t>
  </si>
  <si>
    <t>21.6</t>
  </si>
  <si>
    <t>21.7</t>
  </si>
  <si>
    <t>21.8</t>
  </si>
  <si>
    <t>21.9</t>
  </si>
  <si>
    <t>21.10</t>
  </si>
  <si>
    <t>17</t>
  </si>
  <si>
    <t>18</t>
  </si>
  <si>
    <t>19</t>
  </si>
  <si>
    <t>20</t>
  </si>
  <si>
    <t>1</t>
  </si>
  <si>
    <t>2</t>
  </si>
  <si>
    <t>3</t>
  </si>
  <si>
    <t>4</t>
  </si>
  <si>
    <t>5</t>
  </si>
  <si>
    <t>6</t>
  </si>
  <si>
    <t>7</t>
  </si>
  <si>
    <t>8</t>
  </si>
  <si>
    <t>21</t>
  </si>
  <si>
    <t>TOTAL GERAL (R$)</t>
  </si>
  <si>
    <t>% Acumulado</t>
  </si>
  <si>
    <t>Medição Mensal de Serviços (R$)</t>
  </si>
  <si>
    <t>Acumulado de Serviços (R$)</t>
  </si>
  <si>
    <t>% Mensal de Serviços</t>
  </si>
  <si>
    <t>TOTAL S/ ADMINISTRAÇÃO LOCAL (R$)</t>
  </si>
  <si>
    <t xml:space="preserve"> Medição Mensal (Serviços + Administração Local) (R$)</t>
  </si>
  <si>
    <t>Acumulado Mensal (Serviços + Administração Local) (R$)</t>
  </si>
  <si>
    <t>% Mensal (Serviços + Administração Local)</t>
  </si>
  <si>
    <t>OBRA: execução de obra para adequação de espaço dos pilotis do Bloco A, localizado no Campus do Gragoatá da Universidade Federal Fluminense.</t>
  </si>
  <si>
    <t>LOCAL: Avenida Visconde do Rio Branco s/n.º, bairro de São Domingos, Niterói - RJ</t>
  </si>
  <si>
    <t>Responsável legal da empresa e carimbo de CNPJ</t>
  </si>
  <si>
    <t xml:space="preserve"> - Mês de Referência: Jun/2020</t>
  </si>
  <si>
    <t xml:space="preserve"> - Incluso BDI (onerado) sobre preço unitário de: 22,12 %</t>
  </si>
  <si>
    <t>A referência utilizada como base de custos é a planilha do Sistema Nacional de Pesquisa de Custos e Índices da Construção Civil (SINAPI) e SCO Rio;</t>
  </si>
  <si>
    <r>
      <t>PLACA DE OBRA (PARA CONSTRUCAO CIVIL) EM CHAPA GALVANIZADA *N. 22*, ADESIVADA, M2</t>
    </r>
    <r>
      <rPr>
        <b/>
        <sz val="9"/>
        <rFont val="Verdana"/>
        <family val="2"/>
      </rPr>
      <t xml:space="preserve"> AS DE *2,0 X 1,125* M</t>
    </r>
  </si>
</sst>
</file>

<file path=xl/styles.xml><?xml version="1.0" encoding="utf-8"?>
<styleSheet xmlns="http://schemas.openxmlformats.org/spreadsheetml/2006/main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</numFmts>
  <fonts count="57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name val="Calibri"/>
      <family val="2"/>
    </font>
    <font>
      <sz val="10"/>
      <name val="Verdan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11"/>
      <color rgb="FFFF0000"/>
      <name val="Arial"/>
      <family val="2"/>
    </font>
    <font>
      <b/>
      <sz val="10"/>
      <color rgb="FFFF000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sz val="10"/>
      <color rgb="FF333399"/>
      <name val="Verdana"/>
      <family val="2"/>
    </font>
    <font>
      <b/>
      <sz val="10"/>
      <color rgb="FF000000"/>
      <name val="Verdana"/>
      <family val="2"/>
    </font>
    <font>
      <b/>
      <sz val="13"/>
      <color rgb="FF0066CC"/>
      <name val="Arial"/>
      <family val="2"/>
    </font>
    <font>
      <sz val="10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b/>
      <sz val="10"/>
      <color theme="1"/>
      <name val="Verdana"/>
      <family val="2"/>
    </font>
    <font>
      <b/>
      <sz val="12"/>
      <color rgb="FFFF0000"/>
      <name val="Verdana"/>
      <family val="2"/>
    </font>
    <font>
      <sz val="11"/>
      <color theme="1"/>
      <name val="Calibri"/>
      <family val="2"/>
      <scheme val="minor"/>
    </font>
    <font>
      <sz val="8"/>
      <color theme="1"/>
      <name val="Verdana"/>
      <family val="2"/>
    </font>
    <font>
      <sz val="11"/>
      <color rgb="FF00000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EB4E3"/>
        <bgColor rgb="FF8EB4E3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rgb="FF8EB4E3"/>
      </patternFill>
    </fill>
    <fill>
      <patternFill patternType="solid">
        <fgColor theme="3" tint="0.59999389629810485"/>
        <bgColor rgb="FF8EB4E3"/>
      </patternFill>
    </fill>
    <fill>
      <patternFill patternType="solid">
        <fgColor theme="3" tint="0.59999389629810485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rgb="FFCCCCCC"/>
      </patternFill>
    </fill>
    <fill>
      <patternFill patternType="solid">
        <fgColor theme="3" tint="0.59999389629810485"/>
        <bgColor rgb="FFCCCCCC"/>
      </patternFill>
    </fill>
  </fills>
  <borders count="8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/>
      <right style="double">
        <color rgb="FF000000"/>
      </right>
      <top/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hair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indexed="64"/>
      </right>
      <top style="hair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indexed="64"/>
      </left>
      <right style="hair">
        <color indexed="64"/>
      </right>
      <top style="double">
        <color rgb="FF000000"/>
      </top>
      <bottom style="hair">
        <color indexed="64"/>
      </bottom>
      <diagonal/>
    </border>
    <border>
      <left style="thin">
        <color indexed="64"/>
      </left>
      <right style="hair">
        <color rgb="FF000000"/>
      </right>
      <top/>
      <bottom style="hair">
        <color rgb="FF000000"/>
      </bottom>
      <diagonal/>
    </border>
    <border diagonalUp="1" diagonalDown="1">
      <left style="thin">
        <color indexed="64"/>
      </left>
      <right/>
      <top style="thin">
        <color rgb="FF000000"/>
      </top>
      <bottom/>
      <diagonal style="hair">
        <color indexed="64"/>
      </diagonal>
    </border>
    <border diagonalUp="1" diagonalDown="1">
      <left/>
      <right/>
      <top style="thin">
        <color rgb="FF000000"/>
      </top>
      <bottom/>
      <diagonal style="hair">
        <color indexed="64"/>
      </diagonal>
    </border>
    <border diagonalUp="1" diagonalDown="1">
      <left/>
      <right style="double">
        <color indexed="64"/>
      </right>
      <top style="thin">
        <color rgb="FF000000"/>
      </top>
      <bottom/>
      <diagonal style="hair">
        <color indexed="64"/>
      </diagonal>
    </border>
    <border diagonalUp="1" diagonalDown="1">
      <left style="thin">
        <color indexed="64"/>
      </left>
      <right/>
      <top/>
      <bottom style="hair">
        <color indexed="64"/>
      </bottom>
      <diagonal style="hair">
        <color indexed="64"/>
      </diagonal>
    </border>
    <border diagonalUp="1" diagonalDown="1">
      <left/>
      <right/>
      <top/>
      <bottom style="hair">
        <color indexed="64"/>
      </bottom>
      <diagonal style="hair">
        <color indexed="64"/>
      </diagonal>
    </border>
    <border diagonalUp="1" diagonalDown="1">
      <left/>
      <right style="double">
        <color indexed="64"/>
      </right>
      <top/>
      <bottom style="hair">
        <color indexed="64"/>
      </bottom>
      <diagonal style="hair">
        <color indexed="64"/>
      </diagonal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81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3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3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25" fillId="6" borderId="0" applyNumberFormat="0" applyBorder="0" applyAlignment="0" applyProtection="0"/>
    <xf numFmtId="0" fontId="15" fillId="2" borderId="1" applyNumberFormat="0" applyAlignment="0" applyProtection="0"/>
    <xf numFmtId="0" fontId="16" fillId="16" borderId="2" applyNumberFormat="0" applyAlignment="0" applyProtection="0"/>
    <xf numFmtId="165" fontId="26" fillId="0" borderId="0" applyFill="0" applyBorder="0" applyAlignment="0" applyProtection="0"/>
    <xf numFmtId="0" fontId="27" fillId="0" borderId="0"/>
    <xf numFmtId="0" fontId="22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18" fillId="3" borderId="1" applyNumberFormat="0" applyAlignment="0" applyProtection="0"/>
    <xf numFmtId="0" fontId="17" fillId="0" borderId="3" applyNumberFormat="0" applyFill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9" fillId="10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4" borderId="7" applyNumberFormat="0" applyFont="0" applyAlignment="0" applyProtection="0"/>
    <xf numFmtId="0" fontId="20" fillId="2" borderId="8" applyNumberFormat="0" applyAlignment="0" applyProtection="0"/>
    <xf numFmtId="9" fontId="3" fillId="0" borderId="0" applyFont="0" applyFill="0" applyBorder="0" applyAlignment="0" applyProtection="0"/>
    <xf numFmtId="9" fontId="26" fillId="0" borderId="0" applyFill="0" applyBorder="0" applyAlignment="0" applyProtection="0"/>
    <xf numFmtId="9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6" fillId="0" borderId="0" applyFill="0" applyBorder="0" applyAlignment="0" applyProtection="0"/>
    <xf numFmtId="164" fontId="26" fillId="0" borderId="0" applyFill="0" applyBorder="0" applyAlignment="0" applyProtection="0"/>
    <xf numFmtId="166" fontId="2" fillId="0" borderId="0"/>
    <xf numFmtId="164" fontId="26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4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7" fontId="26" fillId="0" borderId="0"/>
    <xf numFmtId="0" fontId="21" fillId="0" borderId="0" applyNumberFormat="0" applyFill="0" applyBorder="0" applyAlignment="0" applyProtection="0"/>
    <xf numFmtId="9" fontId="2" fillId="0" borderId="0" applyFont="0" applyFill="0" applyBorder="0" applyAlignment="0" applyProtection="0"/>
    <xf numFmtId="43" fontId="54" fillId="0" borderId="0" applyFont="0" applyFill="0" applyBorder="0" applyAlignment="0" applyProtection="0"/>
    <xf numFmtId="0" fontId="56" fillId="0" borderId="0"/>
  </cellStyleXfs>
  <cellXfs count="294">
    <xf numFmtId="0" fontId="0" fillId="0" borderId="0" xfId="0"/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left" wrapText="1"/>
    </xf>
    <xf numFmtId="2" fontId="4" fillId="0" borderId="0" xfId="0" applyNumberFormat="1" applyFont="1" applyAlignment="1">
      <alignment horizontal="center"/>
    </xf>
    <xf numFmtId="0" fontId="4" fillId="0" borderId="0" xfId="0" applyFont="1"/>
    <xf numFmtId="2" fontId="4" fillId="0" borderId="0" xfId="0" applyNumberFormat="1" applyFont="1" applyAlignment="1">
      <alignment horizontal="righ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left" wrapText="1"/>
    </xf>
    <xf numFmtId="2" fontId="6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right"/>
    </xf>
    <xf numFmtId="0" fontId="6" fillId="0" borderId="0" xfId="0" applyFont="1"/>
    <xf numFmtId="44" fontId="7" fillId="0" borderId="0" xfId="38" applyFont="1" applyFill="1" applyBorder="1"/>
    <xf numFmtId="44" fontId="6" fillId="0" borderId="0" xfId="38" applyFont="1"/>
    <xf numFmtId="4" fontId="4" fillId="0" borderId="0" xfId="0" applyNumberFormat="1" applyFont="1"/>
    <xf numFmtId="0" fontId="10" fillId="0" borderId="0" xfId="0" applyFont="1" applyBorder="1" applyAlignment="1">
      <alignment vertical="distributed" wrapText="1"/>
    </xf>
    <xf numFmtId="0" fontId="6" fillId="17" borderId="10" xfId="0" applyFont="1" applyFill="1" applyBorder="1" applyAlignment="1" applyProtection="1">
      <alignment horizontal="center" vertical="center" wrapText="1"/>
    </xf>
    <xf numFmtId="0" fontId="6" fillId="17" borderId="10" xfId="0" applyFont="1" applyFill="1" applyBorder="1" applyAlignment="1">
      <alignment horizontal="center" vertical="center" wrapText="1"/>
    </xf>
    <xf numFmtId="4" fontId="6" fillId="17" borderId="10" xfId="0" applyNumberFormat="1" applyFont="1" applyFill="1" applyBorder="1" applyAlignment="1">
      <alignment vertical="center"/>
    </xf>
    <xf numFmtId="2" fontId="6" fillId="17" borderId="10" xfId="0" applyNumberFormat="1" applyFont="1" applyFill="1" applyBorder="1" applyAlignment="1" applyProtection="1">
      <alignment horizontal="left" vertical="center" wrapText="1"/>
    </xf>
    <xf numFmtId="44" fontId="7" fillId="0" borderId="0" xfId="38" applyFont="1"/>
    <xf numFmtId="44" fontId="4" fillId="0" borderId="0" xfId="38" applyFont="1"/>
    <xf numFmtId="44" fontId="5" fillId="0" borderId="0" xfId="38" applyFont="1"/>
    <xf numFmtId="4" fontId="39" fillId="0" borderId="0" xfId="0" applyNumberFormat="1" applyFont="1"/>
    <xf numFmtId="0" fontId="6" fillId="18" borderId="10" xfId="0" applyFont="1" applyFill="1" applyBorder="1" applyAlignment="1">
      <alignment horizontal="center" vertical="center" wrapText="1"/>
    </xf>
    <xf numFmtId="4" fontId="41" fillId="0" borderId="0" xfId="0" applyNumberFormat="1" applyFont="1" applyAlignment="1">
      <alignment horizontal="left" vertical="center"/>
    </xf>
    <xf numFmtId="0" fontId="34" fillId="0" borderId="0" xfId="0" applyFont="1" applyBorder="1" applyAlignment="1">
      <alignment horizontal="center"/>
    </xf>
    <xf numFmtId="4" fontId="41" fillId="0" borderId="0" xfId="0" applyNumberFormat="1" applyFont="1" applyAlignment="1">
      <alignment vertical="center"/>
    </xf>
    <xf numFmtId="4" fontId="41" fillId="0" borderId="0" xfId="0" applyNumberFormat="1" applyFont="1" applyAlignment="1">
      <alignment horizontal="center" vertical="center"/>
    </xf>
    <xf numFmtId="0" fontId="35" fillId="0" borderId="0" xfId="0" applyFont="1" applyBorder="1" applyAlignment="1">
      <alignment vertical="distributed" wrapText="1"/>
    </xf>
    <xf numFmtId="4" fontId="42" fillId="0" borderId="10" xfId="0" applyNumberFormat="1" applyFont="1" applyBorder="1" applyAlignment="1">
      <alignment horizontal="right" vertical="center"/>
    </xf>
    <xf numFmtId="4" fontId="42" fillId="17" borderId="10" xfId="0" applyNumberFormat="1" applyFont="1" applyFill="1" applyBorder="1" applyAlignment="1">
      <alignment horizontal="right" vertical="center"/>
    </xf>
    <xf numFmtId="0" fontId="9" fillId="0" borderId="0" xfId="0" applyFont="1" applyBorder="1" applyAlignment="1"/>
    <xf numFmtId="0" fontId="7" fillId="0" borderId="0" xfId="0" applyFont="1" applyBorder="1" applyAlignment="1"/>
    <xf numFmtId="0" fontId="38" fillId="0" borderId="0" xfId="0" applyFont="1" applyAlignment="1">
      <alignment vertical="center" wrapText="1"/>
    </xf>
    <xf numFmtId="0" fontId="37" fillId="0" borderId="0" xfId="0" applyFont="1" applyBorder="1" applyAlignment="1"/>
    <xf numFmtId="4" fontId="43" fillId="0" borderId="17" xfId="0" applyNumberFormat="1" applyFont="1" applyBorder="1" applyAlignment="1">
      <alignment horizontal="center"/>
    </xf>
    <xf numFmtId="168" fontId="6" fillId="17" borderId="10" xfId="60" applyNumberFormat="1" applyFont="1" applyFill="1" applyBorder="1" applyAlignment="1">
      <alignment horizontal="center" vertical="center" wrapText="1"/>
    </xf>
    <xf numFmtId="0" fontId="47" fillId="0" borderId="0" xfId="0" applyFont="1" applyBorder="1" applyAlignment="1">
      <alignment horizontal="center"/>
    </xf>
    <xf numFmtId="0" fontId="47" fillId="0" borderId="0" xfId="0" applyFont="1" applyAlignment="1">
      <alignment horizontal="left" wrapText="1"/>
    </xf>
    <xf numFmtId="44" fontId="48" fillId="18" borderId="10" xfId="38" applyFont="1" applyFill="1" applyBorder="1" applyAlignment="1">
      <alignment horizontal="center" vertical="center" wrapText="1"/>
    </xf>
    <xf numFmtId="0" fontId="6" fillId="18" borderId="10" xfId="0" applyFont="1" applyFill="1" applyBorder="1" applyAlignment="1" applyProtection="1">
      <alignment horizontal="center" vertical="center" wrapText="1"/>
    </xf>
    <xf numFmtId="2" fontId="6" fillId="18" borderId="10" xfId="0" applyNumberFormat="1" applyFont="1" applyFill="1" applyBorder="1" applyAlignment="1" applyProtection="1">
      <alignment horizontal="left" vertical="center" wrapText="1"/>
    </xf>
    <xf numFmtId="0" fontId="7" fillId="21" borderId="10" xfId="0" applyFont="1" applyFill="1" applyBorder="1" applyAlignment="1" applyProtection="1">
      <alignment horizontal="center" vertical="center" wrapText="1"/>
    </xf>
    <xf numFmtId="0" fontId="6" fillId="21" borderId="10" xfId="0" applyFont="1" applyFill="1" applyBorder="1" applyAlignment="1" applyProtection="1">
      <alignment horizontal="center" vertical="center" wrapText="1"/>
    </xf>
    <xf numFmtId="0" fontId="6" fillId="21" borderId="10" xfId="0" applyFont="1" applyFill="1" applyBorder="1" applyAlignment="1">
      <alignment horizontal="center" vertical="center" wrapText="1"/>
    </xf>
    <xf numFmtId="2" fontId="6" fillId="21" borderId="10" xfId="0" applyNumberFormat="1" applyFont="1" applyFill="1" applyBorder="1" applyAlignment="1">
      <alignment horizontal="center" vertical="center" wrapText="1"/>
    </xf>
    <xf numFmtId="4" fontId="42" fillId="18" borderId="10" xfId="0" applyNumberFormat="1" applyFont="1" applyFill="1" applyBorder="1" applyAlignment="1">
      <alignment horizontal="right" vertical="center"/>
    </xf>
    <xf numFmtId="2" fontId="49" fillId="21" borderId="10" xfId="0" applyNumberFormat="1" applyFont="1" applyFill="1" applyBorder="1" applyAlignment="1">
      <alignment horizontal="right"/>
    </xf>
    <xf numFmtId="44" fontId="49" fillId="21" borderId="10" xfId="38" applyFont="1" applyFill="1" applyBorder="1"/>
    <xf numFmtId="44" fontId="50" fillId="21" borderId="10" xfId="38" applyFont="1" applyFill="1" applyBorder="1"/>
    <xf numFmtId="0" fontId="49" fillId="21" borderId="10" xfId="0" applyFont="1" applyFill="1" applyBorder="1"/>
    <xf numFmtId="4" fontId="7" fillId="21" borderId="10" xfId="0" applyNumberFormat="1" applyFont="1" applyFill="1" applyBorder="1"/>
    <xf numFmtId="0" fontId="6" fillId="0" borderId="10" xfId="0" applyFont="1" applyBorder="1"/>
    <xf numFmtId="10" fontId="6" fillId="0" borderId="10" xfId="60" applyNumberFormat="1" applyFont="1" applyBorder="1" applyAlignment="1">
      <alignment horizontal="right"/>
    </xf>
    <xf numFmtId="2" fontId="6" fillId="0" borderId="10" xfId="38" applyNumberFormat="1" applyFont="1" applyBorder="1"/>
    <xf numFmtId="0" fontId="7" fillId="18" borderId="0" xfId="0" applyFont="1" applyFill="1" applyBorder="1" applyAlignment="1">
      <alignment vertical="center" wrapText="1"/>
    </xf>
    <xf numFmtId="10" fontId="7" fillId="18" borderId="18" xfId="60" applyNumberFormat="1" applyFont="1" applyFill="1" applyBorder="1" applyAlignment="1">
      <alignment horizontal="center" vertical="center" wrapText="1"/>
    </xf>
    <xf numFmtId="0" fontId="7" fillId="18" borderId="16" xfId="0" applyFont="1" applyFill="1" applyBorder="1" applyAlignment="1">
      <alignment vertical="center" wrapText="1"/>
    </xf>
    <xf numFmtId="169" fontId="7" fillId="18" borderId="10" xfId="60" applyNumberFormat="1" applyFont="1" applyFill="1" applyBorder="1" applyAlignment="1">
      <alignment horizontal="right" vertical="center"/>
    </xf>
    <xf numFmtId="0" fontId="6" fillId="21" borderId="10" xfId="0" applyFont="1" applyFill="1" applyBorder="1"/>
    <xf numFmtId="0" fontId="6" fillId="0" borderId="15" xfId="0" applyFont="1" applyBorder="1" applyAlignment="1"/>
    <xf numFmtId="4" fontId="6" fillId="0" borderId="10" xfId="0" applyNumberFormat="1" applyFont="1" applyBorder="1" applyAlignment="1">
      <alignment vertical="center"/>
    </xf>
    <xf numFmtId="0" fontId="1" fillId="0" borderId="0" xfId="0" applyFont="1"/>
    <xf numFmtId="0" fontId="1" fillId="19" borderId="17" xfId="0" applyFont="1" applyFill="1" applyBorder="1" applyAlignment="1">
      <alignment horizontal="center"/>
    </xf>
    <xf numFmtId="4" fontId="1" fillId="19" borderId="17" xfId="0" applyNumberFormat="1" applyFont="1" applyFill="1" applyBorder="1" applyAlignment="1">
      <alignment horizontal="center"/>
    </xf>
    <xf numFmtId="0" fontId="0" fillId="0" borderId="17" xfId="0" applyBorder="1"/>
    <xf numFmtId="0" fontId="53" fillId="0" borderId="0" xfId="0" applyFont="1" applyBorder="1" applyAlignment="1"/>
    <xf numFmtId="2" fontId="7" fillId="21" borderId="10" xfId="0" applyNumberFormat="1" applyFont="1" applyFill="1" applyBorder="1" applyAlignment="1" applyProtection="1">
      <alignment horizontal="left" vertical="center" wrapText="1"/>
    </xf>
    <xf numFmtId="4" fontId="6" fillId="18" borderId="10" xfId="0" applyNumberFormat="1" applyFont="1" applyFill="1" applyBorder="1" applyAlignment="1">
      <alignment horizontal="center" vertical="center" wrapText="1"/>
    </xf>
    <xf numFmtId="4" fontId="6" fillId="17" borderId="10" xfId="0" applyNumberFormat="1" applyFont="1" applyFill="1" applyBorder="1" applyAlignment="1">
      <alignment horizontal="center" vertical="center" wrapText="1"/>
    </xf>
    <xf numFmtId="10" fontId="6" fillId="18" borderId="10" xfId="60" applyNumberFormat="1" applyFont="1" applyFill="1" applyBorder="1" applyAlignment="1">
      <alignment horizontal="right"/>
    </xf>
    <xf numFmtId="168" fontId="6" fillId="18" borderId="10" xfId="60" applyNumberFormat="1" applyFont="1" applyFill="1" applyBorder="1" applyAlignment="1">
      <alignment horizontal="center" vertical="center" wrapText="1"/>
    </xf>
    <xf numFmtId="4" fontId="6" fillId="18" borderId="10" xfId="0" applyNumberFormat="1" applyFont="1" applyFill="1" applyBorder="1" applyAlignment="1">
      <alignment vertical="center"/>
    </xf>
    <xf numFmtId="4" fontId="6" fillId="17" borderId="10" xfId="0" applyNumberFormat="1" applyFont="1" applyFill="1" applyBorder="1" applyAlignment="1">
      <alignment horizontal="right"/>
    </xf>
    <xf numFmtId="10" fontId="6" fillId="17" borderId="10" xfId="60" applyNumberFormat="1" applyFont="1" applyFill="1" applyBorder="1" applyAlignment="1">
      <alignment horizontal="right"/>
    </xf>
    <xf numFmtId="2" fontId="6" fillId="17" borderId="10" xfId="38" applyNumberFormat="1" applyFont="1" applyFill="1" applyBorder="1" applyAlignment="1">
      <alignment vertical="center"/>
    </xf>
    <xf numFmtId="4" fontId="7" fillId="17" borderId="10" xfId="0" applyNumberFormat="1" applyFont="1" applyFill="1" applyBorder="1"/>
    <xf numFmtId="10" fontId="6" fillId="17" borderId="10" xfId="60" applyNumberFormat="1" applyFont="1" applyFill="1" applyBorder="1" applyAlignment="1">
      <alignment horizontal="right" vertical="center"/>
    </xf>
    <xf numFmtId="2" fontId="6" fillId="18" borderId="10" xfId="38" applyNumberFormat="1" applyFont="1" applyFill="1" applyBorder="1"/>
    <xf numFmtId="4" fontId="6" fillId="21" borderId="10" xfId="0" applyNumberFormat="1" applyFont="1" applyFill="1" applyBorder="1" applyAlignment="1">
      <alignment horizontal="center" vertical="center" wrapText="1"/>
    </xf>
    <xf numFmtId="4" fontId="42" fillId="21" borderId="10" xfId="0" applyNumberFormat="1" applyFont="1" applyFill="1" applyBorder="1" applyAlignment="1">
      <alignment horizontal="right" vertical="center"/>
    </xf>
    <xf numFmtId="10" fontId="6" fillId="21" borderId="10" xfId="60" applyNumberFormat="1" applyFont="1" applyFill="1" applyBorder="1" applyAlignment="1">
      <alignment horizontal="right"/>
    </xf>
    <xf numFmtId="2" fontId="6" fillId="21" borderId="10" xfId="38" applyNumberFormat="1" applyFont="1" applyFill="1" applyBorder="1"/>
    <xf numFmtId="168" fontId="6" fillId="21" borderId="10" xfId="60" applyNumberFormat="1" applyFont="1" applyFill="1" applyBorder="1" applyAlignment="1">
      <alignment horizontal="center" vertical="center" wrapText="1"/>
    </xf>
    <xf numFmtId="4" fontId="6" fillId="21" borderId="10" xfId="0" applyNumberFormat="1" applyFont="1" applyFill="1" applyBorder="1" applyAlignment="1">
      <alignment vertical="center"/>
    </xf>
    <xf numFmtId="0" fontId="4" fillId="17" borderId="0" xfId="0" applyFont="1" applyFill="1"/>
    <xf numFmtId="4" fontId="6" fillId="21" borderId="10" xfId="0" applyNumberFormat="1" applyFont="1" applyFill="1" applyBorder="1"/>
    <xf numFmtId="43" fontId="6" fillId="17" borderId="10" xfId="79" applyFont="1" applyFill="1" applyBorder="1" applyAlignment="1">
      <alignment vertical="center"/>
    </xf>
    <xf numFmtId="4" fontId="7" fillId="21" borderId="10" xfId="0" applyNumberFormat="1" applyFont="1" applyFill="1" applyBorder="1" applyAlignment="1">
      <alignment vertical="center"/>
    </xf>
    <xf numFmtId="4" fontId="6" fillId="18" borderId="10" xfId="0" applyNumberFormat="1" applyFont="1" applyFill="1" applyBorder="1"/>
    <xf numFmtId="0" fontId="6" fillId="17" borderId="10" xfId="0" applyFont="1" applyFill="1" applyBorder="1"/>
    <xf numFmtId="0" fontId="1" fillId="19" borderId="29" xfId="0" applyFont="1" applyFill="1" applyBorder="1" applyAlignment="1">
      <alignment horizontal="center"/>
    </xf>
    <xf numFmtId="4" fontId="1" fillId="19" borderId="29" xfId="0" applyNumberFormat="1" applyFont="1" applyFill="1" applyBorder="1" applyAlignment="1">
      <alignment horizontal="center"/>
    </xf>
    <xf numFmtId="9" fontId="6" fillId="17" borderId="10" xfId="60" applyFont="1" applyFill="1" applyBorder="1" applyAlignment="1">
      <alignment horizontal="center" vertical="center" wrapText="1"/>
    </xf>
    <xf numFmtId="10" fontId="1" fillId="22" borderId="17" xfId="0" applyNumberFormat="1" applyFont="1" applyFill="1" applyBorder="1" applyAlignment="1">
      <alignment horizontal="center"/>
    </xf>
    <xf numFmtId="4" fontId="43" fillId="0" borderId="29" xfId="0" applyNumberFormat="1" applyFont="1" applyBorder="1" applyAlignment="1">
      <alignment horizontal="center"/>
    </xf>
    <xf numFmtId="0" fontId="55" fillId="19" borderId="17" xfId="0" applyFont="1" applyFill="1" applyBorder="1" applyAlignment="1">
      <alignment horizontal="center"/>
    </xf>
    <xf numFmtId="10" fontId="1" fillId="22" borderId="23" xfId="0" applyNumberFormat="1" applyFont="1" applyFill="1" applyBorder="1" applyAlignment="1">
      <alignment horizontal="center"/>
    </xf>
    <xf numFmtId="9" fontId="55" fillId="24" borderId="23" xfId="0" applyNumberFormat="1" applyFont="1" applyFill="1" applyBorder="1" applyAlignment="1"/>
    <xf numFmtId="0" fontId="1" fillId="19" borderId="23" xfId="0" applyFont="1" applyFill="1" applyBorder="1" applyAlignment="1">
      <alignment horizontal="center"/>
    </xf>
    <xf numFmtId="4" fontId="1" fillId="19" borderId="23" xfId="0" applyNumberFormat="1" applyFont="1" applyFill="1" applyBorder="1" applyAlignment="1">
      <alignment horizontal="center"/>
    </xf>
    <xf numFmtId="10" fontId="1" fillId="22" borderId="29" xfId="0" applyNumberFormat="1" applyFont="1" applyFill="1" applyBorder="1" applyAlignment="1">
      <alignment horizontal="center"/>
    </xf>
    <xf numFmtId="0" fontId="55" fillId="19" borderId="29" xfId="0" applyFont="1" applyFill="1" applyBorder="1" applyAlignment="1">
      <alignment horizontal="center"/>
    </xf>
    <xf numFmtId="4" fontId="43" fillId="0" borderId="23" xfId="0" applyNumberFormat="1" applyFont="1" applyBorder="1" applyAlignment="1">
      <alignment horizontal="center"/>
    </xf>
    <xf numFmtId="9" fontId="55" fillId="24" borderId="23" xfId="60" applyFont="1" applyFill="1" applyBorder="1" applyAlignment="1">
      <alignment horizontal="center"/>
    </xf>
    <xf numFmtId="9" fontId="55" fillId="24" borderId="29" xfId="60" applyFont="1" applyFill="1" applyBorder="1" applyAlignment="1">
      <alignment horizontal="center"/>
    </xf>
    <xf numFmtId="9" fontId="1" fillId="19" borderId="17" xfId="60" applyFont="1" applyFill="1" applyBorder="1" applyAlignment="1">
      <alignment horizontal="center"/>
    </xf>
    <xf numFmtId="9" fontId="1" fillId="19" borderId="23" xfId="60" applyFont="1" applyFill="1" applyBorder="1" applyAlignment="1">
      <alignment horizontal="center"/>
    </xf>
    <xf numFmtId="0" fontId="1" fillId="19" borderId="22" xfId="0" applyFont="1" applyFill="1" applyBorder="1" applyAlignment="1">
      <alignment horizontal="center"/>
    </xf>
    <xf numFmtId="4" fontId="1" fillId="0" borderId="34" xfId="0" applyNumberFormat="1" applyFont="1" applyBorder="1"/>
    <xf numFmtId="10" fontId="1" fillId="0" borderId="34" xfId="60" applyNumberFormat="1" applyFont="1" applyBorder="1"/>
    <xf numFmtId="10" fontId="55" fillId="22" borderId="20" xfId="0" applyNumberFormat="1" applyFont="1" applyFill="1" applyBorder="1" applyAlignment="1">
      <alignment horizontal="center"/>
    </xf>
    <xf numFmtId="10" fontId="1" fillId="22" borderId="22" xfId="0" applyNumberFormat="1" applyFont="1" applyFill="1" applyBorder="1" applyAlignment="1">
      <alignment horizontal="center"/>
    </xf>
    <xf numFmtId="4" fontId="1" fillId="19" borderId="22" xfId="0" applyNumberFormat="1" applyFont="1" applyFill="1" applyBorder="1" applyAlignment="1">
      <alignment horizontal="center"/>
    </xf>
    <xf numFmtId="9" fontId="55" fillId="24" borderId="17" xfId="60" applyFont="1" applyFill="1" applyBorder="1" applyAlignment="1">
      <alignment horizontal="center"/>
    </xf>
    <xf numFmtId="4" fontId="55" fillId="25" borderId="17" xfId="0" applyNumberFormat="1" applyFont="1" applyFill="1" applyBorder="1" applyAlignment="1"/>
    <xf numFmtId="4" fontId="1" fillId="19" borderId="24" xfId="0" applyNumberFormat="1" applyFont="1" applyFill="1" applyBorder="1" applyAlignment="1">
      <alignment horizontal="center"/>
    </xf>
    <xf numFmtId="4" fontId="1" fillId="19" borderId="25" xfId="0" applyNumberFormat="1" applyFont="1" applyFill="1" applyBorder="1" applyAlignment="1">
      <alignment horizontal="center"/>
    </xf>
    <xf numFmtId="4" fontId="1" fillId="19" borderId="26" xfId="0" applyNumberFormat="1" applyFont="1" applyFill="1" applyBorder="1" applyAlignment="1">
      <alignment horizontal="center"/>
    </xf>
    <xf numFmtId="4" fontId="1" fillId="19" borderId="30" xfId="0" applyNumberFormat="1" applyFont="1" applyFill="1" applyBorder="1" applyAlignment="1">
      <alignment horizontal="center"/>
    </xf>
    <xf numFmtId="10" fontId="55" fillId="22" borderId="21" xfId="0" applyNumberFormat="1" applyFont="1" applyFill="1" applyBorder="1" applyAlignment="1">
      <alignment horizontal="center"/>
    </xf>
    <xf numFmtId="10" fontId="55" fillId="22" borderId="19" xfId="0" applyNumberFormat="1" applyFont="1" applyFill="1" applyBorder="1" applyAlignment="1">
      <alignment horizontal="center"/>
    </xf>
    <xf numFmtId="4" fontId="43" fillId="0" borderId="22" xfId="0" applyNumberFormat="1" applyFont="1" applyBorder="1" applyAlignment="1">
      <alignment horizontal="center"/>
    </xf>
    <xf numFmtId="9" fontId="1" fillId="24" borderId="22" xfId="60" applyFont="1" applyFill="1" applyBorder="1" applyAlignment="1">
      <alignment horizontal="center"/>
    </xf>
    <xf numFmtId="9" fontId="55" fillId="24" borderId="22" xfId="60" applyFont="1" applyFill="1" applyBorder="1" applyAlignment="1">
      <alignment horizontal="center"/>
    </xf>
    <xf numFmtId="4" fontId="55" fillId="25" borderId="22" xfId="0" applyNumberFormat="1" applyFont="1" applyFill="1" applyBorder="1" applyAlignment="1"/>
    <xf numFmtId="4" fontId="8" fillId="0" borderId="49" xfId="80" applyNumberFormat="1" applyFont="1" applyBorder="1" applyAlignment="1">
      <alignment wrapText="1"/>
    </xf>
    <xf numFmtId="10" fontId="8" fillId="0" borderId="61" xfId="60" applyNumberFormat="1" applyFont="1" applyBorder="1" applyAlignment="1">
      <alignment wrapText="1"/>
    </xf>
    <xf numFmtId="0" fontId="1" fillId="0" borderId="34" xfId="0" applyFont="1" applyBorder="1" applyAlignment="1"/>
    <xf numFmtId="43" fontId="1" fillId="0" borderId="34" xfId="0" applyNumberFormat="1" applyFont="1" applyBorder="1" applyAlignment="1"/>
    <xf numFmtId="0" fontId="1" fillId="0" borderId="69" xfId="0" applyFont="1" applyBorder="1" applyAlignment="1"/>
    <xf numFmtId="4" fontId="1" fillId="0" borderId="35" xfId="0" applyNumberFormat="1" applyFont="1" applyBorder="1"/>
    <xf numFmtId="0" fontId="53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8" fillId="0" borderId="0" xfId="0" applyFont="1" applyAlignment="1">
      <alignment horizontal="center" vertical="center" wrapText="1"/>
    </xf>
    <xf numFmtId="0" fontId="36" fillId="19" borderId="0" xfId="0" applyFont="1" applyFill="1" applyBorder="1" applyAlignment="1">
      <alignment horizontal="center"/>
    </xf>
    <xf numFmtId="44" fontId="48" fillId="18" borderId="10" xfId="38" applyFont="1" applyFill="1" applyBorder="1" applyAlignment="1">
      <alignment horizontal="center" vertical="center" wrapText="1"/>
    </xf>
    <xf numFmtId="4" fontId="7" fillId="18" borderId="11" xfId="38" applyNumberFormat="1" applyFont="1" applyFill="1" applyBorder="1" applyAlignment="1">
      <alignment horizontal="center" vertical="center"/>
    </xf>
    <xf numFmtId="4" fontId="7" fillId="18" borderId="13" xfId="38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top" wrapText="1"/>
    </xf>
    <xf numFmtId="0" fontId="51" fillId="0" borderId="14" xfId="0" applyFont="1" applyBorder="1" applyAlignment="1">
      <alignment horizontal="center" vertical="center" textRotation="255"/>
    </xf>
    <xf numFmtId="0" fontId="51" fillId="0" borderId="0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/>
    </xf>
    <xf numFmtId="0" fontId="41" fillId="0" borderId="0" xfId="0" applyFont="1" applyAlignment="1">
      <alignment horizontal="left" vertical="center" wrapText="1"/>
    </xf>
    <xf numFmtId="0" fontId="35" fillId="0" borderId="0" xfId="0" quotePrefix="1" applyFont="1" applyBorder="1" applyAlignment="1">
      <alignment horizontal="left" vertical="distributed" wrapText="1"/>
    </xf>
    <xf numFmtId="0" fontId="48" fillId="18" borderId="11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4" fontId="48" fillId="18" borderId="10" xfId="38" applyNumberFormat="1" applyFont="1" applyFill="1" applyBorder="1" applyAlignment="1">
      <alignment horizontal="center" vertical="center"/>
    </xf>
    <xf numFmtId="0" fontId="48" fillId="18" borderId="10" xfId="0" applyFont="1" applyFill="1" applyBorder="1" applyAlignment="1">
      <alignment horizontal="center" vertical="center"/>
    </xf>
    <xf numFmtId="0" fontId="48" fillId="18" borderId="27" xfId="0" applyFont="1" applyFill="1" applyBorder="1" applyAlignment="1">
      <alignment horizontal="center" vertical="center" wrapText="1"/>
    </xf>
    <xf numFmtId="0" fontId="48" fillId="18" borderId="28" xfId="0" applyFont="1" applyFill="1" applyBorder="1" applyAlignment="1">
      <alignment horizontal="center" vertical="center" wrapText="1"/>
    </xf>
    <xf numFmtId="0" fontId="48" fillId="18" borderId="10" xfId="0" applyFont="1" applyFill="1" applyBorder="1" applyAlignment="1">
      <alignment horizontal="center" vertical="center" wrapText="1"/>
    </xf>
    <xf numFmtId="2" fontId="48" fillId="18" borderId="10" xfId="0" applyNumberFormat="1" applyFont="1" applyFill="1" applyBorder="1" applyAlignment="1">
      <alignment horizontal="center" vertical="center"/>
    </xf>
    <xf numFmtId="2" fontId="48" fillId="18" borderId="10" xfId="0" applyNumberFormat="1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top" wrapText="1"/>
    </xf>
    <xf numFmtId="0" fontId="41" fillId="0" borderId="0" xfId="0" applyFont="1" applyAlignment="1"/>
    <xf numFmtId="0" fontId="7" fillId="18" borderId="16" xfId="0" applyFont="1" applyFill="1" applyBorder="1" applyAlignment="1">
      <alignment horizontal="center" vertical="center" wrapText="1"/>
    </xf>
    <xf numFmtId="0" fontId="7" fillId="18" borderId="0" xfId="0" applyFont="1" applyFill="1" applyBorder="1" applyAlignment="1">
      <alignment horizontal="center" vertical="center" wrapText="1"/>
    </xf>
    <xf numFmtId="4" fontId="41" fillId="0" borderId="0" xfId="0" applyNumberFormat="1" applyFont="1" applyAlignment="1">
      <alignment horizontal="center" vertical="center"/>
    </xf>
    <xf numFmtId="49" fontId="8" fillId="19" borderId="42" xfId="0" applyNumberFormat="1" applyFont="1" applyFill="1" applyBorder="1" applyAlignment="1">
      <alignment horizontal="center" vertical="center" wrapText="1"/>
    </xf>
    <xf numFmtId="0" fontId="33" fillId="0" borderId="42" xfId="0" applyFont="1" applyBorder="1"/>
    <xf numFmtId="1" fontId="8" fillId="19" borderId="43" xfId="0" applyNumberFormat="1" applyFont="1" applyFill="1" applyBorder="1" applyAlignment="1">
      <alignment horizontal="left" vertical="center"/>
    </xf>
    <xf numFmtId="0" fontId="33" fillId="0" borderId="43" xfId="0" applyFont="1" applyBorder="1"/>
    <xf numFmtId="4" fontId="46" fillId="19" borderId="43" xfId="0" applyNumberFormat="1" applyFont="1" applyFill="1" applyBorder="1" applyAlignment="1">
      <alignment horizontal="center" vertical="center"/>
    </xf>
    <xf numFmtId="10" fontId="46" fillId="19" borderId="43" xfId="78" applyNumberFormat="1" applyFont="1" applyFill="1" applyBorder="1" applyAlignment="1">
      <alignment horizontal="center" vertical="center"/>
    </xf>
    <xf numFmtId="0" fontId="45" fillId="19" borderId="0" xfId="0" applyFont="1" applyFill="1" applyBorder="1" applyAlignment="1">
      <alignment horizontal="center"/>
    </xf>
    <xf numFmtId="0" fontId="32" fillId="0" borderId="0" xfId="0" applyFont="1" applyBorder="1"/>
    <xf numFmtId="0" fontId="52" fillId="19" borderId="36" xfId="0" applyFont="1" applyFill="1" applyBorder="1" applyAlignment="1">
      <alignment horizontal="center" vertical="center"/>
    </xf>
    <xf numFmtId="0" fontId="52" fillId="19" borderId="38" xfId="0" applyFont="1" applyFill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19" borderId="50" xfId="0" applyFont="1" applyFill="1" applyBorder="1" applyAlignment="1">
      <alignment horizontal="center"/>
    </xf>
    <xf numFmtId="0" fontId="52" fillId="0" borderId="51" xfId="0" applyFont="1" applyBorder="1" applyAlignment="1">
      <alignment horizontal="center" vertical="center"/>
    </xf>
    <xf numFmtId="0" fontId="52" fillId="0" borderId="52" xfId="0" applyFont="1" applyBorder="1" applyAlignment="1">
      <alignment horizontal="center" vertical="center"/>
    </xf>
    <xf numFmtId="49" fontId="8" fillId="19" borderId="40" xfId="0" applyNumberFormat="1" applyFont="1" applyFill="1" applyBorder="1" applyAlignment="1">
      <alignment horizontal="center" vertical="center" wrapText="1"/>
    </xf>
    <xf numFmtId="1" fontId="8" fillId="19" borderId="41" xfId="0" applyNumberFormat="1" applyFont="1" applyFill="1" applyBorder="1" applyAlignment="1">
      <alignment horizontal="left" vertical="center" wrapText="1"/>
    </xf>
    <xf numFmtId="4" fontId="46" fillId="19" borderId="41" xfId="0" applyNumberFormat="1" applyFont="1" applyFill="1" applyBorder="1" applyAlignment="1">
      <alignment horizontal="center" vertical="center"/>
    </xf>
    <xf numFmtId="10" fontId="46" fillId="19" borderId="41" xfId="78" applyNumberFormat="1" applyFont="1" applyFill="1" applyBorder="1" applyAlignment="1">
      <alignment horizontal="center" vertical="center"/>
    </xf>
    <xf numFmtId="4" fontId="43" fillId="0" borderId="29" xfId="0" applyNumberFormat="1" applyFont="1" applyBorder="1" applyAlignment="1">
      <alignment horizontal="center"/>
    </xf>
    <xf numFmtId="4" fontId="43" fillId="0" borderId="17" xfId="0" applyNumberFormat="1" applyFont="1" applyBorder="1" applyAlignment="1">
      <alignment horizontal="center"/>
    </xf>
    <xf numFmtId="4" fontId="43" fillId="0" borderId="23" xfId="0" applyNumberFormat="1" applyFont="1" applyBorder="1" applyAlignment="1">
      <alignment horizontal="center"/>
    </xf>
    <xf numFmtId="10" fontId="55" fillId="20" borderId="54" xfId="0" applyNumberFormat="1" applyFont="1" applyFill="1" applyBorder="1" applyAlignment="1">
      <alignment horizontal="center"/>
    </xf>
    <xf numFmtId="10" fontId="55" fillId="20" borderId="20" xfId="0" applyNumberFormat="1" applyFont="1" applyFill="1" applyBorder="1" applyAlignment="1">
      <alignment horizontal="center"/>
    </xf>
    <xf numFmtId="10" fontId="55" fillId="20" borderId="21" xfId="0" applyNumberFormat="1" applyFont="1" applyFill="1" applyBorder="1" applyAlignment="1">
      <alignment horizontal="center"/>
    </xf>
    <xf numFmtId="0" fontId="1" fillId="19" borderId="49" xfId="0" applyFont="1" applyFill="1" applyBorder="1" applyAlignment="1">
      <alignment horizontal="center"/>
    </xf>
    <xf numFmtId="1" fontId="8" fillId="19" borderId="43" xfId="0" applyNumberFormat="1" applyFont="1" applyFill="1" applyBorder="1" applyAlignment="1">
      <alignment horizontal="left" vertical="center" wrapText="1"/>
    </xf>
    <xf numFmtId="10" fontId="46" fillId="28" borderId="22" xfId="80" applyNumberFormat="1" applyFont="1" applyFill="1" applyBorder="1" applyAlignment="1">
      <alignment horizontal="center" vertical="center"/>
    </xf>
    <xf numFmtId="10" fontId="46" fillId="28" borderId="17" xfId="80" applyNumberFormat="1" applyFont="1" applyFill="1" applyBorder="1" applyAlignment="1">
      <alignment horizontal="center" vertical="center"/>
    </xf>
    <xf numFmtId="10" fontId="46" fillId="28" borderId="23" xfId="80" applyNumberFormat="1" applyFont="1" applyFill="1" applyBorder="1" applyAlignment="1">
      <alignment horizontal="center" vertical="center"/>
    </xf>
    <xf numFmtId="0" fontId="8" fillId="0" borderId="42" xfId="0" applyFont="1" applyBorder="1" applyAlignment="1">
      <alignment vertical="center"/>
    </xf>
    <xf numFmtId="10" fontId="55" fillId="23" borderId="19" xfId="0" applyNumberFormat="1" applyFont="1" applyFill="1" applyBorder="1" applyAlignment="1">
      <alignment horizontal="center"/>
    </xf>
    <xf numFmtId="10" fontId="55" fillId="23" borderId="20" xfId="0" applyNumberFormat="1" applyFont="1" applyFill="1" applyBorder="1" applyAlignment="1">
      <alignment horizontal="center"/>
    </xf>
    <xf numFmtId="4" fontId="43" fillId="0" borderId="22" xfId="0" applyNumberFormat="1" applyFont="1" applyBorder="1" applyAlignment="1">
      <alignment horizontal="center"/>
    </xf>
    <xf numFmtId="9" fontId="55" fillId="20" borderId="17" xfId="0" applyNumberFormat="1" applyFont="1" applyFill="1" applyBorder="1" applyAlignment="1">
      <alignment horizontal="center"/>
    </xf>
    <xf numFmtId="4" fontId="1" fillId="19" borderId="22" xfId="0" applyNumberFormat="1" applyFont="1" applyFill="1" applyBorder="1" applyAlignment="1">
      <alignment horizontal="center"/>
    </xf>
    <xf numFmtId="4" fontId="1" fillId="19" borderId="17" xfId="0" applyNumberFormat="1" applyFont="1" applyFill="1" applyBorder="1" applyAlignment="1">
      <alignment horizontal="center"/>
    </xf>
    <xf numFmtId="4" fontId="1" fillId="19" borderId="23" xfId="0" applyNumberFormat="1" applyFont="1" applyFill="1" applyBorder="1" applyAlignment="1">
      <alignment horizontal="center"/>
    </xf>
    <xf numFmtId="4" fontId="46" fillId="19" borderId="45" xfId="0" applyNumberFormat="1" applyFont="1" applyFill="1" applyBorder="1" applyAlignment="1">
      <alignment horizontal="center" vertical="center"/>
    </xf>
    <xf numFmtId="0" fontId="8" fillId="0" borderId="45" xfId="0" applyFont="1" applyBorder="1" applyAlignment="1">
      <alignment horizontal="left" vertical="center" wrapText="1"/>
    </xf>
    <xf numFmtId="0" fontId="8" fillId="0" borderId="41" xfId="0" applyFont="1" applyBorder="1" applyAlignment="1">
      <alignment horizontal="left" vertical="center" wrapText="1"/>
    </xf>
    <xf numFmtId="0" fontId="8" fillId="0" borderId="48" xfId="0" applyFont="1" applyBorder="1" applyAlignment="1">
      <alignment horizontal="left" vertical="center" wrapText="1"/>
    </xf>
    <xf numFmtId="4" fontId="33" fillId="0" borderId="45" xfId="0" applyNumberFormat="1" applyFont="1" applyBorder="1" applyAlignment="1">
      <alignment horizontal="center" vertical="center"/>
    </xf>
    <xf numFmtId="0" fontId="33" fillId="0" borderId="48" xfId="0" applyFont="1" applyBorder="1" applyAlignment="1">
      <alignment horizontal="center" vertical="center"/>
    </xf>
    <xf numFmtId="0" fontId="33" fillId="0" borderId="41" xfId="0" applyFont="1" applyBorder="1" applyAlignment="1">
      <alignment horizontal="center" vertical="center"/>
    </xf>
    <xf numFmtId="10" fontId="46" fillId="19" borderId="39" xfId="78" applyNumberFormat="1" applyFont="1" applyFill="1" applyBorder="1" applyAlignment="1">
      <alignment horizontal="center" vertical="center"/>
    </xf>
    <xf numFmtId="0" fontId="35" fillId="0" borderId="0" xfId="0" quotePrefix="1" applyFont="1" applyBorder="1" applyAlignment="1">
      <alignment horizontal="center" vertical="distributed" wrapText="1"/>
    </xf>
    <xf numFmtId="0" fontId="12" fillId="0" borderId="73" xfId="0" applyFont="1" applyFill="1" applyBorder="1" applyAlignment="1">
      <alignment horizontal="center" vertical="top" wrapText="1"/>
    </xf>
    <xf numFmtId="43" fontId="46" fillId="27" borderId="71" xfId="79" applyFont="1" applyFill="1" applyBorder="1" applyAlignment="1">
      <alignment horizontal="center" vertical="center"/>
    </xf>
    <xf numFmtId="43" fontId="46" fillId="27" borderId="17" xfId="79" applyFont="1" applyFill="1" applyBorder="1" applyAlignment="1">
      <alignment horizontal="center" vertical="center"/>
    </xf>
    <xf numFmtId="43" fontId="46" fillId="27" borderId="65" xfId="79" applyFont="1" applyFill="1" applyBorder="1" applyAlignment="1">
      <alignment horizontal="center" vertical="center"/>
    </xf>
    <xf numFmtId="10" fontId="46" fillId="27" borderId="71" xfId="80" applyNumberFormat="1" applyFont="1" applyFill="1" applyBorder="1" applyAlignment="1">
      <alignment horizontal="center" vertical="center"/>
    </xf>
    <xf numFmtId="10" fontId="46" fillId="27" borderId="17" xfId="80" applyNumberFormat="1" applyFont="1" applyFill="1" applyBorder="1" applyAlignment="1">
      <alignment horizontal="center" vertical="center"/>
    </xf>
    <xf numFmtId="10" fontId="46" fillId="27" borderId="65" xfId="80" applyNumberFormat="1" applyFont="1" applyFill="1" applyBorder="1" applyAlignment="1">
      <alignment horizontal="center" vertical="center"/>
    </xf>
    <xf numFmtId="10" fontId="46" fillId="27" borderId="72" xfId="80" applyNumberFormat="1" applyFont="1" applyFill="1" applyBorder="1" applyAlignment="1">
      <alignment horizontal="center" vertical="center"/>
    </xf>
    <xf numFmtId="10" fontId="46" fillId="27" borderId="59" xfId="80" applyNumberFormat="1" applyFont="1" applyFill="1" applyBorder="1" applyAlignment="1">
      <alignment horizontal="center" vertical="center"/>
    </xf>
    <xf numFmtId="10" fontId="46" fillId="27" borderId="66" xfId="80" applyNumberFormat="1" applyFont="1" applyFill="1" applyBorder="1" applyAlignment="1">
      <alignment horizontal="center" vertical="center"/>
    </xf>
    <xf numFmtId="0" fontId="40" fillId="0" borderId="14" xfId="0" applyFont="1" applyBorder="1" applyAlignment="1">
      <alignment horizontal="center"/>
    </xf>
    <xf numFmtId="0" fontId="8" fillId="0" borderId="45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0" fontId="8" fillId="0" borderId="44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49" fontId="8" fillId="19" borderId="44" xfId="0" applyNumberFormat="1" applyFont="1" applyFill="1" applyBorder="1" applyAlignment="1">
      <alignment horizontal="center" vertical="center" wrapText="1"/>
    </xf>
    <xf numFmtId="9" fontId="55" fillId="24" borderId="22" xfId="0" applyNumberFormat="1" applyFont="1" applyFill="1" applyBorder="1" applyAlignment="1">
      <alignment horizontal="center"/>
    </xf>
    <xf numFmtId="0" fontId="55" fillId="24" borderId="17" xfId="0" applyFont="1" applyFill="1" applyBorder="1" applyAlignment="1">
      <alignment horizontal="center"/>
    </xf>
    <xf numFmtId="4" fontId="1" fillId="19" borderId="22" xfId="79" applyNumberFormat="1" applyFont="1" applyFill="1" applyBorder="1" applyAlignment="1">
      <alignment horizontal="center" vertical="center"/>
    </xf>
    <xf numFmtId="4" fontId="1" fillId="19" borderId="17" xfId="79" applyNumberFormat="1" applyFont="1" applyFill="1" applyBorder="1" applyAlignment="1">
      <alignment horizontal="center" vertical="center"/>
    </xf>
    <xf numFmtId="4" fontId="1" fillId="19" borderId="23" xfId="79" applyNumberFormat="1" applyFont="1" applyFill="1" applyBorder="1" applyAlignment="1">
      <alignment horizontal="center" vertical="center"/>
    </xf>
    <xf numFmtId="9" fontId="55" fillId="24" borderId="17" xfId="0" applyNumberFormat="1" applyFont="1" applyFill="1" applyBorder="1" applyAlignment="1">
      <alignment horizontal="center"/>
    </xf>
    <xf numFmtId="0" fontId="55" fillId="24" borderId="23" xfId="0" applyFont="1" applyFill="1" applyBorder="1" applyAlignment="1">
      <alignment horizontal="center"/>
    </xf>
    <xf numFmtId="1" fontId="8" fillId="19" borderId="45" xfId="0" applyNumberFormat="1" applyFont="1" applyFill="1" applyBorder="1" applyAlignment="1">
      <alignment horizontal="left" vertical="center"/>
    </xf>
    <xf numFmtId="1" fontId="8" fillId="19" borderId="41" xfId="0" applyNumberFormat="1" applyFont="1" applyFill="1" applyBorder="1" applyAlignment="1">
      <alignment horizontal="left" vertical="center"/>
    </xf>
    <xf numFmtId="4" fontId="1" fillId="25" borderId="22" xfId="0" applyNumberFormat="1" applyFont="1" applyFill="1" applyBorder="1" applyAlignment="1">
      <alignment horizontal="center"/>
    </xf>
    <xf numFmtId="4" fontId="1" fillId="25" borderId="17" xfId="0" applyNumberFormat="1" applyFont="1" applyFill="1" applyBorder="1" applyAlignment="1">
      <alignment horizontal="center"/>
    </xf>
    <xf numFmtId="4" fontId="1" fillId="25" borderId="23" xfId="0" applyNumberFormat="1" applyFont="1" applyFill="1" applyBorder="1" applyAlignment="1">
      <alignment horizontal="center"/>
    </xf>
    <xf numFmtId="9" fontId="1" fillId="24" borderId="17" xfId="60" applyFont="1" applyFill="1" applyBorder="1" applyAlignment="1">
      <alignment horizontal="center"/>
    </xf>
    <xf numFmtId="9" fontId="1" fillId="24" borderId="23" xfId="60" applyFont="1" applyFill="1" applyBorder="1" applyAlignment="1">
      <alignment horizontal="center"/>
    </xf>
    <xf numFmtId="9" fontId="55" fillId="24" borderId="29" xfId="60" applyFont="1" applyFill="1" applyBorder="1" applyAlignment="1">
      <alignment horizontal="center"/>
    </xf>
    <xf numFmtId="9" fontId="55" fillId="24" borderId="17" xfId="60" applyFont="1" applyFill="1" applyBorder="1" applyAlignment="1">
      <alignment horizontal="center"/>
    </xf>
    <xf numFmtId="9" fontId="55" fillId="24" borderId="23" xfId="60" applyFont="1" applyFill="1" applyBorder="1" applyAlignment="1">
      <alignment horizontal="center"/>
    </xf>
    <xf numFmtId="4" fontId="1" fillId="19" borderId="29" xfId="0" applyNumberFormat="1" applyFont="1" applyFill="1" applyBorder="1" applyAlignment="1">
      <alignment horizontal="center"/>
    </xf>
    <xf numFmtId="9" fontId="55" fillId="24" borderId="22" xfId="60" applyFont="1" applyFill="1" applyBorder="1" applyAlignment="1">
      <alignment horizontal="center"/>
    </xf>
    <xf numFmtId="10" fontId="46" fillId="28" borderId="29" xfId="80" applyNumberFormat="1" applyFont="1" applyFill="1" applyBorder="1" applyAlignment="1">
      <alignment horizontal="center" vertical="center"/>
    </xf>
    <xf numFmtId="0" fontId="8" fillId="0" borderId="60" xfId="80" applyFont="1" applyBorder="1" applyAlignment="1">
      <alignment horizontal="center" wrapText="1"/>
    </xf>
    <xf numFmtId="0" fontId="8" fillId="0" borderId="49" xfId="80" applyFont="1" applyBorder="1" applyAlignment="1">
      <alignment horizontal="center" wrapText="1"/>
    </xf>
    <xf numFmtId="0" fontId="8" fillId="0" borderId="67" xfId="80" applyFont="1" applyBorder="1" applyAlignment="1">
      <alignment horizontal="center"/>
    </xf>
    <xf numFmtId="0" fontId="8" fillId="0" borderId="68" xfId="80" applyFont="1" applyBorder="1" applyAlignment="1">
      <alignment horizontal="center"/>
    </xf>
    <xf numFmtId="0" fontId="44" fillId="17" borderId="63" xfId="80" applyFont="1" applyFill="1" applyBorder="1" applyAlignment="1">
      <alignment horizontal="center" vertical="center" wrapText="1"/>
    </xf>
    <xf numFmtId="0" fontId="44" fillId="17" borderId="20" xfId="80" applyFont="1" applyFill="1" applyBorder="1" applyAlignment="1">
      <alignment horizontal="center" vertical="center" wrapText="1"/>
    </xf>
    <xf numFmtId="0" fontId="44" fillId="17" borderId="64" xfId="80" applyFont="1" applyFill="1" applyBorder="1" applyAlignment="1">
      <alignment horizontal="center" vertical="center" wrapText="1"/>
    </xf>
    <xf numFmtId="0" fontId="44" fillId="17" borderId="33" xfId="80" applyFont="1" applyFill="1" applyBorder="1" applyAlignment="1">
      <alignment horizontal="center" vertical="center" wrapText="1"/>
    </xf>
    <xf numFmtId="0" fontId="44" fillId="17" borderId="17" xfId="80" applyFont="1" applyFill="1" applyBorder="1" applyAlignment="1">
      <alignment horizontal="center" vertical="center" wrapText="1"/>
    </xf>
    <xf numFmtId="0" fontId="44" fillId="17" borderId="65" xfId="80" applyFont="1" applyFill="1" applyBorder="1" applyAlignment="1">
      <alignment horizontal="center" vertical="center" wrapText="1"/>
    </xf>
    <xf numFmtId="4" fontId="1" fillId="19" borderId="30" xfId="0" applyNumberFormat="1" applyFont="1" applyFill="1" applyBorder="1" applyAlignment="1">
      <alignment horizontal="center"/>
    </xf>
    <xf numFmtId="4" fontId="1" fillId="19" borderId="25" xfId="0" applyNumberFormat="1" applyFont="1" applyFill="1" applyBorder="1" applyAlignment="1">
      <alignment horizontal="center"/>
    </xf>
    <xf numFmtId="4" fontId="1" fillId="19" borderId="26" xfId="0" applyNumberFormat="1" applyFont="1" applyFill="1" applyBorder="1" applyAlignment="1">
      <alignment horizontal="center"/>
    </xf>
    <xf numFmtId="4" fontId="1" fillId="19" borderId="24" xfId="0" applyNumberFormat="1" applyFont="1" applyFill="1" applyBorder="1" applyAlignment="1">
      <alignment horizontal="center"/>
    </xf>
    <xf numFmtId="49" fontId="8" fillId="19" borderId="46" xfId="0" applyNumberFormat="1" applyFont="1" applyFill="1" applyBorder="1" applyAlignment="1">
      <alignment horizontal="center" vertical="center" wrapText="1"/>
    </xf>
    <xf numFmtId="49" fontId="8" fillId="19" borderId="47" xfId="0" applyNumberFormat="1" applyFont="1" applyFill="1" applyBorder="1" applyAlignment="1">
      <alignment horizontal="center" vertical="center" wrapText="1"/>
    </xf>
    <xf numFmtId="43" fontId="46" fillId="27" borderId="74" xfId="79" applyFont="1" applyFill="1" applyBorder="1" applyAlignment="1">
      <alignment horizontal="center" vertical="center"/>
    </xf>
    <xf numFmtId="43" fontId="46" fillId="27" borderId="31" xfId="79" applyFont="1" applyFill="1" applyBorder="1" applyAlignment="1">
      <alignment horizontal="center" vertical="center"/>
    </xf>
    <xf numFmtId="43" fontId="46" fillId="27" borderId="70" xfId="79" applyFont="1" applyFill="1" applyBorder="1" applyAlignment="1">
      <alignment horizontal="center" vertical="center"/>
    </xf>
    <xf numFmtId="43" fontId="1" fillId="0" borderId="71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4" fontId="8" fillId="0" borderId="81" xfId="80" applyNumberFormat="1" applyFont="1" applyBorder="1" applyAlignment="1">
      <alignment horizontal="center"/>
    </xf>
    <xf numFmtId="4" fontId="8" fillId="0" borderId="82" xfId="80" applyNumberFormat="1" applyFont="1" applyBorder="1" applyAlignment="1">
      <alignment horizontal="center"/>
    </xf>
    <xf numFmtId="4" fontId="1" fillId="0" borderId="56" xfId="0" applyNumberFormat="1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4" fontId="1" fillId="0" borderId="55" xfId="0" applyNumberFormat="1" applyFont="1" applyBorder="1" applyAlignment="1">
      <alignment horizontal="center" vertical="center"/>
    </xf>
    <xf numFmtId="4" fontId="1" fillId="0" borderId="53" xfId="0" applyNumberFormat="1" applyFont="1" applyBorder="1" applyAlignment="1">
      <alignment horizontal="center" vertical="center"/>
    </xf>
    <xf numFmtId="10" fontId="1" fillId="0" borderId="72" xfId="0" applyNumberFormat="1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1" fillId="0" borderId="66" xfId="0" applyFont="1" applyBorder="1" applyAlignment="1">
      <alignment horizontal="center"/>
    </xf>
    <xf numFmtId="10" fontId="1" fillId="0" borderId="62" xfId="0" applyNumberFormat="1" applyFont="1" applyBorder="1" applyAlignment="1">
      <alignment horizontal="center"/>
    </xf>
    <xf numFmtId="43" fontId="1" fillId="0" borderId="29" xfId="0" applyNumberFormat="1" applyFont="1" applyBorder="1" applyAlignment="1">
      <alignment horizontal="center"/>
    </xf>
    <xf numFmtId="10" fontId="46" fillId="27" borderId="29" xfId="80" applyNumberFormat="1" applyFont="1" applyFill="1" applyBorder="1" applyAlignment="1">
      <alignment horizontal="center" vertical="center"/>
    </xf>
    <xf numFmtId="43" fontId="46" fillId="27" borderId="32" xfId="79" applyFont="1" applyFill="1" applyBorder="1" applyAlignment="1">
      <alignment horizontal="center" vertical="center"/>
    </xf>
    <xf numFmtId="0" fontId="44" fillId="0" borderId="33" xfId="80" applyFont="1" applyBorder="1" applyAlignment="1">
      <alignment horizontal="center" vertical="center" wrapText="1"/>
    </xf>
    <xf numFmtId="0" fontId="44" fillId="0" borderId="17" xfId="80" applyFont="1" applyBorder="1" applyAlignment="1">
      <alignment horizontal="center" vertical="center" wrapText="1"/>
    </xf>
    <xf numFmtId="0" fontId="44" fillId="0" borderId="65" xfId="80" applyFont="1" applyBorder="1" applyAlignment="1">
      <alignment horizontal="center" vertical="center" wrapText="1"/>
    </xf>
    <xf numFmtId="0" fontId="44" fillId="17" borderId="58" xfId="80" applyFont="1" applyFill="1" applyBorder="1" applyAlignment="1">
      <alignment horizontal="center" vertical="center" wrapText="1"/>
    </xf>
    <xf numFmtId="0" fontId="44" fillId="17" borderId="59" xfId="80" applyFont="1" applyFill="1" applyBorder="1" applyAlignment="1">
      <alignment horizontal="center" vertical="center" wrapText="1"/>
    </xf>
    <xf numFmtId="0" fontId="44" fillId="17" borderId="66" xfId="80" applyFont="1" applyFill="1" applyBorder="1" applyAlignment="1">
      <alignment horizontal="center" vertical="center" wrapText="1"/>
    </xf>
    <xf numFmtId="10" fontId="46" fillId="26" borderId="75" xfId="80" applyNumberFormat="1" applyFont="1" applyFill="1" applyBorder="1" applyAlignment="1">
      <alignment horizontal="center" vertical="center"/>
    </xf>
    <xf numFmtId="10" fontId="46" fillId="26" borderId="76" xfId="80" applyNumberFormat="1" applyFont="1" applyFill="1" applyBorder="1" applyAlignment="1">
      <alignment horizontal="center" vertical="center"/>
    </xf>
    <xf numFmtId="10" fontId="46" fillId="26" borderId="77" xfId="80" applyNumberFormat="1" applyFont="1" applyFill="1" applyBorder="1" applyAlignment="1">
      <alignment horizontal="center" vertical="center"/>
    </xf>
    <xf numFmtId="10" fontId="46" fillId="26" borderId="78" xfId="80" applyNumberFormat="1" applyFont="1" applyFill="1" applyBorder="1" applyAlignment="1">
      <alignment horizontal="center" vertical="center"/>
    </xf>
    <xf numFmtId="10" fontId="46" fillId="26" borderId="79" xfId="80" applyNumberFormat="1" applyFont="1" applyFill="1" applyBorder="1" applyAlignment="1">
      <alignment horizontal="center" vertical="center"/>
    </xf>
    <xf numFmtId="10" fontId="46" fillId="26" borderId="80" xfId="80" applyNumberFormat="1" applyFont="1" applyFill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43" fontId="46" fillId="27" borderId="29" xfId="79" applyFont="1" applyFill="1" applyBorder="1" applyAlignment="1">
      <alignment horizontal="center" vertical="center"/>
    </xf>
    <xf numFmtId="0" fontId="6" fillId="0" borderId="10" xfId="0" applyFont="1" applyFill="1" applyBorder="1" applyAlignment="1" applyProtection="1">
      <alignment horizontal="center" vertical="center" wrapText="1"/>
    </xf>
    <xf numFmtId="2" fontId="6" fillId="0" borderId="10" xfId="0" applyNumberFormat="1" applyFont="1" applyFill="1" applyBorder="1" applyAlignment="1" applyProtection="1">
      <alignment horizontal="left" vertical="center" wrapText="1"/>
    </xf>
  </cellXfs>
  <cellStyles count="81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rmal 7 2" xfId="80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Separador de milhares" xfId="79" builtinId="3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2">
    <dxf>
      <font>
        <sz val="11"/>
        <color rgb="FFFFFFFF"/>
        <name val="Calibri"/>
      </font>
    </dxf>
    <dxf>
      <font>
        <sz val="11"/>
        <color rgb="FFFFFFFF"/>
        <name val="Calibri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82"/>
  <sheetViews>
    <sheetView tabSelected="1" zoomScaleNormal="100" workbookViewId="0">
      <selection sqref="A1:M1"/>
    </sheetView>
  </sheetViews>
  <sheetFormatPr defaultRowHeight="15.75"/>
  <cols>
    <col min="1" max="1" width="8.28515625" style="1" customWidth="1"/>
    <col min="2" max="2" width="15.7109375" style="1" customWidth="1"/>
    <col min="3" max="3" width="45.28515625" style="2" customWidth="1"/>
    <col min="4" max="4" width="7.140625" style="3" customWidth="1"/>
    <col min="5" max="5" width="9" style="5" bestFit="1" customWidth="1"/>
    <col min="6" max="6" width="10.42578125" style="5" customWidth="1"/>
    <col min="7" max="7" width="8.5703125" style="5" bestFit="1" customWidth="1"/>
    <col min="8" max="8" width="13.140625" style="20" customWidth="1"/>
    <col min="9" max="9" width="11.85546875" style="21" bestFit="1" customWidth="1"/>
    <col min="10" max="10" width="12" style="4" customWidth="1"/>
    <col min="11" max="12" width="11.28515625" style="4" bestFit="1" customWidth="1"/>
    <col min="13" max="13" width="12.5703125" style="4" customWidth="1"/>
    <col min="14" max="14" width="9.140625" style="4"/>
    <col min="15" max="15" width="11.42578125" style="4" bestFit="1" customWidth="1"/>
    <col min="16" max="16384" width="9.140625" style="4"/>
  </cols>
  <sheetData>
    <row r="1" spans="1:15" ht="15">
      <c r="A1" s="132" t="s">
        <v>6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15" ht="15">
      <c r="A2" s="132" t="s">
        <v>2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</row>
    <row r="3" spans="1:15" ht="15">
      <c r="A3" s="142" t="s">
        <v>448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</row>
    <row r="4" spans="1:15" ht="15">
      <c r="A4" s="133" t="s">
        <v>10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</row>
    <row r="5" spans="1:15" ht="34.5" customHeight="1">
      <c r="A5" s="134" t="s">
        <v>594</v>
      </c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</row>
    <row r="6" spans="1:15" ht="15">
      <c r="A6" s="135" t="s">
        <v>595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</row>
    <row r="7" spans="1:15" ht="15">
      <c r="A7" s="4"/>
      <c r="B7" s="4"/>
      <c r="C7" s="4"/>
      <c r="D7" s="4"/>
      <c r="E7" s="4"/>
      <c r="F7" s="4"/>
      <c r="G7" s="4"/>
      <c r="H7" s="60"/>
      <c r="I7" s="60"/>
      <c r="J7" s="60"/>
      <c r="K7" s="10"/>
    </row>
    <row r="8" spans="1:15" ht="15.75" customHeight="1">
      <c r="A8" s="37"/>
      <c r="B8" s="37"/>
      <c r="C8" s="38"/>
      <c r="D8" s="145" t="s">
        <v>21</v>
      </c>
      <c r="E8" s="146"/>
      <c r="F8" s="146"/>
      <c r="G8" s="146"/>
      <c r="H8" s="147"/>
      <c r="I8" s="148" t="s">
        <v>33</v>
      </c>
      <c r="J8" s="148"/>
      <c r="K8" s="148"/>
      <c r="L8" s="148"/>
      <c r="M8" s="148"/>
    </row>
    <row r="9" spans="1:15" ht="15">
      <c r="A9" s="149" t="s">
        <v>0</v>
      </c>
      <c r="B9" s="150" t="s">
        <v>40</v>
      </c>
      <c r="C9" s="152" t="s">
        <v>1</v>
      </c>
      <c r="D9" s="153" t="s">
        <v>3</v>
      </c>
      <c r="E9" s="153" t="s">
        <v>4</v>
      </c>
      <c r="F9" s="152" t="s">
        <v>22</v>
      </c>
      <c r="G9" s="152" t="s">
        <v>23</v>
      </c>
      <c r="H9" s="152" t="s">
        <v>24</v>
      </c>
      <c r="I9" s="154" t="s">
        <v>25</v>
      </c>
      <c r="J9" s="136" t="s">
        <v>26</v>
      </c>
      <c r="K9" s="136"/>
      <c r="L9" s="136"/>
      <c r="M9" s="136" t="s">
        <v>27</v>
      </c>
    </row>
    <row r="10" spans="1:15" ht="15">
      <c r="A10" s="149"/>
      <c r="B10" s="151"/>
      <c r="C10" s="152"/>
      <c r="D10" s="153"/>
      <c r="E10" s="153"/>
      <c r="F10" s="152"/>
      <c r="G10" s="152"/>
      <c r="H10" s="152"/>
      <c r="I10" s="154"/>
      <c r="J10" s="39" t="s">
        <v>5</v>
      </c>
      <c r="K10" s="39" t="s">
        <v>28</v>
      </c>
      <c r="L10" s="39" t="s">
        <v>11</v>
      </c>
      <c r="M10" s="136"/>
    </row>
    <row r="11" spans="1:15" ht="15">
      <c r="A11" s="42">
        <v>1</v>
      </c>
      <c r="B11" s="43"/>
      <c r="C11" s="67" t="s">
        <v>434</v>
      </c>
      <c r="D11" s="44"/>
      <c r="E11" s="45"/>
      <c r="F11" s="47"/>
      <c r="G11" s="47"/>
      <c r="H11" s="48"/>
      <c r="I11" s="49"/>
      <c r="J11" s="50"/>
      <c r="K11" s="50"/>
      <c r="L11" s="86">
        <f>SUM(K12:K16)</f>
        <v>24556.255960000002</v>
      </c>
      <c r="M11" s="88">
        <f>L11</f>
        <v>24556.255960000002</v>
      </c>
    </row>
    <row r="12" spans="1:15" ht="15">
      <c r="A12" s="15" t="s">
        <v>29</v>
      </c>
      <c r="B12" s="15" t="s">
        <v>111</v>
      </c>
      <c r="C12" s="18" t="s">
        <v>242</v>
      </c>
      <c r="D12" s="16" t="s">
        <v>436</v>
      </c>
      <c r="E12" s="69">
        <v>1</v>
      </c>
      <c r="F12" s="73">
        <v>226.5</v>
      </c>
      <c r="G12" s="74">
        <v>0.22120000000000001</v>
      </c>
      <c r="H12" s="75">
        <f>F12*(1+G12)</f>
        <v>276.60180000000003</v>
      </c>
      <c r="I12" s="36">
        <f>$I$245</f>
        <v>0</v>
      </c>
      <c r="J12" s="30">
        <f>H12*(1-I12)</f>
        <v>276.60180000000003</v>
      </c>
      <c r="K12" s="17">
        <f>J12*E12</f>
        <v>276.60180000000003</v>
      </c>
      <c r="L12" s="76"/>
      <c r="M12" s="52"/>
      <c r="O12" s="13"/>
    </row>
    <row r="13" spans="1:15" ht="33.75">
      <c r="A13" s="292" t="s">
        <v>30</v>
      </c>
      <c r="B13" s="292" t="s">
        <v>240</v>
      </c>
      <c r="C13" s="293" t="s">
        <v>600</v>
      </c>
      <c r="D13" s="16" t="s">
        <v>447</v>
      </c>
      <c r="E13" s="69">
        <f>2*1.125</f>
        <v>2.25</v>
      </c>
      <c r="F13" s="29">
        <v>300</v>
      </c>
      <c r="G13" s="77">
        <v>0.22120000000000001</v>
      </c>
      <c r="H13" s="87">
        <f t="shared" ref="H13:H14" si="0">F13*(1+G13)</f>
        <v>366.36</v>
      </c>
      <c r="I13" s="36">
        <f>$I$245</f>
        <v>0</v>
      </c>
      <c r="J13" s="30">
        <f t="shared" ref="J13:J14" si="1">H13*(1-I13)</f>
        <v>366.36</v>
      </c>
      <c r="K13" s="17">
        <f t="shared" ref="K13:K14" si="2">J13*E13</f>
        <v>824.31000000000006</v>
      </c>
      <c r="L13" s="76"/>
      <c r="M13" s="52"/>
    </row>
    <row r="14" spans="1:15" ht="33.75">
      <c r="A14" s="292" t="s">
        <v>454</v>
      </c>
      <c r="B14" s="292" t="s">
        <v>241</v>
      </c>
      <c r="C14" s="293" t="s">
        <v>435</v>
      </c>
      <c r="D14" s="16" t="s">
        <v>447</v>
      </c>
      <c r="E14" s="69">
        <v>20</v>
      </c>
      <c r="F14" s="29">
        <v>639.97</v>
      </c>
      <c r="G14" s="77">
        <v>0.22120000000000001</v>
      </c>
      <c r="H14" s="87">
        <f t="shared" si="0"/>
        <v>781.53136400000005</v>
      </c>
      <c r="I14" s="36">
        <f>$I$245</f>
        <v>0</v>
      </c>
      <c r="J14" s="30">
        <f t="shared" si="1"/>
        <v>781.53136400000005</v>
      </c>
      <c r="K14" s="17">
        <f t="shared" si="2"/>
        <v>15630.627280000001</v>
      </c>
      <c r="L14" s="76"/>
      <c r="M14" s="52"/>
    </row>
    <row r="15" spans="1:15" ht="15">
      <c r="A15" s="292" t="s">
        <v>455</v>
      </c>
      <c r="B15" s="292" t="s">
        <v>160</v>
      </c>
      <c r="C15" s="293" t="s">
        <v>329</v>
      </c>
      <c r="D15" s="16" t="s">
        <v>437</v>
      </c>
      <c r="E15" s="69">
        <v>354</v>
      </c>
      <c r="F15" s="29">
        <v>9</v>
      </c>
      <c r="G15" s="77">
        <v>0.22120000000000001</v>
      </c>
      <c r="H15" s="87">
        <f>F15*(1+G15)</f>
        <v>10.9908</v>
      </c>
      <c r="I15" s="36">
        <f>$I$245</f>
        <v>0</v>
      </c>
      <c r="J15" s="30">
        <f>H15*(1-I15)</f>
        <v>10.9908</v>
      </c>
      <c r="K15" s="17">
        <f>J15*E15</f>
        <v>3890.7431999999999</v>
      </c>
      <c r="L15" s="76"/>
      <c r="M15" s="52"/>
    </row>
    <row r="16" spans="1:15" ht="15">
      <c r="A16" s="292" t="s">
        <v>456</v>
      </c>
      <c r="B16" s="292" t="s">
        <v>161</v>
      </c>
      <c r="C16" s="293" t="s">
        <v>330</v>
      </c>
      <c r="D16" s="16" t="s">
        <v>437</v>
      </c>
      <c r="E16" s="69">
        <v>354</v>
      </c>
      <c r="F16" s="29">
        <v>9.1</v>
      </c>
      <c r="G16" s="77">
        <v>0.22120000000000001</v>
      </c>
      <c r="H16" s="87">
        <f>F16*(1+G16)</f>
        <v>11.112920000000001</v>
      </c>
      <c r="I16" s="36">
        <f>$I$245</f>
        <v>0</v>
      </c>
      <c r="J16" s="30">
        <f>H16*(1-I16)</f>
        <v>11.112920000000001</v>
      </c>
      <c r="K16" s="17">
        <f>J16*E16</f>
        <v>3933.9736800000001</v>
      </c>
      <c r="L16" s="76"/>
      <c r="M16" s="52"/>
    </row>
    <row r="17" spans="1:13" ht="15">
      <c r="A17" s="42">
        <v>2</v>
      </c>
      <c r="B17" s="43"/>
      <c r="C17" s="67" t="s">
        <v>453</v>
      </c>
      <c r="D17" s="44"/>
      <c r="E17" s="45"/>
      <c r="F17" s="47"/>
      <c r="G17" s="47"/>
      <c r="H17" s="48"/>
      <c r="I17" s="49"/>
      <c r="J17" s="50"/>
      <c r="K17" s="50"/>
      <c r="L17" s="86">
        <f>SUM(K18)</f>
        <v>107811.59699557681</v>
      </c>
      <c r="M17" s="88">
        <f>L17</f>
        <v>107811.59699557681</v>
      </c>
    </row>
    <row r="18" spans="1:13" ht="33.75">
      <c r="A18" s="292" t="s">
        <v>31</v>
      </c>
      <c r="B18" s="292" t="s">
        <v>112</v>
      </c>
      <c r="C18" s="293" t="s">
        <v>243</v>
      </c>
      <c r="D18" s="16" t="s">
        <v>36</v>
      </c>
      <c r="E18" s="93">
        <v>1</v>
      </c>
      <c r="F18" s="29">
        <f>14713.887569*6</f>
        <v>88283.325414000006</v>
      </c>
      <c r="G18" s="77">
        <v>0.22120000000000001</v>
      </c>
      <c r="H18" s="87">
        <f>F18*(1+G18)</f>
        <v>107811.59699557681</v>
      </c>
      <c r="I18" s="36">
        <f>$I$245</f>
        <v>0</v>
      </c>
      <c r="J18" s="30">
        <f>H18*(1-I18)</f>
        <v>107811.59699557681</v>
      </c>
      <c r="K18" s="17">
        <f>J18*E18</f>
        <v>107811.59699557681</v>
      </c>
      <c r="L18" s="52"/>
      <c r="M18" s="52"/>
    </row>
    <row r="19" spans="1:13" ht="6.95" customHeight="1">
      <c r="A19" s="15"/>
      <c r="B19" s="15"/>
      <c r="C19" s="18"/>
      <c r="D19" s="16"/>
      <c r="E19" s="69"/>
      <c r="F19" s="29"/>
      <c r="G19" s="53"/>
      <c r="H19" s="54"/>
      <c r="I19" s="36"/>
      <c r="J19" s="29"/>
      <c r="K19" s="61"/>
      <c r="L19" s="52"/>
      <c r="M19" s="52"/>
    </row>
    <row r="20" spans="1:13" ht="15">
      <c r="A20" s="42">
        <v>3</v>
      </c>
      <c r="B20" s="43"/>
      <c r="C20" s="67" t="s">
        <v>244</v>
      </c>
      <c r="D20" s="44"/>
      <c r="E20" s="79"/>
      <c r="F20" s="80"/>
      <c r="G20" s="81"/>
      <c r="H20" s="82"/>
      <c r="I20" s="83"/>
      <c r="J20" s="80"/>
      <c r="K20" s="84"/>
      <c r="L20" s="86">
        <f>SUM(K21:K23)</f>
        <v>1776.0622338400001</v>
      </c>
      <c r="M20" s="88">
        <f>L20</f>
        <v>1776.0622338400001</v>
      </c>
    </row>
    <row r="21" spans="1:13" ht="22.5">
      <c r="A21" s="15" t="s">
        <v>41</v>
      </c>
      <c r="B21" s="15" t="s">
        <v>113</v>
      </c>
      <c r="C21" s="18" t="s">
        <v>245</v>
      </c>
      <c r="D21" s="16" t="s">
        <v>437</v>
      </c>
      <c r="E21" s="69">
        <v>12.61</v>
      </c>
      <c r="F21" s="29">
        <v>16.420000000000002</v>
      </c>
      <c r="G21" s="77">
        <v>0.22120000000000001</v>
      </c>
      <c r="H21" s="87">
        <f t="shared" ref="H21:H23" si="3">F21*(1+G21)</f>
        <v>20.052104000000003</v>
      </c>
      <c r="I21" s="36">
        <f>$I$245</f>
        <v>0</v>
      </c>
      <c r="J21" s="30">
        <f t="shared" ref="J21:J23" si="4">H21*(1-I21)</f>
        <v>20.052104000000003</v>
      </c>
      <c r="K21" s="17">
        <f t="shared" ref="K21:K23" si="5">J21*E21</f>
        <v>252.85703144000004</v>
      </c>
      <c r="L21" s="52"/>
      <c r="M21" s="52"/>
    </row>
    <row r="22" spans="1:13" ht="33.75">
      <c r="A22" s="15" t="s">
        <v>42</v>
      </c>
      <c r="B22" s="15" t="s">
        <v>114</v>
      </c>
      <c r="C22" s="18" t="s">
        <v>246</v>
      </c>
      <c r="D22" s="16" t="s">
        <v>438</v>
      </c>
      <c r="E22" s="69">
        <v>9.42</v>
      </c>
      <c r="F22" s="29">
        <v>58.1</v>
      </c>
      <c r="G22" s="77">
        <v>0.22120000000000001</v>
      </c>
      <c r="H22" s="87">
        <f t="shared" si="3"/>
        <v>70.951720000000009</v>
      </c>
      <c r="I22" s="36">
        <f>$I$245</f>
        <v>0</v>
      </c>
      <c r="J22" s="30">
        <f t="shared" si="4"/>
        <v>70.951720000000009</v>
      </c>
      <c r="K22" s="17">
        <f t="shared" si="5"/>
        <v>668.36520240000004</v>
      </c>
      <c r="L22" s="52"/>
      <c r="M22" s="52"/>
    </row>
    <row r="23" spans="1:13" ht="22.5">
      <c r="A23" s="15" t="s">
        <v>43</v>
      </c>
      <c r="B23" s="15" t="s">
        <v>115</v>
      </c>
      <c r="C23" s="18" t="s">
        <v>247</v>
      </c>
      <c r="D23" s="16" t="s">
        <v>439</v>
      </c>
      <c r="E23" s="69">
        <v>2</v>
      </c>
      <c r="F23" s="29">
        <v>350</v>
      </c>
      <c r="G23" s="77">
        <v>0.22120000000000001</v>
      </c>
      <c r="H23" s="87">
        <f t="shared" si="3"/>
        <v>427.42</v>
      </c>
      <c r="I23" s="36">
        <f>$I$245</f>
        <v>0</v>
      </c>
      <c r="J23" s="30">
        <f t="shared" si="4"/>
        <v>427.42</v>
      </c>
      <c r="K23" s="17">
        <f t="shared" si="5"/>
        <v>854.84</v>
      </c>
      <c r="L23" s="52"/>
      <c r="M23" s="52"/>
    </row>
    <row r="24" spans="1:13" ht="6.95" customHeight="1">
      <c r="A24" s="15"/>
      <c r="B24" s="15"/>
      <c r="C24" s="18"/>
      <c r="D24" s="16"/>
      <c r="E24" s="69"/>
      <c r="F24" s="29"/>
      <c r="G24" s="53"/>
      <c r="H24" s="54"/>
      <c r="I24" s="36"/>
      <c r="J24" s="29"/>
      <c r="K24" s="61"/>
      <c r="L24" s="52"/>
      <c r="M24" s="52"/>
    </row>
    <row r="25" spans="1:13" ht="15">
      <c r="A25" s="42">
        <v>4</v>
      </c>
      <c r="B25" s="42"/>
      <c r="C25" s="67" t="s">
        <v>248</v>
      </c>
      <c r="D25" s="44"/>
      <c r="E25" s="79"/>
      <c r="F25" s="80"/>
      <c r="G25" s="81"/>
      <c r="H25" s="82"/>
      <c r="I25" s="83"/>
      <c r="J25" s="80"/>
      <c r="K25" s="84"/>
      <c r="L25" s="86">
        <f>SUM(K26:K32)</f>
        <v>95178.709910000005</v>
      </c>
      <c r="M25" s="51">
        <f>L25</f>
        <v>95178.709910000005</v>
      </c>
    </row>
    <row r="26" spans="1:13" ht="22.5">
      <c r="A26" s="15" t="s">
        <v>44</v>
      </c>
      <c r="B26" s="15" t="s">
        <v>116</v>
      </c>
      <c r="C26" s="18" t="s">
        <v>249</v>
      </c>
      <c r="D26" s="16" t="s">
        <v>440</v>
      </c>
      <c r="E26" s="69">
        <v>35</v>
      </c>
      <c r="F26" s="29">
        <v>133.31</v>
      </c>
      <c r="G26" s="77">
        <v>0.22120000000000001</v>
      </c>
      <c r="H26" s="87">
        <f t="shared" ref="H26:H32" si="6">F26*(1+G26)</f>
        <v>162.79817200000002</v>
      </c>
      <c r="I26" s="36">
        <f t="shared" ref="I26:I32" si="7">$I$245</f>
        <v>0</v>
      </c>
      <c r="J26" s="30">
        <f t="shared" ref="J26:J32" si="8">H26*(1-I26)</f>
        <v>162.79817200000002</v>
      </c>
      <c r="K26" s="17">
        <f t="shared" ref="K26:K32" si="9">J26*E26</f>
        <v>5697.936020000001</v>
      </c>
      <c r="L26" s="52"/>
      <c r="M26" s="52"/>
    </row>
    <row r="27" spans="1:13" ht="33.75">
      <c r="A27" s="15" t="s">
        <v>45</v>
      </c>
      <c r="B27" s="15" t="s">
        <v>117</v>
      </c>
      <c r="C27" s="18" t="s">
        <v>250</v>
      </c>
      <c r="D27" s="16" t="s">
        <v>441</v>
      </c>
      <c r="E27" s="69">
        <v>260</v>
      </c>
      <c r="F27" s="29">
        <v>59.67</v>
      </c>
      <c r="G27" s="77">
        <v>0.22120000000000001</v>
      </c>
      <c r="H27" s="87">
        <f t="shared" si="6"/>
        <v>72.869004000000004</v>
      </c>
      <c r="I27" s="36">
        <f t="shared" si="7"/>
        <v>0</v>
      </c>
      <c r="J27" s="30">
        <f t="shared" si="8"/>
        <v>72.869004000000004</v>
      </c>
      <c r="K27" s="17">
        <f t="shared" si="9"/>
        <v>18945.941040000002</v>
      </c>
      <c r="L27" s="52"/>
      <c r="M27" s="52"/>
    </row>
    <row r="28" spans="1:13" ht="33.75">
      <c r="A28" s="15" t="s">
        <v>46</v>
      </c>
      <c r="B28" s="15" t="s">
        <v>118</v>
      </c>
      <c r="C28" s="18" t="s">
        <v>251</v>
      </c>
      <c r="D28" s="16" t="s">
        <v>442</v>
      </c>
      <c r="E28" s="69">
        <v>605</v>
      </c>
      <c r="F28" s="29">
        <v>9.6999999999999993</v>
      </c>
      <c r="G28" s="77">
        <v>0.22120000000000001</v>
      </c>
      <c r="H28" s="87">
        <f t="shared" si="6"/>
        <v>11.84564</v>
      </c>
      <c r="I28" s="36">
        <f t="shared" si="7"/>
        <v>0</v>
      </c>
      <c r="J28" s="30">
        <f t="shared" si="8"/>
        <v>11.84564</v>
      </c>
      <c r="K28" s="17">
        <f t="shared" si="9"/>
        <v>7166.6121999999996</v>
      </c>
      <c r="L28" s="52"/>
      <c r="M28" s="52"/>
    </row>
    <row r="29" spans="1:13" ht="45">
      <c r="A29" s="15" t="s">
        <v>47</v>
      </c>
      <c r="B29" s="15" t="s">
        <v>119</v>
      </c>
      <c r="C29" s="18" t="s">
        <v>252</v>
      </c>
      <c r="D29" s="16" t="s">
        <v>440</v>
      </c>
      <c r="E29" s="69">
        <v>8.5</v>
      </c>
      <c r="F29" s="29">
        <v>386.95</v>
      </c>
      <c r="G29" s="77">
        <v>0.22120000000000001</v>
      </c>
      <c r="H29" s="87">
        <f t="shared" si="6"/>
        <v>472.54334</v>
      </c>
      <c r="I29" s="36">
        <f t="shared" si="7"/>
        <v>0</v>
      </c>
      <c r="J29" s="30">
        <f t="shared" si="8"/>
        <v>472.54334</v>
      </c>
      <c r="K29" s="17">
        <f t="shared" si="9"/>
        <v>4016.6183900000001</v>
      </c>
      <c r="L29" s="52"/>
      <c r="M29" s="52"/>
    </row>
    <row r="30" spans="1:13" ht="22.5">
      <c r="A30" s="15" t="s">
        <v>48</v>
      </c>
      <c r="B30" s="15" t="s">
        <v>120</v>
      </c>
      <c r="C30" s="18" t="s">
        <v>253</v>
      </c>
      <c r="D30" s="16" t="s">
        <v>441</v>
      </c>
      <c r="E30" s="69">
        <v>285</v>
      </c>
      <c r="F30" s="29">
        <v>33.53</v>
      </c>
      <c r="G30" s="77">
        <v>0.22120000000000001</v>
      </c>
      <c r="H30" s="87">
        <f t="shared" si="6"/>
        <v>40.946836000000005</v>
      </c>
      <c r="I30" s="36">
        <f t="shared" si="7"/>
        <v>0</v>
      </c>
      <c r="J30" s="30">
        <f t="shared" si="8"/>
        <v>40.946836000000005</v>
      </c>
      <c r="K30" s="17">
        <f t="shared" si="9"/>
        <v>11669.848260000001</v>
      </c>
      <c r="L30" s="52"/>
      <c r="M30" s="52"/>
    </row>
    <row r="31" spans="1:13" ht="56.25">
      <c r="A31" s="15" t="s">
        <v>457</v>
      </c>
      <c r="B31" s="15" t="s">
        <v>121</v>
      </c>
      <c r="C31" s="18" t="s">
        <v>254</v>
      </c>
      <c r="D31" s="16" t="s">
        <v>442</v>
      </c>
      <c r="E31" s="69">
        <v>1620</v>
      </c>
      <c r="F31" s="29">
        <v>12.7</v>
      </c>
      <c r="G31" s="77">
        <v>0.22120000000000001</v>
      </c>
      <c r="H31" s="87">
        <f t="shared" si="6"/>
        <v>15.50924</v>
      </c>
      <c r="I31" s="36">
        <f t="shared" si="7"/>
        <v>0</v>
      </c>
      <c r="J31" s="30">
        <f t="shared" si="8"/>
        <v>15.50924</v>
      </c>
      <c r="K31" s="17">
        <f t="shared" si="9"/>
        <v>25124.968799999999</v>
      </c>
      <c r="L31" s="52"/>
      <c r="M31" s="52"/>
    </row>
    <row r="32" spans="1:13" ht="45">
      <c r="A32" s="15" t="s">
        <v>458</v>
      </c>
      <c r="B32" s="15" t="s">
        <v>122</v>
      </c>
      <c r="C32" s="18" t="s">
        <v>255</v>
      </c>
      <c r="D32" s="16" t="s">
        <v>440</v>
      </c>
      <c r="E32" s="69">
        <v>50</v>
      </c>
      <c r="F32" s="29">
        <v>369.42</v>
      </c>
      <c r="G32" s="77">
        <v>0.22120000000000001</v>
      </c>
      <c r="H32" s="87">
        <f t="shared" si="6"/>
        <v>451.13570400000003</v>
      </c>
      <c r="I32" s="36">
        <f t="shared" si="7"/>
        <v>0</v>
      </c>
      <c r="J32" s="30">
        <f t="shared" si="8"/>
        <v>451.13570400000003</v>
      </c>
      <c r="K32" s="17">
        <f t="shared" si="9"/>
        <v>22556.785200000002</v>
      </c>
      <c r="L32" s="52"/>
      <c r="M32" s="52"/>
    </row>
    <row r="33" spans="1:14" ht="6.95" customHeight="1">
      <c r="A33" s="15"/>
      <c r="B33" s="15"/>
      <c r="C33" s="18"/>
      <c r="D33" s="16"/>
      <c r="E33" s="69"/>
      <c r="F33" s="29"/>
      <c r="G33" s="77"/>
      <c r="H33" s="87"/>
      <c r="I33" s="36"/>
      <c r="J33" s="30"/>
      <c r="K33" s="17"/>
      <c r="L33" s="52"/>
      <c r="M33" s="52"/>
    </row>
    <row r="34" spans="1:14" ht="15">
      <c r="A34" s="42">
        <v>5</v>
      </c>
      <c r="B34" s="42"/>
      <c r="C34" s="67" t="s">
        <v>256</v>
      </c>
      <c r="D34" s="44"/>
      <c r="E34" s="79"/>
      <c r="F34" s="80"/>
      <c r="G34" s="81"/>
      <c r="H34" s="82"/>
      <c r="I34" s="83"/>
      <c r="J34" s="80"/>
      <c r="K34" s="84"/>
      <c r="L34" s="86">
        <f>SUM(K35:K39)</f>
        <v>65997.028281600011</v>
      </c>
      <c r="M34" s="51">
        <f>L34</f>
        <v>65997.028281600011</v>
      </c>
    </row>
    <row r="35" spans="1:14" ht="45">
      <c r="A35" s="15" t="s">
        <v>49</v>
      </c>
      <c r="B35" s="15" t="s">
        <v>123</v>
      </c>
      <c r="C35" s="18" t="s">
        <v>257</v>
      </c>
      <c r="D35" s="16" t="s">
        <v>437</v>
      </c>
      <c r="E35" s="69">
        <v>367.3</v>
      </c>
      <c r="F35" s="29">
        <v>45.71</v>
      </c>
      <c r="G35" s="77">
        <v>0.22120000000000001</v>
      </c>
      <c r="H35" s="87">
        <f t="shared" ref="H35:H39" si="10">F35*(1+G35)</f>
        <v>55.821052000000002</v>
      </c>
      <c r="I35" s="36">
        <f>$I$245</f>
        <v>0</v>
      </c>
      <c r="J35" s="30">
        <f t="shared" ref="J35:J39" si="11">H35*(1-I35)</f>
        <v>55.821052000000002</v>
      </c>
      <c r="K35" s="17">
        <f t="shared" ref="K35:K39" si="12">J35*E35</f>
        <v>20503.072399600002</v>
      </c>
      <c r="L35" s="52"/>
      <c r="M35" s="52"/>
    </row>
    <row r="36" spans="1:14" ht="78.75">
      <c r="A36" s="15" t="s">
        <v>50</v>
      </c>
      <c r="B36" s="15" t="s">
        <v>124</v>
      </c>
      <c r="C36" s="18" t="s">
        <v>258</v>
      </c>
      <c r="D36" s="16" t="s">
        <v>437</v>
      </c>
      <c r="E36" s="69">
        <v>26.3</v>
      </c>
      <c r="F36" s="29">
        <v>30.87</v>
      </c>
      <c r="G36" s="77">
        <v>0.22120000000000001</v>
      </c>
      <c r="H36" s="87">
        <f t="shared" si="10"/>
        <v>37.698444000000002</v>
      </c>
      <c r="I36" s="36">
        <f>$I$245</f>
        <v>0</v>
      </c>
      <c r="J36" s="30">
        <f t="shared" si="11"/>
        <v>37.698444000000002</v>
      </c>
      <c r="K36" s="17">
        <f t="shared" si="12"/>
        <v>991.46907720000013</v>
      </c>
      <c r="L36" s="52"/>
      <c r="M36" s="52"/>
    </row>
    <row r="37" spans="1:14" ht="33.75">
      <c r="A37" s="15" t="s">
        <v>51</v>
      </c>
      <c r="B37" s="15" t="s">
        <v>125</v>
      </c>
      <c r="C37" s="18" t="s">
        <v>259</v>
      </c>
      <c r="D37" s="16" t="s">
        <v>437</v>
      </c>
      <c r="E37" s="69">
        <v>26.3</v>
      </c>
      <c r="F37" s="29">
        <v>56.87</v>
      </c>
      <c r="G37" s="77">
        <v>0.22120000000000001</v>
      </c>
      <c r="H37" s="87">
        <f t="shared" si="10"/>
        <v>69.449644000000006</v>
      </c>
      <c r="I37" s="36">
        <f>$I$245</f>
        <v>0</v>
      </c>
      <c r="J37" s="30">
        <f t="shared" si="11"/>
        <v>69.449644000000006</v>
      </c>
      <c r="K37" s="17">
        <f t="shared" si="12"/>
        <v>1826.5256372000001</v>
      </c>
      <c r="L37" s="52"/>
      <c r="M37" s="52"/>
    </row>
    <row r="38" spans="1:14" ht="78.75">
      <c r="A38" s="15" t="s">
        <v>52</v>
      </c>
      <c r="B38" s="15" t="s">
        <v>126</v>
      </c>
      <c r="C38" s="18" t="s">
        <v>260</v>
      </c>
      <c r="D38" s="16" t="s">
        <v>437</v>
      </c>
      <c r="E38" s="69">
        <v>315.35000000000002</v>
      </c>
      <c r="F38" s="29">
        <v>109.78</v>
      </c>
      <c r="G38" s="77">
        <v>0.22120000000000001</v>
      </c>
      <c r="H38" s="87">
        <f t="shared" si="10"/>
        <v>134.06333600000002</v>
      </c>
      <c r="I38" s="36">
        <f>$I$245</f>
        <v>0</v>
      </c>
      <c r="J38" s="30">
        <f t="shared" si="11"/>
        <v>134.06333600000002</v>
      </c>
      <c r="K38" s="17">
        <f t="shared" si="12"/>
        <v>42276.873007600007</v>
      </c>
      <c r="L38" s="52"/>
      <c r="M38" s="52"/>
    </row>
    <row r="39" spans="1:14" ht="22.5">
      <c r="A39" s="15" t="s">
        <v>53</v>
      </c>
      <c r="B39" s="15" t="s">
        <v>127</v>
      </c>
      <c r="C39" s="18" t="s">
        <v>261</v>
      </c>
      <c r="D39" s="16" t="s">
        <v>436</v>
      </c>
      <c r="E39" s="69">
        <v>40</v>
      </c>
      <c r="F39" s="29">
        <v>8.17</v>
      </c>
      <c r="G39" s="77">
        <v>0.22120000000000001</v>
      </c>
      <c r="H39" s="87">
        <f t="shared" si="10"/>
        <v>9.9772040000000004</v>
      </c>
      <c r="I39" s="36">
        <f>$I$245</f>
        <v>0</v>
      </c>
      <c r="J39" s="30">
        <f t="shared" si="11"/>
        <v>9.9772040000000004</v>
      </c>
      <c r="K39" s="17">
        <f t="shared" si="12"/>
        <v>399.08816000000002</v>
      </c>
      <c r="L39" s="52"/>
      <c r="M39" s="52"/>
    </row>
    <row r="40" spans="1:14" ht="6.95" customHeight="1">
      <c r="A40" s="15"/>
      <c r="B40" s="15"/>
      <c r="C40" s="18"/>
      <c r="D40" s="16"/>
      <c r="E40" s="69"/>
      <c r="F40" s="29"/>
      <c r="G40" s="53"/>
      <c r="H40" s="54"/>
      <c r="I40" s="36"/>
      <c r="J40" s="29"/>
      <c r="K40" s="61"/>
      <c r="L40" s="52"/>
      <c r="M40" s="52"/>
    </row>
    <row r="41" spans="1:14" ht="15">
      <c r="A41" s="42">
        <v>6</v>
      </c>
      <c r="B41" s="42"/>
      <c r="C41" s="67" t="s">
        <v>262</v>
      </c>
      <c r="D41" s="44"/>
      <c r="E41" s="79"/>
      <c r="F41" s="80"/>
      <c r="G41" s="81"/>
      <c r="H41" s="82"/>
      <c r="I41" s="83"/>
      <c r="J41" s="80"/>
      <c r="K41" s="84"/>
      <c r="L41" s="86">
        <f>SUM(K42:K50)</f>
        <v>181436.78096320003</v>
      </c>
      <c r="M41" s="51">
        <f>L41</f>
        <v>181436.78096320003</v>
      </c>
      <c r="N41" s="85"/>
    </row>
    <row r="42" spans="1:14" ht="67.5">
      <c r="A42" s="15" t="s">
        <v>54</v>
      </c>
      <c r="B42" s="15" t="s">
        <v>128</v>
      </c>
      <c r="C42" s="18" t="s">
        <v>263</v>
      </c>
      <c r="D42" s="16" t="s">
        <v>437</v>
      </c>
      <c r="E42" s="69">
        <v>611</v>
      </c>
      <c r="F42" s="29">
        <v>44.37</v>
      </c>
      <c r="G42" s="77">
        <v>0.22120000000000001</v>
      </c>
      <c r="H42" s="87">
        <f t="shared" ref="H42:H50" si="13">F42*(1+G42)</f>
        <v>54.184643999999999</v>
      </c>
      <c r="I42" s="36">
        <f t="shared" ref="I42:I50" si="14">$I$245</f>
        <v>0</v>
      </c>
      <c r="J42" s="30">
        <f t="shared" ref="J42:J50" si="15">H42*(1-I42)</f>
        <v>54.184643999999999</v>
      </c>
      <c r="K42" s="17">
        <f t="shared" ref="K42:K50" si="16">J42*E42</f>
        <v>33106.817483999999</v>
      </c>
      <c r="L42" s="52"/>
      <c r="M42" s="52"/>
      <c r="N42" s="85"/>
    </row>
    <row r="43" spans="1:14" ht="45">
      <c r="A43" s="15" t="s">
        <v>55</v>
      </c>
      <c r="B43" s="15" t="s">
        <v>129</v>
      </c>
      <c r="C43" s="18" t="s">
        <v>264</v>
      </c>
      <c r="D43" s="16" t="s">
        <v>437</v>
      </c>
      <c r="E43" s="69">
        <v>1222</v>
      </c>
      <c r="F43" s="29">
        <v>4.1500000000000004</v>
      </c>
      <c r="G43" s="77">
        <v>0.22120000000000001</v>
      </c>
      <c r="H43" s="87">
        <f t="shared" si="13"/>
        <v>5.0679800000000004</v>
      </c>
      <c r="I43" s="36">
        <f t="shared" si="14"/>
        <v>0</v>
      </c>
      <c r="J43" s="30">
        <f t="shared" si="15"/>
        <v>5.0679800000000004</v>
      </c>
      <c r="K43" s="17">
        <f t="shared" si="16"/>
        <v>6193.0715600000003</v>
      </c>
      <c r="L43" s="52"/>
      <c r="M43" s="52"/>
      <c r="N43" s="85"/>
    </row>
    <row r="44" spans="1:14" ht="67.5">
      <c r="A44" s="15" t="s">
        <v>459</v>
      </c>
      <c r="B44" s="15" t="s">
        <v>130</v>
      </c>
      <c r="C44" s="18" t="s">
        <v>265</v>
      </c>
      <c r="D44" s="16" t="s">
        <v>437</v>
      </c>
      <c r="E44" s="69">
        <v>661</v>
      </c>
      <c r="F44" s="29">
        <v>23.76</v>
      </c>
      <c r="G44" s="77">
        <v>0.22120000000000001</v>
      </c>
      <c r="H44" s="87">
        <f t="shared" si="13"/>
        <v>29.015712000000004</v>
      </c>
      <c r="I44" s="36">
        <f t="shared" si="14"/>
        <v>0</v>
      </c>
      <c r="J44" s="30">
        <f t="shared" si="15"/>
        <v>29.015712000000004</v>
      </c>
      <c r="K44" s="17">
        <f t="shared" si="16"/>
        <v>19179.385632000001</v>
      </c>
      <c r="L44" s="52"/>
      <c r="M44" s="52"/>
      <c r="N44" s="85"/>
    </row>
    <row r="45" spans="1:14" ht="67.5">
      <c r="A45" s="15" t="s">
        <v>460</v>
      </c>
      <c r="B45" s="15" t="s">
        <v>131</v>
      </c>
      <c r="C45" s="18" t="s">
        <v>266</v>
      </c>
      <c r="D45" s="16" t="s">
        <v>437</v>
      </c>
      <c r="E45" s="69">
        <v>561</v>
      </c>
      <c r="F45" s="29">
        <v>35.15</v>
      </c>
      <c r="G45" s="77">
        <v>0.22120000000000001</v>
      </c>
      <c r="H45" s="87">
        <f t="shared" si="13"/>
        <v>42.925179999999997</v>
      </c>
      <c r="I45" s="36">
        <f t="shared" si="14"/>
        <v>0</v>
      </c>
      <c r="J45" s="30">
        <f t="shared" si="15"/>
        <v>42.925179999999997</v>
      </c>
      <c r="K45" s="17">
        <f t="shared" si="16"/>
        <v>24081.025979999999</v>
      </c>
      <c r="L45" s="52"/>
      <c r="M45" s="52"/>
      <c r="N45" s="85"/>
    </row>
    <row r="46" spans="1:14" ht="22.5">
      <c r="A46" s="15" t="s">
        <v>461</v>
      </c>
      <c r="B46" s="15" t="s">
        <v>132</v>
      </c>
      <c r="C46" s="18" t="s">
        <v>267</v>
      </c>
      <c r="D46" s="16" t="s">
        <v>443</v>
      </c>
      <c r="E46" s="69">
        <v>20.5</v>
      </c>
      <c r="F46" s="29">
        <v>46.76</v>
      </c>
      <c r="G46" s="77">
        <v>0.22120000000000001</v>
      </c>
      <c r="H46" s="87">
        <f t="shared" si="13"/>
        <v>57.103312000000003</v>
      </c>
      <c r="I46" s="36">
        <f t="shared" si="14"/>
        <v>0</v>
      </c>
      <c r="J46" s="30">
        <f t="shared" si="15"/>
        <v>57.103312000000003</v>
      </c>
      <c r="K46" s="17">
        <f t="shared" si="16"/>
        <v>1170.617896</v>
      </c>
      <c r="L46" s="52"/>
      <c r="M46" s="52"/>
      <c r="N46" s="85"/>
    </row>
    <row r="47" spans="1:14" ht="22.5">
      <c r="A47" s="15" t="s">
        <v>462</v>
      </c>
      <c r="B47" s="15" t="s">
        <v>133</v>
      </c>
      <c r="C47" s="18" t="s">
        <v>268</v>
      </c>
      <c r="D47" s="16" t="s">
        <v>443</v>
      </c>
      <c r="E47" s="69">
        <v>2</v>
      </c>
      <c r="F47" s="29">
        <v>55.07</v>
      </c>
      <c r="G47" s="77">
        <v>0.22120000000000001</v>
      </c>
      <c r="H47" s="87">
        <f t="shared" si="13"/>
        <v>67.251484000000005</v>
      </c>
      <c r="I47" s="36">
        <f t="shared" si="14"/>
        <v>0</v>
      </c>
      <c r="J47" s="30">
        <f t="shared" si="15"/>
        <v>67.251484000000005</v>
      </c>
      <c r="K47" s="17">
        <f t="shared" si="16"/>
        <v>134.50296800000001</v>
      </c>
      <c r="L47" s="52"/>
      <c r="M47" s="52"/>
      <c r="N47" s="85"/>
    </row>
    <row r="48" spans="1:14" ht="22.5">
      <c r="A48" s="15" t="s">
        <v>463</v>
      </c>
      <c r="B48" s="15" t="s">
        <v>134</v>
      </c>
      <c r="C48" s="18" t="s">
        <v>269</v>
      </c>
      <c r="D48" s="16" t="s">
        <v>443</v>
      </c>
      <c r="E48" s="69">
        <v>43.7</v>
      </c>
      <c r="F48" s="29">
        <v>49.08</v>
      </c>
      <c r="G48" s="77">
        <v>0.22120000000000001</v>
      </c>
      <c r="H48" s="87">
        <f t="shared" si="13"/>
        <v>59.936495999999998</v>
      </c>
      <c r="I48" s="36">
        <f t="shared" si="14"/>
        <v>0</v>
      </c>
      <c r="J48" s="30">
        <f t="shared" si="15"/>
        <v>59.936495999999998</v>
      </c>
      <c r="K48" s="17">
        <f t="shared" si="16"/>
        <v>2619.2248752</v>
      </c>
      <c r="L48" s="52"/>
      <c r="M48" s="52"/>
      <c r="N48" s="85"/>
    </row>
    <row r="49" spans="1:14" ht="67.5">
      <c r="A49" s="15" t="s">
        <v>464</v>
      </c>
      <c r="B49" s="15" t="s">
        <v>135</v>
      </c>
      <c r="C49" s="18" t="s">
        <v>270</v>
      </c>
      <c r="D49" s="16" t="s">
        <v>437</v>
      </c>
      <c r="E49" s="69">
        <v>313</v>
      </c>
      <c r="F49" s="29">
        <v>188.48</v>
      </c>
      <c r="G49" s="77">
        <v>0.22120000000000001</v>
      </c>
      <c r="H49" s="87">
        <f t="shared" si="13"/>
        <v>230.17177599999999</v>
      </c>
      <c r="I49" s="36">
        <f t="shared" si="14"/>
        <v>0</v>
      </c>
      <c r="J49" s="30">
        <f t="shared" si="15"/>
        <v>230.17177599999999</v>
      </c>
      <c r="K49" s="17">
        <f t="shared" si="16"/>
        <v>72043.765887999994</v>
      </c>
      <c r="L49" s="52"/>
      <c r="M49" s="52"/>
      <c r="N49" s="85"/>
    </row>
    <row r="50" spans="1:14" ht="67.5">
      <c r="A50" s="15" t="s">
        <v>465</v>
      </c>
      <c r="B50" s="15" t="s">
        <v>136</v>
      </c>
      <c r="C50" s="18" t="s">
        <v>271</v>
      </c>
      <c r="D50" s="16" t="s">
        <v>437</v>
      </c>
      <c r="E50" s="69">
        <v>109</v>
      </c>
      <c r="F50" s="29">
        <v>172.1</v>
      </c>
      <c r="G50" s="77">
        <v>0.22120000000000001</v>
      </c>
      <c r="H50" s="87">
        <f t="shared" si="13"/>
        <v>210.16852</v>
      </c>
      <c r="I50" s="36">
        <f t="shared" si="14"/>
        <v>0</v>
      </c>
      <c r="J50" s="30">
        <f t="shared" si="15"/>
        <v>210.16852</v>
      </c>
      <c r="K50" s="17">
        <f t="shared" si="16"/>
        <v>22908.36868</v>
      </c>
      <c r="L50" s="52"/>
      <c r="M50" s="52"/>
      <c r="N50" s="85"/>
    </row>
    <row r="51" spans="1:14" ht="6.95" customHeight="1">
      <c r="A51" s="15"/>
      <c r="B51" s="15"/>
      <c r="C51" s="18"/>
      <c r="D51" s="16"/>
      <c r="E51" s="69"/>
      <c r="F51" s="29"/>
      <c r="G51" s="53"/>
      <c r="H51" s="54"/>
      <c r="I51" s="36"/>
      <c r="J51" s="29"/>
      <c r="K51" s="61"/>
      <c r="L51" s="52"/>
      <c r="M51" s="52"/>
      <c r="N51" s="85"/>
    </row>
    <row r="52" spans="1:14" ht="15">
      <c r="A52" s="42">
        <v>7</v>
      </c>
      <c r="B52" s="42"/>
      <c r="C52" s="67" t="s">
        <v>272</v>
      </c>
      <c r="D52" s="44"/>
      <c r="E52" s="79"/>
      <c r="F52" s="80"/>
      <c r="G52" s="81"/>
      <c r="H52" s="82"/>
      <c r="I52" s="83"/>
      <c r="J52" s="80"/>
      <c r="K52" s="84"/>
      <c r="L52" s="86">
        <f>SUM(K53:K54)</f>
        <v>19975.901120000002</v>
      </c>
      <c r="M52" s="51">
        <f>L52</f>
        <v>19975.901120000002</v>
      </c>
      <c r="N52" s="85"/>
    </row>
    <row r="53" spans="1:14" ht="45">
      <c r="A53" s="15" t="s">
        <v>56</v>
      </c>
      <c r="B53" s="15" t="s">
        <v>137</v>
      </c>
      <c r="C53" s="18" t="s">
        <v>273</v>
      </c>
      <c r="D53" s="16" t="s">
        <v>437</v>
      </c>
      <c r="E53" s="69">
        <v>560</v>
      </c>
      <c r="F53" s="29">
        <v>15.64</v>
      </c>
      <c r="G53" s="77">
        <v>0.22120000000000001</v>
      </c>
      <c r="H53" s="87">
        <f t="shared" ref="H53:H54" si="17">F53*(1+G53)</f>
        <v>19.099568000000001</v>
      </c>
      <c r="I53" s="36">
        <f>$I$245</f>
        <v>0</v>
      </c>
      <c r="J53" s="30">
        <f t="shared" ref="J53:J54" si="18">H53*(1-I53)</f>
        <v>19.099568000000001</v>
      </c>
      <c r="K53" s="17">
        <f t="shared" ref="K53:K54" si="19">J53*E53</f>
        <v>10695.758080000001</v>
      </c>
      <c r="L53" s="52"/>
      <c r="M53" s="52"/>
      <c r="N53" s="85"/>
    </row>
    <row r="54" spans="1:14" ht="56.25">
      <c r="A54" s="15" t="s">
        <v>57</v>
      </c>
      <c r="B54" s="15" t="s">
        <v>138</v>
      </c>
      <c r="C54" s="18" t="s">
        <v>274</v>
      </c>
      <c r="D54" s="16" t="s">
        <v>437</v>
      </c>
      <c r="E54" s="69">
        <v>560</v>
      </c>
      <c r="F54" s="29">
        <v>13.57</v>
      </c>
      <c r="G54" s="77">
        <v>0.22120000000000001</v>
      </c>
      <c r="H54" s="87">
        <f t="shared" si="17"/>
        <v>16.571684000000001</v>
      </c>
      <c r="I54" s="36">
        <f>$I$245</f>
        <v>0</v>
      </c>
      <c r="J54" s="30">
        <f t="shared" si="18"/>
        <v>16.571684000000001</v>
      </c>
      <c r="K54" s="17">
        <f t="shared" si="19"/>
        <v>9280.1430400000008</v>
      </c>
      <c r="L54" s="52"/>
      <c r="M54" s="52"/>
      <c r="N54" s="85"/>
    </row>
    <row r="55" spans="1:14" ht="6.95" customHeight="1">
      <c r="A55" s="15"/>
      <c r="B55" s="15"/>
      <c r="C55" s="18"/>
      <c r="D55" s="16"/>
      <c r="E55" s="69"/>
      <c r="F55" s="29"/>
      <c r="G55" s="53"/>
      <c r="H55" s="54"/>
      <c r="I55" s="36"/>
      <c r="J55" s="29"/>
      <c r="K55" s="61"/>
      <c r="L55" s="52"/>
      <c r="M55" s="52"/>
      <c r="N55" s="85"/>
    </row>
    <row r="56" spans="1:14" ht="15">
      <c r="A56" s="42">
        <v>8</v>
      </c>
      <c r="B56" s="42"/>
      <c r="C56" s="67" t="s">
        <v>275</v>
      </c>
      <c r="D56" s="44"/>
      <c r="E56" s="79"/>
      <c r="F56" s="80"/>
      <c r="G56" s="81"/>
      <c r="H56" s="82"/>
      <c r="I56" s="83"/>
      <c r="J56" s="80"/>
      <c r="K56" s="84"/>
      <c r="L56" s="86">
        <f>SUM(K57:K59)</f>
        <v>6147.8261000000002</v>
      </c>
      <c r="M56" s="51">
        <f>L56</f>
        <v>6147.8261000000002</v>
      </c>
      <c r="N56" s="85"/>
    </row>
    <row r="57" spans="1:14" ht="67.5">
      <c r="A57" s="15" t="s">
        <v>58</v>
      </c>
      <c r="B57" s="15" t="s">
        <v>139</v>
      </c>
      <c r="C57" s="18" t="s">
        <v>276</v>
      </c>
      <c r="D57" s="16" t="s">
        <v>437</v>
      </c>
      <c r="E57" s="69">
        <v>26</v>
      </c>
      <c r="F57" s="29">
        <v>43.76</v>
      </c>
      <c r="G57" s="77">
        <v>0.22120000000000001</v>
      </c>
      <c r="H57" s="87">
        <f t="shared" ref="H57:H59" si="20">F57*(1+G57)</f>
        <v>53.439712</v>
      </c>
      <c r="I57" s="36">
        <f>$I$245</f>
        <v>0</v>
      </c>
      <c r="J57" s="30">
        <f t="shared" ref="J57:J59" si="21">H57*(1-I57)</f>
        <v>53.439712</v>
      </c>
      <c r="K57" s="17">
        <f t="shared" ref="K57:K59" si="22">J57*E57</f>
        <v>1389.4325120000001</v>
      </c>
      <c r="L57" s="52"/>
      <c r="M57" s="52"/>
      <c r="N57" s="85"/>
    </row>
    <row r="58" spans="1:14" ht="101.25">
      <c r="A58" s="15" t="s">
        <v>466</v>
      </c>
      <c r="B58" s="15" t="s">
        <v>140</v>
      </c>
      <c r="C58" s="18" t="s">
        <v>277</v>
      </c>
      <c r="D58" s="16" t="s">
        <v>437</v>
      </c>
      <c r="E58" s="69">
        <v>55</v>
      </c>
      <c r="F58" s="29">
        <v>40.17</v>
      </c>
      <c r="G58" s="77">
        <v>0.22120000000000001</v>
      </c>
      <c r="H58" s="87">
        <f t="shared" si="20"/>
        <v>49.055604000000002</v>
      </c>
      <c r="I58" s="36">
        <f>$I$245</f>
        <v>0</v>
      </c>
      <c r="J58" s="30">
        <f t="shared" si="21"/>
        <v>49.055604000000002</v>
      </c>
      <c r="K58" s="17">
        <f t="shared" si="22"/>
        <v>2698.0582200000003</v>
      </c>
      <c r="L58" s="52"/>
      <c r="M58" s="52"/>
      <c r="N58" s="85"/>
    </row>
    <row r="59" spans="1:14" ht="101.25">
      <c r="A59" s="15" t="s">
        <v>467</v>
      </c>
      <c r="B59" s="15" t="s">
        <v>140</v>
      </c>
      <c r="C59" s="18" t="s">
        <v>278</v>
      </c>
      <c r="D59" s="16" t="s">
        <v>437</v>
      </c>
      <c r="E59" s="69">
        <v>42</v>
      </c>
      <c r="F59" s="29">
        <v>40.17</v>
      </c>
      <c r="G59" s="77">
        <v>0.22120000000000001</v>
      </c>
      <c r="H59" s="87">
        <f t="shared" si="20"/>
        <v>49.055604000000002</v>
      </c>
      <c r="I59" s="36">
        <f>$I$245</f>
        <v>0</v>
      </c>
      <c r="J59" s="30">
        <f t="shared" si="21"/>
        <v>49.055604000000002</v>
      </c>
      <c r="K59" s="17">
        <f t="shared" si="22"/>
        <v>2060.335368</v>
      </c>
      <c r="L59" s="52"/>
      <c r="M59" s="52"/>
      <c r="N59" s="85"/>
    </row>
    <row r="60" spans="1:14" ht="6.95" customHeight="1">
      <c r="A60" s="15"/>
      <c r="B60" s="15"/>
      <c r="C60" s="18"/>
      <c r="D60" s="16"/>
      <c r="E60" s="69"/>
      <c r="F60" s="29"/>
      <c r="G60" s="53"/>
      <c r="H60" s="54"/>
      <c r="I60" s="36"/>
      <c r="J60" s="29"/>
      <c r="K60" s="61"/>
      <c r="L60" s="52"/>
      <c r="M60" s="52"/>
      <c r="N60" s="85"/>
    </row>
    <row r="61" spans="1:14" ht="15">
      <c r="A61" s="42">
        <v>9</v>
      </c>
      <c r="B61" s="42"/>
      <c r="C61" s="67" t="s">
        <v>279</v>
      </c>
      <c r="D61" s="44"/>
      <c r="E61" s="79"/>
      <c r="F61" s="80"/>
      <c r="G61" s="81"/>
      <c r="H61" s="82"/>
      <c r="I61" s="83"/>
      <c r="J61" s="80"/>
      <c r="K61" s="84"/>
      <c r="L61" s="86">
        <f>SUM(K62)</f>
        <v>24273.194622600004</v>
      </c>
      <c r="M61" s="51">
        <f>L61</f>
        <v>24273.194622600004</v>
      </c>
      <c r="N61" s="85"/>
    </row>
    <row r="62" spans="1:14" ht="78.75">
      <c r="A62" s="15" t="s">
        <v>59</v>
      </c>
      <c r="B62" s="15" t="s">
        <v>141</v>
      </c>
      <c r="C62" s="18" t="s">
        <v>280</v>
      </c>
      <c r="D62" s="16" t="s">
        <v>437</v>
      </c>
      <c r="E62" s="69">
        <v>315.35000000000002</v>
      </c>
      <c r="F62" s="29">
        <v>63.03</v>
      </c>
      <c r="G62" s="77">
        <v>0.22120000000000001</v>
      </c>
      <c r="H62" s="87">
        <f t="shared" ref="H62" si="23">F62*(1+G62)</f>
        <v>76.972236000000009</v>
      </c>
      <c r="I62" s="36">
        <f>$I$245</f>
        <v>0</v>
      </c>
      <c r="J62" s="30">
        <f t="shared" ref="J62" si="24">H62*(1-I62)</f>
        <v>76.972236000000009</v>
      </c>
      <c r="K62" s="17">
        <f t="shared" ref="K62" si="25">J62*E62</f>
        <v>24273.194622600004</v>
      </c>
      <c r="L62" s="52"/>
      <c r="M62" s="52"/>
      <c r="N62" s="85"/>
    </row>
    <row r="63" spans="1:14" ht="6.95" customHeight="1">
      <c r="A63" s="15"/>
      <c r="B63" s="15"/>
      <c r="C63" s="18"/>
      <c r="D63" s="16"/>
      <c r="E63" s="69"/>
      <c r="F63" s="29"/>
      <c r="G63" s="53"/>
      <c r="H63" s="54"/>
      <c r="I63" s="36"/>
      <c r="J63" s="29"/>
      <c r="K63" s="61"/>
      <c r="L63" s="52"/>
      <c r="M63" s="52"/>
      <c r="N63" s="85"/>
    </row>
    <row r="64" spans="1:14" ht="15">
      <c r="A64" s="42">
        <v>10</v>
      </c>
      <c r="B64" s="42"/>
      <c r="C64" s="67" t="s">
        <v>281</v>
      </c>
      <c r="D64" s="44"/>
      <c r="E64" s="79"/>
      <c r="F64" s="80"/>
      <c r="G64" s="81"/>
      <c r="H64" s="82"/>
      <c r="I64" s="83"/>
      <c r="J64" s="80"/>
      <c r="K64" s="84"/>
      <c r="L64" s="86">
        <f>SUM(K65)</f>
        <v>3705.9512159999999</v>
      </c>
      <c r="M64" s="51">
        <f>L64</f>
        <v>3705.9512159999999</v>
      </c>
      <c r="N64" s="85"/>
    </row>
    <row r="65" spans="1:14" ht="78.75">
      <c r="A65" s="15" t="s">
        <v>60</v>
      </c>
      <c r="B65" s="15" t="s">
        <v>142</v>
      </c>
      <c r="C65" s="18" t="s">
        <v>282</v>
      </c>
      <c r="D65" s="16" t="s">
        <v>444</v>
      </c>
      <c r="E65" s="69">
        <v>242</v>
      </c>
      <c r="F65" s="29">
        <v>12.54</v>
      </c>
      <c r="G65" s="77">
        <v>0.22120000000000001</v>
      </c>
      <c r="H65" s="87">
        <f t="shared" ref="H65" si="26">F65*(1+G65)</f>
        <v>15.313848</v>
      </c>
      <c r="I65" s="36">
        <f>$I$245</f>
        <v>0</v>
      </c>
      <c r="J65" s="30">
        <f t="shared" ref="J65" si="27">H65*(1-I65)</f>
        <v>15.313848</v>
      </c>
      <c r="K65" s="17">
        <f t="shared" ref="K65" si="28">J65*E65</f>
        <v>3705.9512159999999</v>
      </c>
      <c r="L65" s="52"/>
      <c r="M65" s="52"/>
      <c r="N65" s="85"/>
    </row>
    <row r="66" spans="1:14" ht="6.95" customHeight="1">
      <c r="A66" s="15"/>
      <c r="B66" s="15"/>
      <c r="C66" s="18"/>
      <c r="D66" s="16"/>
      <c r="E66" s="69"/>
      <c r="F66" s="29"/>
      <c r="G66" s="53"/>
      <c r="H66" s="54"/>
      <c r="I66" s="36"/>
      <c r="J66" s="29"/>
      <c r="K66" s="61"/>
      <c r="L66" s="52"/>
      <c r="M66" s="52"/>
      <c r="N66" s="85"/>
    </row>
    <row r="67" spans="1:14" ht="15">
      <c r="A67" s="42">
        <v>11</v>
      </c>
      <c r="B67" s="42"/>
      <c r="C67" s="67" t="s">
        <v>283</v>
      </c>
      <c r="D67" s="44"/>
      <c r="E67" s="79"/>
      <c r="F67" s="80"/>
      <c r="G67" s="81"/>
      <c r="H67" s="82"/>
      <c r="I67" s="83"/>
      <c r="J67" s="80"/>
      <c r="K67" s="84"/>
      <c r="L67" s="86">
        <f>SUM(K68)</f>
        <v>2472.6552299999998</v>
      </c>
      <c r="M67" s="51">
        <f>L67</f>
        <v>2472.6552299999998</v>
      </c>
      <c r="N67" s="85"/>
    </row>
    <row r="68" spans="1:14" ht="45">
      <c r="A68" s="15" t="s">
        <v>61</v>
      </c>
      <c r="B68" s="15" t="s">
        <v>143</v>
      </c>
      <c r="C68" s="18" t="s">
        <v>284</v>
      </c>
      <c r="D68" s="16" t="s">
        <v>444</v>
      </c>
      <c r="E68" s="69">
        <v>22.5</v>
      </c>
      <c r="F68" s="29">
        <v>89.99</v>
      </c>
      <c r="G68" s="77">
        <v>0.22120000000000001</v>
      </c>
      <c r="H68" s="87">
        <f t="shared" ref="H68" si="29">F68*(1+G68)</f>
        <v>109.895788</v>
      </c>
      <c r="I68" s="36">
        <f>$I$245</f>
        <v>0</v>
      </c>
      <c r="J68" s="30">
        <f t="shared" ref="J68" si="30">H68*(1-I68)</f>
        <v>109.895788</v>
      </c>
      <c r="K68" s="17">
        <f t="shared" ref="K68" si="31">J68*E68</f>
        <v>2472.6552299999998</v>
      </c>
      <c r="L68" s="52"/>
      <c r="M68" s="52"/>
      <c r="N68" s="85"/>
    </row>
    <row r="69" spans="1:14" ht="6.95" customHeight="1">
      <c r="A69" s="15"/>
      <c r="B69" s="15"/>
      <c r="C69" s="18"/>
      <c r="D69" s="16"/>
      <c r="E69" s="69"/>
      <c r="F69" s="29"/>
      <c r="G69" s="53"/>
      <c r="H69" s="54"/>
      <c r="I69" s="36"/>
      <c r="J69" s="29"/>
      <c r="K69" s="61"/>
      <c r="L69" s="52"/>
      <c r="M69" s="52"/>
      <c r="N69" s="85"/>
    </row>
    <row r="70" spans="1:14" ht="15">
      <c r="A70" s="42">
        <v>12</v>
      </c>
      <c r="B70" s="42"/>
      <c r="C70" s="67" t="s">
        <v>285</v>
      </c>
      <c r="D70" s="44"/>
      <c r="E70" s="79"/>
      <c r="F70" s="80"/>
      <c r="G70" s="81"/>
      <c r="H70" s="82"/>
      <c r="I70" s="83"/>
      <c r="J70" s="80"/>
      <c r="K70" s="84"/>
      <c r="L70" s="86">
        <f>SUM(K71:K72)</f>
        <v>1800.9769119999999</v>
      </c>
      <c r="M70" s="51">
        <f>L70</f>
        <v>1800.9769119999999</v>
      </c>
      <c r="N70" s="85"/>
    </row>
    <row r="71" spans="1:14" ht="78.75">
      <c r="A71" s="15" t="s">
        <v>62</v>
      </c>
      <c r="B71" s="15" t="s">
        <v>144</v>
      </c>
      <c r="C71" s="18" t="s">
        <v>286</v>
      </c>
      <c r="D71" s="16" t="s">
        <v>439</v>
      </c>
      <c r="E71" s="69">
        <v>1</v>
      </c>
      <c r="F71" s="29">
        <v>598.30999999999995</v>
      </c>
      <c r="G71" s="77">
        <v>0.22120000000000001</v>
      </c>
      <c r="H71" s="87">
        <f t="shared" ref="H71:H72" si="32">F71*(1+G71)</f>
        <v>730.65617199999997</v>
      </c>
      <c r="I71" s="36">
        <f>$I$245</f>
        <v>0</v>
      </c>
      <c r="J71" s="30">
        <f t="shared" ref="J71:J72" si="33">H71*(1-I71)</f>
        <v>730.65617199999997</v>
      </c>
      <c r="K71" s="17">
        <f t="shared" ref="K71:K72" si="34">J71*E71</f>
        <v>730.65617199999997</v>
      </c>
      <c r="L71" s="52"/>
      <c r="M71" s="52"/>
      <c r="N71" s="85"/>
    </row>
    <row r="72" spans="1:14" ht="78.75">
      <c r="A72" s="15" t="s">
        <v>63</v>
      </c>
      <c r="B72" s="15" t="s">
        <v>145</v>
      </c>
      <c r="C72" s="18" t="s">
        <v>287</v>
      </c>
      <c r="D72" s="16" t="s">
        <v>439</v>
      </c>
      <c r="E72" s="69">
        <v>3</v>
      </c>
      <c r="F72" s="29">
        <v>292.14999999999998</v>
      </c>
      <c r="G72" s="77">
        <v>0.22120000000000001</v>
      </c>
      <c r="H72" s="87">
        <f t="shared" si="32"/>
        <v>356.77357999999998</v>
      </c>
      <c r="I72" s="36">
        <f>$I$245</f>
        <v>0</v>
      </c>
      <c r="J72" s="30">
        <f t="shared" si="33"/>
        <v>356.77357999999998</v>
      </c>
      <c r="K72" s="17">
        <f t="shared" si="34"/>
        <v>1070.3207399999999</v>
      </c>
      <c r="L72" s="52"/>
      <c r="M72" s="52"/>
      <c r="N72" s="85"/>
    </row>
    <row r="73" spans="1:14" ht="6.95" customHeight="1">
      <c r="A73" s="15"/>
      <c r="B73" s="15"/>
      <c r="C73" s="18"/>
      <c r="D73" s="16"/>
      <c r="E73" s="69"/>
      <c r="F73" s="29"/>
      <c r="G73" s="53"/>
      <c r="H73" s="54"/>
      <c r="I73" s="36"/>
      <c r="J73" s="29"/>
      <c r="K73" s="61"/>
      <c r="L73" s="52"/>
      <c r="M73" s="52"/>
      <c r="N73" s="85"/>
    </row>
    <row r="74" spans="1:14" ht="15">
      <c r="A74" s="42">
        <v>13</v>
      </c>
      <c r="B74" s="42"/>
      <c r="C74" s="67" t="s">
        <v>288</v>
      </c>
      <c r="D74" s="44"/>
      <c r="E74" s="79"/>
      <c r="F74" s="80"/>
      <c r="G74" s="81"/>
      <c r="H74" s="82"/>
      <c r="I74" s="83"/>
      <c r="J74" s="80"/>
      <c r="K74" s="84"/>
      <c r="L74" s="59"/>
      <c r="M74" s="51">
        <f>SUM(L75:L78)</f>
        <v>25396.050776000004</v>
      </c>
      <c r="N74" s="85"/>
    </row>
    <row r="75" spans="1:14" ht="67.5">
      <c r="A75" s="40" t="s">
        <v>64</v>
      </c>
      <c r="B75" s="40"/>
      <c r="C75" s="41" t="s">
        <v>289</v>
      </c>
      <c r="D75" s="23"/>
      <c r="E75" s="68"/>
      <c r="F75" s="46"/>
      <c r="G75" s="70"/>
      <c r="H75" s="78"/>
      <c r="I75" s="71"/>
      <c r="J75" s="46"/>
      <c r="K75" s="72"/>
      <c r="L75" s="72">
        <f>SUM(K76:K77)</f>
        <v>18402.99552</v>
      </c>
      <c r="M75" s="52"/>
      <c r="N75" s="85"/>
    </row>
    <row r="76" spans="1:14" ht="22.5">
      <c r="A76" s="15" t="s">
        <v>65</v>
      </c>
      <c r="B76" s="15" t="s">
        <v>115</v>
      </c>
      <c r="C76" s="18" t="s">
        <v>290</v>
      </c>
      <c r="D76" s="16" t="s">
        <v>439</v>
      </c>
      <c r="E76" s="69">
        <v>23</v>
      </c>
      <c r="F76" s="29">
        <v>627.9</v>
      </c>
      <c r="G76" s="77">
        <v>0.22120000000000001</v>
      </c>
      <c r="H76" s="87">
        <f t="shared" ref="H76:H77" si="35">F76*(1+G76)</f>
        <v>766.79147999999998</v>
      </c>
      <c r="I76" s="36">
        <f>$I$245</f>
        <v>0</v>
      </c>
      <c r="J76" s="30">
        <f t="shared" ref="J76:J77" si="36">H76*(1-I76)</f>
        <v>766.79147999999998</v>
      </c>
      <c r="K76" s="17">
        <f t="shared" ref="K76:K77" si="37">J76*E76</f>
        <v>17636.204040000001</v>
      </c>
      <c r="L76" s="52"/>
      <c r="M76" s="52"/>
      <c r="N76" s="85"/>
    </row>
    <row r="77" spans="1:14" ht="22.5">
      <c r="A77" s="15" t="s">
        <v>66</v>
      </c>
      <c r="B77" s="15" t="s">
        <v>115</v>
      </c>
      <c r="C77" s="18" t="s">
        <v>291</v>
      </c>
      <c r="D77" s="16" t="s">
        <v>439</v>
      </c>
      <c r="E77" s="69">
        <v>1</v>
      </c>
      <c r="F77" s="29">
        <v>627.9</v>
      </c>
      <c r="G77" s="77">
        <v>0.22120000000000001</v>
      </c>
      <c r="H77" s="87">
        <f t="shared" si="35"/>
        <v>766.79147999999998</v>
      </c>
      <c r="I77" s="36">
        <f>$I$245</f>
        <v>0</v>
      </c>
      <c r="J77" s="30">
        <f t="shared" si="36"/>
        <v>766.79147999999998</v>
      </c>
      <c r="K77" s="17">
        <f t="shared" si="37"/>
        <v>766.79147999999998</v>
      </c>
      <c r="L77" s="52"/>
      <c r="M77" s="52"/>
      <c r="N77" s="85"/>
    </row>
    <row r="78" spans="1:14" ht="67.5">
      <c r="A78" s="40" t="s">
        <v>468</v>
      </c>
      <c r="B78" s="40"/>
      <c r="C78" s="41" t="s">
        <v>292</v>
      </c>
      <c r="D78" s="23"/>
      <c r="E78" s="68"/>
      <c r="F78" s="46"/>
      <c r="G78" s="70"/>
      <c r="H78" s="78"/>
      <c r="I78" s="71"/>
      <c r="J78" s="46"/>
      <c r="K78" s="72"/>
      <c r="L78" s="72">
        <f>SUM(K79:K81)</f>
        <v>6993.0552560000015</v>
      </c>
      <c r="M78" s="52"/>
      <c r="N78" s="85"/>
    </row>
    <row r="79" spans="1:14" ht="22.5">
      <c r="A79" s="15" t="s">
        <v>469</v>
      </c>
      <c r="B79" s="15" t="s">
        <v>115</v>
      </c>
      <c r="C79" s="18" t="s">
        <v>293</v>
      </c>
      <c r="D79" s="16" t="s">
        <v>439</v>
      </c>
      <c r="E79" s="69">
        <v>1</v>
      </c>
      <c r="F79" s="29">
        <v>1399.9</v>
      </c>
      <c r="G79" s="77">
        <v>0.22120000000000001</v>
      </c>
      <c r="H79" s="87">
        <f t="shared" ref="H79:H81" si="38">F79*(1+G79)</f>
        <v>1709.5578800000003</v>
      </c>
      <c r="I79" s="36">
        <f>$I$245</f>
        <v>0</v>
      </c>
      <c r="J79" s="30">
        <f t="shared" ref="J79:J81" si="39">H79*(1-I79)</f>
        <v>1709.5578800000003</v>
      </c>
      <c r="K79" s="17">
        <f t="shared" ref="K79:K81" si="40">J79*E79</f>
        <v>1709.5578800000003</v>
      </c>
      <c r="L79" s="52"/>
      <c r="M79" s="52"/>
      <c r="N79" s="85"/>
    </row>
    <row r="80" spans="1:14" ht="22.5">
      <c r="A80" s="15" t="s">
        <v>470</v>
      </c>
      <c r="B80" s="15" t="s">
        <v>115</v>
      </c>
      <c r="C80" s="18" t="s">
        <v>294</v>
      </c>
      <c r="D80" s="16" t="s">
        <v>439</v>
      </c>
      <c r="E80" s="69">
        <v>1</v>
      </c>
      <c r="F80" s="29">
        <v>1107</v>
      </c>
      <c r="G80" s="77">
        <v>0.22120000000000001</v>
      </c>
      <c r="H80" s="87">
        <f t="shared" si="38"/>
        <v>1351.8684000000001</v>
      </c>
      <c r="I80" s="36">
        <f>$I$245</f>
        <v>0</v>
      </c>
      <c r="J80" s="30">
        <f t="shared" si="39"/>
        <v>1351.8684000000001</v>
      </c>
      <c r="K80" s="17">
        <f t="shared" si="40"/>
        <v>1351.8684000000001</v>
      </c>
      <c r="L80" s="52"/>
      <c r="M80" s="52"/>
      <c r="N80" s="85"/>
    </row>
    <row r="81" spans="1:14" ht="22.5">
      <c r="A81" s="15" t="s">
        <v>471</v>
      </c>
      <c r="B81" s="15" t="s">
        <v>146</v>
      </c>
      <c r="C81" s="18" t="s">
        <v>295</v>
      </c>
      <c r="D81" s="16" t="s">
        <v>439</v>
      </c>
      <c r="E81" s="69">
        <v>4</v>
      </c>
      <c r="F81" s="29">
        <v>804.87</v>
      </c>
      <c r="G81" s="77">
        <v>0.22120000000000001</v>
      </c>
      <c r="H81" s="87">
        <f t="shared" si="38"/>
        <v>982.90724400000011</v>
      </c>
      <c r="I81" s="36">
        <f>$I$245</f>
        <v>0</v>
      </c>
      <c r="J81" s="30">
        <f t="shared" si="39"/>
        <v>982.90724400000011</v>
      </c>
      <c r="K81" s="17">
        <f t="shared" si="40"/>
        <v>3931.6289760000004</v>
      </c>
      <c r="L81" s="52"/>
      <c r="M81" s="52"/>
      <c r="N81" s="85"/>
    </row>
    <row r="82" spans="1:14" ht="6.95" customHeight="1">
      <c r="A82" s="15"/>
      <c r="B82" s="15"/>
      <c r="C82" s="18"/>
      <c r="D82" s="16"/>
      <c r="E82" s="69"/>
      <c r="F82" s="29"/>
      <c r="G82" s="53"/>
      <c r="H82" s="54"/>
      <c r="I82" s="36"/>
      <c r="J82" s="29"/>
      <c r="K82" s="61"/>
      <c r="L82" s="52"/>
      <c r="M82" s="52"/>
      <c r="N82" s="85"/>
    </row>
    <row r="83" spans="1:14" ht="15">
      <c r="A83" s="42">
        <v>14</v>
      </c>
      <c r="B83" s="42"/>
      <c r="C83" s="67" t="s">
        <v>296</v>
      </c>
      <c r="D83" s="44"/>
      <c r="E83" s="79"/>
      <c r="F83" s="80"/>
      <c r="G83" s="81"/>
      <c r="H83" s="82"/>
      <c r="I83" s="83"/>
      <c r="J83" s="80"/>
      <c r="K83" s="84"/>
      <c r="L83" s="59"/>
      <c r="M83" s="51">
        <f>L84</f>
        <v>42449.801033600001</v>
      </c>
      <c r="N83" s="85"/>
    </row>
    <row r="84" spans="1:14" ht="101.25">
      <c r="A84" s="40" t="s">
        <v>67</v>
      </c>
      <c r="B84" s="40"/>
      <c r="C84" s="41" t="s">
        <v>297</v>
      </c>
      <c r="D84" s="23"/>
      <c r="E84" s="68"/>
      <c r="F84" s="46"/>
      <c r="G84" s="70"/>
      <c r="H84" s="78"/>
      <c r="I84" s="71"/>
      <c r="J84" s="46"/>
      <c r="K84" s="72"/>
      <c r="L84" s="72">
        <f>SUM(K85:K87)</f>
        <v>42449.801033600001</v>
      </c>
      <c r="M84" s="52"/>
      <c r="N84" s="85"/>
    </row>
    <row r="85" spans="1:14" ht="22.5">
      <c r="A85" s="15" t="s">
        <v>472</v>
      </c>
      <c r="B85" s="15" t="s">
        <v>115</v>
      </c>
      <c r="C85" s="18" t="s">
        <v>298</v>
      </c>
      <c r="D85" s="16" t="s">
        <v>439</v>
      </c>
      <c r="E85" s="69">
        <v>44</v>
      </c>
      <c r="F85" s="29">
        <v>733.66</v>
      </c>
      <c r="G85" s="77">
        <v>0.22120000000000001</v>
      </c>
      <c r="H85" s="87">
        <f t="shared" ref="H85:H87" si="41">F85*(1+G85)</f>
        <v>895.94559200000003</v>
      </c>
      <c r="I85" s="36">
        <f>$I$245</f>
        <v>0</v>
      </c>
      <c r="J85" s="30">
        <f t="shared" ref="J85:J87" si="42">H85*(1-I85)</f>
        <v>895.94559200000003</v>
      </c>
      <c r="K85" s="17">
        <f t="shared" ref="K85:K87" si="43">J85*E85</f>
        <v>39421.606048000001</v>
      </c>
      <c r="L85" s="52"/>
      <c r="M85" s="52"/>
      <c r="N85" s="85"/>
    </row>
    <row r="86" spans="1:14" ht="22.5">
      <c r="A86" s="15" t="s">
        <v>473</v>
      </c>
      <c r="B86" s="15" t="s">
        <v>115</v>
      </c>
      <c r="C86" s="18" t="s">
        <v>299</v>
      </c>
      <c r="D86" s="16" t="s">
        <v>439</v>
      </c>
      <c r="E86" s="69">
        <v>2</v>
      </c>
      <c r="F86" s="29">
        <v>733.66</v>
      </c>
      <c r="G86" s="77">
        <v>0.22120000000000001</v>
      </c>
      <c r="H86" s="87">
        <f t="shared" si="41"/>
        <v>895.94559200000003</v>
      </c>
      <c r="I86" s="36">
        <f>$I$245</f>
        <v>0</v>
      </c>
      <c r="J86" s="30">
        <f t="shared" si="42"/>
        <v>895.94559200000003</v>
      </c>
      <c r="K86" s="17">
        <f t="shared" si="43"/>
        <v>1791.8911840000001</v>
      </c>
      <c r="L86" s="52"/>
      <c r="M86" s="52"/>
      <c r="N86" s="85"/>
    </row>
    <row r="87" spans="1:14" ht="56.25">
      <c r="A87" s="15" t="s">
        <v>474</v>
      </c>
      <c r="B87" s="15" t="s">
        <v>147</v>
      </c>
      <c r="C87" s="18" t="s">
        <v>300</v>
      </c>
      <c r="D87" s="16" t="s">
        <v>437</v>
      </c>
      <c r="E87" s="69">
        <v>11.04</v>
      </c>
      <c r="F87" s="29">
        <v>91.7</v>
      </c>
      <c r="G87" s="77">
        <v>0.22120000000000001</v>
      </c>
      <c r="H87" s="87">
        <f t="shared" si="41"/>
        <v>111.98404000000001</v>
      </c>
      <c r="I87" s="36">
        <f>$I$245</f>
        <v>0</v>
      </c>
      <c r="J87" s="30">
        <f t="shared" si="42"/>
        <v>111.98404000000001</v>
      </c>
      <c r="K87" s="17">
        <f t="shared" si="43"/>
        <v>1236.3038016</v>
      </c>
      <c r="L87" s="52"/>
      <c r="M87" s="52"/>
      <c r="N87" s="85"/>
    </row>
    <row r="88" spans="1:14" ht="6.95" customHeight="1">
      <c r="A88" s="15"/>
      <c r="B88" s="15"/>
      <c r="C88" s="18"/>
      <c r="D88" s="16"/>
      <c r="E88" s="69"/>
      <c r="F88" s="29"/>
      <c r="G88" s="53"/>
      <c r="H88" s="54"/>
      <c r="I88" s="36"/>
      <c r="J88" s="29"/>
      <c r="K88" s="61"/>
      <c r="L88" s="52"/>
      <c r="M88" s="52"/>
      <c r="N88" s="85"/>
    </row>
    <row r="89" spans="1:14" ht="15">
      <c r="A89" s="42">
        <v>15</v>
      </c>
      <c r="B89" s="42"/>
      <c r="C89" s="67" t="s">
        <v>301</v>
      </c>
      <c r="D89" s="44"/>
      <c r="E89" s="79"/>
      <c r="F89" s="80"/>
      <c r="G89" s="81"/>
      <c r="H89" s="82"/>
      <c r="I89" s="83"/>
      <c r="J89" s="80"/>
      <c r="K89" s="84"/>
      <c r="L89" s="59"/>
      <c r="M89" s="51">
        <f>SUM(L90:L92)</f>
        <v>17776.931220160004</v>
      </c>
      <c r="N89" s="85"/>
    </row>
    <row r="90" spans="1:14" ht="22.5">
      <c r="A90" s="15" t="s">
        <v>68</v>
      </c>
      <c r="B90" s="15" t="s">
        <v>148</v>
      </c>
      <c r="C90" s="18" t="s">
        <v>302</v>
      </c>
      <c r="D90" s="16" t="s">
        <v>437</v>
      </c>
      <c r="E90" s="69">
        <v>88</v>
      </c>
      <c r="F90" s="29">
        <v>144.71</v>
      </c>
      <c r="G90" s="77">
        <v>0.22120000000000001</v>
      </c>
      <c r="H90" s="87">
        <f t="shared" ref="H90:H91" si="44">F90*(1+G90)</f>
        <v>176.71985200000003</v>
      </c>
      <c r="I90" s="36">
        <f>$I$245</f>
        <v>0</v>
      </c>
      <c r="J90" s="30">
        <f t="shared" ref="J90:J91" si="45">H90*(1-I90)</f>
        <v>176.71985200000003</v>
      </c>
      <c r="K90" s="17">
        <f t="shared" ref="K90:K91" si="46">J90*E90</f>
        <v>15551.346976000003</v>
      </c>
      <c r="L90" s="61">
        <f>K90</f>
        <v>15551.346976000003</v>
      </c>
      <c r="M90" s="52"/>
      <c r="N90" s="85"/>
    </row>
    <row r="91" spans="1:14" ht="15">
      <c r="A91" s="15" t="s">
        <v>69</v>
      </c>
      <c r="B91" s="15" t="s">
        <v>149</v>
      </c>
      <c r="C91" s="18" t="s">
        <v>303</v>
      </c>
      <c r="D91" s="16" t="s">
        <v>437</v>
      </c>
      <c r="E91" s="69">
        <v>4</v>
      </c>
      <c r="F91" s="29">
        <v>187.49</v>
      </c>
      <c r="G91" s="77">
        <v>0.22120000000000001</v>
      </c>
      <c r="H91" s="87">
        <f t="shared" si="44"/>
        <v>228.96278800000002</v>
      </c>
      <c r="I91" s="36">
        <f>$I$245</f>
        <v>0</v>
      </c>
      <c r="J91" s="30">
        <f t="shared" si="45"/>
        <v>228.96278800000002</v>
      </c>
      <c r="K91" s="17">
        <f t="shared" si="46"/>
        <v>915.85115200000007</v>
      </c>
      <c r="L91" s="61">
        <f>K91</f>
        <v>915.85115200000007</v>
      </c>
      <c r="M91" s="52"/>
      <c r="N91" s="85"/>
    </row>
    <row r="92" spans="1:14" ht="33.75">
      <c r="A92" s="40" t="s">
        <v>70</v>
      </c>
      <c r="B92" s="40" t="s">
        <v>150</v>
      </c>
      <c r="C92" s="41" t="s">
        <v>304</v>
      </c>
      <c r="D92" s="23"/>
      <c r="E92" s="68"/>
      <c r="F92" s="46"/>
      <c r="G92" s="70"/>
      <c r="H92" s="78"/>
      <c r="I92" s="71"/>
      <c r="J92" s="46"/>
      <c r="K92" s="72"/>
      <c r="L92" s="72">
        <f>SUM(K93:K94)</f>
        <v>1309.7330921600001</v>
      </c>
      <c r="M92" s="52"/>
      <c r="N92" s="85"/>
    </row>
    <row r="93" spans="1:14" ht="15">
      <c r="A93" s="15" t="s">
        <v>475</v>
      </c>
      <c r="B93" s="15"/>
      <c r="C93" s="18" t="s">
        <v>305</v>
      </c>
      <c r="D93" s="16" t="s">
        <v>437</v>
      </c>
      <c r="E93" s="69">
        <v>0.32</v>
      </c>
      <c r="F93" s="29">
        <v>362.33</v>
      </c>
      <c r="G93" s="77">
        <v>0.22120000000000001</v>
      </c>
      <c r="H93" s="87">
        <f t="shared" ref="H93:H94" si="47">F93*(1+G93)</f>
        <v>442.477396</v>
      </c>
      <c r="I93" s="36">
        <f>$I$245</f>
        <v>0</v>
      </c>
      <c r="J93" s="30">
        <f t="shared" ref="J93:J94" si="48">H93*(1-I93)</f>
        <v>442.477396</v>
      </c>
      <c r="K93" s="17">
        <f t="shared" ref="K93:K94" si="49">J93*E93</f>
        <v>141.59276672000001</v>
      </c>
      <c r="L93" s="52"/>
      <c r="M93" s="52"/>
      <c r="N93" s="85"/>
    </row>
    <row r="94" spans="1:14" ht="15">
      <c r="A94" s="15" t="s">
        <v>476</v>
      </c>
      <c r="B94" s="15"/>
      <c r="C94" s="18" t="s">
        <v>306</v>
      </c>
      <c r="D94" s="16" t="s">
        <v>437</v>
      </c>
      <c r="E94" s="69">
        <v>2.64</v>
      </c>
      <c r="F94" s="29">
        <v>362.33</v>
      </c>
      <c r="G94" s="77">
        <v>0.22120000000000001</v>
      </c>
      <c r="H94" s="87">
        <f t="shared" si="47"/>
        <v>442.477396</v>
      </c>
      <c r="I94" s="36">
        <f>$I$245</f>
        <v>0</v>
      </c>
      <c r="J94" s="30">
        <f t="shared" si="48"/>
        <v>442.477396</v>
      </c>
      <c r="K94" s="17">
        <f t="shared" si="49"/>
        <v>1168.14032544</v>
      </c>
      <c r="L94" s="52"/>
      <c r="M94" s="52"/>
      <c r="N94" s="85"/>
    </row>
    <row r="95" spans="1:14" ht="6.95" customHeight="1">
      <c r="A95" s="15"/>
      <c r="B95" s="15"/>
      <c r="C95" s="18"/>
      <c r="D95" s="16"/>
      <c r="E95" s="69"/>
      <c r="F95" s="29"/>
      <c r="G95" s="53"/>
      <c r="H95" s="54"/>
      <c r="I95" s="36"/>
      <c r="J95" s="29"/>
      <c r="K95" s="61"/>
      <c r="L95" s="52"/>
      <c r="M95" s="52"/>
      <c r="N95" s="85"/>
    </row>
    <row r="96" spans="1:14" ht="15">
      <c r="A96" s="42">
        <v>16</v>
      </c>
      <c r="B96" s="42"/>
      <c r="C96" s="67" t="s">
        <v>307</v>
      </c>
      <c r="D96" s="44"/>
      <c r="E96" s="79"/>
      <c r="F96" s="80"/>
      <c r="G96" s="81"/>
      <c r="H96" s="82"/>
      <c r="I96" s="83"/>
      <c r="J96" s="80"/>
      <c r="K96" s="84"/>
      <c r="L96" s="86">
        <f>SUM(K97:K112)</f>
        <v>13088.284271999999</v>
      </c>
      <c r="M96" s="51">
        <f>L96</f>
        <v>13088.284271999999</v>
      </c>
      <c r="N96" s="85"/>
    </row>
    <row r="97" spans="1:14" ht="45">
      <c r="A97" s="15" t="s">
        <v>71</v>
      </c>
      <c r="B97" s="15" t="s">
        <v>115</v>
      </c>
      <c r="C97" s="18" t="s">
        <v>308</v>
      </c>
      <c r="D97" s="16" t="s">
        <v>439</v>
      </c>
      <c r="E97" s="69">
        <v>1</v>
      </c>
      <c r="F97" s="29">
        <v>214</v>
      </c>
      <c r="G97" s="77">
        <v>0.22120000000000001</v>
      </c>
      <c r="H97" s="87">
        <f t="shared" ref="H97:H112" si="50">F97*(1+G97)</f>
        <v>261.33680000000004</v>
      </c>
      <c r="I97" s="36">
        <f t="shared" ref="I97:I112" si="51">$I$245</f>
        <v>0</v>
      </c>
      <c r="J97" s="30">
        <f t="shared" ref="J97:J112" si="52">H97*(1-I97)</f>
        <v>261.33680000000004</v>
      </c>
      <c r="K97" s="17">
        <f t="shared" ref="K97:K112" si="53">J97*E97</f>
        <v>261.33680000000004</v>
      </c>
      <c r="L97" s="52"/>
      <c r="M97" s="52"/>
      <c r="N97" s="85"/>
    </row>
    <row r="98" spans="1:14" ht="67.5">
      <c r="A98" s="15" t="s">
        <v>72</v>
      </c>
      <c r="B98" s="15" t="s">
        <v>115</v>
      </c>
      <c r="C98" s="18" t="s">
        <v>309</v>
      </c>
      <c r="D98" s="16" t="s">
        <v>439</v>
      </c>
      <c r="E98" s="69">
        <v>3</v>
      </c>
      <c r="F98" s="29">
        <v>467.5</v>
      </c>
      <c r="G98" s="77">
        <v>0.22120000000000001</v>
      </c>
      <c r="H98" s="87">
        <f t="shared" si="50"/>
        <v>570.91100000000006</v>
      </c>
      <c r="I98" s="36">
        <f t="shared" si="51"/>
        <v>0</v>
      </c>
      <c r="J98" s="30">
        <f t="shared" si="52"/>
        <v>570.91100000000006</v>
      </c>
      <c r="K98" s="17">
        <f t="shared" si="53"/>
        <v>1712.7330000000002</v>
      </c>
      <c r="L98" s="52"/>
      <c r="M98" s="52"/>
      <c r="N98" s="85"/>
    </row>
    <row r="99" spans="1:14" ht="67.5">
      <c r="A99" s="15" t="s">
        <v>73</v>
      </c>
      <c r="B99" s="15" t="s">
        <v>115</v>
      </c>
      <c r="C99" s="18" t="s">
        <v>310</v>
      </c>
      <c r="D99" s="16" t="s">
        <v>439</v>
      </c>
      <c r="E99" s="69">
        <v>7</v>
      </c>
      <c r="F99" s="29">
        <v>95</v>
      </c>
      <c r="G99" s="77">
        <v>0.22120000000000001</v>
      </c>
      <c r="H99" s="87">
        <f t="shared" si="50"/>
        <v>116.01400000000001</v>
      </c>
      <c r="I99" s="36">
        <f t="shared" si="51"/>
        <v>0</v>
      </c>
      <c r="J99" s="30">
        <f t="shared" si="52"/>
        <v>116.01400000000001</v>
      </c>
      <c r="K99" s="17">
        <f t="shared" si="53"/>
        <v>812.09800000000007</v>
      </c>
      <c r="L99" s="52"/>
      <c r="M99" s="52"/>
      <c r="N99" s="85"/>
    </row>
    <row r="100" spans="1:14" ht="67.5">
      <c r="A100" s="15" t="s">
        <v>74</v>
      </c>
      <c r="B100" s="15" t="s">
        <v>115</v>
      </c>
      <c r="C100" s="18" t="s">
        <v>311</v>
      </c>
      <c r="D100" s="16" t="s">
        <v>439</v>
      </c>
      <c r="E100" s="69">
        <v>1</v>
      </c>
      <c r="F100" s="29">
        <v>319.89999999999998</v>
      </c>
      <c r="G100" s="77">
        <v>0.22120000000000001</v>
      </c>
      <c r="H100" s="87">
        <f t="shared" si="50"/>
        <v>390.66188</v>
      </c>
      <c r="I100" s="36">
        <f t="shared" si="51"/>
        <v>0</v>
      </c>
      <c r="J100" s="30">
        <f t="shared" si="52"/>
        <v>390.66188</v>
      </c>
      <c r="K100" s="17">
        <f t="shared" si="53"/>
        <v>390.66188</v>
      </c>
      <c r="L100" s="52"/>
      <c r="M100" s="52"/>
      <c r="N100" s="85"/>
    </row>
    <row r="101" spans="1:14" ht="67.5">
      <c r="A101" s="15" t="s">
        <v>477</v>
      </c>
      <c r="B101" s="15" t="s">
        <v>115</v>
      </c>
      <c r="C101" s="18" t="s">
        <v>312</v>
      </c>
      <c r="D101" s="16" t="s">
        <v>439</v>
      </c>
      <c r="E101" s="69">
        <v>9</v>
      </c>
      <c r="F101" s="29">
        <v>299.89999999999998</v>
      </c>
      <c r="G101" s="77">
        <v>0.22120000000000001</v>
      </c>
      <c r="H101" s="87">
        <f t="shared" si="50"/>
        <v>366.23788000000002</v>
      </c>
      <c r="I101" s="36">
        <f t="shared" si="51"/>
        <v>0</v>
      </c>
      <c r="J101" s="30">
        <f t="shared" si="52"/>
        <v>366.23788000000002</v>
      </c>
      <c r="K101" s="17">
        <f t="shared" si="53"/>
        <v>3296.1409200000003</v>
      </c>
      <c r="L101" s="52"/>
      <c r="M101" s="52"/>
      <c r="N101" s="85"/>
    </row>
    <row r="102" spans="1:14" ht="78.75">
      <c r="A102" s="15" t="s">
        <v>75</v>
      </c>
      <c r="B102" s="15" t="s">
        <v>115</v>
      </c>
      <c r="C102" s="18" t="s">
        <v>313</v>
      </c>
      <c r="D102" s="16" t="s">
        <v>439</v>
      </c>
      <c r="E102" s="69">
        <v>1</v>
      </c>
      <c r="F102" s="29">
        <v>579.9</v>
      </c>
      <c r="G102" s="77">
        <v>0.22120000000000001</v>
      </c>
      <c r="H102" s="87">
        <f t="shared" si="50"/>
        <v>708.17388000000005</v>
      </c>
      <c r="I102" s="36">
        <f t="shared" si="51"/>
        <v>0</v>
      </c>
      <c r="J102" s="30">
        <f t="shared" si="52"/>
        <v>708.17388000000005</v>
      </c>
      <c r="K102" s="17">
        <f t="shared" si="53"/>
        <v>708.17388000000005</v>
      </c>
      <c r="L102" s="52"/>
      <c r="M102" s="52"/>
      <c r="N102" s="85"/>
    </row>
    <row r="103" spans="1:14" ht="56.25">
      <c r="A103" s="15" t="s">
        <v>76</v>
      </c>
      <c r="B103" s="15" t="s">
        <v>115</v>
      </c>
      <c r="C103" s="18" t="s">
        <v>314</v>
      </c>
      <c r="D103" s="16" t="s">
        <v>439</v>
      </c>
      <c r="E103" s="69">
        <v>1</v>
      </c>
      <c r="F103" s="29">
        <v>148.9</v>
      </c>
      <c r="G103" s="77">
        <v>0.22120000000000001</v>
      </c>
      <c r="H103" s="87">
        <f t="shared" si="50"/>
        <v>181.83668000000003</v>
      </c>
      <c r="I103" s="36">
        <f t="shared" si="51"/>
        <v>0</v>
      </c>
      <c r="J103" s="30">
        <f t="shared" si="52"/>
        <v>181.83668000000003</v>
      </c>
      <c r="K103" s="17">
        <f t="shared" si="53"/>
        <v>181.83668000000003</v>
      </c>
      <c r="L103" s="52"/>
      <c r="M103" s="52"/>
      <c r="N103" s="85"/>
    </row>
    <row r="104" spans="1:14" ht="22.5">
      <c r="A104" s="15" t="s">
        <v>478</v>
      </c>
      <c r="B104" s="15" t="s">
        <v>151</v>
      </c>
      <c r="C104" s="18" t="s">
        <v>315</v>
      </c>
      <c r="D104" s="16" t="s">
        <v>439</v>
      </c>
      <c r="E104" s="69">
        <v>10</v>
      </c>
      <c r="F104" s="29">
        <v>154.6</v>
      </c>
      <c r="G104" s="77">
        <v>0.22120000000000001</v>
      </c>
      <c r="H104" s="87">
        <f t="shared" si="50"/>
        <v>188.79751999999999</v>
      </c>
      <c r="I104" s="36">
        <f t="shared" si="51"/>
        <v>0</v>
      </c>
      <c r="J104" s="30">
        <f t="shared" si="52"/>
        <v>188.79751999999999</v>
      </c>
      <c r="K104" s="17">
        <f t="shared" si="53"/>
        <v>1887.9751999999999</v>
      </c>
      <c r="L104" s="52"/>
      <c r="M104" s="52"/>
      <c r="N104" s="85"/>
    </row>
    <row r="105" spans="1:14" ht="56.25">
      <c r="A105" s="15" t="s">
        <v>479</v>
      </c>
      <c r="B105" s="15" t="s">
        <v>115</v>
      </c>
      <c r="C105" s="18" t="s">
        <v>316</v>
      </c>
      <c r="D105" s="16" t="s">
        <v>439</v>
      </c>
      <c r="E105" s="69">
        <v>1</v>
      </c>
      <c r="F105" s="29">
        <v>34.9</v>
      </c>
      <c r="G105" s="77">
        <v>0.22120000000000001</v>
      </c>
      <c r="H105" s="87">
        <f t="shared" si="50"/>
        <v>42.619880000000002</v>
      </c>
      <c r="I105" s="36">
        <f t="shared" si="51"/>
        <v>0</v>
      </c>
      <c r="J105" s="30">
        <f t="shared" si="52"/>
        <v>42.619880000000002</v>
      </c>
      <c r="K105" s="17">
        <f t="shared" si="53"/>
        <v>42.619880000000002</v>
      </c>
      <c r="L105" s="52"/>
      <c r="M105" s="52"/>
      <c r="N105" s="85"/>
    </row>
    <row r="106" spans="1:14" ht="33.75">
      <c r="A106" s="15" t="s">
        <v>480</v>
      </c>
      <c r="B106" s="15" t="s">
        <v>152</v>
      </c>
      <c r="C106" s="18" t="s">
        <v>317</v>
      </c>
      <c r="D106" s="16" t="s">
        <v>439</v>
      </c>
      <c r="E106" s="69">
        <v>10</v>
      </c>
      <c r="F106" s="29">
        <v>24.2</v>
      </c>
      <c r="G106" s="77">
        <v>0.22120000000000001</v>
      </c>
      <c r="H106" s="87">
        <f t="shared" si="50"/>
        <v>29.553039999999999</v>
      </c>
      <c r="I106" s="36">
        <f t="shared" si="51"/>
        <v>0</v>
      </c>
      <c r="J106" s="30">
        <f t="shared" si="52"/>
        <v>29.553039999999999</v>
      </c>
      <c r="K106" s="17">
        <f t="shared" si="53"/>
        <v>295.53039999999999</v>
      </c>
      <c r="L106" s="52"/>
      <c r="M106" s="52"/>
      <c r="N106" s="85"/>
    </row>
    <row r="107" spans="1:14" ht="67.5">
      <c r="A107" s="15" t="s">
        <v>481</v>
      </c>
      <c r="B107" s="15" t="s">
        <v>115</v>
      </c>
      <c r="C107" s="18" t="s">
        <v>318</v>
      </c>
      <c r="D107" s="16" t="s">
        <v>439</v>
      </c>
      <c r="E107" s="69">
        <v>4</v>
      </c>
      <c r="F107" s="29">
        <v>329.9</v>
      </c>
      <c r="G107" s="77">
        <v>0.22120000000000001</v>
      </c>
      <c r="H107" s="87">
        <f t="shared" si="50"/>
        <v>402.87387999999999</v>
      </c>
      <c r="I107" s="36">
        <f t="shared" si="51"/>
        <v>0</v>
      </c>
      <c r="J107" s="30">
        <f t="shared" si="52"/>
        <v>402.87387999999999</v>
      </c>
      <c r="K107" s="17">
        <f t="shared" si="53"/>
        <v>1611.4955199999999</v>
      </c>
      <c r="L107" s="52"/>
      <c r="M107" s="52"/>
      <c r="N107" s="85"/>
    </row>
    <row r="108" spans="1:14" ht="33.75">
      <c r="A108" s="15" t="s">
        <v>482</v>
      </c>
      <c r="B108" s="15" t="s">
        <v>153</v>
      </c>
      <c r="C108" s="18" t="s">
        <v>319</v>
      </c>
      <c r="D108" s="16" t="s">
        <v>439</v>
      </c>
      <c r="E108" s="69">
        <v>1</v>
      </c>
      <c r="F108" s="29">
        <v>348.21</v>
      </c>
      <c r="G108" s="77">
        <v>0.22120000000000001</v>
      </c>
      <c r="H108" s="87">
        <f t="shared" si="50"/>
        <v>425.23405200000002</v>
      </c>
      <c r="I108" s="36">
        <f t="shared" si="51"/>
        <v>0</v>
      </c>
      <c r="J108" s="30">
        <f t="shared" si="52"/>
        <v>425.23405200000002</v>
      </c>
      <c r="K108" s="17">
        <f t="shared" si="53"/>
        <v>425.23405200000002</v>
      </c>
      <c r="L108" s="52"/>
      <c r="M108" s="52"/>
      <c r="N108" s="85"/>
    </row>
    <row r="109" spans="1:14" ht="33.75">
      <c r="A109" s="15" t="s">
        <v>483</v>
      </c>
      <c r="B109" s="15" t="s">
        <v>115</v>
      </c>
      <c r="C109" s="18" t="s">
        <v>320</v>
      </c>
      <c r="D109" s="16" t="s">
        <v>439</v>
      </c>
      <c r="E109" s="69">
        <v>4</v>
      </c>
      <c r="F109" s="29">
        <v>69.89</v>
      </c>
      <c r="G109" s="77">
        <v>0.22120000000000001</v>
      </c>
      <c r="H109" s="87">
        <f t="shared" si="50"/>
        <v>85.349668000000008</v>
      </c>
      <c r="I109" s="36">
        <f t="shared" si="51"/>
        <v>0</v>
      </c>
      <c r="J109" s="30">
        <f t="shared" si="52"/>
        <v>85.349668000000008</v>
      </c>
      <c r="K109" s="17">
        <f t="shared" si="53"/>
        <v>341.39867200000003</v>
      </c>
      <c r="L109" s="52"/>
      <c r="M109" s="52"/>
      <c r="N109" s="85"/>
    </row>
    <row r="110" spans="1:14" ht="33.75">
      <c r="A110" s="15" t="s">
        <v>484</v>
      </c>
      <c r="B110" s="15" t="s">
        <v>154</v>
      </c>
      <c r="C110" s="18" t="s">
        <v>321</v>
      </c>
      <c r="D110" s="16" t="s">
        <v>439</v>
      </c>
      <c r="E110" s="69">
        <v>2</v>
      </c>
      <c r="F110" s="29">
        <v>149.55000000000001</v>
      </c>
      <c r="G110" s="77">
        <v>0.22120000000000001</v>
      </c>
      <c r="H110" s="87">
        <f t="shared" si="50"/>
        <v>182.63046000000003</v>
      </c>
      <c r="I110" s="36">
        <f t="shared" si="51"/>
        <v>0</v>
      </c>
      <c r="J110" s="30">
        <f t="shared" si="52"/>
        <v>182.63046000000003</v>
      </c>
      <c r="K110" s="17">
        <f t="shared" si="53"/>
        <v>365.26092000000006</v>
      </c>
      <c r="L110" s="52"/>
      <c r="M110" s="52"/>
      <c r="N110" s="85"/>
    </row>
    <row r="111" spans="1:14" ht="33.75">
      <c r="A111" s="15" t="s">
        <v>485</v>
      </c>
      <c r="B111" s="15" t="s">
        <v>155</v>
      </c>
      <c r="C111" s="18" t="s">
        <v>322</v>
      </c>
      <c r="D111" s="16" t="s">
        <v>439</v>
      </c>
      <c r="E111" s="69">
        <v>3</v>
      </c>
      <c r="F111" s="29">
        <v>140.26</v>
      </c>
      <c r="G111" s="77">
        <v>0.22120000000000001</v>
      </c>
      <c r="H111" s="87">
        <f t="shared" si="50"/>
        <v>171.28551200000001</v>
      </c>
      <c r="I111" s="36">
        <f t="shared" si="51"/>
        <v>0</v>
      </c>
      <c r="J111" s="30">
        <f t="shared" si="52"/>
        <v>171.28551200000001</v>
      </c>
      <c r="K111" s="17">
        <f t="shared" si="53"/>
        <v>513.85653600000001</v>
      </c>
      <c r="L111" s="52"/>
      <c r="M111" s="52"/>
      <c r="N111" s="85"/>
    </row>
    <row r="112" spans="1:14" ht="22.5">
      <c r="A112" s="15" t="s">
        <v>486</v>
      </c>
      <c r="B112" s="15" t="s">
        <v>156</v>
      </c>
      <c r="C112" s="18" t="s">
        <v>323</v>
      </c>
      <c r="D112" s="16" t="s">
        <v>439</v>
      </c>
      <c r="E112" s="69">
        <v>11</v>
      </c>
      <c r="F112" s="29">
        <v>18.010000000000002</v>
      </c>
      <c r="G112" s="77">
        <v>0.22120000000000001</v>
      </c>
      <c r="H112" s="87">
        <f t="shared" si="50"/>
        <v>21.993812000000002</v>
      </c>
      <c r="I112" s="36">
        <f t="shared" si="51"/>
        <v>0</v>
      </c>
      <c r="J112" s="30">
        <f t="shared" si="52"/>
        <v>21.993812000000002</v>
      </c>
      <c r="K112" s="17">
        <f t="shared" si="53"/>
        <v>241.93193200000002</v>
      </c>
      <c r="L112" s="52"/>
      <c r="M112" s="52"/>
      <c r="N112" s="85"/>
    </row>
    <row r="113" spans="1:14" ht="6.95" customHeight="1">
      <c r="A113" s="15"/>
      <c r="B113" s="15"/>
      <c r="C113" s="18"/>
      <c r="D113" s="16"/>
      <c r="E113" s="69"/>
      <c r="F113" s="29"/>
      <c r="G113" s="53"/>
      <c r="H113" s="54"/>
      <c r="I113" s="36"/>
      <c r="J113" s="29"/>
      <c r="K113" s="61"/>
      <c r="L113" s="52"/>
      <c r="M113" s="52"/>
      <c r="N113" s="85"/>
    </row>
    <row r="114" spans="1:14" ht="15">
      <c r="A114" s="42">
        <v>17</v>
      </c>
      <c r="B114" s="42"/>
      <c r="C114" s="67" t="s">
        <v>324</v>
      </c>
      <c r="D114" s="44"/>
      <c r="E114" s="79"/>
      <c r="F114" s="80"/>
      <c r="G114" s="81"/>
      <c r="H114" s="82"/>
      <c r="I114" s="83"/>
      <c r="J114" s="80"/>
      <c r="K114" s="84"/>
      <c r="L114" s="86">
        <f>SUM(K115:K118)</f>
        <v>796.67424400000004</v>
      </c>
      <c r="M114" s="51">
        <f>L114</f>
        <v>796.67424400000004</v>
      </c>
      <c r="N114" s="85"/>
    </row>
    <row r="115" spans="1:14" ht="22.5">
      <c r="A115" s="15" t="s">
        <v>77</v>
      </c>
      <c r="B115" s="15" t="s">
        <v>157</v>
      </c>
      <c r="C115" s="18" t="s">
        <v>325</v>
      </c>
      <c r="D115" s="16" t="s">
        <v>439</v>
      </c>
      <c r="E115" s="69">
        <v>4</v>
      </c>
      <c r="F115" s="29">
        <v>39.56</v>
      </c>
      <c r="G115" s="77">
        <v>0.22120000000000001</v>
      </c>
      <c r="H115" s="87">
        <f t="shared" ref="H115:H118" si="54">F115*(1+G115)</f>
        <v>48.310672000000004</v>
      </c>
      <c r="I115" s="36">
        <f>$I$245</f>
        <v>0</v>
      </c>
      <c r="J115" s="30">
        <f t="shared" ref="J115:J118" si="55">H115*(1-I115)</f>
        <v>48.310672000000004</v>
      </c>
      <c r="K115" s="17">
        <f t="shared" ref="K115:K118" si="56">J115*E115</f>
        <v>193.24268800000002</v>
      </c>
      <c r="L115" s="52"/>
      <c r="M115" s="52"/>
      <c r="N115" s="85"/>
    </row>
    <row r="116" spans="1:14" ht="22.5">
      <c r="A116" s="15" t="s">
        <v>78</v>
      </c>
      <c r="B116" s="15" t="s">
        <v>158</v>
      </c>
      <c r="C116" s="18" t="s">
        <v>326</v>
      </c>
      <c r="D116" s="16" t="s">
        <v>439</v>
      </c>
      <c r="E116" s="69">
        <v>4</v>
      </c>
      <c r="F116" s="29">
        <v>39.56</v>
      </c>
      <c r="G116" s="77">
        <v>0.22120000000000001</v>
      </c>
      <c r="H116" s="87">
        <f t="shared" si="54"/>
        <v>48.310672000000004</v>
      </c>
      <c r="I116" s="36">
        <f>$I$245</f>
        <v>0</v>
      </c>
      <c r="J116" s="30">
        <f t="shared" si="55"/>
        <v>48.310672000000004</v>
      </c>
      <c r="K116" s="17">
        <f t="shared" si="56"/>
        <v>193.24268800000002</v>
      </c>
      <c r="L116" s="52"/>
      <c r="M116" s="52"/>
      <c r="N116" s="85"/>
    </row>
    <row r="117" spans="1:14" ht="33.75">
      <c r="A117" s="15" t="s">
        <v>79</v>
      </c>
      <c r="B117" s="15" t="s">
        <v>159</v>
      </c>
      <c r="C117" s="18" t="s">
        <v>327</v>
      </c>
      <c r="D117" s="16" t="s">
        <v>439</v>
      </c>
      <c r="E117" s="69">
        <v>4</v>
      </c>
      <c r="F117" s="29">
        <v>49</v>
      </c>
      <c r="G117" s="77">
        <v>0.22120000000000001</v>
      </c>
      <c r="H117" s="87">
        <f t="shared" si="54"/>
        <v>59.838800000000006</v>
      </c>
      <c r="I117" s="36">
        <f>$I$245</f>
        <v>0</v>
      </c>
      <c r="J117" s="30">
        <f t="shared" si="55"/>
        <v>59.838800000000006</v>
      </c>
      <c r="K117" s="17">
        <f t="shared" si="56"/>
        <v>239.35520000000002</v>
      </c>
      <c r="L117" s="52"/>
      <c r="M117" s="52"/>
      <c r="N117" s="85"/>
    </row>
    <row r="118" spans="1:14" ht="45">
      <c r="A118" s="15" t="s">
        <v>80</v>
      </c>
      <c r="B118" s="15" t="s">
        <v>115</v>
      </c>
      <c r="C118" s="18" t="s">
        <v>328</v>
      </c>
      <c r="D118" s="16" t="s">
        <v>439</v>
      </c>
      <c r="E118" s="69">
        <v>1</v>
      </c>
      <c r="F118" s="29">
        <v>139.88999999999999</v>
      </c>
      <c r="G118" s="77">
        <v>0.22120000000000001</v>
      </c>
      <c r="H118" s="87">
        <f t="shared" si="54"/>
        <v>170.83366799999999</v>
      </c>
      <c r="I118" s="36">
        <f>$I$245</f>
        <v>0</v>
      </c>
      <c r="J118" s="30">
        <f t="shared" si="55"/>
        <v>170.83366799999999</v>
      </c>
      <c r="K118" s="17">
        <f t="shared" si="56"/>
        <v>170.83366799999999</v>
      </c>
      <c r="L118" s="52"/>
      <c r="M118" s="52"/>
      <c r="N118" s="85"/>
    </row>
    <row r="119" spans="1:14" ht="6.95" customHeight="1">
      <c r="A119" s="15"/>
      <c r="B119" s="15"/>
      <c r="C119" s="18"/>
      <c r="D119" s="16"/>
      <c r="E119" s="69"/>
      <c r="F119" s="29"/>
      <c r="G119" s="53"/>
      <c r="H119" s="54"/>
      <c r="I119" s="36"/>
      <c r="J119" s="29"/>
      <c r="K119" s="61"/>
      <c r="L119" s="52"/>
      <c r="M119" s="52"/>
      <c r="N119" s="85"/>
    </row>
    <row r="120" spans="1:14" ht="15">
      <c r="A120" s="42">
        <v>18</v>
      </c>
      <c r="B120" s="42"/>
      <c r="C120" s="67" t="s">
        <v>331</v>
      </c>
      <c r="D120" s="44"/>
      <c r="E120" s="79"/>
      <c r="F120" s="80"/>
      <c r="G120" s="81"/>
      <c r="H120" s="82"/>
      <c r="I120" s="83"/>
      <c r="J120" s="80"/>
      <c r="K120" s="84"/>
      <c r="L120" s="86">
        <f>SUM(K121:K142)</f>
        <v>3762.1019920000008</v>
      </c>
      <c r="M120" s="51">
        <f>L120</f>
        <v>3762.1019920000008</v>
      </c>
      <c r="N120" s="85"/>
    </row>
    <row r="121" spans="1:14" ht="33.75">
      <c r="A121" s="15" t="s">
        <v>81</v>
      </c>
      <c r="B121" s="15" t="s">
        <v>162</v>
      </c>
      <c r="C121" s="18" t="s">
        <v>332</v>
      </c>
      <c r="D121" s="16" t="s">
        <v>444</v>
      </c>
      <c r="E121" s="69">
        <v>37</v>
      </c>
      <c r="F121" s="29">
        <v>8.08</v>
      </c>
      <c r="G121" s="77">
        <v>0.22120000000000001</v>
      </c>
      <c r="H121" s="87">
        <f t="shared" ref="H121:H142" si="57">F121*(1+G121)</f>
        <v>9.8672960000000014</v>
      </c>
      <c r="I121" s="36">
        <f t="shared" ref="I121:I142" si="58">$I$245</f>
        <v>0</v>
      </c>
      <c r="J121" s="30">
        <f t="shared" ref="J121:J142" si="59">H121*(1-I121)</f>
        <v>9.8672960000000014</v>
      </c>
      <c r="K121" s="17">
        <f t="shared" ref="K121:K142" si="60">J121*E121</f>
        <v>365.08995200000004</v>
      </c>
      <c r="L121" s="52"/>
      <c r="M121" s="52"/>
      <c r="N121" s="85"/>
    </row>
    <row r="122" spans="1:14" ht="33.75">
      <c r="A122" s="15" t="s">
        <v>82</v>
      </c>
      <c r="B122" s="15" t="s">
        <v>163</v>
      </c>
      <c r="C122" s="18" t="s">
        <v>333</v>
      </c>
      <c r="D122" s="16" t="s">
        <v>444</v>
      </c>
      <c r="E122" s="69">
        <v>38</v>
      </c>
      <c r="F122" s="29">
        <v>10.65</v>
      </c>
      <c r="G122" s="77">
        <v>0.22120000000000001</v>
      </c>
      <c r="H122" s="87">
        <f t="shared" si="57"/>
        <v>13.005780000000001</v>
      </c>
      <c r="I122" s="36">
        <f t="shared" si="58"/>
        <v>0</v>
      </c>
      <c r="J122" s="30">
        <f t="shared" si="59"/>
        <v>13.005780000000001</v>
      </c>
      <c r="K122" s="17">
        <f t="shared" si="60"/>
        <v>494.21964000000003</v>
      </c>
      <c r="L122" s="52"/>
      <c r="M122" s="52"/>
      <c r="N122" s="85"/>
    </row>
    <row r="123" spans="1:14" ht="33.75">
      <c r="A123" s="15" t="s">
        <v>83</v>
      </c>
      <c r="B123" s="15" t="s">
        <v>164</v>
      </c>
      <c r="C123" s="18" t="s">
        <v>334</v>
      </c>
      <c r="D123" s="16" t="s">
        <v>444</v>
      </c>
      <c r="E123" s="69">
        <v>14</v>
      </c>
      <c r="F123" s="29">
        <v>28.12</v>
      </c>
      <c r="G123" s="77">
        <v>0.22120000000000001</v>
      </c>
      <c r="H123" s="87">
        <f t="shared" si="57"/>
        <v>34.340144000000002</v>
      </c>
      <c r="I123" s="36">
        <f t="shared" si="58"/>
        <v>0</v>
      </c>
      <c r="J123" s="30">
        <f t="shared" si="59"/>
        <v>34.340144000000002</v>
      </c>
      <c r="K123" s="17">
        <f t="shared" si="60"/>
        <v>480.76201600000002</v>
      </c>
      <c r="L123" s="52"/>
      <c r="M123" s="52"/>
      <c r="N123" s="85"/>
    </row>
    <row r="124" spans="1:14" ht="33.75">
      <c r="A124" s="15" t="s">
        <v>84</v>
      </c>
      <c r="B124" s="15" t="s">
        <v>165</v>
      </c>
      <c r="C124" s="18" t="s">
        <v>335</v>
      </c>
      <c r="D124" s="16" t="s">
        <v>439</v>
      </c>
      <c r="E124" s="69">
        <v>2</v>
      </c>
      <c r="F124" s="29">
        <v>4.21</v>
      </c>
      <c r="G124" s="77">
        <v>0.22120000000000001</v>
      </c>
      <c r="H124" s="87">
        <f t="shared" si="57"/>
        <v>5.1412520000000006</v>
      </c>
      <c r="I124" s="36">
        <f t="shared" si="58"/>
        <v>0</v>
      </c>
      <c r="J124" s="30">
        <f t="shared" si="59"/>
        <v>5.1412520000000006</v>
      </c>
      <c r="K124" s="17">
        <f t="shared" si="60"/>
        <v>10.282504000000001</v>
      </c>
      <c r="L124" s="52"/>
      <c r="M124" s="52"/>
      <c r="N124" s="85"/>
    </row>
    <row r="125" spans="1:14" ht="33.75">
      <c r="A125" s="15" t="s">
        <v>85</v>
      </c>
      <c r="B125" s="15" t="s">
        <v>166</v>
      </c>
      <c r="C125" s="18" t="s">
        <v>336</v>
      </c>
      <c r="D125" s="16" t="s">
        <v>439</v>
      </c>
      <c r="E125" s="69">
        <v>2</v>
      </c>
      <c r="F125" s="29">
        <v>8.41</v>
      </c>
      <c r="G125" s="77">
        <v>0.22120000000000001</v>
      </c>
      <c r="H125" s="87">
        <f t="shared" si="57"/>
        <v>10.270292000000001</v>
      </c>
      <c r="I125" s="36">
        <f t="shared" si="58"/>
        <v>0</v>
      </c>
      <c r="J125" s="30">
        <f t="shared" si="59"/>
        <v>10.270292000000001</v>
      </c>
      <c r="K125" s="17">
        <f t="shared" si="60"/>
        <v>20.540584000000003</v>
      </c>
      <c r="L125" s="52"/>
      <c r="M125" s="52"/>
      <c r="N125" s="85"/>
    </row>
    <row r="126" spans="1:14" ht="33.75">
      <c r="A126" s="15" t="s">
        <v>86</v>
      </c>
      <c r="B126" s="15" t="s">
        <v>167</v>
      </c>
      <c r="C126" s="18" t="s">
        <v>337</v>
      </c>
      <c r="D126" s="16" t="s">
        <v>439</v>
      </c>
      <c r="E126" s="69">
        <v>2</v>
      </c>
      <c r="F126" s="29">
        <v>22.72</v>
      </c>
      <c r="G126" s="77">
        <v>0.22120000000000001</v>
      </c>
      <c r="H126" s="87">
        <f t="shared" si="57"/>
        <v>27.745664000000001</v>
      </c>
      <c r="I126" s="36">
        <f t="shared" si="58"/>
        <v>0</v>
      </c>
      <c r="J126" s="30">
        <f t="shared" si="59"/>
        <v>27.745664000000001</v>
      </c>
      <c r="K126" s="17">
        <f t="shared" si="60"/>
        <v>55.491328000000003</v>
      </c>
      <c r="L126" s="52"/>
      <c r="M126" s="52"/>
      <c r="N126" s="85"/>
    </row>
    <row r="127" spans="1:14" ht="33.75">
      <c r="A127" s="15" t="s">
        <v>87</v>
      </c>
      <c r="B127" s="15" t="s">
        <v>168</v>
      </c>
      <c r="C127" s="18" t="s">
        <v>338</v>
      </c>
      <c r="D127" s="16" t="s">
        <v>439</v>
      </c>
      <c r="E127" s="69">
        <v>6</v>
      </c>
      <c r="F127" s="29">
        <v>8.57</v>
      </c>
      <c r="G127" s="77">
        <v>0.22120000000000001</v>
      </c>
      <c r="H127" s="87">
        <f t="shared" si="57"/>
        <v>10.465684000000001</v>
      </c>
      <c r="I127" s="36">
        <f t="shared" si="58"/>
        <v>0</v>
      </c>
      <c r="J127" s="30">
        <f t="shared" si="59"/>
        <v>10.465684000000001</v>
      </c>
      <c r="K127" s="17">
        <f t="shared" si="60"/>
        <v>62.794104000000004</v>
      </c>
      <c r="L127" s="52"/>
      <c r="M127" s="52"/>
      <c r="N127" s="85"/>
    </row>
    <row r="128" spans="1:14" ht="33.75">
      <c r="A128" s="15" t="s">
        <v>88</v>
      </c>
      <c r="B128" s="15" t="s">
        <v>169</v>
      </c>
      <c r="C128" s="18" t="s">
        <v>339</v>
      </c>
      <c r="D128" s="16" t="s">
        <v>439</v>
      </c>
      <c r="E128" s="69">
        <v>7</v>
      </c>
      <c r="F128" s="29">
        <v>10.119999999999999</v>
      </c>
      <c r="G128" s="77">
        <v>0.22120000000000001</v>
      </c>
      <c r="H128" s="87">
        <f t="shared" si="57"/>
        <v>12.358544</v>
      </c>
      <c r="I128" s="36">
        <f t="shared" si="58"/>
        <v>0</v>
      </c>
      <c r="J128" s="30">
        <f t="shared" si="59"/>
        <v>12.358544</v>
      </c>
      <c r="K128" s="17">
        <f t="shared" si="60"/>
        <v>86.509808000000007</v>
      </c>
      <c r="L128" s="52"/>
      <c r="M128" s="52"/>
      <c r="N128" s="85"/>
    </row>
    <row r="129" spans="1:14" ht="33.75">
      <c r="A129" s="15" t="s">
        <v>89</v>
      </c>
      <c r="B129" s="15" t="s">
        <v>170</v>
      </c>
      <c r="C129" s="18" t="s">
        <v>340</v>
      </c>
      <c r="D129" s="16" t="s">
        <v>439</v>
      </c>
      <c r="E129" s="69">
        <v>3</v>
      </c>
      <c r="F129" s="29">
        <v>16.760000000000002</v>
      </c>
      <c r="G129" s="77">
        <v>0.22120000000000001</v>
      </c>
      <c r="H129" s="87">
        <f t="shared" si="57"/>
        <v>20.467312000000003</v>
      </c>
      <c r="I129" s="36">
        <f t="shared" si="58"/>
        <v>0</v>
      </c>
      <c r="J129" s="30">
        <f t="shared" si="59"/>
        <v>20.467312000000003</v>
      </c>
      <c r="K129" s="17">
        <f t="shared" si="60"/>
        <v>61.401936000000006</v>
      </c>
      <c r="L129" s="52"/>
      <c r="M129" s="52"/>
      <c r="N129" s="85"/>
    </row>
    <row r="130" spans="1:14" ht="33.75">
      <c r="A130" s="15" t="s">
        <v>90</v>
      </c>
      <c r="B130" s="15" t="s">
        <v>171</v>
      </c>
      <c r="C130" s="18" t="s">
        <v>341</v>
      </c>
      <c r="D130" s="16" t="s">
        <v>439</v>
      </c>
      <c r="E130" s="69">
        <v>2</v>
      </c>
      <c r="F130" s="29">
        <v>45.52</v>
      </c>
      <c r="G130" s="77">
        <v>0.22120000000000001</v>
      </c>
      <c r="H130" s="87">
        <f t="shared" si="57"/>
        <v>55.589024000000009</v>
      </c>
      <c r="I130" s="36">
        <f t="shared" si="58"/>
        <v>0</v>
      </c>
      <c r="J130" s="30">
        <f t="shared" si="59"/>
        <v>55.589024000000009</v>
      </c>
      <c r="K130" s="17">
        <f t="shared" si="60"/>
        <v>111.17804800000002</v>
      </c>
      <c r="L130" s="52"/>
      <c r="M130" s="52"/>
      <c r="N130" s="85"/>
    </row>
    <row r="131" spans="1:14" ht="33.75">
      <c r="A131" s="15" t="s">
        <v>91</v>
      </c>
      <c r="B131" s="15" t="s">
        <v>172</v>
      </c>
      <c r="C131" s="18" t="s">
        <v>342</v>
      </c>
      <c r="D131" s="16" t="s">
        <v>439</v>
      </c>
      <c r="E131" s="69">
        <v>3</v>
      </c>
      <c r="F131" s="29">
        <v>15.63</v>
      </c>
      <c r="G131" s="77">
        <v>0.22120000000000001</v>
      </c>
      <c r="H131" s="87">
        <f t="shared" si="57"/>
        <v>19.087356000000003</v>
      </c>
      <c r="I131" s="36">
        <f t="shared" si="58"/>
        <v>0</v>
      </c>
      <c r="J131" s="30">
        <f t="shared" si="59"/>
        <v>19.087356000000003</v>
      </c>
      <c r="K131" s="17">
        <f t="shared" si="60"/>
        <v>57.262068000000014</v>
      </c>
      <c r="L131" s="52"/>
      <c r="M131" s="52"/>
      <c r="N131" s="85"/>
    </row>
    <row r="132" spans="1:14" ht="33.75">
      <c r="A132" s="15" t="s">
        <v>92</v>
      </c>
      <c r="B132" s="15" t="s">
        <v>173</v>
      </c>
      <c r="C132" s="18" t="s">
        <v>343</v>
      </c>
      <c r="D132" s="16" t="s">
        <v>439</v>
      </c>
      <c r="E132" s="69">
        <v>2</v>
      </c>
      <c r="F132" s="29">
        <v>48.19</v>
      </c>
      <c r="G132" s="77">
        <v>0.22120000000000001</v>
      </c>
      <c r="H132" s="87">
        <f t="shared" si="57"/>
        <v>58.849628000000003</v>
      </c>
      <c r="I132" s="36">
        <f t="shared" si="58"/>
        <v>0</v>
      </c>
      <c r="J132" s="30">
        <f t="shared" si="59"/>
        <v>58.849628000000003</v>
      </c>
      <c r="K132" s="17">
        <f t="shared" si="60"/>
        <v>117.69925600000001</v>
      </c>
      <c r="L132" s="52"/>
      <c r="M132" s="52"/>
      <c r="N132" s="85"/>
    </row>
    <row r="133" spans="1:14" ht="33.75">
      <c r="A133" s="15" t="s">
        <v>93</v>
      </c>
      <c r="B133" s="15" t="s">
        <v>174</v>
      </c>
      <c r="C133" s="18" t="s">
        <v>344</v>
      </c>
      <c r="D133" s="16" t="s">
        <v>439</v>
      </c>
      <c r="E133" s="69">
        <v>4</v>
      </c>
      <c r="F133" s="29">
        <v>11.88</v>
      </c>
      <c r="G133" s="77">
        <v>0.22120000000000001</v>
      </c>
      <c r="H133" s="87">
        <f t="shared" si="57"/>
        <v>14.507856000000002</v>
      </c>
      <c r="I133" s="36">
        <f t="shared" si="58"/>
        <v>0</v>
      </c>
      <c r="J133" s="30">
        <f t="shared" si="59"/>
        <v>14.507856000000002</v>
      </c>
      <c r="K133" s="17">
        <f t="shared" si="60"/>
        <v>58.031424000000008</v>
      </c>
      <c r="L133" s="52"/>
      <c r="M133" s="52"/>
      <c r="N133" s="85"/>
    </row>
    <row r="134" spans="1:14" ht="33.75">
      <c r="A134" s="15" t="s">
        <v>94</v>
      </c>
      <c r="B134" s="15" t="s">
        <v>175</v>
      </c>
      <c r="C134" s="18" t="s">
        <v>345</v>
      </c>
      <c r="D134" s="16" t="s">
        <v>439</v>
      </c>
      <c r="E134" s="69">
        <v>5</v>
      </c>
      <c r="F134" s="29">
        <v>16.36</v>
      </c>
      <c r="G134" s="77">
        <v>0.22120000000000001</v>
      </c>
      <c r="H134" s="87">
        <f t="shared" si="57"/>
        <v>19.978832000000001</v>
      </c>
      <c r="I134" s="36">
        <f t="shared" si="58"/>
        <v>0</v>
      </c>
      <c r="J134" s="30">
        <f t="shared" si="59"/>
        <v>19.978832000000001</v>
      </c>
      <c r="K134" s="17">
        <f t="shared" si="60"/>
        <v>99.894159999999999</v>
      </c>
      <c r="L134" s="52"/>
      <c r="M134" s="52"/>
      <c r="N134" s="85"/>
    </row>
    <row r="135" spans="1:14" ht="33.75">
      <c r="A135" s="15" t="s">
        <v>95</v>
      </c>
      <c r="B135" s="15" t="s">
        <v>176</v>
      </c>
      <c r="C135" s="18" t="s">
        <v>346</v>
      </c>
      <c r="D135" s="16" t="s">
        <v>439</v>
      </c>
      <c r="E135" s="69">
        <v>0</v>
      </c>
      <c r="F135" s="29">
        <v>54.81</v>
      </c>
      <c r="G135" s="77">
        <v>0.22120000000000001</v>
      </c>
      <c r="H135" s="87">
        <f t="shared" si="57"/>
        <v>66.933972000000011</v>
      </c>
      <c r="I135" s="36">
        <f t="shared" si="58"/>
        <v>0</v>
      </c>
      <c r="J135" s="30">
        <f t="shared" si="59"/>
        <v>66.933972000000011</v>
      </c>
      <c r="K135" s="17">
        <f t="shared" si="60"/>
        <v>0</v>
      </c>
      <c r="L135" s="52"/>
      <c r="M135" s="52"/>
      <c r="N135" s="85"/>
    </row>
    <row r="136" spans="1:14" ht="45">
      <c r="A136" s="15" t="s">
        <v>96</v>
      </c>
      <c r="B136" s="15" t="s">
        <v>177</v>
      </c>
      <c r="C136" s="18" t="s">
        <v>347</v>
      </c>
      <c r="D136" s="16" t="s">
        <v>439</v>
      </c>
      <c r="E136" s="69">
        <v>11</v>
      </c>
      <c r="F136" s="29">
        <v>12.73</v>
      </c>
      <c r="G136" s="77">
        <v>0.22120000000000001</v>
      </c>
      <c r="H136" s="87">
        <f t="shared" si="57"/>
        <v>15.545876000000002</v>
      </c>
      <c r="I136" s="36">
        <f t="shared" si="58"/>
        <v>0</v>
      </c>
      <c r="J136" s="30">
        <f t="shared" si="59"/>
        <v>15.545876000000002</v>
      </c>
      <c r="K136" s="17">
        <f t="shared" si="60"/>
        <v>171.004636</v>
      </c>
      <c r="L136" s="52"/>
      <c r="M136" s="52"/>
      <c r="N136" s="85"/>
    </row>
    <row r="137" spans="1:14" ht="33.75">
      <c r="A137" s="15" t="s">
        <v>97</v>
      </c>
      <c r="B137" s="15" t="s">
        <v>178</v>
      </c>
      <c r="C137" s="18" t="s">
        <v>348</v>
      </c>
      <c r="D137" s="16" t="s">
        <v>439</v>
      </c>
      <c r="E137" s="69">
        <v>9</v>
      </c>
      <c r="F137" s="29">
        <v>8.65</v>
      </c>
      <c r="G137" s="77">
        <v>0.22120000000000001</v>
      </c>
      <c r="H137" s="87">
        <f t="shared" si="57"/>
        <v>10.56338</v>
      </c>
      <c r="I137" s="36">
        <f t="shared" si="58"/>
        <v>0</v>
      </c>
      <c r="J137" s="30">
        <f t="shared" si="59"/>
        <v>10.56338</v>
      </c>
      <c r="K137" s="17">
        <f t="shared" si="60"/>
        <v>95.070419999999999</v>
      </c>
      <c r="L137" s="52"/>
      <c r="M137" s="52"/>
      <c r="N137" s="85"/>
    </row>
    <row r="138" spans="1:14" ht="33.75">
      <c r="A138" s="15" t="s">
        <v>98</v>
      </c>
      <c r="B138" s="15" t="s">
        <v>179</v>
      </c>
      <c r="C138" s="18" t="s">
        <v>349</v>
      </c>
      <c r="D138" s="16" t="s">
        <v>439</v>
      </c>
      <c r="E138" s="69">
        <v>0</v>
      </c>
      <c r="F138" s="29">
        <v>10.81</v>
      </c>
      <c r="G138" s="77">
        <v>0.22120000000000001</v>
      </c>
      <c r="H138" s="87">
        <f t="shared" si="57"/>
        <v>13.201172000000001</v>
      </c>
      <c r="I138" s="36">
        <f t="shared" si="58"/>
        <v>0</v>
      </c>
      <c r="J138" s="30">
        <f t="shared" si="59"/>
        <v>13.201172000000001</v>
      </c>
      <c r="K138" s="17">
        <f t="shared" si="60"/>
        <v>0</v>
      </c>
      <c r="L138" s="52"/>
      <c r="M138" s="52"/>
      <c r="N138" s="85"/>
    </row>
    <row r="139" spans="1:14" ht="45">
      <c r="A139" s="15" t="s">
        <v>99</v>
      </c>
      <c r="B139" s="15" t="s">
        <v>180</v>
      </c>
      <c r="C139" s="18" t="s">
        <v>350</v>
      </c>
      <c r="D139" s="16" t="s">
        <v>439</v>
      </c>
      <c r="E139" s="69">
        <v>24</v>
      </c>
      <c r="F139" s="29">
        <v>6.28</v>
      </c>
      <c r="G139" s="77">
        <v>0.22120000000000001</v>
      </c>
      <c r="H139" s="87">
        <f t="shared" si="57"/>
        <v>7.6691360000000008</v>
      </c>
      <c r="I139" s="36">
        <f t="shared" si="58"/>
        <v>0</v>
      </c>
      <c r="J139" s="30">
        <f t="shared" si="59"/>
        <v>7.6691360000000008</v>
      </c>
      <c r="K139" s="17">
        <f t="shared" si="60"/>
        <v>184.05926400000001</v>
      </c>
      <c r="L139" s="52"/>
      <c r="M139" s="52"/>
      <c r="N139" s="85"/>
    </row>
    <row r="140" spans="1:14" ht="22.5">
      <c r="A140" s="15" t="s">
        <v>100</v>
      </c>
      <c r="B140" s="15" t="s">
        <v>181</v>
      </c>
      <c r="C140" s="18" t="s">
        <v>351</v>
      </c>
      <c r="D140" s="16" t="s">
        <v>439</v>
      </c>
      <c r="E140" s="69">
        <v>16</v>
      </c>
      <c r="F140" s="29">
        <v>47</v>
      </c>
      <c r="G140" s="77">
        <v>0.22120000000000001</v>
      </c>
      <c r="H140" s="87">
        <f t="shared" si="57"/>
        <v>57.3964</v>
      </c>
      <c r="I140" s="36">
        <f t="shared" si="58"/>
        <v>0</v>
      </c>
      <c r="J140" s="30">
        <f t="shared" si="59"/>
        <v>57.3964</v>
      </c>
      <c r="K140" s="17">
        <f t="shared" si="60"/>
        <v>918.3424</v>
      </c>
      <c r="L140" s="52"/>
      <c r="M140" s="52"/>
      <c r="N140" s="85"/>
    </row>
    <row r="141" spans="1:14" ht="22.5">
      <c r="A141" s="15" t="s">
        <v>101</v>
      </c>
      <c r="B141" s="15" t="s">
        <v>182</v>
      </c>
      <c r="C141" s="18" t="s">
        <v>352</v>
      </c>
      <c r="D141" s="16" t="s">
        <v>439</v>
      </c>
      <c r="E141" s="69">
        <v>1</v>
      </c>
      <c r="F141" s="29">
        <v>72.88</v>
      </c>
      <c r="G141" s="77">
        <v>0.22120000000000001</v>
      </c>
      <c r="H141" s="87">
        <f t="shared" si="57"/>
        <v>89.001056000000005</v>
      </c>
      <c r="I141" s="36">
        <f t="shared" si="58"/>
        <v>0</v>
      </c>
      <c r="J141" s="30">
        <f t="shared" si="59"/>
        <v>89.001056000000005</v>
      </c>
      <c r="K141" s="17">
        <f t="shared" si="60"/>
        <v>89.001056000000005</v>
      </c>
      <c r="L141" s="52"/>
      <c r="M141" s="52"/>
      <c r="N141" s="85"/>
    </row>
    <row r="142" spans="1:14" ht="22.5">
      <c r="A142" s="15" t="s">
        <v>102</v>
      </c>
      <c r="B142" s="15" t="s">
        <v>183</v>
      </c>
      <c r="C142" s="18" t="s">
        <v>353</v>
      </c>
      <c r="D142" s="16" t="s">
        <v>439</v>
      </c>
      <c r="E142" s="69">
        <v>1</v>
      </c>
      <c r="F142" s="29">
        <v>182.99</v>
      </c>
      <c r="G142" s="77">
        <v>0.22120000000000001</v>
      </c>
      <c r="H142" s="87">
        <f t="shared" si="57"/>
        <v>223.46738800000003</v>
      </c>
      <c r="I142" s="36">
        <f t="shared" si="58"/>
        <v>0</v>
      </c>
      <c r="J142" s="30">
        <f t="shared" si="59"/>
        <v>223.46738800000003</v>
      </c>
      <c r="K142" s="17">
        <f t="shared" si="60"/>
        <v>223.46738800000003</v>
      </c>
      <c r="L142" s="52"/>
      <c r="M142" s="52"/>
      <c r="N142" s="85"/>
    </row>
    <row r="143" spans="1:14" ht="6.95" customHeight="1">
      <c r="A143" s="15"/>
      <c r="B143" s="15"/>
      <c r="C143" s="18"/>
      <c r="D143" s="16"/>
      <c r="E143" s="69"/>
      <c r="F143" s="29"/>
      <c r="G143" s="53"/>
      <c r="H143" s="54"/>
      <c r="I143" s="36"/>
      <c r="J143" s="29"/>
      <c r="K143" s="61"/>
      <c r="L143" s="52"/>
      <c r="M143" s="52"/>
      <c r="N143" s="85"/>
    </row>
    <row r="144" spans="1:14" ht="15">
      <c r="A144" s="42">
        <v>19</v>
      </c>
      <c r="B144" s="42"/>
      <c r="C144" s="67" t="s">
        <v>354</v>
      </c>
      <c r="D144" s="44"/>
      <c r="E144" s="79"/>
      <c r="F144" s="80"/>
      <c r="G144" s="81"/>
      <c r="H144" s="82"/>
      <c r="I144" s="83"/>
      <c r="J144" s="80"/>
      <c r="K144" s="84"/>
      <c r="L144" s="86">
        <f>SUM(K145:K166)</f>
        <v>24098.464715999999</v>
      </c>
      <c r="M144" s="51">
        <f>L144</f>
        <v>24098.464715999999</v>
      </c>
      <c r="N144" s="85"/>
    </row>
    <row r="145" spans="1:14" ht="45">
      <c r="A145" s="15" t="s">
        <v>103</v>
      </c>
      <c r="B145" s="15" t="s">
        <v>184</v>
      </c>
      <c r="C145" s="18" t="s">
        <v>355</v>
      </c>
      <c r="D145" s="16" t="s">
        <v>444</v>
      </c>
      <c r="E145" s="69">
        <v>27</v>
      </c>
      <c r="F145" s="29">
        <v>18.36</v>
      </c>
      <c r="G145" s="77">
        <v>0.22120000000000001</v>
      </c>
      <c r="H145" s="87">
        <f t="shared" ref="H145:H166" si="61">F145*(1+G145)</f>
        <v>22.421232</v>
      </c>
      <c r="I145" s="36">
        <f t="shared" ref="I145:I166" si="62">$I$245</f>
        <v>0</v>
      </c>
      <c r="J145" s="30">
        <f t="shared" ref="J145:J166" si="63">H145*(1-I145)</f>
        <v>22.421232</v>
      </c>
      <c r="K145" s="17">
        <f t="shared" ref="K145:K166" si="64">J145*E145</f>
        <v>605.37326399999995</v>
      </c>
      <c r="L145" s="52"/>
      <c r="M145" s="52"/>
      <c r="N145" s="85"/>
    </row>
    <row r="146" spans="1:14" ht="45">
      <c r="A146" s="15" t="s">
        <v>104</v>
      </c>
      <c r="B146" s="15" t="s">
        <v>185</v>
      </c>
      <c r="C146" s="18" t="s">
        <v>356</v>
      </c>
      <c r="D146" s="16" t="s">
        <v>444</v>
      </c>
      <c r="E146" s="69">
        <v>1</v>
      </c>
      <c r="F146" s="29">
        <v>26.05</v>
      </c>
      <c r="G146" s="77">
        <v>0.22120000000000001</v>
      </c>
      <c r="H146" s="87">
        <f t="shared" si="61"/>
        <v>31.812260000000002</v>
      </c>
      <c r="I146" s="36">
        <f t="shared" si="62"/>
        <v>0</v>
      </c>
      <c r="J146" s="30">
        <f t="shared" si="63"/>
        <v>31.812260000000002</v>
      </c>
      <c r="K146" s="17">
        <f t="shared" si="64"/>
        <v>31.812260000000002</v>
      </c>
      <c r="L146" s="52"/>
      <c r="M146" s="52"/>
      <c r="N146" s="85"/>
    </row>
    <row r="147" spans="1:14" ht="45">
      <c r="A147" s="15" t="s">
        <v>105</v>
      </c>
      <c r="B147" s="15" t="s">
        <v>186</v>
      </c>
      <c r="C147" s="18" t="s">
        <v>357</v>
      </c>
      <c r="D147" s="16" t="s">
        <v>444</v>
      </c>
      <c r="E147" s="69">
        <v>14</v>
      </c>
      <c r="F147" s="29">
        <v>39.36</v>
      </c>
      <c r="G147" s="77">
        <v>0.22120000000000001</v>
      </c>
      <c r="H147" s="87">
        <f t="shared" si="61"/>
        <v>48.066431999999999</v>
      </c>
      <c r="I147" s="36">
        <f t="shared" si="62"/>
        <v>0</v>
      </c>
      <c r="J147" s="30">
        <f t="shared" si="63"/>
        <v>48.066431999999999</v>
      </c>
      <c r="K147" s="17">
        <f t="shared" si="64"/>
        <v>672.93004799999994</v>
      </c>
      <c r="L147" s="52"/>
      <c r="M147" s="52"/>
      <c r="N147" s="85"/>
    </row>
    <row r="148" spans="1:14" ht="45">
      <c r="A148" s="15" t="s">
        <v>487</v>
      </c>
      <c r="B148" s="15" t="s">
        <v>187</v>
      </c>
      <c r="C148" s="18" t="s">
        <v>358</v>
      </c>
      <c r="D148" s="16" t="s">
        <v>444</v>
      </c>
      <c r="E148" s="69">
        <v>14</v>
      </c>
      <c r="F148" s="29">
        <v>51</v>
      </c>
      <c r="G148" s="77">
        <v>0.22120000000000001</v>
      </c>
      <c r="H148" s="87">
        <f t="shared" si="61"/>
        <v>62.281200000000005</v>
      </c>
      <c r="I148" s="36">
        <f t="shared" si="62"/>
        <v>0</v>
      </c>
      <c r="J148" s="30">
        <f t="shared" si="63"/>
        <v>62.281200000000005</v>
      </c>
      <c r="K148" s="17">
        <f t="shared" si="64"/>
        <v>871.93680000000006</v>
      </c>
      <c r="L148" s="52"/>
      <c r="M148" s="52"/>
      <c r="N148" s="85"/>
    </row>
    <row r="149" spans="1:14" ht="33.75">
      <c r="A149" s="15" t="s">
        <v>488</v>
      </c>
      <c r="B149" s="15" t="s">
        <v>188</v>
      </c>
      <c r="C149" s="18" t="s">
        <v>359</v>
      </c>
      <c r="D149" s="16" t="s">
        <v>444</v>
      </c>
      <c r="E149" s="69">
        <v>68</v>
      </c>
      <c r="F149" s="29">
        <v>44.81</v>
      </c>
      <c r="G149" s="77">
        <v>0.22120000000000001</v>
      </c>
      <c r="H149" s="87">
        <f t="shared" si="61"/>
        <v>54.721972000000008</v>
      </c>
      <c r="I149" s="36">
        <f t="shared" si="62"/>
        <v>0</v>
      </c>
      <c r="J149" s="30">
        <f t="shared" si="63"/>
        <v>54.721972000000008</v>
      </c>
      <c r="K149" s="17">
        <f t="shared" si="64"/>
        <v>3721.0940960000007</v>
      </c>
      <c r="L149" s="52"/>
      <c r="M149" s="52"/>
      <c r="N149" s="85"/>
    </row>
    <row r="150" spans="1:14" ht="67.5">
      <c r="A150" s="15" t="s">
        <v>489</v>
      </c>
      <c r="B150" s="15" t="s">
        <v>189</v>
      </c>
      <c r="C150" s="18" t="s">
        <v>360</v>
      </c>
      <c r="D150" s="16" t="s">
        <v>444</v>
      </c>
      <c r="E150" s="69">
        <v>68</v>
      </c>
      <c r="F150" s="29">
        <v>57.94</v>
      </c>
      <c r="G150" s="77">
        <v>0.22120000000000001</v>
      </c>
      <c r="H150" s="87">
        <f t="shared" si="61"/>
        <v>70.756327999999996</v>
      </c>
      <c r="I150" s="36">
        <f t="shared" si="62"/>
        <v>0</v>
      </c>
      <c r="J150" s="30">
        <f t="shared" si="63"/>
        <v>70.756327999999996</v>
      </c>
      <c r="K150" s="17">
        <f t="shared" si="64"/>
        <v>4811.4303039999995</v>
      </c>
      <c r="L150" s="52"/>
      <c r="M150" s="52"/>
      <c r="N150" s="85"/>
    </row>
    <row r="151" spans="1:14" ht="45">
      <c r="A151" s="15" t="s">
        <v>490</v>
      </c>
      <c r="B151" s="15" t="s">
        <v>190</v>
      </c>
      <c r="C151" s="18" t="s">
        <v>361</v>
      </c>
      <c r="D151" s="16" t="s">
        <v>444</v>
      </c>
      <c r="E151" s="69">
        <v>36</v>
      </c>
      <c r="F151" s="29">
        <v>8.67</v>
      </c>
      <c r="G151" s="77">
        <v>0.22120000000000001</v>
      </c>
      <c r="H151" s="87">
        <f t="shared" si="61"/>
        <v>10.587804</v>
      </c>
      <c r="I151" s="36">
        <f t="shared" si="62"/>
        <v>0</v>
      </c>
      <c r="J151" s="30">
        <f t="shared" si="63"/>
        <v>10.587804</v>
      </c>
      <c r="K151" s="17">
        <f t="shared" si="64"/>
        <v>381.16094400000003</v>
      </c>
      <c r="L151" s="52"/>
      <c r="M151" s="52"/>
      <c r="N151" s="85"/>
    </row>
    <row r="152" spans="1:14" ht="45">
      <c r="A152" s="15" t="s">
        <v>491</v>
      </c>
      <c r="B152" s="15" t="s">
        <v>191</v>
      </c>
      <c r="C152" s="18" t="s">
        <v>362</v>
      </c>
      <c r="D152" s="16" t="s">
        <v>439</v>
      </c>
      <c r="E152" s="69">
        <v>16</v>
      </c>
      <c r="F152" s="29">
        <v>6.81</v>
      </c>
      <c r="G152" s="77">
        <v>0.22120000000000001</v>
      </c>
      <c r="H152" s="87">
        <f t="shared" si="61"/>
        <v>8.3163719999999994</v>
      </c>
      <c r="I152" s="36">
        <f t="shared" si="62"/>
        <v>0</v>
      </c>
      <c r="J152" s="30">
        <f t="shared" si="63"/>
        <v>8.3163719999999994</v>
      </c>
      <c r="K152" s="17">
        <f t="shared" si="64"/>
        <v>133.06195199999999</v>
      </c>
      <c r="L152" s="52"/>
      <c r="M152" s="52"/>
      <c r="N152" s="85"/>
    </row>
    <row r="153" spans="1:14" ht="45">
      <c r="A153" s="15" t="s">
        <v>492</v>
      </c>
      <c r="B153" s="15" t="s">
        <v>192</v>
      </c>
      <c r="C153" s="18" t="s">
        <v>363</v>
      </c>
      <c r="D153" s="16" t="s">
        <v>439</v>
      </c>
      <c r="E153" s="69">
        <v>4</v>
      </c>
      <c r="F153" s="29">
        <v>10.29</v>
      </c>
      <c r="G153" s="77">
        <v>0.22120000000000001</v>
      </c>
      <c r="H153" s="87">
        <f t="shared" si="61"/>
        <v>12.566148</v>
      </c>
      <c r="I153" s="36">
        <f t="shared" si="62"/>
        <v>0</v>
      </c>
      <c r="J153" s="30">
        <f t="shared" si="63"/>
        <v>12.566148</v>
      </c>
      <c r="K153" s="17">
        <f t="shared" si="64"/>
        <v>50.264592</v>
      </c>
      <c r="L153" s="52"/>
      <c r="M153" s="52"/>
      <c r="N153" s="85"/>
    </row>
    <row r="154" spans="1:14" ht="56.25">
      <c r="A154" s="15" t="s">
        <v>493</v>
      </c>
      <c r="B154" s="15" t="s">
        <v>193</v>
      </c>
      <c r="C154" s="18" t="s">
        <v>364</v>
      </c>
      <c r="D154" s="16" t="s">
        <v>439</v>
      </c>
      <c r="E154" s="69">
        <v>3</v>
      </c>
      <c r="F154" s="29">
        <v>14.07</v>
      </c>
      <c r="G154" s="77">
        <v>0.22120000000000001</v>
      </c>
      <c r="H154" s="87">
        <f t="shared" si="61"/>
        <v>17.182284000000003</v>
      </c>
      <c r="I154" s="36">
        <f t="shared" si="62"/>
        <v>0</v>
      </c>
      <c r="J154" s="30">
        <f t="shared" si="63"/>
        <v>17.182284000000003</v>
      </c>
      <c r="K154" s="17">
        <f t="shared" si="64"/>
        <v>51.546852000000008</v>
      </c>
      <c r="L154" s="52"/>
      <c r="M154" s="52"/>
      <c r="N154" s="85"/>
    </row>
    <row r="155" spans="1:14" ht="45">
      <c r="A155" s="15" t="s">
        <v>494</v>
      </c>
      <c r="B155" s="15" t="s">
        <v>194</v>
      </c>
      <c r="C155" s="18" t="s">
        <v>365</v>
      </c>
      <c r="D155" s="16" t="s">
        <v>439</v>
      </c>
      <c r="E155" s="69">
        <v>20</v>
      </c>
      <c r="F155" s="29">
        <v>8.42</v>
      </c>
      <c r="G155" s="77">
        <v>0.22120000000000001</v>
      </c>
      <c r="H155" s="87">
        <f t="shared" si="61"/>
        <v>10.282504000000001</v>
      </c>
      <c r="I155" s="36">
        <f t="shared" si="62"/>
        <v>0</v>
      </c>
      <c r="J155" s="30">
        <f t="shared" si="63"/>
        <v>10.282504000000001</v>
      </c>
      <c r="K155" s="17">
        <f t="shared" si="64"/>
        <v>205.65008000000003</v>
      </c>
      <c r="L155" s="52"/>
      <c r="M155" s="52"/>
      <c r="N155" s="85"/>
    </row>
    <row r="156" spans="1:14" ht="45">
      <c r="A156" s="15" t="s">
        <v>495</v>
      </c>
      <c r="B156" s="15" t="s">
        <v>195</v>
      </c>
      <c r="C156" s="18" t="s">
        <v>366</v>
      </c>
      <c r="D156" s="16" t="s">
        <v>439</v>
      </c>
      <c r="E156" s="69">
        <v>8</v>
      </c>
      <c r="F156" s="29">
        <v>5.13</v>
      </c>
      <c r="G156" s="77">
        <v>0.22120000000000001</v>
      </c>
      <c r="H156" s="87">
        <f t="shared" si="61"/>
        <v>6.2647560000000002</v>
      </c>
      <c r="I156" s="36">
        <f t="shared" si="62"/>
        <v>0</v>
      </c>
      <c r="J156" s="30">
        <f t="shared" si="63"/>
        <v>6.2647560000000002</v>
      </c>
      <c r="K156" s="17">
        <f t="shared" si="64"/>
        <v>50.118048000000002</v>
      </c>
      <c r="L156" s="52"/>
      <c r="M156" s="52"/>
      <c r="N156" s="85"/>
    </row>
    <row r="157" spans="1:14" ht="56.25">
      <c r="A157" s="15" t="s">
        <v>496</v>
      </c>
      <c r="B157" s="15" t="s">
        <v>196</v>
      </c>
      <c r="C157" s="18" t="s">
        <v>367</v>
      </c>
      <c r="D157" s="16" t="s">
        <v>439</v>
      </c>
      <c r="E157" s="69">
        <v>4</v>
      </c>
      <c r="F157" s="29">
        <v>20.54</v>
      </c>
      <c r="G157" s="77">
        <v>0.22120000000000001</v>
      </c>
      <c r="H157" s="87">
        <f t="shared" si="61"/>
        <v>25.083448000000001</v>
      </c>
      <c r="I157" s="36">
        <f t="shared" si="62"/>
        <v>0</v>
      </c>
      <c r="J157" s="30">
        <f t="shared" si="63"/>
        <v>25.083448000000001</v>
      </c>
      <c r="K157" s="17">
        <f t="shared" si="64"/>
        <v>100.333792</v>
      </c>
      <c r="L157" s="52"/>
      <c r="M157" s="52"/>
      <c r="N157" s="85"/>
    </row>
    <row r="158" spans="1:14" ht="56.25">
      <c r="A158" s="15" t="s">
        <v>497</v>
      </c>
      <c r="B158" s="15" t="s">
        <v>197</v>
      </c>
      <c r="C158" s="18" t="s">
        <v>368</v>
      </c>
      <c r="D158" s="16" t="s">
        <v>439</v>
      </c>
      <c r="E158" s="69">
        <v>2</v>
      </c>
      <c r="F158" s="29">
        <v>35.76</v>
      </c>
      <c r="G158" s="77">
        <v>0.22120000000000001</v>
      </c>
      <c r="H158" s="87">
        <f t="shared" si="61"/>
        <v>43.670112000000003</v>
      </c>
      <c r="I158" s="36">
        <f t="shared" si="62"/>
        <v>0</v>
      </c>
      <c r="J158" s="30">
        <f t="shared" si="63"/>
        <v>43.670112000000003</v>
      </c>
      <c r="K158" s="17">
        <f t="shared" si="64"/>
        <v>87.340224000000006</v>
      </c>
      <c r="L158" s="52"/>
      <c r="M158" s="52"/>
      <c r="N158" s="85"/>
    </row>
    <row r="159" spans="1:14" ht="22.5">
      <c r="A159" s="15" t="s">
        <v>498</v>
      </c>
      <c r="B159" s="15" t="s">
        <v>198</v>
      </c>
      <c r="C159" s="18" t="s">
        <v>369</v>
      </c>
      <c r="D159" s="16" t="s">
        <v>439</v>
      </c>
      <c r="E159" s="69">
        <v>0</v>
      </c>
      <c r="F159" s="29">
        <v>14.4</v>
      </c>
      <c r="G159" s="77">
        <v>0.22120000000000001</v>
      </c>
      <c r="H159" s="87">
        <f t="shared" si="61"/>
        <v>17.585280000000001</v>
      </c>
      <c r="I159" s="36">
        <f t="shared" si="62"/>
        <v>0</v>
      </c>
      <c r="J159" s="30">
        <f t="shared" si="63"/>
        <v>17.585280000000001</v>
      </c>
      <c r="K159" s="17">
        <f t="shared" si="64"/>
        <v>0</v>
      </c>
      <c r="L159" s="52"/>
      <c r="M159" s="52"/>
      <c r="N159" s="85"/>
    </row>
    <row r="160" spans="1:14" ht="22.5">
      <c r="A160" s="15" t="s">
        <v>499</v>
      </c>
      <c r="B160" s="15" t="s">
        <v>199</v>
      </c>
      <c r="C160" s="18" t="s">
        <v>370</v>
      </c>
      <c r="D160" s="16" t="s">
        <v>439</v>
      </c>
      <c r="E160" s="69">
        <v>4</v>
      </c>
      <c r="F160" s="29">
        <v>8.5500000000000007</v>
      </c>
      <c r="G160" s="77">
        <v>0.22120000000000001</v>
      </c>
      <c r="H160" s="87">
        <f t="shared" si="61"/>
        <v>10.441260000000002</v>
      </c>
      <c r="I160" s="36">
        <f t="shared" si="62"/>
        <v>0</v>
      </c>
      <c r="J160" s="30">
        <f t="shared" si="63"/>
        <v>10.441260000000002</v>
      </c>
      <c r="K160" s="17">
        <f t="shared" si="64"/>
        <v>41.765040000000006</v>
      </c>
      <c r="L160" s="52"/>
      <c r="M160" s="52"/>
      <c r="N160" s="85"/>
    </row>
    <row r="161" spans="1:14" ht="22.5">
      <c r="A161" s="15" t="s">
        <v>500</v>
      </c>
      <c r="B161" s="15" t="s">
        <v>200</v>
      </c>
      <c r="C161" s="18" t="s">
        <v>371</v>
      </c>
      <c r="D161" s="16" t="s">
        <v>439</v>
      </c>
      <c r="E161" s="69">
        <v>2</v>
      </c>
      <c r="F161" s="29">
        <v>9.3699999999999992</v>
      </c>
      <c r="G161" s="77">
        <v>0.22120000000000001</v>
      </c>
      <c r="H161" s="87">
        <f t="shared" si="61"/>
        <v>11.442644</v>
      </c>
      <c r="I161" s="36">
        <f t="shared" si="62"/>
        <v>0</v>
      </c>
      <c r="J161" s="30">
        <f t="shared" si="63"/>
        <v>11.442644</v>
      </c>
      <c r="K161" s="17">
        <f t="shared" si="64"/>
        <v>22.885287999999999</v>
      </c>
      <c r="L161" s="52"/>
      <c r="M161" s="52"/>
      <c r="N161" s="85"/>
    </row>
    <row r="162" spans="1:14" ht="45">
      <c r="A162" s="15" t="s">
        <v>501</v>
      </c>
      <c r="B162" s="15" t="s">
        <v>201</v>
      </c>
      <c r="C162" s="18" t="s">
        <v>372</v>
      </c>
      <c r="D162" s="16" t="s">
        <v>439</v>
      </c>
      <c r="E162" s="69">
        <v>6</v>
      </c>
      <c r="F162" s="29">
        <v>10.91</v>
      </c>
      <c r="G162" s="77">
        <v>0.22120000000000001</v>
      </c>
      <c r="H162" s="87">
        <f t="shared" si="61"/>
        <v>13.323292</v>
      </c>
      <c r="I162" s="36">
        <f t="shared" si="62"/>
        <v>0</v>
      </c>
      <c r="J162" s="30">
        <f t="shared" si="63"/>
        <v>13.323292</v>
      </c>
      <c r="K162" s="17">
        <f t="shared" si="64"/>
        <v>79.939751999999999</v>
      </c>
      <c r="L162" s="52"/>
      <c r="M162" s="52"/>
      <c r="N162" s="85"/>
    </row>
    <row r="163" spans="1:14" ht="45">
      <c r="A163" s="15" t="s">
        <v>502</v>
      </c>
      <c r="B163" s="15" t="s">
        <v>202</v>
      </c>
      <c r="C163" s="18" t="s">
        <v>373</v>
      </c>
      <c r="D163" s="16" t="s">
        <v>439</v>
      </c>
      <c r="E163" s="69">
        <v>5</v>
      </c>
      <c r="F163" s="29">
        <v>29.57</v>
      </c>
      <c r="G163" s="77">
        <v>0.22120000000000001</v>
      </c>
      <c r="H163" s="87">
        <f t="shared" si="61"/>
        <v>36.110884000000006</v>
      </c>
      <c r="I163" s="36">
        <f t="shared" si="62"/>
        <v>0</v>
      </c>
      <c r="J163" s="30">
        <f t="shared" si="63"/>
        <v>36.110884000000006</v>
      </c>
      <c r="K163" s="17">
        <f t="shared" si="64"/>
        <v>180.55442000000002</v>
      </c>
      <c r="L163" s="52"/>
      <c r="M163" s="52"/>
      <c r="N163" s="85"/>
    </row>
    <row r="164" spans="1:14" ht="33.75">
      <c r="A164" s="15" t="s">
        <v>503</v>
      </c>
      <c r="B164" s="15" t="s">
        <v>203</v>
      </c>
      <c r="C164" s="18" t="s">
        <v>374</v>
      </c>
      <c r="D164" s="16" t="s">
        <v>439</v>
      </c>
      <c r="E164" s="69">
        <v>1</v>
      </c>
      <c r="F164" s="29">
        <v>470.6</v>
      </c>
      <c r="G164" s="77">
        <v>0.22120000000000001</v>
      </c>
      <c r="H164" s="87">
        <f t="shared" si="61"/>
        <v>574.69672000000003</v>
      </c>
      <c r="I164" s="36">
        <f t="shared" si="62"/>
        <v>0</v>
      </c>
      <c r="J164" s="30">
        <f t="shared" si="63"/>
        <v>574.69672000000003</v>
      </c>
      <c r="K164" s="17">
        <f t="shared" si="64"/>
        <v>574.69672000000003</v>
      </c>
      <c r="L164" s="52"/>
      <c r="M164" s="52"/>
      <c r="N164" s="85"/>
    </row>
    <row r="165" spans="1:14" ht="56.25">
      <c r="A165" s="15" t="s">
        <v>504</v>
      </c>
      <c r="B165" s="15" t="s">
        <v>204</v>
      </c>
      <c r="C165" s="18" t="s">
        <v>375</v>
      </c>
      <c r="D165" s="16" t="s">
        <v>439</v>
      </c>
      <c r="E165" s="69">
        <v>6</v>
      </c>
      <c r="F165" s="29">
        <v>1153.0899999999999</v>
      </c>
      <c r="G165" s="77">
        <v>0.22120000000000001</v>
      </c>
      <c r="H165" s="87">
        <f t="shared" si="61"/>
        <v>1408.1535079999999</v>
      </c>
      <c r="I165" s="36">
        <f t="shared" si="62"/>
        <v>0</v>
      </c>
      <c r="J165" s="30">
        <f t="shared" si="63"/>
        <v>1408.1535079999999</v>
      </c>
      <c r="K165" s="17">
        <f t="shared" si="64"/>
        <v>8448.9210480000002</v>
      </c>
      <c r="L165" s="52"/>
      <c r="M165" s="52"/>
      <c r="N165" s="85"/>
    </row>
    <row r="166" spans="1:14" ht="33.75">
      <c r="A166" s="15" t="s">
        <v>505</v>
      </c>
      <c r="B166" s="15" t="s">
        <v>205</v>
      </c>
      <c r="C166" s="18" t="s">
        <v>376</v>
      </c>
      <c r="D166" s="16" t="s">
        <v>439</v>
      </c>
      <c r="E166" s="69">
        <v>6</v>
      </c>
      <c r="F166" s="29">
        <v>406.11</v>
      </c>
      <c r="G166" s="77">
        <v>0.22120000000000001</v>
      </c>
      <c r="H166" s="87">
        <f t="shared" si="61"/>
        <v>495.94153200000005</v>
      </c>
      <c r="I166" s="36">
        <f t="shared" si="62"/>
        <v>0</v>
      </c>
      <c r="J166" s="30">
        <f t="shared" si="63"/>
        <v>495.94153200000005</v>
      </c>
      <c r="K166" s="17">
        <f t="shared" si="64"/>
        <v>2975.6491920000003</v>
      </c>
      <c r="L166" s="52"/>
      <c r="M166" s="52"/>
      <c r="N166" s="85"/>
    </row>
    <row r="167" spans="1:14" ht="6.95" customHeight="1">
      <c r="A167" s="15"/>
      <c r="B167" s="15"/>
      <c r="C167" s="18"/>
      <c r="D167" s="16"/>
      <c r="E167" s="69"/>
      <c r="F167" s="29"/>
      <c r="G167" s="53"/>
      <c r="H167" s="54"/>
      <c r="I167" s="36"/>
      <c r="J167" s="29"/>
      <c r="K167" s="61"/>
      <c r="L167" s="52"/>
      <c r="M167" s="52"/>
      <c r="N167" s="85"/>
    </row>
    <row r="168" spans="1:14" ht="15">
      <c r="A168" s="42">
        <v>20</v>
      </c>
      <c r="B168" s="42"/>
      <c r="C168" s="67" t="s">
        <v>377</v>
      </c>
      <c r="D168" s="44"/>
      <c r="E168" s="79"/>
      <c r="F168" s="80"/>
      <c r="G168" s="81"/>
      <c r="H168" s="82"/>
      <c r="I168" s="83"/>
      <c r="J168" s="80"/>
      <c r="K168" s="84"/>
      <c r="L168" s="59"/>
      <c r="M168" s="88">
        <f>SUM(L169:L220)</f>
        <v>125160.42164000002</v>
      </c>
      <c r="N168" s="85"/>
    </row>
    <row r="169" spans="1:14" ht="15">
      <c r="A169" s="40" t="s">
        <v>106</v>
      </c>
      <c r="B169" s="40"/>
      <c r="C169" s="41" t="s">
        <v>378</v>
      </c>
      <c r="D169" s="23"/>
      <c r="E169" s="68"/>
      <c r="F169" s="46"/>
      <c r="G169" s="70"/>
      <c r="H169" s="78"/>
      <c r="I169" s="71"/>
      <c r="J169" s="46"/>
      <c r="K169" s="72"/>
      <c r="L169" s="89">
        <f>SUM(K170:K190)</f>
        <v>59232.669592000006</v>
      </c>
      <c r="M169" s="90"/>
      <c r="N169" s="85"/>
    </row>
    <row r="170" spans="1:14" ht="45">
      <c r="A170" s="15" t="s">
        <v>506</v>
      </c>
      <c r="B170" s="15" t="s">
        <v>206</v>
      </c>
      <c r="C170" s="18" t="s">
        <v>379</v>
      </c>
      <c r="D170" s="16" t="s">
        <v>439</v>
      </c>
      <c r="E170" s="69">
        <v>110</v>
      </c>
      <c r="F170" s="29">
        <v>81.81</v>
      </c>
      <c r="G170" s="77">
        <v>0.22120000000000001</v>
      </c>
      <c r="H170" s="87">
        <f t="shared" ref="H170:H190" si="65">F170*(1+G170)</f>
        <v>99.906372000000005</v>
      </c>
      <c r="I170" s="36">
        <f t="shared" ref="I170:I190" si="66">$I$245</f>
        <v>0</v>
      </c>
      <c r="J170" s="30">
        <f t="shared" ref="J170:J190" si="67">H170*(1-I170)</f>
        <v>99.906372000000005</v>
      </c>
      <c r="K170" s="17">
        <f t="shared" ref="K170:K190" si="68">J170*E170</f>
        <v>10989.700920000001</v>
      </c>
      <c r="L170" s="52"/>
      <c r="M170" s="52"/>
      <c r="N170" s="85"/>
    </row>
    <row r="171" spans="1:14" ht="45">
      <c r="A171" s="15" t="s">
        <v>507</v>
      </c>
      <c r="B171" s="15" t="s">
        <v>207</v>
      </c>
      <c r="C171" s="18" t="s">
        <v>380</v>
      </c>
      <c r="D171" s="16" t="s">
        <v>444</v>
      </c>
      <c r="E171" s="69">
        <v>30</v>
      </c>
      <c r="F171" s="29">
        <v>39.96</v>
      </c>
      <c r="G171" s="77">
        <v>0.22120000000000001</v>
      </c>
      <c r="H171" s="87">
        <f t="shared" si="65"/>
        <v>48.799152000000007</v>
      </c>
      <c r="I171" s="36">
        <f t="shared" si="66"/>
        <v>0</v>
      </c>
      <c r="J171" s="30">
        <f t="shared" si="67"/>
        <v>48.799152000000007</v>
      </c>
      <c r="K171" s="17">
        <f t="shared" si="68"/>
        <v>1463.9745600000001</v>
      </c>
      <c r="L171" s="52"/>
      <c r="M171" s="52"/>
      <c r="N171" s="85"/>
    </row>
    <row r="172" spans="1:14" ht="45">
      <c r="A172" s="15" t="s">
        <v>508</v>
      </c>
      <c r="B172" s="15" t="s">
        <v>208</v>
      </c>
      <c r="C172" s="18" t="s">
        <v>381</v>
      </c>
      <c r="D172" s="16" t="s">
        <v>445</v>
      </c>
      <c r="E172" s="69">
        <v>28</v>
      </c>
      <c r="F172" s="29">
        <v>42.76</v>
      </c>
      <c r="G172" s="77">
        <v>0.22120000000000001</v>
      </c>
      <c r="H172" s="87">
        <f t="shared" si="65"/>
        <v>52.218511999999997</v>
      </c>
      <c r="I172" s="36">
        <f t="shared" si="66"/>
        <v>0</v>
      </c>
      <c r="J172" s="30">
        <f t="shared" si="67"/>
        <v>52.218511999999997</v>
      </c>
      <c r="K172" s="17">
        <f t="shared" si="68"/>
        <v>1462.118336</v>
      </c>
      <c r="L172" s="52"/>
      <c r="M172" s="52"/>
      <c r="N172" s="85"/>
    </row>
    <row r="173" spans="1:14" ht="22.5">
      <c r="A173" s="15" t="s">
        <v>509</v>
      </c>
      <c r="B173" s="15" t="s">
        <v>115</v>
      </c>
      <c r="C173" s="18" t="s">
        <v>382</v>
      </c>
      <c r="D173" s="16" t="s">
        <v>445</v>
      </c>
      <c r="E173" s="69">
        <v>1</v>
      </c>
      <c r="F173" s="29">
        <v>49.65</v>
      </c>
      <c r="G173" s="77">
        <v>0.22120000000000001</v>
      </c>
      <c r="H173" s="87">
        <f t="shared" si="65"/>
        <v>60.632580000000004</v>
      </c>
      <c r="I173" s="36">
        <f t="shared" si="66"/>
        <v>0</v>
      </c>
      <c r="J173" s="30">
        <f t="shared" si="67"/>
        <v>60.632580000000004</v>
      </c>
      <c r="K173" s="17">
        <f t="shared" si="68"/>
        <v>60.632580000000004</v>
      </c>
      <c r="L173" s="52"/>
      <c r="M173" s="52"/>
      <c r="N173" s="85"/>
    </row>
    <row r="174" spans="1:14" ht="22.5">
      <c r="A174" s="15" t="s">
        <v>510</v>
      </c>
      <c r="B174" s="15" t="s">
        <v>115</v>
      </c>
      <c r="C174" s="18" t="s">
        <v>383</v>
      </c>
      <c r="D174" s="16" t="s">
        <v>445</v>
      </c>
      <c r="E174" s="69">
        <v>1</v>
      </c>
      <c r="F174" s="29">
        <v>49.1</v>
      </c>
      <c r="G174" s="77">
        <v>0.22120000000000001</v>
      </c>
      <c r="H174" s="87">
        <f t="shared" si="65"/>
        <v>59.960920000000002</v>
      </c>
      <c r="I174" s="36">
        <f t="shared" si="66"/>
        <v>0</v>
      </c>
      <c r="J174" s="30">
        <f t="shared" si="67"/>
        <v>59.960920000000002</v>
      </c>
      <c r="K174" s="17">
        <f t="shared" si="68"/>
        <v>59.960920000000002</v>
      </c>
      <c r="L174" s="52"/>
      <c r="M174" s="52"/>
      <c r="N174" s="85"/>
    </row>
    <row r="175" spans="1:14" ht="22.5">
      <c r="A175" s="15" t="s">
        <v>511</v>
      </c>
      <c r="B175" s="15" t="s">
        <v>115</v>
      </c>
      <c r="C175" s="18" t="s">
        <v>384</v>
      </c>
      <c r="D175" s="16" t="s">
        <v>445</v>
      </c>
      <c r="E175" s="69">
        <v>2</v>
      </c>
      <c r="F175" s="29">
        <v>11.54</v>
      </c>
      <c r="G175" s="77">
        <v>0.22120000000000001</v>
      </c>
      <c r="H175" s="87">
        <f t="shared" si="65"/>
        <v>14.092648000000001</v>
      </c>
      <c r="I175" s="36">
        <f t="shared" si="66"/>
        <v>0</v>
      </c>
      <c r="J175" s="30">
        <f t="shared" si="67"/>
        <v>14.092648000000001</v>
      </c>
      <c r="K175" s="17">
        <f t="shared" si="68"/>
        <v>28.185296000000001</v>
      </c>
      <c r="L175" s="52"/>
      <c r="M175" s="52"/>
      <c r="N175" s="85"/>
    </row>
    <row r="176" spans="1:14" ht="22.5">
      <c r="A176" s="15" t="s">
        <v>512</v>
      </c>
      <c r="B176" s="15" t="s">
        <v>115</v>
      </c>
      <c r="C176" s="18" t="s">
        <v>385</v>
      </c>
      <c r="D176" s="16" t="s">
        <v>445</v>
      </c>
      <c r="E176" s="69">
        <v>1</v>
      </c>
      <c r="F176" s="29">
        <v>17.760000000000002</v>
      </c>
      <c r="G176" s="77">
        <v>0.22120000000000001</v>
      </c>
      <c r="H176" s="87">
        <f t="shared" si="65"/>
        <v>21.688512000000003</v>
      </c>
      <c r="I176" s="36">
        <f t="shared" si="66"/>
        <v>0</v>
      </c>
      <c r="J176" s="30">
        <f t="shared" si="67"/>
        <v>21.688512000000003</v>
      </c>
      <c r="K176" s="17">
        <f t="shared" si="68"/>
        <v>21.688512000000003</v>
      </c>
      <c r="L176" s="52"/>
      <c r="M176" s="52"/>
      <c r="N176" s="85"/>
    </row>
    <row r="177" spans="1:14" ht="22.5">
      <c r="A177" s="15" t="s">
        <v>513</v>
      </c>
      <c r="B177" s="15" t="s">
        <v>115</v>
      </c>
      <c r="C177" s="18" t="s">
        <v>386</v>
      </c>
      <c r="D177" s="16" t="s">
        <v>445</v>
      </c>
      <c r="E177" s="69">
        <v>8</v>
      </c>
      <c r="F177" s="29">
        <v>10.49</v>
      </c>
      <c r="G177" s="77">
        <v>0.22120000000000001</v>
      </c>
      <c r="H177" s="87">
        <f t="shared" si="65"/>
        <v>12.810388000000001</v>
      </c>
      <c r="I177" s="36">
        <f t="shared" si="66"/>
        <v>0</v>
      </c>
      <c r="J177" s="30">
        <f t="shared" si="67"/>
        <v>12.810388000000001</v>
      </c>
      <c r="K177" s="17">
        <f t="shared" si="68"/>
        <v>102.48310400000001</v>
      </c>
      <c r="L177" s="52"/>
      <c r="M177" s="52"/>
      <c r="N177" s="85"/>
    </row>
    <row r="178" spans="1:14" ht="22.5">
      <c r="A178" s="15" t="s">
        <v>514</v>
      </c>
      <c r="B178" s="15" t="s">
        <v>115</v>
      </c>
      <c r="C178" s="18" t="s">
        <v>387</v>
      </c>
      <c r="D178" s="16" t="s">
        <v>445</v>
      </c>
      <c r="E178" s="69">
        <v>13</v>
      </c>
      <c r="F178" s="29">
        <v>7.65</v>
      </c>
      <c r="G178" s="77">
        <v>0.22120000000000001</v>
      </c>
      <c r="H178" s="87">
        <f t="shared" si="65"/>
        <v>9.3421800000000008</v>
      </c>
      <c r="I178" s="36">
        <f t="shared" si="66"/>
        <v>0</v>
      </c>
      <c r="J178" s="30">
        <f t="shared" si="67"/>
        <v>9.3421800000000008</v>
      </c>
      <c r="K178" s="17">
        <f t="shared" si="68"/>
        <v>121.44834000000002</v>
      </c>
      <c r="L178" s="52"/>
      <c r="M178" s="52"/>
      <c r="N178" s="85"/>
    </row>
    <row r="179" spans="1:14" ht="45">
      <c r="A179" s="15" t="s">
        <v>515</v>
      </c>
      <c r="B179" s="15" t="s">
        <v>209</v>
      </c>
      <c r="C179" s="18" t="s">
        <v>388</v>
      </c>
      <c r="D179" s="16" t="s">
        <v>444</v>
      </c>
      <c r="E179" s="69">
        <v>300</v>
      </c>
      <c r="F179" s="29">
        <v>9.7899999999999991</v>
      </c>
      <c r="G179" s="77">
        <v>0.22120000000000001</v>
      </c>
      <c r="H179" s="87">
        <f t="shared" si="65"/>
        <v>11.955548</v>
      </c>
      <c r="I179" s="36">
        <f t="shared" si="66"/>
        <v>0</v>
      </c>
      <c r="J179" s="30">
        <f t="shared" si="67"/>
        <v>11.955548</v>
      </c>
      <c r="K179" s="17">
        <f t="shared" si="68"/>
        <v>3586.6644000000001</v>
      </c>
      <c r="L179" s="52"/>
      <c r="M179" s="52"/>
      <c r="N179" s="85"/>
    </row>
    <row r="180" spans="1:14" ht="45">
      <c r="A180" s="15" t="s">
        <v>516</v>
      </c>
      <c r="B180" s="15" t="s">
        <v>210</v>
      </c>
      <c r="C180" s="18" t="s">
        <v>389</v>
      </c>
      <c r="D180" s="16" t="s">
        <v>444</v>
      </c>
      <c r="E180" s="69">
        <v>25</v>
      </c>
      <c r="F180" s="29">
        <v>10.11</v>
      </c>
      <c r="G180" s="77">
        <v>0.22120000000000001</v>
      </c>
      <c r="H180" s="87">
        <f t="shared" si="65"/>
        <v>12.346332</v>
      </c>
      <c r="I180" s="36">
        <f t="shared" si="66"/>
        <v>0</v>
      </c>
      <c r="J180" s="30">
        <f t="shared" si="67"/>
        <v>12.346332</v>
      </c>
      <c r="K180" s="17">
        <f t="shared" si="68"/>
        <v>308.6583</v>
      </c>
      <c r="L180" s="52"/>
      <c r="M180" s="52"/>
      <c r="N180" s="85"/>
    </row>
    <row r="181" spans="1:14" ht="45">
      <c r="A181" s="15" t="s">
        <v>517</v>
      </c>
      <c r="B181" s="15" t="s">
        <v>211</v>
      </c>
      <c r="C181" s="18" t="s">
        <v>390</v>
      </c>
      <c r="D181" s="16" t="s">
        <v>445</v>
      </c>
      <c r="E181" s="69">
        <v>10</v>
      </c>
      <c r="F181" s="29">
        <v>13.77</v>
      </c>
      <c r="G181" s="77">
        <v>0.22120000000000001</v>
      </c>
      <c r="H181" s="87">
        <f t="shared" si="65"/>
        <v>16.815923999999999</v>
      </c>
      <c r="I181" s="36">
        <f t="shared" si="66"/>
        <v>0</v>
      </c>
      <c r="J181" s="30">
        <f t="shared" si="67"/>
        <v>16.815923999999999</v>
      </c>
      <c r="K181" s="17">
        <f t="shared" si="68"/>
        <v>168.15923999999998</v>
      </c>
      <c r="L181" s="52"/>
      <c r="M181" s="52"/>
      <c r="N181" s="85"/>
    </row>
    <row r="182" spans="1:14" ht="45">
      <c r="A182" s="15" t="s">
        <v>518</v>
      </c>
      <c r="B182" s="15" t="s">
        <v>212</v>
      </c>
      <c r="C182" s="18" t="s">
        <v>391</v>
      </c>
      <c r="D182" s="16" t="s">
        <v>445</v>
      </c>
      <c r="E182" s="69">
        <v>30</v>
      </c>
      <c r="F182" s="29">
        <v>10.210000000000001</v>
      </c>
      <c r="G182" s="77">
        <v>0.22120000000000001</v>
      </c>
      <c r="H182" s="87">
        <f t="shared" si="65"/>
        <v>12.468452000000001</v>
      </c>
      <c r="I182" s="36">
        <f t="shared" si="66"/>
        <v>0</v>
      </c>
      <c r="J182" s="30">
        <f t="shared" si="67"/>
        <v>12.468452000000001</v>
      </c>
      <c r="K182" s="17">
        <f t="shared" si="68"/>
        <v>374.05356</v>
      </c>
      <c r="L182" s="52"/>
      <c r="M182" s="52"/>
      <c r="N182" s="85"/>
    </row>
    <row r="183" spans="1:14" ht="45">
      <c r="A183" s="15" t="s">
        <v>519</v>
      </c>
      <c r="B183" s="15" t="s">
        <v>213</v>
      </c>
      <c r="C183" s="18" t="s">
        <v>392</v>
      </c>
      <c r="D183" s="16" t="s">
        <v>445</v>
      </c>
      <c r="E183" s="69">
        <v>35</v>
      </c>
      <c r="F183" s="29">
        <v>8.9499999999999993</v>
      </c>
      <c r="G183" s="77">
        <v>0.22120000000000001</v>
      </c>
      <c r="H183" s="87">
        <f t="shared" si="65"/>
        <v>10.929739999999999</v>
      </c>
      <c r="I183" s="36">
        <f t="shared" si="66"/>
        <v>0</v>
      </c>
      <c r="J183" s="30">
        <f t="shared" si="67"/>
        <v>10.929739999999999</v>
      </c>
      <c r="K183" s="17">
        <f t="shared" si="68"/>
        <v>382.54089999999997</v>
      </c>
      <c r="L183" s="52"/>
      <c r="M183" s="52"/>
      <c r="N183" s="85"/>
    </row>
    <row r="184" spans="1:14" ht="45">
      <c r="A184" s="15" t="s">
        <v>520</v>
      </c>
      <c r="B184" s="15" t="s">
        <v>214</v>
      </c>
      <c r="C184" s="18" t="s">
        <v>393</v>
      </c>
      <c r="D184" s="16" t="s">
        <v>445</v>
      </c>
      <c r="E184" s="69">
        <v>6</v>
      </c>
      <c r="F184" s="29">
        <v>10.47</v>
      </c>
      <c r="G184" s="77">
        <v>0.22120000000000001</v>
      </c>
      <c r="H184" s="87">
        <f t="shared" si="65"/>
        <v>12.785964000000002</v>
      </c>
      <c r="I184" s="36">
        <f t="shared" si="66"/>
        <v>0</v>
      </c>
      <c r="J184" s="30">
        <f t="shared" si="67"/>
        <v>12.785964000000002</v>
      </c>
      <c r="K184" s="17">
        <f t="shared" si="68"/>
        <v>76.715784000000014</v>
      </c>
      <c r="L184" s="52"/>
      <c r="M184" s="52"/>
      <c r="N184" s="85"/>
    </row>
    <row r="185" spans="1:14" ht="33.75">
      <c r="A185" s="15" t="s">
        <v>521</v>
      </c>
      <c r="B185" s="15" t="s">
        <v>215</v>
      </c>
      <c r="C185" s="18" t="s">
        <v>394</v>
      </c>
      <c r="D185" s="16" t="s">
        <v>445</v>
      </c>
      <c r="E185" s="69">
        <v>110</v>
      </c>
      <c r="F185" s="29">
        <v>27.57</v>
      </c>
      <c r="G185" s="77">
        <v>0.22120000000000001</v>
      </c>
      <c r="H185" s="87">
        <f t="shared" si="65"/>
        <v>33.668483999999999</v>
      </c>
      <c r="I185" s="36">
        <f t="shared" si="66"/>
        <v>0</v>
      </c>
      <c r="J185" s="30">
        <f t="shared" si="67"/>
        <v>33.668483999999999</v>
      </c>
      <c r="K185" s="17">
        <f t="shared" si="68"/>
        <v>3703.5332399999998</v>
      </c>
      <c r="L185" s="52"/>
      <c r="M185" s="52"/>
      <c r="N185" s="85"/>
    </row>
    <row r="186" spans="1:14" ht="45">
      <c r="A186" s="15" t="s">
        <v>522</v>
      </c>
      <c r="B186" s="15" t="s">
        <v>216</v>
      </c>
      <c r="C186" s="18" t="s">
        <v>395</v>
      </c>
      <c r="D186" s="16" t="s">
        <v>444</v>
      </c>
      <c r="E186" s="69">
        <v>1400</v>
      </c>
      <c r="F186" s="29">
        <v>3.13</v>
      </c>
      <c r="G186" s="77">
        <v>0.22120000000000001</v>
      </c>
      <c r="H186" s="87">
        <f t="shared" si="65"/>
        <v>3.8223560000000001</v>
      </c>
      <c r="I186" s="36">
        <f t="shared" si="66"/>
        <v>0</v>
      </c>
      <c r="J186" s="30">
        <f t="shared" si="67"/>
        <v>3.8223560000000001</v>
      </c>
      <c r="K186" s="17">
        <f t="shared" si="68"/>
        <v>5351.2983999999997</v>
      </c>
      <c r="L186" s="52"/>
      <c r="M186" s="52"/>
      <c r="N186" s="85"/>
    </row>
    <row r="187" spans="1:14" ht="45">
      <c r="A187" s="15" t="s">
        <v>523</v>
      </c>
      <c r="B187" s="15" t="s">
        <v>216</v>
      </c>
      <c r="C187" s="18" t="s">
        <v>396</v>
      </c>
      <c r="D187" s="16" t="s">
        <v>446</v>
      </c>
      <c r="E187" s="69">
        <v>700</v>
      </c>
      <c r="F187" s="29">
        <v>3.13</v>
      </c>
      <c r="G187" s="77">
        <v>0.22120000000000001</v>
      </c>
      <c r="H187" s="87">
        <f t="shared" si="65"/>
        <v>3.8223560000000001</v>
      </c>
      <c r="I187" s="36">
        <f t="shared" si="66"/>
        <v>0</v>
      </c>
      <c r="J187" s="30">
        <f t="shared" si="67"/>
        <v>3.8223560000000001</v>
      </c>
      <c r="K187" s="17">
        <f t="shared" si="68"/>
        <v>2675.6491999999998</v>
      </c>
      <c r="L187" s="52"/>
      <c r="M187" s="52"/>
      <c r="N187" s="85"/>
    </row>
    <row r="188" spans="1:14" ht="45">
      <c r="A188" s="15" t="s">
        <v>524</v>
      </c>
      <c r="B188" s="15" t="s">
        <v>217</v>
      </c>
      <c r="C188" s="18" t="s">
        <v>397</v>
      </c>
      <c r="D188" s="16" t="s">
        <v>444</v>
      </c>
      <c r="E188" s="69">
        <v>2000</v>
      </c>
      <c r="F188" s="29">
        <v>4.8899999999999997</v>
      </c>
      <c r="G188" s="77">
        <v>0.22120000000000001</v>
      </c>
      <c r="H188" s="87">
        <f t="shared" si="65"/>
        <v>5.9716680000000002</v>
      </c>
      <c r="I188" s="36">
        <f t="shared" si="66"/>
        <v>0</v>
      </c>
      <c r="J188" s="30">
        <f t="shared" si="67"/>
        <v>5.9716680000000002</v>
      </c>
      <c r="K188" s="17">
        <f t="shared" si="68"/>
        <v>11943.336000000001</v>
      </c>
      <c r="L188" s="52"/>
      <c r="M188" s="52"/>
      <c r="N188" s="85"/>
    </row>
    <row r="189" spans="1:14" ht="45">
      <c r="A189" s="15" t="s">
        <v>525</v>
      </c>
      <c r="B189" s="15" t="s">
        <v>217</v>
      </c>
      <c r="C189" s="18" t="s">
        <v>398</v>
      </c>
      <c r="D189" s="16" t="s">
        <v>444</v>
      </c>
      <c r="E189" s="69">
        <v>1000</v>
      </c>
      <c r="F189" s="29">
        <v>4.8899999999999997</v>
      </c>
      <c r="G189" s="77">
        <v>0.22120000000000001</v>
      </c>
      <c r="H189" s="87">
        <f t="shared" si="65"/>
        <v>5.9716680000000002</v>
      </c>
      <c r="I189" s="36">
        <f t="shared" si="66"/>
        <v>0</v>
      </c>
      <c r="J189" s="30">
        <f t="shared" si="67"/>
        <v>5.9716680000000002</v>
      </c>
      <c r="K189" s="17">
        <f t="shared" si="68"/>
        <v>5971.6680000000006</v>
      </c>
      <c r="L189" s="52"/>
      <c r="M189" s="52"/>
      <c r="N189" s="85"/>
    </row>
    <row r="190" spans="1:14" ht="22.5">
      <c r="A190" s="15" t="s">
        <v>526</v>
      </c>
      <c r="B190" s="15" t="s">
        <v>115</v>
      </c>
      <c r="C190" s="18" t="s">
        <v>399</v>
      </c>
      <c r="D190" s="16" t="s">
        <v>445</v>
      </c>
      <c r="E190" s="69">
        <v>1</v>
      </c>
      <c r="F190" s="29">
        <v>8500</v>
      </c>
      <c r="G190" s="77">
        <v>0.22120000000000001</v>
      </c>
      <c r="H190" s="87">
        <f t="shared" si="65"/>
        <v>10380.200000000001</v>
      </c>
      <c r="I190" s="36">
        <f t="shared" si="66"/>
        <v>0</v>
      </c>
      <c r="J190" s="30">
        <f t="shared" si="67"/>
        <v>10380.200000000001</v>
      </c>
      <c r="K190" s="17">
        <f t="shared" si="68"/>
        <v>10380.200000000001</v>
      </c>
      <c r="L190" s="52"/>
      <c r="M190" s="52"/>
      <c r="N190" s="85"/>
    </row>
    <row r="191" spans="1:14" ht="6.95" customHeight="1">
      <c r="A191" s="15"/>
      <c r="B191" s="15"/>
      <c r="C191" s="18"/>
      <c r="D191" s="16"/>
      <c r="E191" s="69"/>
      <c r="F191" s="29"/>
      <c r="G191" s="53"/>
      <c r="H191" s="54"/>
      <c r="I191" s="36"/>
      <c r="J191" s="29"/>
      <c r="K191" s="61"/>
      <c r="L191" s="52"/>
      <c r="M191" s="52"/>
      <c r="N191" s="85"/>
    </row>
    <row r="192" spans="1:14" ht="15">
      <c r="A192" s="40" t="s">
        <v>107</v>
      </c>
      <c r="B192" s="40"/>
      <c r="C192" s="41" t="s">
        <v>400</v>
      </c>
      <c r="D192" s="23"/>
      <c r="E192" s="68"/>
      <c r="F192" s="46"/>
      <c r="G192" s="70"/>
      <c r="H192" s="78"/>
      <c r="I192" s="71"/>
      <c r="J192" s="46"/>
      <c r="K192" s="72"/>
      <c r="L192" s="89">
        <f>SUM(K193:K218)</f>
        <v>44255.384312000009</v>
      </c>
      <c r="M192" s="90"/>
      <c r="N192" s="85"/>
    </row>
    <row r="193" spans="1:14" ht="45">
      <c r="A193" s="15" t="s">
        <v>527</v>
      </c>
      <c r="B193" s="15" t="s">
        <v>207</v>
      </c>
      <c r="C193" s="18" t="s">
        <v>380</v>
      </c>
      <c r="D193" s="16" t="s">
        <v>444</v>
      </c>
      <c r="E193" s="69">
        <v>30</v>
      </c>
      <c r="F193" s="29">
        <v>39.96</v>
      </c>
      <c r="G193" s="77">
        <v>0.22120000000000001</v>
      </c>
      <c r="H193" s="87">
        <f t="shared" ref="H193:H218" si="69">F193*(1+G193)</f>
        <v>48.799152000000007</v>
      </c>
      <c r="I193" s="36">
        <f t="shared" ref="I193:I218" si="70">$I$245</f>
        <v>0</v>
      </c>
      <c r="J193" s="30">
        <f t="shared" ref="J193:J218" si="71">H193*(1-I193)</f>
        <v>48.799152000000007</v>
      </c>
      <c r="K193" s="17">
        <f t="shared" ref="K193:K218" si="72">J193*E193</f>
        <v>1463.9745600000001</v>
      </c>
      <c r="L193" s="52"/>
      <c r="M193" s="52"/>
      <c r="N193" s="85"/>
    </row>
    <row r="194" spans="1:14" ht="22.5">
      <c r="A194" s="15" t="s">
        <v>528</v>
      </c>
      <c r="B194" s="15" t="s">
        <v>115</v>
      </c>
      <c r="C194" s="18" t="s">
        <v>382</v>
      </c>
      <c r="D194" s="16" t="s">
        <v>445</v>
      </c>
      <c r="E194" s="69">
        <v>1</v>
      </c>
      <c r="F194" s="29">
        <v>49.65</v>
      </c>
      <c r="G194" s="77">
        <v>0.22120000000000001</v>
      </c>
      <c r="H194" s="87">
        <f t="shared" si="69"/>
        <v>60.632580000000004</v>
      </c>
      <c r="I194" s="36">
        <f t="shared" si="70"/>
        <v>0</v>
      </c>
      <c r="J194" s="30">
        <f t="shared" si="71"/>
        <v>60.632580000000004</v>
      </c>
      <c r="K194" s="17">
        <f t="shared" si="72"/>
        <v>60.632580000000004</v>
      </c>
      <c r="L194" s="52"/>
      <c r="M194" s="52"/>
      <c r="N194" s="85"/>
    </row>
    <row r="195" spans="1:14" ht="22.5">
      <c r="A195" s="15" t="s">
        <v>529</v>
      </c>
      <c r="B195" s="15" t="s">
        <v>115</v>
      </c>
      <c r="C195" s="18" t="s">
        <v>383</v>
      </c>
      <c r="D195" s="16" t="s">
        <v>445</v>
      </c>
      <c r="E195" s="69">
        <v>1</v>
      </c>
      <c r="F195" s="29">
        <v>49.1</v>
      </c>
      <c r="G195" s="77">
        <v>0.22120000000000001</v>
      </c>
      <c r="H195" s="87">
        <f t="shared" si="69"/>
        <v>59.960920000000002</v>
      </c>
      <c r="I195" s="36">
        <f t="shared" si="70"/>
        <v>0</v>
      </c>
      <c r="J195" s="30">
        <f t="shared" si="71"/>
        <v>59.960920000000002</v>
      </c>
      <c r="K195" s="17">
        <f t="shared" si="72"/>
        <v>59.960920000000002</v>
      </c>
      <c r="L195" s="52"/>
      <c r="M195" s="52"/>
      <c r="N195" s="85"/>
    </row>
    <row r="196" spans="1:14" ht="22.5">
      <c r="A196" s="15" t="s">
        <v>530</v>
      </c>
      <c r="B196" s="15" t="s">
        <v>115</v>
      </c>
      <c r="C196" s="18" t="s">
        <v>384</v>
      </c>
      <c r="D196" s="16" t="s">
        <v>445</v>
      </c>
      <c r="E196" s="69">
        <v>2</v>
      </c>
      <c r="F196" s="29">
        <v>11.54</v>
      </c>
      <c r="G196" s="77">
        <v>0.22120000000000001</v>
      </c>
      <c r="H196" s="87">
        <f t="shared" si="69"/>
        <v>14.092648000000001</v>
      </c>
      <c r="I196" s="36">
        <f t="shared" si="70"/>
        <v>0</v>
      </c>
      <c r="J196" s="30">
        <f t="shared" si="71"/>
        <v>14.092648000000001</v>
      </c>
      <c r="K196" s="17">
        <f t="shared" si="72"/>
        <v>28.185296000000001</v>
      </c>
      <c r="L196" s="52"/>
      <c r="M196" s="52"/>
      <c r="N196" s="85"/>
    </row>
    <row r="197" spans="1:14" ht="22.5">
      <c r="A197" s="15" t="s">
        <v>531</v>
      </c>
      <c r="B197" s="15" t="s">
        <v>115</v>
      </c>
      <c r="C197" s="18" t="s">
        <v>385</v>
      </c>
      <c r="D197" s="16" t="s">
        <v>445</v>
      </c>
      <c r="E197" s="69">
        <v>1</v>
      </c>
      <c r="F197" s="29">
        <v>17.760000000000002</v>
      </c>
      <c r="G197" s="77">
        <v>0.22120000000000001</v>
      </c>
      <c r="H197" s="87">
        <f t="shared" si="69"/>
        <v>21.688512000000003</v>
      </c>
      <c r="I197" s="36">
        <f t="shared" si="70"/>
        <v>0</v>
      </c>
      <c r="J197" s="30">
        <f t="shared" si="71"/>
        <v>21.688512000000003</v>
      </c>
      <c r="K197" s="17">
        <f t="shared" si="72"/>
        <v>21.688512000000003</v>
      </c>
      <c r="L197" s="52"/>
      <c r="M197" s="52"/>
      <c r="N197" s="85"/>
    </row>
    <row r="198" spans="1:14" ht="22.5">
      <c r="A198" s="15" t="s">
        <v>532</v>
      </c>
      <c r="B198" s="15" t="s">
        <v>115</v>
      </c>
      <c r="C198" s="18" t="s">
        <v>386</v>
      </c>
      <c r="D198" s="16" t="s">
        <v>445</v>
      </c>
      <c r="E198" s="69">
        <v>15</v>
      </c>
      <c r="F198" s="29">
        <v>10.49</v>
      </c>
      <c r="G198" s="77">
        <v>0.22120000000000001</v>
      </c>
      <c r="H198" s="87">
        <f t="shared" si="69"/>
        <v>12.810388000000001</v>
      </c>
      <c r="I198" s="36">
        <f t="shared" si="70"/>
        <v>0</v>
      </c>
      <c r="J198" s="30">
        <f t="shared" si="71"/>
        <v>12.810388000000001</v>
      </c>
      <c r="K198" s="17">
        <f t="shared" si="72"/>
        <v>192.15582000000003</v>
      </c>
      <c r="L198" s="52"/>
      <c r="M198" s="52"/>
      <c r="N198" s="85"/>
    </row>
    <row r="199" spans="1:14" ht="22.5">
      <c r="A199" s="15" t="s">
        <v>533</v>
      </c>
      <c r="B199" s="15" t="s">
        <v>115</v>
      </c>
      <c r="C199" s="18" t="s">
        <v>387</v>
      </c>
      <c r="D199" s="16" t="s">
        <v>445</v>
      </c>
      <c r="E199" s="69">
        <v>5</v>
      </c>
      <c r="F199" s="29">
        <v>7.65</v>
      </c>
      <c r="G199" s="77">
        <v>0.22120000000000001</v>
      </c>
      <c r="H199" s="87">
        <f t="shared" si="69"/>
        <v>9.3421800000000008</v>
      </c>
      <c r="I199" s="36">
        <f t="shared" si="70"/>
        <v>0</v>
      </c>
      <c r="J199" s="30">
        <f t="shared" si="71"/>
        <v>9.3421800000000008</v>
      </c>
      <c r="K199" s="17">
        <f t="shared" si="72"/>
        <v>46.710900000000002</v>
      </c>
      <c r="L199" s="52"/>
      <c r="M199" s="52"/>
      <c r="N199" s="85"/>
    </row>
    <row r="200" spans="1:14" ht="45">
      <c r="A200" s="15" t="s">
        <v>534</v>
      </c>
      <c r="B200" s="15" t="s">
        <v>209</v>
      </c>
      <c r="C200" s="18" t="s">
        <v>388</v>
      </c>
      <c r="D200" s="16" t="s">
        <v>444</v>
      </c>
      <c r="E200" s="69">
        <v>600</v>
      </c>
      <c r="F200" s="29">
        <v>9.7899999999999991</v>
      </c>
      <c r="G200" s="77">
        <v>0.22120000000000001</v>
      </c>
      <c r="H200" s="87">
        <f t="shared" si="69"/>
        <v>11.955548</v>
      </c>
      <c r="I200" s="36">
        <f t="shared" si="70"/>
        <v>0</v>
      </c>
      <c r="J200" s="30">
        <f t="shared" si="71"/>
        <v>11.955548</v>
      </c>
      <c r="K200" s="17">
        <f t="shared" si="72"/>
        <v>7173.3288000000002</v>
      </c>
      <c r="L200" s="52"/>
      <c r="M200" s="52"/>
      <c r="N200" s="85"/>
    </row>
    <row r="201" spans="1:14" ht="45">
      <c r="A201" s="15" t="s">
        <v>535</v>
      </c>
      <c r="B201" s="15" t="s">
        <v>210</v>
      </c>
      <c r="C201" s="18" t="s">
        <v>389</v>
      </c>
      <c r="D201" s="16" t="s">
        <v>444</v>
      </c>
      <c r="E201" s="69">
        <v>120</v>
      </c>
      <c r="F201" s="29">
        <v>10.11</v>
      </c>
      <c r="G201" s="77">
        <v>0.22120000000000001</v>
      </c>
      <c r="H201" s="87">
        <f t="shared" si="69"/>
        <v>12.346332</v>
      </c>
      <c r="I201" s="36">
        <f t="shared" si="70"/>
        <v>0</v>
      </c>
      <c r="J201" s="30">
        <f t="shared" si="71"/>
        <v>12.346332</v>
      </c>
      <c r="K201" s="17">
        <f t="shared" si="72"/>
        <v>1481.5598400000001</v>
      </c>
      <c r="L201" s="52"/>
      <c r="M201" s="52"/>
      <c r="N201" s="85"/>
    </row>
    <row r="202" spans="1:14" ht="45">
      <c r="A202" s="15" t="s">
        <v>536</v>
      </c>
      <c r="B202" s="15" t="s">
        <v>216</v>
      </c>
      <c r="C202" s="18" t="s">
        <v>395</v>
      </c>
      <c r="D202" s="16" t="s">
        <v>444</v>
      </c>
      <c r="E202" s="69">
        <v>350</v>
      </c>
      <c r="F202" s="29">
        <v>3.13</v>
      </c>
      <c r="G202" s="77">
        <v>0.22120000000000001</v>
      </c>
      <c r="H202" s="87">
        <f t="shared" si="69"/>
        <v>3.8223560000000001</v>
      </c>
      <c r="I202" s="36">
        <f t="shared" si="70"/>
        <v>0</v>
      </c>
      <c r="J202" s="30">
        <f t="shared" si="71"/>
        <v>3.8223560000000001</v>
      </c>
      <c r="K202" s="17">
        <f t="shared" si="72"/>
        <v>1337.8245999999999</v>
      </c>
      <c r="L202" s="52"/>
      <c r="M202" s="52"/>
      <c r="N202" s="85"/>
    </row>
    <row r="203" spans="1:14" ht="45">
      <c r="A203" s="15" t="s">
        <v>537</v>
      </c>
      <c r="B203" s="15" t="s">
        <v>216</v>
      </c>
      <c r="C203" s="18" t="s">
        <v>396</v>
      </c>
      <c r="D203" s="16" t="s">
        <v>444</v>
      </c>
      <c r="E203" s="69">
        <v>350</v>
      </c>
      <c r="F203" s="29">
        <v>3.13</v>
      </c>
      <c r="G203" s="77">
        <v>0.22120000000000001</v>
      </c>
      <c r="H203" s="87">
        <f t="shared" si="69"/>
        <v>3.8223560000000001</v>
      </c>
      <c r="I203" s="36">
        <f t="shared" si="70"/>
        <v>0</v>
      </c>
      <c r="J203" s="30">
        <f t="shared" si="71"/>
        <v>3.8223560000000001</v>
      </c>
      <c r="K203" s="17">
        <f t="shared" si="72"/>
        <v>1337.8245999999999</v>
      </c>
      <c r="L203" s="52"/>
      <c r="M203" s="52"/>
      <c r="N203" s="85"/>
    </row>
    <row r="204" spans="1:14" ht="45">
      <c r="A204" s="15" t="s">
        <v>538</v>
      </c>
      <c r="B204" s="15" t="s">
        <v>216</v>
      </c>
      <c r="C204" s="18" t="s">
        <v>401</v>
      </c>
      <c r="D204" s="16" t="s">
        <v>444</v>
      </c>
      <c r="E204" s="69">
        <v>350</v>
      </c>
      <c r="F204" s="29">
        <v>3.13</v>
      </c>
      <c r="G204" s="77">
        <v>0.22120000000000001</v>
      </c>
      <c r="H204" s="87">
        <f t="shared" si="69"/>
        <v>3.8223560000000001</v>
      </c>
      <c r="I204" s="36">
        <f t="shared" si="70"/>
        <v>0</v>
      </c>
      <c r="J204" s="30">
        <f t="shared" si="71"/>
        <v>3.8223560000000001</v>
      </c>
      <c r="K204" s="17">
        <f t="shared" si="72"/>
        <v>1337.8245999999999</v>
      </c>
      <c r="L204" s="52"/>
      <c r="M204" s="52"/>
      <c r="N204" s="85"/>
    </row>
    <row r="205" spans="1:14" ht="45">
      <c r="A205" s="15" t="s">
        <v>539</v>
      </c>
      <c r="B205" s="15" t="s">
        <v>217</v>
      </c>
      <c r="C205" s="18" t="s">
        <v>397</v>
      </c>
      <c r="D205" s="16" t="s">
        <v>444</v>
      </c>
      <c r="E205" s="69">
        <v>600</v>
      </c>
      <c r="F205" s="29">
        <v>4.8899999999999997</v>
      </c>
      <c r="G205" s="77">
        <v>0.22120000000000001</v>
      </c>
      <c r="H205" s="87">
        <f t="shared" si="69"/>
        <v>5.9716680000000002</v>
      </c>
      <c r="I205" s="36">
        <f t="shared" si="70"/>
        <v>0</v>
      </c>
      <c r="J205" s="30">
        <f t="shared" si="71"/>
        <v>5.9716680000000002</v>
      </c>
      <c r="K205" s="17">
        <f t="shared" si="72"/>
        <v>3583.0008000000003</v>
      </c>
      <c r="L205" s="52"/>
      <c r="M205" s="52"/>
      <c r="N205" s="85"/>
    </row>
    <row r="206" spans="1:14" ht="45">
      <c r="A206" s="15" t="s">
        <v>540</v>
      </c>
      <c r="B206" s="15" t="s">
        <v>217</v>
      </c>
      <c r="C206" s="18" t="s">
        <v>398</v>
      </c>
      <c r="D206" s="16" t="s">
        <v>444</v>
      </c>
      <c r="E206" s="69">
        <v>600</v>
      </c>
      <c r="F206" s="29">
        <v>4.8899999999999997</v>
      </c>
      <c r="G206" s="77">
        <v>0.22120000000000001</v>
      </c>
      <c r="H206" s="87">
        <f t="shared" si="69"/>
        <v>5.9716680000000002</v>
      </c>
      <c r="I206" s="36">
        <f t="shared" si="70"/>
        <v>0</v>
      </c>
      <c r="J206" s="30">
        <f t="shared" si="71"/>
        <v>5.9716680000000002</v>
      </c>
      <c r="K206" s="17">
        <f t="shared" si="72"/>
        <v>3583.0008000000003</v>
      </c>
      <c r="L206" s="52"/>
      <c r="M206" s="52"/>
      <c r="N206" s="85"/>
    </row>
    <row r="207" spans="1:14" ht="45">
      <c r="A207" s="15" t="s">
        <v>541</v>
      </c>
      <c r="B207" s="15" t="s">
        <v>217</v>
      </c>
      <c r="C207" s="18" t="s">
        <v>402</v>
      </c>
      <c r="D207" s="16" t="s">
        <v>444</v>
      </c>
      <c r="E207" s="69">
        <v>600</v>
      </c>
      <c r="F207" s="29">
        <v>4.8899999999999997</v>
      </c>
      <c r="G207" s="77">
        <v>0.22120000000000001</v>
      </c>
      <c r="H207" s="87">
        <f t="shared" si="69"/>
        <v>5.9716680000000002</v>
      </c>
      <c r="I207" s="36">
        <f t="shared" si="70"/>
        <v>0</v>
      </c>
      <c r="J207" s="30">
        <f t="shared" si="71"/>
        <v>5.9716680000000002</v>
      </c>
      <c r="K207" s="17">
        <f t="shared" si="72"/>
        <v>3583.0008000000003</v>
      </c>
      <c r="L207" s="52"/>
      <c r="M207" s="52"/>
      <c r="N207" s="85"/>
    </row>
    <row r="208" spans="1:14" ht="45">
      <c r="A208" s="15" t="s">
        <v>542</v>
      </c>
      <c r="B208" s="15" t="s">
        <v>218</v>
      </c>
      <c r="C208" s="18" t="s">
        <v>403</v>
      </c>
      <c r="D208" s="16" t="s">
        <v>444</v>
      </c>
      <c r="E208" s="69">
        <v>40</v>
      </c>
      <c r="F208" s="29">
        <v>6.63</v>
      </c>
      <c r="G208" s="77">
        <v>0.22120000000000001</v>
      </c>
      <c r="H208" s="87">
        <f t="shared" si="69"/>
        <v>8.0965559999999996</v>
      </c>
      <c r="I208" s="36">
        <f t="shared" si="70"/>
        <v>0</v>
      </c>
      <c r="J208" s="30">
        <f t="shared" si="71"/>
        <v>8.0965559999999996</v>
      </c>
      <c r="K208" s="17">
        <f t="shared" si="72"/>
        <v>323.86223999999999</v>
      </c>
      <c r="L208" s="52"/>
      <c r="M208" s="52"/>
      <c r="N208" s="85"/>
    </row>
    <row r="209" spans="1:14" ht="45">
      <c r="A209" s="15" t="s">
        <v>543</v>
      </c>
      <c r="B209" s="15" t="s">
        <v>218</v>
      </c>
      <c r="C209" s="18" t="s">
        <v>404</v>
      </c>
      <c r="D209" s="16" t="s">
        <v>444</v>
      </c>
      <c r="E209" s="69">
        <v>40</v>
      </c>
      <c r="F209" s="29">
        <v>6.63</v>
      </c>
      <c r="G209" s="77">
        <v>0.22120000000000001</v>
      </c>
      <c r="H209" s="87">
        <f t="shared" si="69"/>
        <v>8.0965559999999996</v>
      </c>
      <c r="I209" s="36">
        <f t="shared" si="70"/>
        <v>0</v>
      </c>
      <c r="J209" s="30">
        <f t="shared" si="71"/>
        <v>8.0965559999999996</v>
      </c>
      <c r="K209" s="17">
        <f t="shared" si="72"/>
        <v>323.86223999999999</v>
      </c>
      <c r="L209" s="52"/>
      <c r="M209" s="52"/>
      <c r="N209" s="85"/>
    </row>
    <row r="210" spans="1:14" ht="45">
      <c r="A210" s="15" t="s">
        <v>544</v>
      </c>
      <c r="B210" s="15" t="s">
        <v>218</v>
      </c>
      <c r="C210" s="18" t="s">
        <v>405</v>
      </c>
      <c r="D210" s="16" t="s">
        <v>444</v>
      </c>
      <c r="E210" s="69">
        <v>40</v>
      </c>
      <c r="F210" s="29">
        <v>6.63</v>
      </c>
      <c r="G210" s="77">
        <v>0.22120000000000001</v>
      </c>
      <c r="H210" s="87">
        <f t="shared" si="69"/>
        <v>8.0965559999999996</v>
      </c>
      <c r="I210" s="36">
        <f t="shared" si="70"/>
        <v>0</v>
      </c>
      <c r="J210" s="30">
        <f t="shared" si="71"/>
        <v>8.0965559999999996</v>
      </c>
      <c r="K210" s="17">
        <f t="shared" si="72"/>
        <v>323.86223999999999</v>
      </c>
      <c r="L210" s="52"/>
      <c r="M210" s="52"/>
      <c r="N210" s="85"/>
    </row>
    <row r="211" spans="1:14" ht="45">
      <c r="A211" s="15" t="s">
        <v>545</v>
      </c>
      <c r="B211" s="15" t="s">
        <v>211</v>
      </c>
      <c r="C211" s="18" t="s">
        <v>390</v>
      </c>
      <c r="D211" s="16" t="s">
        <v>445</v>
      </c>
      <c r="E211" s="69">
        <v>5</v>
      </c>
      <c r="F211" s="29">
        <v>13.77</v>
      </c>
      <c r="G211" s="77">
        <v>0.22120000000000001</v>
      </c>
      <c r="H211" s="87">
        <f t="shared" si="69"/>
        <v>16.815923999999999</v>
      </c>
      <c r="I211" s="36">
        <f t="shared" si="70"/>
        <v>0</v>
      </c>
      <c r="J211" s="30">
        <f t="shared" si="71"/>
        <v>16.815923999999999</v>
      </c>
      <c r="K211" s="17">
        <f t="shared" si="72"/>
        <v>84.079619999999991</v>
      </c>
      <c r="L211" s="52"/>
      <c r="M211" s="52"/>
      <c r="N211" s="85"/>
    </row>
    <row r="212" spans="1:14" ht="45">
      <c r="A212" s="15" t="s">
        <v>546</v>
      </c>
      <c r="B212" s="15" t="s">
        <v>212</v>
      </c>
      <c r="C212" s="18" t="s">
        <v>391</v>
      </c>
      <c r="D212" s="16" t="s">
        <v>445</v>
      </c>
      <c r="E212" s="69">
        <v>20</v>
      </c>
      <c r="F212" s="29">
        <v>10.210000000000001</v>
      </c>
      <c r="G212" s="77">
        <v>0.22120000000000001</v>
      </c>
      <c r="H212" s="87">
        <f t="shared" si="69"/>
        <v>12.468452000000001</v>
      </c>
      <c r="I212" s="36">
        <f t="shared" si="70"/>
        <v>0</v>
      </c>
      <c r="J212" s="30">
        <f t="shared" si="71"/>
        <v>12.468452000000001</v>
      </c>
      <c r="K212" s="17">
        <f t="shared" si="72"/>
        <v>249.36904000000001</v>
      </c>
      <c r="L212" s="52"/>
      <c r="M212" s="52"/>
      <c r="N212" s="85"/>
    </row>
    <row r="213" spans="1:14" ht="45">
      <c r="A213" s="15" t="s">
        <v>547</v>
      </c>
      <c r="B213" s="15" t="s">
        <v>219</v>
      </c>
      <c r="C213" s="18" t="s">
        <v>406</v>
      </c>
      <c r="D213" s="16" t="s">
        <v>445</v>
      </c>
      <c r="E213" s="69">
        <v>20</v>
      </c>
      <c r="F213" s="29">
        <v>6.32</v>
      </c>
      <c r="G213" s="77">
        <v>0.22120000000000001</v>
      </c>
      <c r="H213" s="87">
        <f t="shared" si="69"/>
        <v>7.7179840000000004</v>
      </c>
      <c r="I213" s="36">
        <f t="shared" si="70"/>
        <v>0</v>
      </c>
      <c r="J213" s="30">
        <f t="shared" si="71"/>
        <v>7.7179840000000004</v>
      </c>
      <c r="K213" s="17">
        <f t="shared" si="72"/>
        <v>154.35968</v>
      </c>
      <c r="L213" s="52"/>
      <c r="M213" s="52"/>
      <c r="N213" s="85"/>
    </row>
    <row r="214" spans="1:14" ht="45">
      <c r="A214" s="15" t="s">
        <v>548</v>
      </c>
      <c r="B214" s="15" t="s">
        <v>220</v>
      </c>
      <c r="C214" s="18" t="s">
        <v>407</v>
      </c>
      <c r="D214" s="16" t="s">
        <v>445</v>
      </c>
      <c r="E214" s="69">
        <v>5</v>
      </c>
      <c r="F214" s="29">
        <v>8.3000000000000007</v>
      </c>
      <c r="G214" s="77">
        <v>0.22120000000000001</v>
      </c>
      <c r="H214" s="87">
        <f t="shared" si="69"/>
        <v>10.135960000000001</v>
      </c>
      <c r="I214" s="36">
        <f t="shared" si="70"/>
        <v>0</v>
      </c>
      <c r="J214" s="30">
        <f t="shared" si="71"/>
        <v>10.135960000000001</v>
      </c>
      <c r="K214" s="17">
        <f t="shared" si="72"/>
        <v>50.6798</v>
      </c>
      <c r="L214" s="52"/>
      <c r="M214" s="52"/>
      <c r="N214" s="85"/>
    </row>
    <row r="215" spans="1:14" ht="56.25">
      <c r="A215" s="15" t="s">
        <v>549</v>
      </c>
      <c r="B215" s="15" t="s">
        <v>221</v>
      </c>
      <c r="C215" s="18" t="s">
        <v>408</v>
      </c>
      <c r="D215" s="16" t="s">
        <v>445</v>
      </c>
      <c r="E215" s="69">
        <v>102</v>
      </c>
      <c r="F215" s="29">
        <v>27</v>
      </c>
      <c r="G215" s="77">
        <v>0.22120000000000001</v>
      </c>
      <c r="H215" s="87">
        <f t="shared" si="69"/>
        <v>32.9724</v>
      </c>
      <c r="I215" s="36">
        <f t="shared" si="70"/>
        <v>0</v>
      </c>
      <c r="J215" s="30">
        <f t="shared" si="71"/>
        <v>32.9724</v>
      </c>
      <c r="K215" s="17">
        <f t="shared" si="72"/>
        <v>3363.1848</v>
      </c>
      <c r="L215" s="52"/>
      <c r="M215" s="52"/>
      <c r="N215" s="85"/>
    </row>
    <row r="216" spans="1:14" ht="45">
      <c r="A216" s="15" t="s">
        <v>550</v>
      </c>
      <c r="B216" s="15" t="s">
        <v>222</v>
      </c>
      <c r="C216" s="18" t="s">
        <v>409</v>
      </c>
      <c r="D216" s="16" t="s">
        <v>445</v>
      </c>
      <c r="E216" s="69">
        <v>23</v>
      </c>
      <c r="F216" s="29">
        <v>32.799999999999997</v>
      </c>
      <c r="G216" s="77">
        <v>0.22120000000000001</v>
      </c>
      <c r="H216" s="87">
        <f t="shared" si="69"/>
        <v>40.05536</v>
      </c>
      <c r="I216" s="36">
        <f t="shared" si="70"/>
        <v>0</v>
      </c>
      <c r="J216" s="30">
        <f t="shared" si="71"/>
        <v>40.05536</v>
      </c>
      <c r="K216" s="17">
        <f t="shared" si="72"/>
        <v>921.27328</v>
      </c>
      <c r="L216" s="52"/>
      <c r="M216" s="52"/>
      <c r="N216" s="85"/>
    </row>
    <row r="217" spans="1:14" ht="45">
      <c r="A217" s="15" t="s">
        <v>551</v>
      </c>
      <c r="B217" s="15" t="s">
        <v>223</v>
      </c>
      <c r="C217" s="18" t="s">
        <v>410</v>
      </c>
      <c r="D217" s="16" t="s">
        <v>445</v>
      </c>
      <c r="E217" s="69">
        <v>7</v>
      </c>
      <c r="F217" s="29">
        <v>40.659999999999997</v>
      </c>
      <c r="G217" s="77">
        <v>0.22120000000000001</v>
      </c>
      <c r="H217" s="87">
        <f t="shared" si="69"/>
        <v>49.653991999999995</v>
      </c>
      <c r="I217" s="36">
        <f t="shared" si="70"/>
        <v>0</v>
      </c>
      <c r="J217" s="30">
        <f t="shared" si="71"/>
        <v>49.653991999999995</v>
      </c>
      <c r="K217" s="17">
        <f t="shared" si="72"/>
        <v>347.57794399999995</v>
      </c>
      <c r="L217" s="52"/>
      <c r="M217" s="52"/>
      <c r="N217" s="85"/>
    </row>
    <row r="218" spans="1:14" ht="22.5">
      <c r="A218" s="15" t="s">
        <v>552</v>
      </c>
      <c r="B218" s="15" t="s">
        <v>115</v>
      </c>
      <c r="C218" s="18" t="s">
        <v>411</v>
      </c>
      <c r="D218" s="16" t="s">
        <v>445</v>
      </c>
      <c r="E218" s="69">
        <v>1</v>
      </c>
      <c r="F218" s="29">
        <v>10500</v>
      </c>
      <c r="G218" s="77">
        <v>0.22120000000000001</v>
      </c>
      <c r="H218" s="87">
        <f t="shared" si="69"/>
        <v>12822.6</v>
      </c>
      <c r="I218" s="36">
        <f t="shared" si="70"/>
        <v>0</v>
      </c>
      <c r="J218" s="30">
        <f t="shared" si="71"/>
        <v>12822.6</v>
      </c>
      <c r="K218" s="17">
        <f t="shared" si="72"/>
        <v>12822.6</v>
      </c>
      <c r="L218" s="52"/>
      <c r="M218" s="52"/>
      <c r="N218" s="85"/>
    </row>
    <row r="219" spans="1:14" ht="6.95" customHeight="1">
      <c r="A219" s="15"/>
      <c r="B219" s="15"/>
      <c r="C219" s="18"/>
      <c r="D219" s="16"/>
      <c r="E219" s="69"/>
      <c r="F219" s="29"/>
      <c r="G219" s="53"/>
      <c r="H219" s="54"/>
      <c r="I219" s="36"/>
      <c r="J219" s="29"/>
      <c r="K219" s="61"/>
      <c r="L219" s="52"/>
      <c r="M219" s="52"/>
      <c r="N219" s="85"/>
    </row>
    <row r="220" spans="1:14" ht="15">
      <c r="A220" s="40" t="s">
        <v>108</v>
      </c>
      <c r="B220" s="40"/>
      <c r="C220" s="41" t="s">
        <v>412</v>
      </c>
      <c r="D220" s="23"/>
      <c r="E220" s="68"/>
      <c r="F220" s="46"/>
      <c r="G220" s="70"/>
      <c r="H220" s="78"/>
      <c r="I220" s="71"/>
      <c r="J220" s="46"/>
      <c r="K220" s="72"/>
      <c r="L220" s="89">
        <f>SUM(K221:K231)</f>
        <v>21672.367736</v>
      </c>
      <c r="M220" s="90"/>
      <c r="N220" s="85"/>
    </row>
    <row r="221" spans="1:14" ht="33.75">
      <c r="A221" s="15" t="s">
        <v>553</v>
      </c>
      <c r="B221" s="15" t="s">
        <v>224</v>
      </c>
      <c r="C221" s="18" t="s">
        <v>413</v>
      </c>
      <c r="D221" s="16" t="s">
        <v>444</v>
      </c>
      <c r="E221" s="69">
        <v>320</v>
      </c>
      <c r="F221" s="29">
        <v>24.07</v>
      </c>
      <c r="G221" s="77">
        <v>0.22120000000000001</v>
      </c>
      <c r="H221" s="87">
        <f t="shared" ref="H221:H231" si="73">F221*(1+G221)</f>
        <v>29.394284000000003</v>
      </c>
      <c r="I221" s="36">
        <f t="shared" ref="I221:I231" si="74">$I$245</f>
        <v>0</v>
      </c>
      <c r="J221" s="30">
        <f t="shared" ref="J221:J231" si="75">H221*(1-I221)</f>
        <v>29.394284000000003</v>
      </c>
      <c r="K221" s="17">
        <f t="shared" ref="K221:K231" si="76">J221*E221</f>
        <v>9406.1708800000015</v>
      </c>
      <c r="L221" s="52"/>
      <c r="M221" s="52"/>
      <c r="N221" s="85"/>
    </row>
    <row r="222" spans="1:14" ht="33.75">
      <c r="A222" s="15" t="s">
        <v>554</v>
      </c>
      <c r="B222" s="15" t="s">
        <v>225</v>
      </c>
      <c r="C222" s="18" t="s">
        <v>414</v>
      </c>
      <c r="D222" s="16" t="s">
        <v>444</v>
      </c>
      <c r="E222" s="69">
        <v>80</v>
      </c>
      <c r="F222" s="29">
        <v>18.02</v>
      </c>
      <c r="G222" s="77">
        <v>0.22120000000000001</v>
      </c>
      <c r="H222" s="87">
        <f t="shared" si="73"/>
        <v>22.006024</v>
      </c>
      <c r="I222" s="36">
        <f t="shared" si="74"/>
        <v>0</v>
      </c>
      <c r="J222" s="30">
        <f t="shared" si="75"/>
        <v>22.006024</v>
      </c>
      <c r="K222" s="17">
        <f t="shared" si="76"/>
        <v>1760.4819199999999</v>
      </c>
      <c r="L222" s="52"/>
      <c r="M222" s="52"/>
      <c r="N222" s="85"/>
    </row>
    <row r="223" spans="1:14" ht="33.75">
      <c r="A223" s="15" t="s">
        <v>555</v>
      </c>
      <c r="B223" s="15" t="s">
        <v>226</v>
      </c>
      <c r="C223" s="18" t="s">
        <v>415</v>
      </c>
      <c r="D223" s="16" t="s">
        <v>444</v>
      </c>
      <c r="E223" s="69">
        <v>400</v>
      </c>
      <c r="F223" s="29">
        <v>10.49</v>
      </c>
      <c r="G223" s="77">
        <v>0.22120000000000001</v>
      </c>
      <c r="H223" s="87">
        <f t="shared" si="73"/>
        <v>12.810388000000001</v>
      </c>
      <c r="I223" s="36">
        <f t="shared" si="74"/>
        <v>0</v>
      </c>
      <c r="J223" s="30">
        <f t="shared" si="75"/>
        <v>12.810388000000001</v>
      </c>
      <c r="K223" s="17">
        <f t="shared" si="76"/>
        <v>5124.1552000000001</v>
      </c>
      <c r="L223" s="52"/>
      <c r="M223" s="52"/>
      <c r="N223" s="85"/>
    </row>
    <row r="224" spans="1:14" ht="33.75">
      <c r="A224" s="15" t="s">
        <v>556</v>
      </c>
      <c r="B224" s="15" t="s">
        <v>227</v>
      </c>
      <c r="C224" s="18" t="s">
        <v>416</v>
      </c>
      <c r="D224" s="16" t="s">
        <v>445</v>
      </c>
      <c r="E224" s="69">
        <v>8</v>
      </c>
      <c r="F224" s="29">
        <v>2.02</v>
      </c>
      <c r="G224" s="77">
        <v>0.22120000000000001</v>
      </c>
      <c r="H224" s="87">
        <f t="shared" si="73"/>
        <v>2.4668240000000003</v>
      </c>
      <c r="I224" s="36">
        <f t="shared" si="74"/>
        <v>0</v>
      </c>
      <c r="J224" s="30">
        <f t="shared" si="75"/>
        <v>2.4668240000000003</v>
      </c>
      <c r="K224" s="17">
        <f t="shared" si="76"/>
        <v>19.734592000000003</v>
      </c>
      <c r="L224" s="52"/>
      <c r="M224" s="52"/>
      <c r="N224" s="85"/>
    </row>
    <row r="225" spans="1:14" ht="33.75">
      <c r="A225" s="15" t="s">
        <v>557</v>
      </c>
      <c r="B225" s="15" t="s">
        <v>228</v>
      </c>
      <c r="C225" s="18" t="s">
        <v>417</v>
      </c>
      <c r="D225" s="16" t="s">
        <v>445</v>
      </c>
      <c r="E225" s="69">
        <v>2</v>
      </c>
      <c r="F225" s="29">
        <v>1.79</v>
      </c>
      <c r="G225" s="77">
        <v>0.22120000000000001</v>
      </c>
      <c r="H225" s="87">
        <f t="shared" si="73"/>
        <v>2.1859480000000002</v>
      </c>
      <c r="I225" s="36">
        <f t="shared" si="74"/>
        <v>0</v>
      </c>
      <c r="J225" s="30">
        <f t="shared" si="75"/>
        <v>2.1859480000000002</v>
      </c>
      <c r="K225" s="17">
        <f t="shared" si="76"/>
        <v>4.3718960000000004</v>
      </c>
      <c r="L225" s="52"/>
      <c r="M225" s="52"/>
      <c r="N225" s="85"/>
    </row>
    <row r="226" spans="1:14" ht="33.75">
      <c r="A226" s="15" t="s">
        <v>558</v>
      </c>
      <c r="B226" s="15" t="s">
        <v>229</v>
      </c>
      <c r="C226" s="18" t="s">
        <v>418</v>
      </c>
      <c r="D226" s="16" t="s">
        <v>445</v>
      </c>
      <c r="E226" s="69">
        <v>10</v>
      </c>
      <c r="F226" s="29">
        <v>1.29</v>
      </c>
      <c r="G226" s="77">
        <v>0.22120000000000001</v>
      </c>
      <c r="H226" s="87">
        <f t="shared" si="73"/>
        <v>1.5753480000000002</v>
      </c>
      <c r="I226" s="36">
        <f t="shared" si="74"/>
        <v>0</v>
      </c>
      <c r="J226" s="30">
        <f t="shared" si="75"/>
        <v>1.5753480000000002</v>
      </c>
      <c r="K226" s="17">
        <f t="shared" si="76"/>
        <v>15.753480000000001</v>
      </c>
      <c r="L226" s="52"/>
      <c r="M226" s="52"/>
      <c r="N226" s="85"/>
    </row>
    <row r="227" spans="1:14" ht="22.5">
      <c r="A227" s="15" t="s">
        <v>559</v>
      </c>
      <c r="B227" s="15" t="s">
        <v>230</v>
      </c>
      <c r="C227" s="18" t="s">
        <v>419</v>
      </c>
      <c r="D227" s="16" t="s">
        <v>445</v>
      </c>
      <c r="E227" s="69">
        <v>45</v>
      </c>
      <c r="F227" s="29">
        <v>24.83</v>
      </c>
      <c r="G227" s="77">
        <v>0.22120000000000001</v>
      </c>
      <c r="H227" s="87">
        <f t="shared" si="73"/>
        <v>30.322396000000001</v>
      </c>
      <c r="I227" s="36">
        <f t="shared" si="74"/>
        <v>0</v>
      </c>
      <c r="J227" s="30">
        <f t="shared" si="75"/>
        <v>30.322396000000001</v>
      </c>
      <c r="K227" s="17">
        <f t="shared" si="76"/>
        <v>1364.50782</v>
      </c>
      <c r="L227" s="52"/>
      <c r="M227" s="52"/>
      <c r="N227" s="85"/>
    </row>
    <row r="228" spans="1:14" ht="45">
      <c r="A228" s="15" t="s">
        <v>560</v>
      </c>
      <c r="B228" s="15" t="s">
        <v>231</v>
      </c>
      <c r="C228" s="18" t="s">
        <v>420</v>
      </c>
      <c r="D228" s="16" t="s">
        <v>445</v>
      </c>
      <c r="E228" s="69">
        <v>3</v>
      </c>
      <c r="F228" s="29">
        <v>189.3</v>
      </c>
      <c r="G228" s="77">
        <v>0.22120000000000001</v>
      </c>
      <c r="H228" s="87">
        <f t="shared" si="73"/>
        <v>231.17316000000002</v>
      </c>
      <c r="I228" s="36">
        <f t="shared" si="74"/>
        <v>0</v>
      </c>
      <c r="J228" s="30">
        <f t="shared" si="75"/>
        <v>231.17316000000002</v>
      </c>
      <c r="K228" s="17">
        <f t="shared" si="76"/>
        <v>693.51948000000004</v>
      </c>
      <c r="L228" s="52"/>
      <c r="M228" s="52"/>
      <c r="N228" s="85"/>
    </row>
    <row r="229" spans="1:14" ht="22.5">
      <c r="A229" s="15" t="s">
        <v>561</v>
      </c>
      <c r="B229" s="15" t="s">
        <v>232</v>
      </c>
      <c r="C229" s="18" t="s">
        <v>421</v>
      </c>
      <c r="D229" s="16" t="s">
        <v>438</v>
      </c>
      <c r="E229" s="69">
        <v>20</v>
      </c>
      <c r="F229" s="29">
        <v>88.06</v>
      </c>
      <c r="G229" s="77">
        <v>0.22120000000000001</v>
      </c>
      <c r="H229" s="87">
        <f t="shared" si="73"/>
        <v>107.53887200000001</v>
      </c>
      <c r="I229" s="36">
        <f t="shared" si="74"/>
        <v>0</v>
      </c>
      <c r="J229" s="30">
        <f t="shared" si="75"/>
        <v>107.53887200000001</v>
      </c>
      <c r="K229" s="17">
        <f t="shared" si="76"/>
        <v>2150.7774400000003</v>
      </c>
      <c r="L229" s="52"/>
      <c r="M229" s="52"/>
      <c r="N229" s="85"/>
    </row>
    <row r="230" spans="1:14" ht="15">
      <c r="A230" s="15" t="s">
        <v>562</v>
      </c>
      <c r="B230" s="15" t="s">
        <v>233</v>
      </c>
      <c r="C230" s="18" t="s">
        <v>422</v>
      </c>
      <c r="D230" s="16" t="s">
        <v>438</v>
      </c>
      <c r="E230" s="69">
        <v>13</v>
      </c>
      <c r="F230" s="29">
        <v>53.39</v>
      </c>
      <c r="G230" s="77">
        <v>0.22120000000000001</v>
      </c>
      <c r="H230" s="87">
        <f t="shared" si="73"/>
        <v>65.199868000000009</v>
      </c>
      <c r="I230" s="36">
        <f t="shared" si="74"/>
        <v>0</v>
      </c>
      <c r="J230" s="30">
        <f t="shared" si="75"/>
        <v>65.199868000000009</v>
      </c>
      <c r="K230" s="17">
        <f t="shared" si="76"/>
        <v>847.59828400000015</v>
      </c>
      <c r="L230" s="52"/>
      <c r="M230" s="52"/>
      <c r="N230" s="85"/>
    </row>
    <row r="231" spans="1:14" ht="22.5">
      <c r="A231" s="15" t="s">
        <v>563</v>
      </c>
      <c r="B231" s="15" t="s">
        <v>234</v>
      </c>
      <c r="C231" s="18" t="s">
        <v>423</v>
      </c>
      <c r="D231" s="16" t="s">
        <v>438</v>
      </c>
      <c r="E231" s="69">
        <v>2</v>
      </c>
      <c r="F231" s="29">
        <v>116.81</v>
      </c>
      <c r="G231" s="77">
        <v>0.22120000000000001</v>
      </c>
      <c r="H231" s="87">
        <f t="shared" si="73"/>
        <v>142.64837200000002</v>
      </c>
      <c r="I231" s="36">
        <f t="shared" si="74"/>
        <v>0</v>
      </c>
      <c r="J231" s="30">
        <f t="shared" si="75"/>
        <v>142.64837200000002</v>
      </c>
      <c r="K231" s="17">
        <f t="shared" si="76"/>
        <v>285.29674400000005</v>
      </c>
      <c r="L231" s="52"/>
      <c r="M231" s="52"/>
      <c r="N231" s="85"/>
    </row>
    <row r="232" spans="1:14" ht="6.95" customHeight="1">
      <c r="A232" s="15"/>
      <c r="B232" s="15"/>
      <c r="C232" s="18"/>
      <c r="D232" s="16"/>
      <c r="E232" s="69"/>
      <c r="F232" s="29"/>
      <c r="G232" s="53"/>
      <c r="H232" s="54"/>
      <c r="I232" s="36"/>
      <c r="J232" s="29"/>
      <c r="K232" s="61"/>
      <c r="L232" s="52"/>
      <c r="M232" s="52"/>
      <c r="N232" s="85"/>
    </row>
    <row r="233" spans="1:14" ht="15">
      <c r="A233" s="42">
        <v>21</v>
      </c>
      <c r="B233" s="42"/>
      <c r="C233" s="67" t="s">
        <v>424</v>
      </c>
      <c r="D233" s="44"/>
      <c r="E233" s="79"/>
      <c r="F233" s="80"/>
      <c r="G233" s="81"/>
      <c r="H233" s="82"/>
      <c r="I233" s="83"/>
      <c r="J233" s="80"/>
      <c r="K233" s="84"/>
      <c r="L233" s="86">
        <f>SUM(K234:K243)</f>
        <v>8997.8748720000021</v>
      </c>
      <c r="M233" s="88">
        <f>L233</f>
        <v>8997.8748720000021</v>
      </c>
      <c r="N233" s="85"/>
    </row>
    <row r="234" spans="1:14" ht="45">
      <c r="A234" s="15" t="s">
        <v>109</v>
      </c>
      <c r="B234" s="15" t="s">
        <v>235</v>
      </c>
      <c r="C234" s="18" t="s">
        <v>425</v>
      </c>
      <c r="D234" s="16" t="s">
        <v>445</v>
      </c>
      <c r="E234" s="69">
        <v>19</v>
      </c>
      <c r="F234" s="29">
        <v>21.01</v>
      </c>
      <c r="G234" s="77">
        <v>0.22120000000000001</v>
      </c>
      <c r="H234" s="87">
        <f t="shared" ref="H234:H243" si="77">F234*(1+G234)</f>
        <v>25.657412000000004</v>
      </c>
      <c r="I234" s="36">
        <f t="shared" ref="I234:I243" si="78">$I$245</f>
        <v>0</v>
      </c>
      <c r="J234" s="30">
        <f t="shared" ref="J234:J243" si="79">H234*(1-I234)</f>
        <v>25.657412000000004</v>
      </c>
      <c r="K234" s="17">
        <f t="shared" ref="K234:K243" si="80">J234*E234</f>
        <v>487.49082800000008</v>
      </c>
      <c r="L234" s="52"/>
      <c r="M234" s="52"/>
      <c r="N234" s="85"/>
    </row>
    <row r="235" spans="1:14" ht="45">
      <c r="A235" s="15" t="s">
        <v>110</v>
      </c>
      <c r="B235" s="15" t="s">
        <v>236</v>
      </c>
      <c r="C235" s="18" t="s">
        <v>426</v>
      </c>
      <c r="D235" s="16" t="s">
        <v>445</v>
      </c>
      <c r="E235" s="69">
        <v>60</v>
      </c>
      <c r="F235" s="29">
        <v>15.65</v>
      </c>
      <c r="G235" s="77">
        <v>0.22120000000000001</v>
      </c>
      <c r="H235" s="87">
        <f t="shared" si="77"/>
        <v>19.111780000000003</v>
      </c>
      <c r="I235" s="36">
        <f t="shared" si="78"/>
        <v>0</v>
      </c>
      <c r="J235" s="30">
        <f t="shared" si="79"/>
        <v>19.111780000000003</v>
      </c>
      <c r="K235" s="17">
        <f t="shared" si="80"/>
        <v>1146.7068000000002</v>
      </c>
      <c r="L235" s="52"/>
      <c r="M235" s="52"/>
      <c r="N235" s="85"/>
    </row>
    <row r="236" spans="1:14" ht="45">
      <c r="A236" s="15" t="s">
        <v>564</v>
      </c>
      <c r="B236" s="15" t="s">
        <v>220</v>
      </c>
      <c r="C236" s="18" t="s">
        <v>407</v>
      </c>
      <c r="D236" s="16" t="s">
        <v>445</v>
      </c>
      <c r="E236" s="69">
        <v>15</v>
      </c>
      <c r="F236" s="29">
        <v>8.3000000000000007</v>
      </c>
      <c r="G236" s="77">
        <v>0.22120000000000001</v>
      </c>
      <c r="H236" s="87">
        <f t="shared" si="77"/>
        <v>10.135960000000001</v>
      </c>
      <c r="I236" s="36">
        <f t="shared" si="78"/>
        <v>0</v>
      </c>
      <c r="J236" s="30">
        <f t="shared" si="79"/>
        <v>10.135960000000001</v>
      </c>
      <c r="K236" s="17">
        <f t="shared" si="80"/>
        <v>152.0394</v>
      </c>
      <c r="L236" s="52"/>
      <c r="M236" s="52"/>
      <c r="N236" s="85"/>
    </row>
    <row r="237" spans="1:14" ht="45">
      <c r="A237" s="15" t="s">
        <v>565</v>
      </c>
      <c r="B237" s="15" t="s">
        <v>237</v>
      </c>
      <c r="C237" s="18" t="s">
        <v>427</v>
      </c>
      <c r="D237" s="16" t="s">
        <v>444</v>
      </c>
      <c r="E237" s="69">
        <v>170</v>
      </c>
      <c r="F237" s="29">
        <v>12.77</v>
      </c>
      <c r="G237" s="77">
        <v>0.22120000000000001</v>
      </c>
      <c r="H237" s="87">
        <f t="shared" si="77"/>
        <v>15.594724000000001</v>
      </c>
      <c r="I237" s="36">
        <f t="shared" si="78"/>
        <v>0</v>
      </c>
      <c r="J237" s="30">
        <f t="shared" si="79"/>
        <v>15.594724000000001</v>
      </c>
      <c r="K237" s="17">
        <f t="shared" si="80"/>
        <v>2651.1030800000003</v>
      </c>
      <c r="L237" s="52"/>
      <c r="M237" s="52"/>
      <c r="N237" s="85"/>
    </row>
    <row r="238" spans="1:14" ht="22.5">
      <c r="A238" s="15" t="s">
        <v>566</v>
      </c>
      <c r="B238" s="15" t="s">
        <v>115</v>
      </c>
      <c r="C238" s="18" t="s">
        <v>428</v>
      </c>
      <c r="D238" s="16" t="s">
        <v>445</v>
      </c>
      <c r="E238" s="69">
        <v>16</v>
      </c>
      <c r="F238" s="29">
        <v>47.15</v>
      </c>
      <c r="G238" s="77">
        <v>0.22120000000000001</v>
      </c>
      <c r="H238" s="87">
        <f t="shared" si="77"/>
        <v>57.57958</v>
      </c>
      <c r="I238" s="36">
        <f t="shared" si="78"/>
        <v>0</v>
      </c>
      <c r="J238" s="30">
        <f t="shared" si="79"/>
        <v>57.57958</v>
      </c>
      <c r="K238" s="17">
        <f t="shared" si="80"/>
        <v>921.27328</v>
      </c>
      <c r="L238" s="52"/>
      <c r="M238" s="52"/>
      <c r="N238" s="85"/>
    </row>
    <row r="239" spans="1:14" ht="22.5">
      <c r="A239" s="15" t="s">
        <v>567</v>
      </c>
      <c r="B239" s="15" t="s">
        <v>115</v>
      </c>
      <c r="C239" s="18" t="s">
        <v>429</v>
      </c>
      <c r="D239" s="16" t="s">
        <v>445</v>
      </c>
      <c r="E239" s="69">
        <v>11</v>
      </c>
      <c r="F239" s="29">
        <v>6.75</v>
      </c>
      <c r="G239" s="77">
        <v>0.22120000000000001</v>
      </c>
      <c r="H239" s="87">
        <f t="shared" si="77"/>
        <v>8.2431000000000001</v>
      </c>
      <c r="I239" s="36">
        <f t="shared" si="78"/>
        <v>0</v>
      </c>
      <c r="J239" s="30">
        <f t="shared" si="79"/>
        <v>8.2431000000000001</v>
      </c>
      <c r="K239" s="17">
        <f t="shared" si="80"/>
        <v>90.674099999999996</v>
      </c>
      <c r="L239" s="52"/>
      <c r="M239" s="52"/>
      <c r="N239" s="85"/>
    </row>
    <row r="240" spans="1:14" ht="22.5">
      <c r="A240" s="15" t="s">
        <v>568</v>
      </c>
      <c r="B240" s="15" t="s">
        <v>115</v>
      </c>
      <c r="C240" s="18" t="s">
        <v>430</v>
      </c>
      <c r="D240" s="16" t="s">
        <v>445</v>
      </c>
      <c r="E240" s="69">
        <v>1</v>
      </c>
      <c r="F240" s="29">
        <v>37.200000000000003</v>
      </c>
      <c r="G240" s="77">
        <v>0.22120000000000001</v>
      </c>
      <c r="H240" s="87">
        <f t="shared" si="77"/>
        <v>45.428640000000009</v>
      </c>
      <c r="I240" s="36">
        <f t="shared" si="78"/>
        <v>0</v>
      </c>
      <c r="J240" s="30">
        <f t="shared" si="79"/>
        <v>45.428640000000009</v>
      </c>
      <c r="K240" s="17">
        <f t="shared" si="80"/>
        <v>45.428640000000009</v>
      </c>
      <c r="L240" s="52"/>
      <c r="M240" s="52"/>
      <c r="N240" s="85"/>
    </row>
    <row r="241" spans="1:15" ht="22.5">
      <c r="A241" s="15" t="s">
        <v>569</v>
      </c>
      <c r="B241" s="15" t="s">
        <v>115</v>
      </c>
      <c r="C241" s="18" t="s">
        <v>431</v>
      </c>
      <c r="D241" s="16" t="s">
        <v>445</v>
      </c>
      <c r="E241" s="69">
        <v>1</v>
      </c>
      <c r="F241" s="29">
        <v>17.02</v>
      </c>
      <c r="G241" s="77">
        <v>0.22120000000000001</v>
      </c>
      <c r="H241" s="87">
        <f t="shared" si="77"/>
        <v>20.784824</v>
      </c>
      <c r="I241" s="36">
        <f t="shared" si="78"/>
        <v>0</v>
      </c>
      <c r="J241" s="30">
        <f t="shared" si="79"/>
        <v>20.784824</v>
      </c>
      <c r="K241" s="17">
        <f t="shared" si="80"/>
        <v>20.784824</v>
      </c>
      <c r="L241" s="52"/>
      <c r="M241" s="52"/>
      <c r="N241" s="85"/>
    </row>
    <row r="242" spans="1:15" ht="22.5">
      <c r="A242" s="15" t="s">
        <v>570</v>
      </c>
      <c r="B242" s="15" t="s">
        <v>238</v>
      </c>
      <c r="C242" s="18" t="s">
        <v>432</v>
      </c>
      <c r="D242" s="16" t="s">
        <v>445</v>
      </c>
      <c r="E242" s="69">
        <v>48</v>
      </c>
      <c r="F242" s="29">
        <v>39.200000000000003</v>
      </c>
      <c r="G242" s="77">
        <v>0.22120000000000001</v>
      </c>
      <c r="H242" s="87">
        <f t="shared" si="77"/>
        <v>47.871040000000008</v>
      </c>
      <c r="I242" s="36">
        <f t="shared" si="78"/>
        <v>0</v>
      </c>
      <c r="J242" s="30">
        <f t="shared" si="79"/>
        <v>47.871040000000008</v>
      </c>
      <c r="K242" s="17">
        <f t="shared" si="80"/>
        <v>2297.8099200000006</v>
      </c>
      <c r="L242" s="52"/>
      <c r="M242" s="52"/>
      <c r="N242" s="85"/>
    </row>
    <row r="243" spans="1:15" ht="33.75">
      <c r="A243" s="15" t="s">
        <v>571</v>
      </c>
      <c r="B243" s="15" t="s">
        <v>239</v>
      </c>
      <c r="C243" s="18" t="s">
        <v>433</v>
      </c>
      <c r="D243" s="16" t="s">
        <v>445</v>
      </c>
      <c r="E243" s="69">
        <v>1000</v>
      </c>
      <c r="F243" s="29">
        <v>0.97</v>
      </c>
      <c r="G243" s="77">
        <v>0.22120000000000001</v>
      </c>
      <c r="H243" s="87">
        <f t="shared" si="77"/>
        <v>1.184564</v>
      </c>
      <c r="I243" s="36">
        <f t="shared" si="78"/>
        <v>0</v>
      </c>
      <c r="J243" s="30">
        <f t="shared" si="79"/>
        <v>1.184564</v>
      </c>
      <c r="K243" s="17">
        <f t="shared" si="80"/>
        <v>1184.5639999999999</v>
      </c>
      <c r="L243" s="52"/>
      <c r="M243" s="52"/>
      <c r="N243" s="85"/>
    </row>
    <row r="244" spans="1:15" ht="6.95" customHeight="1">
      <c r="A244" s="15"/>
      <c r="B244" s="15"/>
      <c r="C244" s="18"/>
      <c r="D244" s="16"/>
      <c r="E244" s="69"/>
      <c r="F244" s="29"/>
      <c r="G244" s="53"/>
      <c r="H244" s="54"/>
      <c r="I244" s="36"/>
      <c r="J244" s="29"/>
      <c r="K244" s="61"/>
      <c r="L244" s="52"/>
      <c r="M244" s="52"/>
      <c r="N244" s="85"/>
    </row>
    <row r="245" spans="1:15" ht="15" customHeight="1">
      <c r="A245" s="157" t="s">
        <v>12</v>
      </c>
      <c r="B245" s="158"/>
      <c r="C245" s="158"/>
      <c r="D245" s="55"/>
      <c r="E245" s="55"/>
      <c r="F245" s="55"/>
      <c r="G245" s="56"/>
      <c r="H245" s="57"/>
      <c r="I245" s="58">
        <v>0</v>
      </c>
      <c r="J245" s="137"/>
      <c r="K245" s="138"/>
      <c r="L245" s="137">
        <f>SUM(M10:M244)</f>
        <v>796659.54431057675</v>
      </c>
      <c r="M245" s="138"/>
      <c r="N245" s="13"/>
      <c r="O245" s="13"/>
    </row>
    <row r="246" spans="1:15" ht="19.5" customHeight="1">
      <c r="A246" s="155" t="s">
        <v>9</v>
      </c>
      <c r="B246" s="155"/>
      <c r="C246" s="155"/>
      <c r="D246" s="155"/>
      <c r="E246" s="155"/>
      <c r="F246" s="139" t="s">
        <v>8</v>
      </c>
      <c r="G246" s="139"/>
      <c r="H246" s="139"/>
      <c r="I246" s="139"/>
      <c r="J246" s="139"/>
      <c r="K246" s="139"/>
      <c r="L246" s="139"/>
      <c r="M246" s="139"/>
    </row>
    <row r="247" spans="1:15" ht="24" customHeight="1">
      <c r="A247" s="139" t="s">
        <v>7</v>
      </c>
      <c r="B247" s="139"/>
      <c r="C247" s="139"/>
      <c r="D247" s="139" t="s">
        <v>32</v>
      </c>
      <c r="E247" s="139"/>
      <c r="F247" s="139"/>
      <c r="G247" s="139"/>
      <c r="H247" s="139"/>
      <c r="I247" s="139"/>
      <c r="J247" s="139"/>
      <c r="K247" s="139"/>
      <c r="L247" s="139"/>
      <c r="M247" s="139"/>
    </row>
    <row r="248" spans="1:15" ht="15">
      <c r="A248" s="140" t="s">
        <v>13</v>
      </c>
      <c r="B248" s="24" t="s">
        <v>597</v>
      </c>
      <c r="C248" s="7"/>
      <c r="D248" s="8"/>
      <c r="E248" s="9"/>
      <c r="F248" s="9"/>
      <c r="G248" s="9"/>
      <c r="H248" s="12"/>
      <c r="I248" s="12"/>
      <c r="J248" s="10"/>
      <c r="K248" s="10"/>
    </row>
    <row r="249" spans="1:15" ht="15">
      <c r="A249" s="141"/>
      <c r="B249" s="26" t="s">
        <v>598</v>
      </c>
      <c r="C249" s="7"/>
      <c r="D249" s="159"/>
      <c r="E249" s="159"/>
      <c r="F249" s="27"/>
      <c r="G249" s="28"/>
      <c r="H249" s="28"/>
      <c r="I249" s="28"/>
      <c r="J249" s="28"/>
      <c r="K249" s="10"/>
    </row>
    <row r="250" spans="1:15" ht="15">
      <c r="A250" s="141"/>
      <c r="B250" s="143" t="s">
        <v>599</v>
      </c>
      <c r="C250" s="143"/>
      <c r="D250" s="143"/>
      <c r="E250" s="143"/>
      <c r="F250" s="143"/>
      <c r="G250" s="143"/>
      <c r="H250" s="143"/>
      <c r="I250" s="143"/>
      <c r="J250" s="143"/>
      <c r="K250" s="143"/>
      <c r="L250" s="143"/>
      <c r="M250" s="143"/>
    </row>
    <row r="251" spans="1:15" ht="15">
      <c r="A251" s="141"/>
      <c r="B251" s="143" t="s">
        <v>15</v>
      </c>
      <c r="C251" s="143"/>
      <c r="D251" s="143"/>
      <c r="E251" s="143"/>
      <c r="F251" s="143"/>
      <c r="G251" s="143"/>
      <c r="H251" s="143"/>
      <c r="I251" s="143"/>
      <c r="J251" s="143"/>
      <c r="K251" s="143"/>
      <c r="L251" s="143"/>
      <c r="M251" s="143"/>
    </row>
    <row r="252" spans="1:15" ht="15">
      <c r="A252" s="141"/>
      <c r="B252" s="143" t="s">
        <v>16</v>
      </c>
      <c r="C252" s="156"/>
      <c r="D252" s="156"/>
      <c r="E252" s="156"/>
      <c r="F252" s="156"/>
      <c r="G252" s="156"/>
      <c r="H252" s="156"/>
      <c r="I252" s="156"/>
      <c r="J252" s="156"/>
      <c r="K252" s="10"/>
    </row>
    <row r="253" spans="1:15" ht="24" customHeight="1">
      <c r="A253" s="141"/>
      <c r="B253" s="144" t="s">
        <v>14</v>
      </c>
      <c r="C253" s="144"/>
      <c r="D253" s="144"/>
      <c r="E253" s="144"/>
      <c r="F253" s="144"/>
      <c r="G253" s="144"/>
      <c r="H253" s="144"/>
      <c r="I253" s="144"/>
      <c r="J253" s="144"/>
      <c r="K253" s="144"/>
      <c r="L253" s="144"/>
      <c r="M253" s="144"/>
    </row>
    <row r="254" spans="1:15" ht="15">
      <c r="A254" s="6"/>
      <c r="B254" s="6"/>
      <c r="C254" s="7"/>
      <c r="D254" s="8"/>
      <c r="E254" s="9"/>
      <c r="F254" s="9"/>
      <c r="G254" s="9"/>
      <c r="H254" s="12"/>
      <c r="I254" s="11"/>
      <c r="J254" s="10"/>
      <c r="K254" s="10"/>
    </row>
    <row r="255" spans="1:15" ht="15">
      <c r="A255" s="6"/>
      <c r="B255" s="6"/>
      <c r="C255" s="7"/>
      <c r="D255" s="8"/>
      <c r="E255" s="9"/>
      <c r="F255" s="9"/>
      <c r="G255" s="9"/>
      <c r="H255" s="12"/>
      <c r="I255" s="11"/>
      <c r="J255" s="10"/>
      <c r="K255" s="10"/>
    </row>
    <row r="256" spans="1:15" ht="15">
      <c r="A256" s="6"/>
      <c r="B256" s="6"/>
      <c r="C256" s="7"/>
      <c r="D256" s="8"/>
      <c r="E256" s="9"/>
      <c r="F256" s="9"/>
      <c r="G256" s="9"/>
      <c r="H256" s="12"/>
      <c r="I256" s="11"/>
      <c r="J256" s="10"/>
      <c r="K256" s="10"/>
    </row>
    <row r="257" spans="1:11" ht="15">
      <c r="A257" s="6"/>
      <c r="B257" s="6"/>
      <c r="C257" s="7"/>
      <c r="D257" s="8"/>
      <c r="E257" s="9"/>
      <c r="F257" s="9"/>
      <c r="G257" s="9"/>
      <c r="H257" s="12"/>
      <c r="I257" s="11"/>
      <c r="J257" s="10"/>
      <c r="K257" s="10"/>
    </row>
    <row r="258" spans="1:11" ht="15">
      <c r="A258" s="6"/>
      <c r="B258" s="6"/>
      <c r="C258" s="7"/>
      <c r="D258" s="8"/>
      <c r="E258" s="9"/>
      <c r="F258" s="9"/>
      <c r="G258" s="9"/>
      <c r="H258" s="12"/>
      <c r="I258" s="11"/>
      <c r="J258" s="10"/>
      <c r="K258" s="10"/>
    </row>
    <row r="259" spans="1:11" ht="15">
      <c r="A259" s="6"/>
      <c r="B259" s="6"/>
      <c r="C259" s="7"/>
      <c r="D259" s="8"/>
      <c r="E259" s="9"/>
      <c r="F259" s="9"/>
      <c r="G259" s="9"/>
      <c r="H259" s="12"/>
      <c r="I259" s="11"/>
      <c r="J259" s="10"/>
      <c r="K259" s="10"/>
    </row>
    <row r="260" spans="1:11" ht="15">
      <c r="A260" s="6"/>
      <c r="B260" s="6"/>
      <c r="C260" s="7"/>
      <c r="D260" s="8"/>
      <c r="E260" s="9"/>
      <c r="F260" s="9"/>
      <c r="G260" s="9"/>
      <c r="H260" s="12"/>
      <c r="I260" s="11"/>
      <c r="J260" s="10"/>
      <c r="K260" s="10"/>
    </row>
    <row r="261" spans="1:11" ht="15">
      <c r="A261" s="6"/>
      <c r="B261" s="6"/>
      <c r="C261" s="7"/>
      <c r="D261" s="8"/>
      <c r="E261" s="9"/>
      <c r="F261" s="9"/>
      <c r="G261" s="9"/>
      <c r="H261" s="12"/>
      <c r="I261" s="11"/>
      <c r="J261" s="10"/>
      <c r="K261" s="10"/>
    </row>
    <row r="262" spans="1:11" ht="15">
      <c r="A262" s="6"/>
      <c r="B262" s="6"/>
      <c r="C262" s="7"/>
      <c r="D262" s="8"/>
      <c r="E262" s="9"/>
      <c r="F262" s="9"/>
      <c r="G262" s="9"/>
      <c r="H262" s="12"/>
      <c r="I262" s="11"/>
      <c r="J262" s="10"/>
      <c r="K262" s="10"/>
    </row>
    <row r="263" spans="1:11" ht="15">
      <c r="A263" s="6"/>
      <c r="B263" s="6"/>
      <c r="C263" s="7"/>
      <c r="D263" s="8"/>
      <c r="E263" s="9"/>
      <c r="F263" s="9"/>
      <c r="G263" s="9"/>
      <c r="H263" s="12"/>
      <c r="I263" s="11"/>
      <c r="J263" s="10"/>
      <c r="K263" s="10"/>
    </row>
    <row r="264" spans="1:11" ht="15">
      <c r="A264" s="6"/>
      <c r="B264" s="6"/>
      <c r="C264" s="7"/>
      <c r="D264" s="8"/>
      <c r="E264" s="9"/>
      <c r="F264" s="9"/>
      <c r="G264" s="9"/>
      <c r="H264" s="12"/>
      <c r="I264" s="11"/>
      <c r="J264" s="10"/>
      <c r="K264" s="10"/>
    </row>
    <row r="265" spans="1:11" ht="15">
      <c r="A265" s="6"/>
      <c r="B265" s="6"/>
      <c r="C265" s="7"/>
      <c r="D265" s="8"/>
      <c r="E265" s="9"/>
      <c r="F265" s="9"/>
      <c r="G265" s="9"/>
      <c r="H265" s="12"/>
      <c r="I265" s="11"/>
      <c r="J265" s="10"/>
      <c r="K265" s="10"/>
    </row>
    <row r="266" spans="1:11" ht="15">
      <c r="A266" s="6"/>
      <c r="B266" s="6"/>
      <c r="C266" s="7"/>
      <c r="D266" s="8"/>
      <c r="E266" s="9"/>
      <c r="F266" s="9"/>
      <c r="G266" s="9"/>
      <c r="H266" s="12"/>
      <c r="I266" s="19"/>
      <c r="J266" s="10"/>
      <c r="K266" s="10"/>
    </row>
    <row r="267" spans="1:11" ht="15">
      <c r="A267" s="6"/>
      <c r="B267" s="6"/>
      <c r="C267" s="7"/>
      <c r="D267" s="8"/>
      <c r="E267" s="9"/>
      <c r="F267" s="9"/>
      <c r="G267" s="9"/>
      <c r="H267" s="12"/>
      <c r="I267" s="19"/>
      <c r="J267" s="10"/>
      <c r="K267" s="10"/>
    </row>
    <row r="268" spans="1:11" ht="15">
      <c r="A268" s="6"/>
      <c r="B268" s="6"/>
      <c r="C268" s="7"/>
      <c r="D268" s="8"/>
      <c r="E268" s="9"/>
      <c r="F268" s="9"/>
      <c r="G268" s="9"/>
      <c r="H268" s="12"/>
      <c r="I268" s="19"/>
      <c r="J268" s="10"/>
      <c r="K268" s="10"/>
    </row>
    <row r="269" spans="1:11" ht="15">
      <c r="A269" s="6"/>
      <c r="B269" s="6"/>
      <c r="C269" s="7"/>
      <c r="D269" s="8"/>
      <c r="E269" s="9"/>
      <c r="F269" s="9"/>
      <c r="G269" s="9"/>
      <c r="H269" s="12"/>
      <c r="I269" s="19"/>
      <c r="J269" s="10"/>
      <c r="K269" s="10"/>
    </row>
    <row r="270" spans="1:11" ht="15">
      <c r="A270" s="6"/>
      <c r="B270" s="6"/>
      <c r="C270" s="7"/>
      <c r="D270" s="8"/>
      <c r="E270" s="9"/>
      <c r="F270" s="9"/>
      <c r="G270" s="9"/>
      <c r="H270" s="12"/>
      <c r="I270" s="19"/>
      <c r="J270" s="10"/>
      <c r="K270" s="10"/>
    </row>
    <row r="271" spans="1:11" ht="15">
      <c r="A271" s="6"/>
      <c r="B271" s="6"/>
      <c r="C271" s="7"/>
      <c r="D271" s="8"/>
      <c r="E271" s="9"/>
      <c r="F271" s="9"/>
      <c r="G271" s="9"/>
      <c r="H271" s="12"/>
      <c r="I271" s="19"/>
      <c r="J271" s="10"/>
      <c r="K271" s="10"/>
    </row>
    <row r="272" spans="1:11" ht="15">
      <c r="A272" s="6"/>
      <c r="B272" s="6"/>
      <c r="C272" s="7"/>
      <c r="D272" s="8"/>
      <c r="E272" s="9"/>
      <c r="F272" s="9"/>
      <c r="G272" s="9"/>
      <c r="H272" s="12"/>
      <c r="I272" s="19"/>
      <c r="J272" s="10"/>
      <c r="K272" s="10"/>
    </row>
    <row r="273" spans="1:11" ht="15">
      <c r="A273" s="6"/>
      <c r="B273" s="6"/>
      <c r="C273" s="7"/>
      <c r="D273" s="8"/>
      <c r="E273" s="9"/>
      <c r="F273" s="9"/>
      <c r="G273" s="9"/>
      <c r="H273" s="12"/>
      <c r="I273" s="19"/>
      <c r="J273" s="10"/>
      <c r="K273" s="10"/>
    </row>
    <row r="274" spans="1:11" ht="15">
      <c r="A274" s="6"/>
      <c r="B274" s="6"/>
      <c r="C274" s="7"/>
      <c r="D274" s="8"/>
      <c r="E274" s="9"/>
      <c r="F274" s="9"/>
      <c r="G274" s="9"/>
      <c r="H274" s="12"/>
      <c r="I274" s="19"/>
      <c r="J274" s="10"/>
      <c r="K274" s="10"/>
    </row>
    <row r="275" spans="1:11" ht="15">
      <c r="A275" s="6"/>
      <c r="B275" s="6"/>
      <c r="C275" s="7"/>
      <c r="D275" s="8"/>
      <c r="E275" s="9"/>
      <c r="F275" s="9"/>
      <c r="G275" s="9"/>
      <c r="H275" s="12"/>
      <c r="I275" s="19"/>
      <c r="J275" s="10"/>
      <c r="K275" s="10"/>
    </row>
    <row r="276" spans="1:11" ht="15">
      <c r="A276" s="6"/>
      <c r="B276" s="6"/>
      <c r="C276" s="7"/>
      <c r="D276" s="8"/>
      <c r="E276" s="9"/>
      <c r="F276" s="9"/>
      <c r="G276" s="9"/>
      <c r="H276" s="12"/>
      <c r="I276" s="19"/>
      <c r="J276" s="10"/>
      <c r="K276" s="10"/>
    </row>
    <row r="277" spans="1:11" ht="15">
      <c r="A277" s="6"/>
      <c r="B277" s="6"/>
      <c r="C277" s="7"/>
      <c r="D277" s="8"/>
      <c r="E277" s="9"/>
      <c r="F277" s="9"/>
      <c r="G277" s="9"/>
      <c r="H277" s="12"/>
      <c r="I277" s="19"/>
      <c r="J277" s="10"/>
      <c r="K277" s="10"/>
    </row>
    <row r="278" spans="1:11" ht="15">
      <c r="A278" s="6"/>
      <c r="B278" s="6"/>
      <c r="C278" s="7"/>
      <c r="D278" s="8"/>
      <c r="E278" s="9"/>
      <c r="F278" s="9"/>
      <c r="G278" s="9"/>
      <c r="H278" s="12"/>
      <c r="I278" s="19"/>
      <c r="J278" s="10"/>
      <c r="K278" s="10"/>
    </row>
    <row r="279" spans="1:11" ht="15">
      <c r="A279" s="6"/>
      <c r="B279" s="6"/>
      <c r="C279" s="7"/>
      <c r="D279" s="8"/>
      <c r="E279" s="9"/>
      <c r="F279" s="9"/>
      <c r="G279" s="9"/>
      <c r="H279" s="12"/>
      <c r="I279" s="19"/>
      <c r="J279" s="10"/>
      <c r="K279" s="10"/>
    </row>
    <row r="280" spans="1:11" ht="15">
      <c r="A280" s="6"/>
      <c r="B280" s="6"/>
      <c r="C280" s="7"/>
      <c r="D280" s="8"/>
      <c r="E280" s="9"/>
      <c r="F280" s="9"/>
      <c r="G280" s="9"/>
      <c r="H280" s="12"/>
      <c r="I280" s="19"/>
      <c r="J280" s="10"/>
      <c r="K280" s="10"/>
    </row>
    <row r="281" spans="1:11" ht="15">
      <c r="A281" s="6"/>
      <c r="B281" s="6"/>
      <c r="C281" s="7"/>
      <c r="D281" s="8"/>
      <c r="E281" s="9"/>
      <c r="F281" s="9"/>
      <c r="G281" s="9"/>
      <c r="H281" s="12"/>
      <c r="I281" s="19"/>
      <c r="J281" s="10"/>
      <c r="K281" s="10"/>
    </row>
    <row r="282" spans="1:11" ht="15">
      <c r="A282" s="6"/>
      <c r="B282" s="6"/>
      <c r="C282" s="7"/>
      <c r="D282" s="8"/>
      <c r="E282" s="9"/>
      <c r="F282" s="9"/>
      <c r="G282" s="9"/>
      <c r="H282" s="12"/>
      <c r="I282" s="19"/>
      <c r="J282" s="10"/>
      <c r="K282" s="10"/>
    </row>
  </sheetData>
  <mergeCells count="32">
    <mergeCell ref="A246:E246"/>
    <mergeCell ref="A247:C247"/>
    <mergeCell ref="D247:E247"/>
    <mergeCell ref="B252:J252"/>
    <mergeCell ref="A245:C245"/>
    <mergeCell ref="D249:E249"/>
    <mergeCell ref="F9:F10"/>
    <mergeCell ref="G9:G10"/>
    <mergeCell ref="H9:H10"/>
    <mergeCell ref="I9:I10"/>
    <mergeCell ref="J9:L9"/>
    <mergeCell ref="M9:M10"/>
    <mergeCell ref="L245:M245"/>
    <mergeCell ref="F246:M247"/>
    <mergeCell ref="A248:A253"/>
    <mergeCell ref="A3:M3"/>
    <mergeCell ref="B250:M250"/>
    <mergeCell ref="B251:M251"/>
    <mergeCell ref="B253:M253"/>
    <mergeCell ref="D8:H8"/>
    <mergeCell ref="I8:M8"/>
    <mergeCell ref="A9:A10"/>
    <mergeCell ref="J245:K245"/>
    <mergeCell ref="B9:B10"/>
    <mergeCell ref="C9:C10"/>
    <mergeCell ref="D9:D10"/>
    <mergeCell ref="E9:E10"/>
    <mergeCell ref="A1:M1"/>
    <mergeCell ref="A2:M2"/>
    <mergeCell ref="A4:M4"/>
    <mergeCell ref="A5:M5"/>
    <mergeCell ref="A6:M6"/>
  </mergeCells>
  <printOptions horizontalCentered="1"/>
  <pageMargins left="0" right="0" top="0.55118110236220474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23069.158291/2020-97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I68"/>
  <sheetViews>
    <sheetView zoomScaleNormal="100" workbookViewId="0">
      <selection sqref="A1:AC1"/>
    </sheetView>
  </sheetViews>
  <sheetFormatPr defaultRowHeight="15"/>
  <cols>
    <col min="1" max="1" width="6.28515625" bestFit="1" customWidth="1"/>
    <col min="2" max="2" width="37.140625" customWidth="1"/>
    <col min="3" max="3" width="14.7109375" customWidth="1"/>
    <col min="4" max="4" width="10.85546875" bestFit="1" customWidth="1"/>
    <col min="5" max="6" width="3.7109375" customWidth="1"/>
    <col min="7" max="7" width="3.5703125" customWidth="1"/>
    <col min="8" max="8" width="4.7109375" bestFit="1" customWidth="1"/>
    <col min="9" max="10" width="3.7109375" customWidth="1"/>
    <col min="11" max="11" width="5.28515625" customWidth="1"/>
    <col min="12" max="13" width="5.140625" customWidth="1"/>
    <col min="14" max="14" width="5.42578125" customWidth="1"/>
    <col min="15" max="15" width="3.7109375" customWidth="1"/>
    <col min="16" max="17" width="4.7109375" bestFit="1" customWidth="1"/>
    <col min="18" max="19" width="3.7109375" customWidth="1"/>
    <col min="20" max="21" width="4.7109375" bestFit="1" customWidth="1"/>
    <col min="22" max="25" width="3.7109375" customWidth="1"/>
    <col min="26" max="26" width="4.7109375" bestFit="1" customWidth="1"/>
    <col min="27" max="28" width="3.7109375" customWidth="1"/>
    <col min="29" max="29" width="14.28515625" customWidth="1"/>
  </cols>
  <sheetData>
    <row r="1" spans="1:35" ht="15.75">
      <c r="A1" s="132" t="s">
        <v>6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66"/>
      <c r="AE1" s="66"/>
      <c r="AF1" s="66"/>
      <c r="AG1" s="66"/>
      <c r="AH1" s="66"/>
      <c r="AI1" s="66"/>
    </row>
    <row r="2" spans="1:35" ht="15.75">
      <c r="A2" s="132" t="s">
        <v>2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66"/>
      <c r="AE2" s="66"/>
      <c r="AF2" s="66"/>
      <c r="AG2" s="66"/>
      <c r="AH2" s="66"/>
      <c r="AI2" s="66"/>
    </row>
    <row r="3" spans="1:35" ht="15.75">
      <c r="A3" s="142" t="s">
        <v>452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31"/>
      <c r="AE3" s="31"/>
      <c r="AF3" s="31"/>
      <c r="AG3" s="31"/>
      <c r="AH3" s="31"/>
      <c r="AI3" s="31"/>
    </row>
    <row r="4" spans="1:35">
      <c r="A4" s="133" t="s">
        <v>20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3"/>
      <c r="AB4" s="133"/>
      <c r="AC4" s="133"/>
      <c r="AD4" s="32"/>
      <c r="AE4" s="32"/>
    </row>
    <row r="5" spans="1:35" ht="31.5" customHeight="1">
      <c r="A5" s="134" t="s">
        <v>594</v>
      </c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33"/>
      <c r="AE5" s="33"/>
    </row>
    <row r="6" spans="1:35">
      <c r="A6" s="135" t="s">
        <v>595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5"/>
      <c r="S6" s="135"/>
      <c r="T6" s="135"/>
      <c r="U6" s="135"/>
      <c r="V6" s="135"/>
      <c r="W6" s="135"/>
      <c r="X6" s="135"/>
      <c r="Y6" s="135"/>
      <c r="Z6" s="135"/>
      <c r="AA6" s="135"/>
      <c r="AB6" s="135"/>
      <c r="AC6" s="135"/>
      <c r="AD6" s="34"/>
      <c r="AE6" s="34"/>
    </row>
    <row r="7" spans="1:35" ht="17.25" thickBot="1">
      <c r="A7" s="166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</row>
    <row r="8" spans="1:35" ht="15.75" thickTop="1">
      <c r="A8" s="168" t="s">
        <v>0</v>
      </c>
      <c r="B8" s="170" t="s">
        <v>34</v>
      </c>
      <c r="C8" s="170" t="s">
        <v>35</v>
      </c>
      <c r="D8" s="170" t="s">
        <v>36</v>
      </c>
      <c r="E8" s="172" t="s">
        <v>37</v>
      </c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2"/>
      <c r="AC8" s="173" t="s">
        <v>38</v>
      </c>
      <c r="AD8" s="62"/>
      <c r="AE8" s="62"/>
    </row>
    <row r="9" spans="1:35">
      <c r="A9" s="169"/>
      <c r="B9" s="171"/>
      <c r="C9" s="171"/>
      <c r="D9" s="171"/>
      <c r="E9" s="185" t="s">
        <v>17</v>
      </c>
      <c r="F9" s="185"/>
      <c r="G9" s="185"/>
      <c r="H9" s="185"/>
      <c r="I9" s="185" t="s">
        <v>18</v>
      </c>
      <c r="J9" s="185"/>
      <c r="K9" s="185"/>
      <c r="L9" s="185"/>
      <c r="M9" s="185" t="s">
        <v>19</v>
      </c>
      <c r="N9" s="185"/>
      <c r="O9" s="185"/>
      <c r="P9" s="185"/>
      <c r="Q9" s="185" t="s">
        <v>449</v>
      </c>
      <c r="R9" s="185"/>
      <c r="S9" s="185"/>
      <c r="T9" s="185"/>
      <c r="U9" s="185" t="s">
        <v>450</v>
      </c>
      <c r="V9" s="185"/>
      <c r="W9" s="185"/>
      <c r="X9" s="185"/>
      <c r="Y9" s="185" t="s">
        <v>451</v>
      </c>
      <c r="Z9" s="185"/>
      <c r="AA9" s="185"/>
      <c r="AB9" s="185"/>
      <c r="AC9" s="174"/>
      <c r="AD9" s="62"/>
      <c r="AE9" s="62"/>
    </row>
    <row r="10" spans="1:35">
      <c r="A10" s="175" t="s">
        <v>576</v>
      </c>
      <c r="B10" s="176" t="s">
        <v>434</v>
      </c>
      <c r="C10" s="177">
        <f>Orçamento!$M$11</f>
        <v>24556.255960000002</v>
      </c>
      <c r="D10" s="178">
        <f>C10/C$52</f>
        <v>3.0824027823894089E-2</v>
      </c>
      <c r="E10" s="191">
        <v>0.68</v>
      </c>
      <c r="F10" s="192"/>
      <c r="G10" s="192"/>
      <c r="H10" s="120"/>
      <c r="I10" s="121"/>
      <c r="J10" s="111"/>
      <c r="K10" s="111"/>
      <c r="L10" s="120"/>
      <c r="M10" s="121"/>
      <c r="N10" s="111"/>
      <c r="O10" s="111"/>
      <c r="P10" s="120"/>
      <c r="Q10" s="121"/>
      <c r="R10" s="111"/>
      <c r="S10" s="111"/>
      <c r="T10" s="120"/>
      <c r="U10" s="182">
        <v>0.16</v>
      </c>
      <c r="V10" s="183"/>
      <c r="W10" s="183"/>
      <c r="X10" s="184"/>
      <c r="Y10" s="182">
        <v>0.16</v>
      </c>
      <c r="Z10" s="183"/>
      <c r="AA10" s="183"/>
      <c r="AB10" s="184"/>
      <c r="AC10" s="269">
        <f>$C$52-SUM(E11:AB11)</f>
        <v>772103.28835057677</v>
      </c>
      <c r="AD10" s="62"/>
      <c r="AE10" s="62"/>
    </row>
    <row r="11" spans="1:35" ht="15" customHeight="1">
      <c r="A11" s="161"/>
      <c r="B11" s="163"/>
      <c r="C11" s="164"/>
      <c r="D11" s="165"/>
      <c r="E11" s="193">
        <f>C10*E10</f>
        <v>16698.254052800003</v>
      </c>
      <c r="F11" s="180"/>
      <c r="G11" s="180"/>
      <c r="H11" s="181"/>
      <c r="I11" s="122"/>
      <c r="J11" s="35"/>
      <c r="K11" s="35"/>
      <c r="L11" s="103"/>
      <c r="M11" s="122"/>
      <c r="N11" s="35"/>
      <c r="O11" s="35"/>
      <c r="P11" s="103"/>
      <c r="Q11" s="122"/>
      <c r="R11" s="35"/>
      <c r="S11" s="35"/>
      <c r="T11" s="103"/>
      <c r="U11" s="179">
        <f>U10*C10</f>
        <v>3929.0009536000002</v>
      </c>
      <c r="V11" s="180"/>
      <c r="W11" s="180"/>
      <c r="X11" s="181"/>
      <c r="Y11" s="179">
        <f>Y10*C10</f>
        <v>3929.0009536000002</v>
      </c>
      <c r="Z11" s="180"/>
      <c r="AA11" s="180"/>
      <c r="AB11" s="181"/>
      <c r="AC11" s="270"/>
      <c r="AD11" s="62"/>
      <c r="AE11" s="62"/>
    </row>
    <row r="12" spans="1:35" ht="15" customHeight="1">
      <c r="A12" s="160" t="s">
        <v>577</v>
      </c>
      <c r="B12" s="162" t="s">
        <v>453</v>
      </c>
      <c r="C12" s="164">
        <f>Orçamento!$M$17</f>
        <v>107811.59699557681</v>
      </c>
      <c r="D12" s="165">
        <f t="shared" ref="D12" si="0">C12/C$52</f>
        <v>0.13532957430250353</v>
      </c>
      <c r="E12" s="187">
        <f>E$56</f>
        <v>0.10926577947763164</v>
      </c>
      <c r="F12" s="188"/>
      <c r="G12" s="188"/>
      <c r="H12" s="189"/>
      <c r="I12" s="187">
        <f t="shared" ref="I12" si="1">I$56</f>
        <v>0.22849784874435172</v>
      </c>
      <c r="J12" s="188"/>
      <c r="K12" s="188"/>
      <c r="L12" s="189"/>
      <c r="M12" s="187">
        <f t="shared" ref="M12" si="2">M$56</f>
        <v>0.17232498607065988</v>
      </c>
      <c r="N12" s="188"/>
      <c r="O12" s="188"/>
      <c r="P12" s="189"/>
      <c r="Q12" s="187">
        <f t="shared" ref="Q12" si="3">Q$56</f>
        <v>0.20323115914779985</v>
      </c>
      <c r="R12" s="188"/>
      <c r="S12" s="188"/>
      <c r="T12" s="189"/>
      <c r="U12" s="242">
        <f t="shared" ref="U12" si="4">U$56</f>
        <v>0.24077469867629006</v>
      </c>
      <c r="V12" s="188"/>
      <c r="W12" s="188"/>
      <c r="X12" s="189"/>
      <c r="Y12" s="242">
        <f t="shared" ref="Y12" si="5">Y$56</f>
        <v>4.5905527883267044E-2</v>
      </c>
      <c r="Z12" s="188"/>
      <c r="AA12" s="188"/>
      <c r="AB12" s="189"/>
      <c r="AC12" s="267">
        <f>AC10-SUM(E13:AB13)</f>
        <v>664291.6913549999</v>
      </c>
      <c r="AD12" s="62"/>
      <c r="AE12" s="62"/>
    </row>
    <row r="13" spans="1:35">
      <c r="A13" s="161"/>
      <c r="B13" s="163"/>
      <c r="C13" s="163"/>
      <c r="D13" s="165"/>
      <c r="E13" s="193">
        <f>E12*$C$12</f>
        <v>11780.118182449989</v>
      </c>
      <c r="F13" s="180"/>
      <c r="G13" s="180"/>
      <c r="H13" s="181"/>
      <c r="I13" s="193">
        <f t="shared" ref="I13" si="6">I12*$C$12</f>
        <v>24634.717983182316</v>
      </c>
      <c r="J13" s="180"/>
      <c r="K13" s="180"/>
      <c r="L13" s="181"/>
      <c r="M13" s="193">
        <f t="shared" ref="M13" si="7">M12*$C$12</f>
        <v>18578.631950518371</v>
      </c>
      <c r="N13" s="180"/>
      <c r="O13" s="180"/>
      <c r="P13" s="181"/>
      <c r="Q13" s="193">
        <f t="shared" ref="Q13" si="8">Q12*$C$12</f>
        <v>21910.675826986531</v>
      </c>
      <c r="R13" s="180"/>
      <c r="S13" s="180"/>
      <c r="T13" s="181"/>
      <c r="U13" s="179">
        <f t="shared" ref="U13" si="9">U12*$C$12</f>
        <v>25958.304780419625</v>
      </c>
      <c r="V13" s="180"/>
      <c r="W13" s="180"/>
      <c r="X13" s="181"/>
      <c r="Y13" s="179">
        <f t="shared" ref="Y13" si="10">Y12*$C$12</f>
        <v>4949.1482720200011</v>
      </c>
      <c r="Z13" s="180"/>
      <c r="AA13" s="180"/>
      <c r="AB13" s="181"/>
      <c r="AC13" s="268"/>
      <c r="AD13" s="62"/>
      <c r="AE13" s="62"/>
    </row>
    <row r="14" spans="1:35" ht="15" customHeight="1">
      <c r="A14" s="160" t="s">
        <v>578</v>
      </c>
      <c r="B14" s="186" t="s">
        <v>244</v>
      </c>
      <c r="C14" s="164">
        <f>Orçamento!$M$20</f>
        <v>1776.0622338400001</v>
      </c>
      <c r="D14" s="165">
        <f t="shared" ref="D14" si="11">C14/C$52</f>
        <v>2.2293867518740282E-3</v>
      </c>
      <c r="E14" s="112"/>
      <c r="F14" s="194">
        <v>1</v>
      </c>
      <c r="G14" s="194"/>
      <c r="H14" s="97"/>
      <c r="I14" s="112"/>
      <c r="J14" s="94"/>
      <c r="K14" s="94"/>
      <c r="L14" s="97"/>
      <c r="M14" s="112"/>
      <c r="N14" s="94"/>
      <c r="O14" s="94"/>
      <c r="P14" s="97"/>
      <c r="Q14" s="112"/>
      <c r="R14" s="94"/>
      <c r="S14" s="94"/>
      <c r="T14" s="97"/>
      <c r="U14" s="101"/>
      <c r="V14" s="94"/>
      <c r="W14" s="94"/>
      <c r="X14" s="97"/>
      <c r="Y14" s="101"/>
      <c r="Z14" s="94"/>
      <c r="AA14" s="94"/>
      <c r="AB14" s="97"/>
      <c r="AC14" s="267">
        <f>AC12-SUM(E15:AB15)</f>
        <v>662515.6291211599</v>
      </c>
      <c r="AD14" s="62"/>
      <c r="AE14" s="62"/>
    </row>
    <row r="15" spans="1:35">
      <c r="A15" s="161"/>
      <c r="B15" s="163"/>
      <c r="C15" s="163"/>
      <c r="D15" s="165"/>
      <c r="E15" s="193">
        <f>C14</f>
        <v>1776.0622338400001</v>
      </c>
      <c r="F15" s="180"/>
      <c r="G15" s="180"/>
      <c r="H15" s="181"/>
      <c r="I15" s="122"/>
      <c r="J15" s="35"/>
      <c r="K15" s="35"/>
      <c r="L15" s="103"/>
      <c r="M15" s="122"/>
      <c r="N15" s="35"/>
      <c r="O15" s="35"/>
      <c r="P15" s="103"/>
      <c r="Q15" s="122"/>
      <c r="R15" s="35"/>
      <c r="S15" s="35"/>
      <c r="T15" s="103"/>
      <c r="U15" s="95"/>
      <c r="V15" s="35"/>
      <c r="W15" s="35"/>
      <c r="X15" s="103"/>
      <c r="Y15" s="95"/>
      <c r="Z15" s="35"/>
      <c r="AA15" s="35"/>
      <c r="AB15" s="103"/>
      <c r="AC15" s="268"/>
      <c r="AD15" s="62"/>
      <c r="AE15" s="62"/>
    </row>
    <row r="16" spans="1:35" ht="15" customHeight="1">
      <c r="A16" s="160" t="s">
        <v>579</v>
      </c>
      <c r="B16" s="162" t="s">
        <v>248</v>
      </c>
      <c r="C16" s="164">
        <f>Orçamento!$M$25</f>
        <v>95178.709910000005</v>
      </c>
      <c r="D16" s="165">
        <f t="shared" ref="D16" si="12">C16/C$52</f>
        <v>0.11947225209278947</v>
      </c>
      <c r="E16" s="108"/>
      <c r="F16" s="63"/>
      <c r="G16" s="65"/>
      <c r="H16" s="98">
        <v>0.25</v>
      </c>
      <c r="I16" s="241">
        <v>0.75</v>
      </c>
      <c r="J16" s="238"/>
      <c r="K16" s="238"/>
      <c r="L16" s="99"/>
      <c r="M16" s="108"/>
      <c r="N16" s="63"/>
      <c r="O16" s="63"/>
      <c r="P16" s="99"/>
      <c r="Q16" s="108"/>
      <c r="R16" s="63"/>
      <c r="S16" s="63"/>
      <c r="T16" s="99"/>
      <c r="U16" s="91"/>
      <c r="V16" s="63"/>
      <c r="W16" s="63"/>
      <c r="X16" s="99"/>
      <c r="Y16" s="91"/>
      <c r="Z16" s="63"/>
      <c r="AA16" s="63"/>
      <c r="AB16" s="99"/>
      <c r="AC16" s="267">
        <f>AC14-SUM(E17:AB17)</f>
        <v>567336.91921115993</v>
      </c>
      <c r="AD16" s="62"/>
      <c r="AE16" s="62"/>
    </row>
    <row r="17" spans="1:31">
      <c r="A17" s="161"/>
      <c r="B17" s="163"/>
      <c r="C17" s="163"/>
      <c r="D17" s="165"/>
      <c r="E17" s="195">
        <f>C16*H16</f>
        <v>23794.677477500001</v>
      </c>
      <c r="F17" s="196"/>
      <c r="G17" s="196"/>
      <c r="H17" s="197"/>
      <c r="I17" s="195">
        <f>I16*C16</f>
        <v>71384.032432500011</v>
      </c>
      <c r="J17" s="196"/>
      <c r="K17" s="196"/>
      <c r="L17" s="197"/>
      <c r="M17" s="113"/>
      <c r="N17" s="64"/>
      <c r="O17" s="64"/>
      <c r="P17" s="100"/>
      <c r="Q17" s="113"/>
      <c r="R17" s="64"/>
      <c r="S17" s="64"/>
      <c r="T17" s="100"/>
      <c r="U17" s="92"/>
      <c r="V17" s="64"/>
      <c r="W17" s="64"/>
      <c r="X17" s="100"/>
      <c r="Y17" s="92"/>
      <c r="Z17" s="64"/>
      <c r="AA17" s="64"/>
      <c r="AB17" s="100"/>
      <c r="AC17" s="268"/>
      <c r="AD17" s="62"/>
      <c r="AE17" s="62"/>
    </row>
    <row r="18" spans="1:31" ht="15" customHeight="1">
      <c r="A18" s="160" t="s">
        <v>580</v>
      </c>
      <c r="B18" s="186" t="s">
        <v>256</v>
      </c>
      <c r="C18" s="164">
        <f>Orçamento!$M$34</f>
        <v>65997.028281600011</v>
      </c>
      <c r="D18" s="165">
        <f t="shared" ref="D18" si="13">C18/C$52</f>
        <v>8.2842198719546317E-2</v>
      </c>
      <c r="E18" s="108"/>
      <c r="F18" s="63"/>
      <c r="G18" s="228">
        <v>0.5</v>
      </c>
      <c r="H18" s="229"/>
      <c r="I18" s="223">
        <v>0.5</v>
      </c>
      <c r="J18" s="224"/>
      <c r="K18" s="63"/>
      <c r="L18" s="99"/>
      <c r="M18" s="108"/>
      <c r="N18" s="63"/>
      <c r="O18" s="63"/>
      <c r="P18" s="99"/>
      <c r="Q18" s="108"/>
      <c r="R18" s="63"/>
      <c r="S18" s="63"/>
      <c r="T18" s="99"/>
      <c r="U18" s="91"/>
      <c r="V18" s="63"/>
      <c r="W18" s="63"/>
      <c r="X18" s="99"/>
      <c r="Y18" s="91"/>
      <c r="Z18" s="63"/>
      <c r="AA18" s="63"/>
      <c r="AB18" s="99"/>
      <c r="AC18" s="267">
        <f>AC16-SUM(E19:AB19)</f>
        <v>501339.89092955994</v>
      </c>
      <c r="AD18" s="62"/>
      <c r="AE18" s="62"/>
    </row>
    <row r="19" spans="1:31">
      <c r="A19" s="161"/>
      <c r="B19" s="163"/>
      <c r="C19" s="163"/>
      <c r="D19" s="165"/>
      <c r="E19" s="195">
        <f>C18*G18</f>
        <v>32998.514140800005</v>
      </c>
      <c r="F19" s="196"/>
      <c r="G19" s="196"/>
      <c r="H19" s="197"/>
      <c r="I19" s="195">
        <f>C18*I18</f>
        <v>32998.514140800005</v>
      </c>
      <c r="J19" s="196"/>
      <c r="K19" s="196"/>
      <c r="L19" s="197"/>
      <c r="M19" s="113"/>
      <c r="N19" s="64"/>
      <c r="O19" s="64"/>
      <c r="P19" s="100"/>
      <c r="Q19" s="113"/>
      <c r="R19" s="64"/>
      <c r="S19" s="64"/>
      <c r="T19" s="100"/>
      <c r="U19" s="92"/>
      <c r="V19" s="64"/>
      <c r="W19" s="64"/>
      <c r="X19" s="100"/>
      <c r="Y19" s="92"/>
      <c r="Z19" s="64"/>
      <c r="AA19" s="64"/>
      <c r="AB19" s="100"/>
      <c r="AC19" s="268"/>
      <c r="AD19" s="62"/>
      <c r="AE19" s="62"/>
    </row>
    <row r="20" spans="1:31" ht="15" customHeight="1">
      <c r="A20" s="160" t="s">
        <v>581</v>
      </c>
      <c r="B20" s="186" t="s">
        <v>262</v>
      </c>
      <c r="C20" s="164">
        <f>Orçamento!$M$41</f>
        <v>181436.78096320003</v>
      </c>
      <c r="D20" s="165">
        <f t="shared" ref="D20" si="14">C20/C$52</f>
        <v>0.22774694944527912</v>
      </c>
      <c r="E20" s="108"/>
      <c r="F20" s="63"/>
      <c r="G20" s="63"/>
      <c r="H20" s="99"/>
      <c r="I20" s="108"/>
      <c r="J20" s="63"/>
      <c r="K20" s="228">
        <v>0.2</v>
      </c>
      <c r="L20" s="229"/>
      <c r="M20" s="223">
        <v>0.3</v>
      </c>
      <c r="N20" s="224"/>
      <c r="O20" s="224"/>
      <c r="P20" s="229"/>
      <c r="Q20" s="223">
        <v>0.3</v>
      </c>
      <c r="R20" s="224"/>
      <c r="S20" s="224"/>
      <c r="T20" s="229"/>
      <c r="U20" s="102"/>
      <c r="V20" s="96"/>
      <c r="W20" s="228">
        <v>0.2</v>
      </c>
      <c r="X20" s="229"/>
      <c r="Y20" s="91"/>
      <c r="Z20" s="63"/>
      <c r="AA20" s="63"/>
      <c r="AB20" s="99"/>
      <c r="AC20" s="267">
        <f>AC18-SUM(E21:AB21)</f>
        <v>319903.10996635992</v>
      </c>
      <c r="AD20" s="62"/>
      <c r="AE20" s="62"/>
    </row>
    <row r="21" spans="1:31">
      <c r="A21" s="190"/>
      <c r="B21" s="163"/>
      <c r="C21" s="163"/>
      <c r="D21" s="165"/>
      <c r="E21" s="108"/>
      <c r="F21" s="63"/>
      <c r="G21" s="63"/>
      <c r="H21" s="99"/>
      <c r="I21" s="225">
        <f>K20*C20</f>
        <v>36287.356192640007</v>
      </c>
      <c r="J21" s="226"/>
      <c r="K21" s="226"/>
      <c r="L21" s="227"/>
      <c r="M21" s="225">
        <f>M20*C20</f>
        <v>54431.034288960007</v>
      </c>
      <c r="N21" s="226"/>
      <c r="O21" s="226"/>
      <c r="P21" s="227"/>
      <c r="Q21" s="195">
        <f>C20*Q20</f>
        <v>54431.034288960007</v>
      </c>
      <c r="R21" s="196"/>
      <c r="S21" s="196"/>
      <c r="T21" s="197"/>
      <c r="U21" s="240">
        <f>C20*W20</f>
        <v>36287.356192640007</v>
      </c>
      <c r="V21" s="196"/>
      <c r="W21" s="196"/>
      <c r="X21" s="197"/>
      <c r="Y21" s="91"/>
      <c r="Z21" s="63"/>
      <c r="AA21" s="63"/>
      <c r="AB21" s="99"/>
      <c r="AC21" s="268"/>
      <c r="AD21" s="62"/>
      <c r="AE21" s="62"/>
    </row>
    <row r="22" spans="1:31" ht="15" customHeight="1">
      <c r="A22" s="160" t="s">
        <v>582</v>
      </c>
      <c r="B22" s="186" t="s">
        <v>272</v>
      </c>
      <c r="C22" s="164">
        <f>Orçamento!$M$52</f>
        <v>19975.901120000002</v>
      </c>
      <c r="D22" s="165">
        <f t="shared" ref="D22" si="15">C22/C$52</f>
        <v>2.5074577041924475E-2</v>
      </c>
      <c r="E22" s="108"/>
      <c r="F22" s="63"/>
      <c r="G22" s="63"/>
      <c r="H22" s="99"/>
      <c r="I22" s="108"/>
      <c r="J22" s="63"/>
      <c r="K22" s="63"/>
      <c r="L22" s="99"/>
      <c r="M22" s="108"/>
      <c r="N22" s="63"/>
      <c r="O22" s="63"/>
      <c r="P22" s="99"/>
      <c r="Q22" s="108"/>
      <c r="R22" s="63"/>
      <c r="S22" s="63"/>
      <c r="T22" s="99"/>
      <c r="U22" s="91"/>
      <c r="V22" s="63"/>
      <c r="W22" s="63"/>
      <c r="X22" s="99"/>
      <c r="Y22" s="237">
        <v>1</v>
      </c>
      <c r="Z22" s="238"/>
      <c r="AA22" s="238"/>
      <c r="AB22" s="239"/>
      <c r="AC22" s="267">
        <f>AC20-SUM(E23:AB23)</f>
        <v>299927.20884635992</v>
      </c>
      <c r="AD22" s="62"/>
      <c r="AE22" s="62"/>
    </row>
    <row r="23" spans="1:31">
      <c r="A23" s="190"/>
      <c r="B23" s="163"/>
      <c r="C23" s="163"/>
      <c r="D23" s="165"/>
      <c r="E23" s="113"/>
      <c r="F23" s="64"/>
      <c r="G23" s="64"/>
      <c r="H23" s="100"/>
      <c r="I23" s="113"/>
      <c r="J23" s="64"/>
      <c r="K23" s="64"/>
      <c r="L23" s="100"/>
      <c r="M23" s="113"/>
      <c r="N23" s="64"/>
      <c r="O23" s="64"/>
      <c r="P23" s="100"/>
      <c r="Q23" s="113"/>
      <c r="R23" s="64"/>
      <c r="S23" s="64"/>
      <c r="T23" s="100"/>
      <c r="U23" s="92"/>
      <c r="V23" s="64"/>
      <c r="W23" s="64"/>
      <c r="X23" s="100"/>
      <c r="Y23" s="240">
        <f>Y22*C22</f>
        <v>19975.901120000002</v>
      </c>
      <c r="Z23" s="196"/>
      <c r="AA23" s="196"/>
      <c r="AB23" s="197"/>
      <c r="AC23" s="268"/>
      <c r="AD23" s="62"/>
      <c r="AE23" s="62"/>
    </row>
    <row r="24" spans="1:31" ht="15" customHeight="1">
      <c r="A24" s="160" t="s">
        <v>583</v>
      </c>
      <c r="B24" s="162" t="s">
        <v>275</v>
      </c>
      <c r="C24" s="164">
        <f>Orçamento!$M$56</f>
        <v>6147.8261000000002</v>
      </c>
      <c r="D24" s="165">
        <f t="shared" ref="D24" si="16">C24/C$52</f>
        <v>7.7170055187379743E-3</v>
      </c>
      <c r="E24" s="108"/>
      <c r="F24" s="63"/>
      <c r="G24" s="63"/>
      <c r="H24" s="99"/>
      <c r="I24" s="108"/>
      <c r="J24" s="63"/>
      <c r="K24" s="228">
        <v>0.5</v>
      </c>
      <c r="L24" s="229"/>
      <c r="M24" s="223">
        <v>0.5</v>
      </c>
      <c r="N24" s="224"/>
      <c r="O24" s="63"/>
      <c r="P24" s="99"/>
      <c r="Q24" s="108"/>
      <c r="R24" s="63"/>
      <c r="S24" s="63"/>
      <c r="T24" s="99"/>
      <c r="U24" s="91"/>
      <c r="V24" s="63"/>
      <c r="W24" s="63"/>
      <c r="X24" s="99"/>
      <c r="Y24" s="91"/>
      <c r="Z24" s="63"/>
      <c r="AA24" s="63"/>
      <c r="AB24" s="99"/>
      <c r="AC24" s="267">
        <f>AC22-SUM(E25:AB25)</f>
        <v>293779.38274635992</v>
      </c>
      <c r="AD24" s="62"/>
      <c r="AE24" s="62"/>
    </row>
    <row r="25" spans="1:31">
      <c r="A25" s="190"/>
      <c r="B25" s="163"/>
      <c r="C25" s="163"/>
      <c r="D25" s="165"/>
      <c r="E25" s="113"/>
      <c r="F25" s="64"/>
      <c r="G25" s="64"/>
      <c r="H25" s="100"/>
      <c r="I25" s="195">
        <f>C24*K24</f>
        <v>3073.9130500000001</v>
      </c>
      <c r="J25" s="196"/>
      <c r="K25" s="196"/>
      <c r="L25" s="197"/>
      <c r="M25" s="195">
        <f>C24*M24</f>
        <v>3073.9130500000001</v>
      </c>
      <c r="N25" s="196"/>
      <c r="O25" s="196"/>
      <c r="P25" s="197"/>
      <c r="Q25" s="113"/>
      <c r="R25" s="64"/>
      <c r="S25" s="64"/>
      <c r="T25" s="100"/>
      <c r="U25" s="92"/>
      <c r="V25" s="64"/>
      <c r="W25" s="64"/>
      <c r="X25" s="100"/>
      <c r="Y25" s="92"/>
      <c r="Z25" s="64"/>
      <c r="AA25" s="64"/>
      <c r="AB25" s="100"/>
      <c r="AC25" s="268"/>
      <c r="AD25" s="62"/>
      <c r="AE25" s="62"/>
    </row>
    <row r="26" spans="1:31" ht="15" customHeight="1">
      <c r="A26" s="220">
        <v>9</v>
      </c>
      <c r="B26" s="218" t="s">
        <v>279</v>
      </c>
      <c r="C26" s="202">
        <f>Orçamento!$M$61</f>
        <v>24273.194622600004</v>
      </c>
      <c r="D26" s="165">
        <f t="shared" ref="D26" si="17">C26/C$52</f>
        <v>3.0468717529275127E-2</v>
      </c>
      <c r="E26" s="113"/>
      <c r="F26" s="64"/>
      <c r="G26" s="64"/>
      <c r="H26" s="100"/>
      <c r="I26" s="113"/>
      <c r="J26" s="64"/>
      <c r="K26" s="64"/>
      <c r="L26" s="100"/>
      <c r="M26" s="113"/>
      <c r="N26" s="64"/>
      <c r="O26" s="64"/>
      <c r="P26" s="100"/>
      <c r="Q26" s="113"/>
      <c r="R26" s="64"/>
      <c r="S26" s="64"/>
      <c r="T26" s="104">
        <v>0.25</v>
      </c>
      <c r="U26" s="237">
        <v>0.75</v>
      </c>
      <c r="V26" s="238"/>
      <c r="W26" s="238"/>
      <c r="X26" s="100"/>
      <c r="Y26" s="92"/>
      <c r="Z26" s="64"/>
      <c r="AA26" s="64"/>
      <c r="AB26" s="100"/>
      <c r="AC26" s="267">
        <f>AC24-SUM(E27:AB27)</f>
        <v>269506.18812375993</v>
      </c>
      <c r="AD26" s="62"/>
      <c r="AE26" s="62"/>
    </row>
    <row r="27" spans="1:31">
      <c r="A27" s="221"/>
      <c r="B27" s="219"/>
      <c r="C27" s="204"/>
      <c r="D27" s="165"/>
      <c r="E27" s="113"/>
      <c r="F27" s="64"/>
      <c r="G27" s="64"/>
      <c r="H27" s="100"/>
      <c r="I27" s="113"/>
      <c r="J27" s="64"/>
      <c r="K27" s="64"/>
      <c r="L27" s="100"/>
      <c r="M27" s="113"/>
      <c r="N27" s="64"/>
      <c r="O27" s="64"/>
      <c r="P27" s="100"/>
      <c r="Q27" s="195">
        <f>C26*T26</f>
        <v>6068.2986556500009</v>
      </c>
      <c r="R27" s="196"/>
      <c r="S27" s="196"/>
      <c r="T27" s="197"/>
      <c r="U27" s="240">
        <f>C26*U26</f>
        <v>18204.895966950004</v>
      </c>
      <c r="V27" s="196"/>
      <c r="W27" s="196"/>
      <c r="X27" s="197"/>
      <c r="Y27" s="92"/>
      <c r="Z27" s="64"/>
      <c r="AA27" s="64"/>
      <c r="AB27" s="100"/>
      <c r="AC27" s="268"/>
      <c r="AD27" s="62"/>
      <c r="AE27" s="62"/>
    </row>
    <row r="28" spans="1:31" ht="15" customHeight="1">
      <c r="A28" s="220">
        <v>10</v>
      </c>
      <c r="B28" s="218" t="s">
        <v>281</v>
      </c>
      <c r="C28" s="202">
        <f>Orçamento!$M$64</f>
        <v>3705.9512159999999</v>
      </c>
      <c r="D28" s="165">
        <f t="shared" ref="D28" si="18">C28/C$52</f>
        <v>4.6518631986102706E-3</v>
      </c>
      <c r="E28" s="113"/>
      <c r="F28" s="64"/>
      <c r="G28" s="64"/>
      <c r="H28" s="100"/>
      <c r="I28" s="113"/>
      <c r="J28" s="64"/>
      <c r="K28" s="64"/>
      <c r="L28" s="100"/>
      <c r="M28" s="113"/>
      <c r="N28" s="64"/>
      <c r="O28" s="64"/>
      <c r="P28" s="100"/>
      <c r="Q28" s="113"/>
      <c r="R28" s="64"/>
      <c r="S28" s="64"/>
      <c r="T28" s="104">
        <v>0.25</v>
      </c>
      <c r="U28" s="237">
        <v>0.75</v>
      </c>
      <c r="V28" s="238"/>
      <c r="W28" s="238"/>
      <c r="X28" s="100"/>
      <c r="Y28" s="92"/>
      <c r="Z28" s="64"/>
      <c r="AA28" s="64"/>
      <c r="AB28" s="100"/>
      <c r="AC28" s="267">
        <f>AC26-SUM(E29:AB29)</f>
        <v>265800.23690775991</v>
      </c>
      <c r="AD28" s="62"/>
      <c r="AE28" s="62"/>
    </row>
    <row r="29" spans="1:31">
      <c r="A29" s="221"/>
      <c r="B29" s="219"/>
      <c r="C29" s="204"/>
      <c r="D29" s="165"/>
      <c r="E29" s="113"/>
      <c r="F29" s="64"/>
      <c r="G29" s="64"/>
      <c r="H29" s="100"/>
      <c r="I29" s="113"/>
      <c r="J29" s="64"/>
      <c r="K29" s="64"/>
      <c r="L29" s="100"/>
      <c r="M29" s="113"/>
      <c r="N29" s="64"/>
      <c r="O29" s="64"/>
      <c r="P29" s="100"/>
      <c r="Q29" s="195">
        <f>C28*T28</f>
        <v>926.48780399999998</v>
      </c>
      <c r="R29" s="196"/>
      <c r="S29" s="196"/>
      <c r="T29" s="197"/>
      <c r="U29" s="240">
        <f>C28*U28</f>
        <v>2779.4634120000001</v>
      </c>
      <c r="V29" s="196"/>
      <c r="W29" s="196"/>
      <c r="X29" s="197"/>
      <c r="Y29" s="92"/>
      <c r="Z29" s="64"/>
      <c r="AA29" s="64"/>
      <c r="AB29" s="100"/>
      <c r="AC29" s="268"/>
      <c r="AD29" s="62"/>
      <c r="AE29" s="62"/>
    </row>
    <row r="30" spans="1:31" ht="15" customHeight="1">
      <c r="A30" s="220">
        <v>11</v>
      </c>
      <c r="B30" s="218" t="s">
        <v>283</v>
      </c>
      <c r="C30" s="202">
        <f>Orçamento!$M$67</f>
        <v>2472.6552299999998</v>
      </c>
      <c r="D30" s="165">
        <f t="shared" ref="D30" si="19">C30/C$52</f>
        <v>3.1037790831211559E-3</v>
      </c>
      <c r="E30" s="113"/>
      <c r="F30" s="64"/>
      <c r="G30" s="64"/>
      <c r="H30" s="100"/>
      <c r="I30" s="113"/>
      <c r="J30" s="64"/>
      <c r="K30" s="235">
        <v>0.65</v>
      </c>
      <c r="L30" s="236"/>
      <c r="M30" s="123">
        <v>0.35</v>
      </c>
      <c r="N30" s="64"/>
      <c r="O30" s="64"/>
      <c r="P30" s="100"/>
      <c r="Q30" s="113"/>
      <c r="R30" s="64"/>
      <c r="S30" s="64"/>
      <c r="T30" s="100"/>
      <c r="U30" s="92"/>
      <c r="V30" s="64"/>
      <c r="W30" s="64"/>
      <c r="X30" s="100"/>
      <c r="Y30" s="92"/>
      <c r="Z30" s="64"/>
      <c r="AA30" s="64"/>
      <c r="AB30" s="100"/>
      <c r="AC30" s="267">
        <f>AC28-SUM(E31:AB31)</f>
        <v>263327.58167775994</v>
      </c>
      <c r="AD30" s="62"/>
      <c r="AE30" s="62"/>
    </row>
    <row r="31" spans="1:31">
      <c r="A31" s="221"/>
      <c r="B31" s="219"/>
      <c r="C31" s="204"/>
      <c r="D31" s="165"/>
      <c r="E31" s="113"/>
      <c r="F31" s="64"/>
      <c r="G31" s="64"/>
      <c r="H31" s="100"/>
      <c r="I31" s="232">
        <f>K30*C30</f>
        <v>1607.2258995</v>
      </c>
      <c r="J31" s="233"/>
      <c r="K31" s="233"/>
      <c r="L31" s="234"/>
      <c r="M31" s="195">
        <f>M30*C30</f>
        <v>865.42933049999988</v>
      </c>
      <c r="N31" s="196"/>
      <c r="O31" s="196"/>
      <c r="P31" s="197"/>
      <c r="Q31" s="113"/>
      <c r="R31" s="64"/>
      <c r="S31" s="64"/>
      <c r="T31" s="100"/>
      <c r="U31" s="92"/>
      <c r="V31" s="64"/>
      <c r="W31" s="64"/>
      <c r="X31" s="100"/>
      <c r="Y31" s="92"/>
      <c r="Z31" s="64"/>
      <c r="AA31" s="64"/>
      <c r="AB31" s="100"/>
      <c r="AC31" s="268"/>
      <c r="AD31" s="62"/>
      <c r="AE31" s="62"/>
    </row>
    <row r="32" spans="1:31" ht="15" customHeight="1">
      <c r="A32" s="220">
        <v>12</v>
      </c>
      <c r="B32" s="218" t="s">
        <v>285</v>
      </c>
      <c r="C32" s="202">
        <f>Orçamento!$M$70</f>
        <v>1800.9769119999999</v>
      </c>
      <c r="D32" s="165">
        <f t="shared" ref="D32" si="20">C32/C$52</f>
        <v>2.2606606860632694E-3</v>
      </c>
      <c r="E32" s="113"/>
      <c r="F32" s="64"/>
      <c r="G32" s="64"/>
      <c r="H32" s="100"/>
      <c r="I32" s="113"/>
      <c r="J32" s="64"/>
      <c r="K32" s="64"/>
      <c r="L32" s="100"/>
      <c r="M32" s="113"/>
      <c r="N32" s="64"/>
      <c r="O32" s="64"/>
      <c r="P32" s="104">
        <v>0.5</v>
      </c>
      <c r="Q32" s="124">
        <v>0.5</v>
      </c>
      <c r="R32" s="64"/>
      <c r="S32" s="64"/>
      <c r="T32" s="100"/>
      <c r="U32" s="92"/>
      <c r="V32" s="64"/>
      <c r="W32" s="64"/>
      <c r="X32" s="100"/>
      <c r="Y32" s="92"/>
      <c r="Z32" s="64"/>
      <c r="AA32" s="64"/>
      <c r="AB32" s="100"/>
      <c r="AC32" s="267">
        <f>AC30-SUM(E33:AB33)</f>
        <v>261526.60476575993</v>
      </c>
      <c r="AD32" s="62"/>
      <c r="AE32" s="62"/>
    </row>
    <row r="33" spans="1:31">
      <c r="A33" s="221"/>
      <c r="B33" s="219"/>
      <c r="C33" s="204"/>
      <c r="D33" s="165"/>
      <c r="E33" s="113"/>
      <c r="F33" s="64"/>
      <c r="G33" s="64"/>
      <c r="H33" s="100"/>
      <c r="I33" s="113"/>
      <c r="J33" s="64"/>
      <c r="K33" s="64"/>
      <c r="L33" s="100"/>
      <c r="M33" s="195">
        <f>C32*P32</f>
        <v>900.48845599999993</v>
      </c>
      <c r="N33" s="196"/>
      <c r="O33" s="196"/>
      <c r="P33" s="197"/>
      <c r="Q33" s="195">
        <f>C32*Q32</f>
        <v>900.48845599999993</v>
      </c>
      <c r="R33" s="196"/>
      <c r="S33" s="196"/>
      <c r="T33" s="197"/>
      <c r="U33" s="92"/>
      <c r="V33" s="64"/>
      <c r="W33" s="64"/>
      <c r="X33" s="100"/>
      <c r="Y33" s="92"/>
      <c r="Z33" s="64"/>
      <c r="AA33" s="64"/>
      <c r="AB33" s="100"/>
      <c r="AC33" s="268"/>
      <c r="AD33" s="62"/>
      <c r="AE33" s="62"/>
    </row>
    <row r="34" spans="1:31" ht="15" customHeight="1">
      <c r="A34" s="220">
        <v>13</v>
      </c>
      <c r="B34" s="218" t="s">
        <v>288</v>
      </c>
      <c r="C34" s="202">
        <f>Orçamento!$M$74</f>
        <v>25396.050776000004</v>
      </c>
      <c r="D34" s="165">
        <f t="shared" ref="D34" si="21">C34/C$52</f>
        <v>3.187817300045976E-2</v>
      </c>
      <c r="E34" s="113"/>
      <c r="F34" s="64"/>
      <c r="G34" s="64"/>
      <c r="H34" s="100"/>
      <c r="I34" s="113"/>
      <c r="J34" s="64"/>
      <c r="K34" s="64"/>
      <c r="L34" s="100"/>
      <c r="M34" s="113"/>
      <c r="N34" s="64"/>
      <c r="O34" s="64"/>
      <c r="P34" s="100"/>
      <c r="Q34" s="125"/>
      <c r="R34" s="115"/>
      <c r="S34" s="115"/>
      <c r="T34" s="100"/>
      <c r="U34" s="237">
        <v>1</v>
      </c>
      <c r="V34" s="238"/>
      <c r="W34" s="238"/>
      <c r="X34" s="100"/>
      <c r="Y34" s="92"/>
      <c r="Z34" s="64"/>
      <c r="AA34" s="64"/>
      <c r="AB34" s="100"/>
      <c r="AC34" s="267">
        <f>AC32-SUM(E35:AB35)</f>
        <v>236130.55398975994</v>
      </c>
      <c r="AD34" s="62"/>
      <c r="AE34" s="62"/>
    </row>
    <row r="35" spans="1:31">
      <c r="A35" s="221"/>
      <c r="B35" s="219"/>
      <c r="C35" s="204"/>
      <c r="D35" s="165"/>
      <c r="E35" s="113"/>
      <c r="F35" s="64"/>
      <c r="G35" s="64"/>
      <c r="H35" s="100"/>
      <c r="I35" s="113"/>
      <c r="J35" s="64"/>
      <c r="K35" s="64"/>
      <c r="L35" s="100"/>
      <c r="M35" s="113"/>
      <c r="N35" s="64"/>
      <c r="O35" s="64"/>
      <c r="P35" s="100"/>
      <c r="Q35" s="113"/>
      <c r="R35" s="64"/>
      <c r="S35" s="64"/>
      <c r="T35" s="100"/>
      <c r="U35" s="240">
        <f>C34*U34</f>
        <v>25396.050776000004</v>
      </c>
      <c r="V35" s="196"/>
      <c r="W35" s="196"/>
      <c r="X35" s="197"/>
      <c r="Y35" s="92"/>
      <c r="Z35" s="64"/>
      <c r="AA35" s="64"/>
      <c r="AB35" s="100"/>
      <c r="AC35" s="268"/>
      <c r="AD35" s="62"/>
      <c r="AE35" s="62"/>
    </row>
    <row r="36" spans="1:31" ht="15" customHeight="1">
      <c r="A36" s="220">
        <v>14</v>
      </c>
      <c r="B36" s="218" t="s">
        <v>296</v>
      </c>
      <c r="C36" s="202">
        <f>Orçamento!$M$83</f>
        <v>42449.801033600001</v>
      </c>
      <c r="D36" s="165">
        <f t="shared" ref="D36" si="22">C36/C$52</f>
        <v>5.328474545589703E-2</v>
      </c>
      <c r="E36" s="113"/>
      <c r="F36" s="64"/>
      <c r="G36" s="64"/>
      <c r="H36" s="100"/>
      <c r="I36" s="113"/>
      <c r="J36" s="64"/>
      <c r="K36" s="64"/>
      <c r="L36" s="100"/>
      <c r="M36" s="113"/>
      <c r="N36" s="238">
        <v>0.5</v>
      </c>
      <c r="O36" s="238"/>
      <c r="P36" s="239"/>
      <c r="Q36" s="241">
        <v>0.5</v>
      </c>
      <c r="R36" s="238"/>
      <c r="S36" s="238"/>
      <c r="T36" s="100"/>
      <c r="U36" s="92"/>
      <c r="V36" s="64"/>
      <c r="W36" s="64"/>
      <c r="X36" s="100"/>
      <c r="Y36" s="92"/>
      <c r="Z36" s="64"/>
      <c r="AA36" s="64"/>
      <c r="AB36" s="100"/>
      <c r="AC36" s="267">
        <f>AC34-SUM(E37:AB37)</f>
        <v>193680.75295615994</v>
      </c>
      <c r="AD36" s="62"/>
      <c r="AE36" s="62"/>
    </row>
    <row r="37" spans="1:31">
      <c r="A37" s="221"/>
      <c r="B37" s="219"/>
      <c r="C37" s="204"/>
      <c r="D37" s="165"/>
      <c r="E37" s="113"/>
      <c r="F37" s="64"/>
      <c r="G37" s="64"/>
      <c r="H37" s="100"/>
      <c r="I37" s="113"/>
      <c r="J37" s="64"/>
      <c r="K37" s="64"/>
      <c r="L37" s="100"/>
      <c r="M37" s="195">
        <f>C36*N36</f>
        <v>21224.9005168</v>
      </c>
      <c r="N37" s="196"/>
      <c r="O37" s="196"/>
      <c r="P37" s="197"/>
      <c r="Q37" s="195">
        <f>C36*Q36</f>
        <v>21224.9005168</v>
      </c>
      <c r="R37" s="196"/>
      <c r="S37" s="196"/>
      <c r="T37" s="197"/>
      <c r="U37" s="92"/>
      <c r="V37" s="64"/>
      <c r="W37" s="64"/>
      <c r="X37" s="100"/>
      <c r="Y37" s="92"/>
      <c r="Z37" s="64"/>
      <c r="AA37" s="64"/>
      <c r="AB37" s="100"/>
      <c r="AC37" s="268"/>
      <c r="AD37" s="62"/>
      <c r="AE37" s="62"/>
    </row>
    <row r="38" spans="1:31" ht="15" customHeight="1">
      <c r="A38" s="220">
        <v>15</v>
      </c>
      <c r="B38" s="218" t="s">
        <v>301</v>
      </c>
      <c r="C38" s="202">
        <f>Orçamento!$M$89</f>
        <v>17776.931220160004</v>
      </c>
      <c r="D38" s="165">
        <f t="shared" ref="D38" si="23">C38/C$52</f>
        <v>2.231433910145899E-2</v>
      </c>
      <c r="E38" s="113"/>
      <c r="F38" s="64"/>
      <c r="G38" s="64"/>
      <c r="H38" s="100"/>
      <c r="I38" s="113"/>
      <c r="J38" s="64"/>
      <c r="K38" s="64"/>
      <c r="L38" s="100"/>
      <c r="M38" s="113"/>
      <c r="N38" s="64"/>
      <c r="O38" s="64"/>
      <c r="P38" s="100"/>
      <c r="Q38" s="113"/>
      <c r="R38" s="64"/>
      <c r="S38" s="64"/>
      <c r="T38" s="100"/>
      <c r="U38" s="237">
        <v>1</v>
      </c>
      <c r="V38" s="238"/>
      <c r="W38" s="238"/>
      <c r="X38" s="239"/>
      <c r="Y38" s="92"/>
      <c r="Z38" s="64"/>
      <c r="AA38" s="64"/>
      <c r="AB38" s="100"/>
      <c r="AC38" s="267">
        <f>AC36-SUM(E39:AB39)</f>
        <v>175903.82173599993</v>
      </c>
      <c r="AD38" s="62"/>
      <c r="AE38" s="62"/>
    </row>
    <row r="39" spans="1:31">
      <c r="A39" s="221"/>
      <c r="B39" s="219"/>
      <c r="C39" s="204"/>
      <c r="D39" s="165"/>
      <c r="E39" s="113"/>
      <c r="F39" s="64"/>
      <c r="G39" s="64"/>
      <c r="H39" s="100"/>
      <c r="I39" s="113"/>
      <c r="J39" s="64"/>
      <c r="K39" s="64"/>
      <c r="L39" s="100"/>
      <c r="M39" s="113"/>
      <c r="N39" s="64"/>
      <c r="O39" s="64"/>
      <c r="P39" s="100"/>
      <c r="Q39" s="113"/>
      <c r="R39" s="64"/>
      <c r="S39" s="64"/>
      <c r="T39" s="100"/>
      <c r="U39" s="240">
        <f>C38*U38</f>
        <v>17776.931220160004</v>
      </c>
      <c r="V39" s="196"/>
      <c r="W39" s="196"/>
      <c r="X39" s="197"/>
      <c r="Y39" s="92"/>
      <c r="Z39" s="64"/>
      <c r="AA39" s="64"/>
      <c r="AB39" s="100"/>
      <c r="AC39" s="268"/>
      <c r="AD39" s="62"/>
      <c r="AE39" s="62"/>
    </row>
    <row r="40" spans="1:31" ht="15" customHeight="1">
      <c r="A40" s="220">
        <v>16</v>
      </c>
      <c r="B40" s="199" t="s">
        <v>307</v>
      </c>
      <c r="C40" s="202">
        <f>Orçamento!$M$96</f>
        <v>13088.284271999999</v>
      </c>
      <c r="D40" s="165">
        <f t="shared" ref="D40" si="24">C40/C$52</f>
        <v>1.6428955587705289E-2</v>
      </c>
      <c r="E40" s="113"/>
      <c r="F40" s="64"/>
      <c r="G40" s="64"/>
      <c r="H40" s="100"/>
      <c r="I40" s="113"/>
      <c r="J40" s="64"/>
      <c r="K40" s="64"/>
      <c r="L40" s="100"/>
      <c r="M40" s="113"/>
      <c r="N40" s="64"/>
      <c r="O40" s="64"/>
      <c r="P40" s="100"/>
      <c r="Q40" s="113"/>
      <c r="R40" s="64"/>
      <c r="S40" s="64"/>
      <c r="T40" s="100"/>
      <c r="U40" s="92"/>
      <c r="V40" s="64"/>
      <c r="W40" s="238">
        <v>0.5</v>
      </c>
      <c r="X40" s="239"/>
      <c r="Y40" s="237">
        <v>0.5</v>
      </c>
      <c r="Z40" s="238"/>
      <c r="AA40" s="64"/>
      <c r="AB40" s="100"/>
      <c r="AC40" s="267">
        <f>AC38-SUM(E41:AB41)</f>
        <v>162815.53746399994</v>
      </c>
      <c r="AD40" s="62"/>
      <c r="AE40" s="62"/>
    </row>
    <row r="41" spans="1:31" ht="15" customHeight="1">
      <c r="A41" s="221"/>
      <c r="B41" s="200"/>
      <c r="C41" s="204"/>
      <c r="D41" s="165"/>
      <c r="E41" s="113"/>
      <c r="F41" s="64"/>
      <c r="G41" s="64"/>
      <c r="H41" s="100"/>
      <c r="I41" s="113"/>
      <c r="J41" s="64"/>
      <c r="K41" s="64"/>
      <c r="L41" s="100"/>
      <c r="M41" s="113"/>
      <c r="N41" s="64"/>
      <c r="O41" s="64"/>
      <c r="P41" s="100"/>
      <c r="Q41" s="113"/>
      <c r="R41" s="64"/>
      <c r="S41" s="64"/>
      <c r="T41" s="100"/>
      <c r="U41" s="240">
        <f>C40*W40</f>
        <v>6544.1421359999995</v>
      </c>
      <c r="V41" s="196"/>
      <c r="W41" s="196"/>
      <c r="X41" s="197"/>
      <c r="Y41" s="240">
        <f>C40*Y40</f>
        <v>6544.1421359999995</v>
      </c>
      <c r="Z41" s="196"/>
      <c r="AA41" s="196"/>
      <c r="AB41" s="197"/>
      <c r="AC41" s="268"/>
      <c r="AD41" s="62"/>
      <c r="AE41" s="62"/>
    </row>
    <row r="42" spans="1:31" ht="15" customHeight="1">
      <c r="A42" s="222" t="s">
        <v>572</v>
      </c>
      <c r="B42" s="230" t="s">
        <v>324</v>
      </c>
      <c r="C42" s="198">
        <f>Orçamento!$M$114</f>
        <v>796.67424400000004</v>
      </c>
      <c r="D42" s="165">
        <f t="shared" ref="D42" si="25">C42/C$52</f>
        <v>1.0000184516579613E-3</v>
      </c>
      <c r="E42" s="108"/>
      <c r="F42" s="63"/>
      <c r="G42" s="63"/>
      <c r="H42" s="99"/>
      <c r="I42" s="108"/>
      <c r="J42" s="63"/>
      <c r="K42" s="63"/>
      <c r="L42" s="99"/>
      <c r="M42" s="108"/>
      <c r="N42" s="63"/>
      <c r="O42" s="63"/>
      <c r="P42" s="99"/>
      <c r="Q42" s="108"/>
      <c r="R42" s="63"/>
      <c r="S42" s="63"/>
      <c r="T42" s="99"/>
      <c r="U42" s="91"/>
      <c r="V42" s="63"/>
      <c r="W42" s="63"/>
      <c r="X42" s="99"/>
      <c r="Y42" s="91"/>
      <c r="Z42" s="238">
        <v>1</v>
      </c>
      <c r="AA42" s="238"/>
      <c r="AB42" s="239"/>
      <c r="AC42" s="267">
        <f>AC40-SUM(E43:AB43)</f>
        <v>162018.86321999994</v>
      </c>
      <c r="AD42" s="62"/>
      <c r="AE42" s="62"/>
    </row>
    <row r="43" spans="1:31">
      <c r="A43" s="175"/>
      <c r="B43" s="231"/>
      <c r="C43" s="177"/>
      <c r="D43" s="165"/>
      <c r="E43" s="113"/>
      <c r="F43" s="64"/>
      <c r="G43" s="64"/>
      <c r="H43" s="100"/>
      <c r="I43" s="113"/>
      <c r="J43" s="64"/>
      <c r="K43" s="64"/>
      <c r="L43" s="100"/>
      <c r="M43" s="113"/>
      <c r="N43" s="64"/>
      <c r="O43" s="64"/>
      <c r="P43" s="100"/>
      <c r="Q43" s="113"/>
      <c r="R43" s="64"/>
      <c r="S43" s="64"/>
      <c r="T43" s="100"/>
      <c r="U43" s="92"/>
      <c r="V43" s="64"/>
      <c r="W43" s="64"/>
      <c r="X43" s="100"/>
      <c r="Y43" s="240">
        <f>C42*Z42</f>
        <v>796.67424400000004</v>
      </c>
      <c r="Z43" s="196"/>
      <c r="AA43" s="196"/>
      <c r="AB43" s="197"/>
      <c r="AC43" s="268"/>
      <c r="AD43" s="62"/>
      <c r="AE43" s="62"/>
    </row>
    <row r="44" spans="1:31" ht="15" customHeight="1">
      <c r="A44" s="222" t="s">
        <v>573</v>
      </c>
      <c r="B44" s="199" t="s">
        <v>331</v>
      </c>
      <c r="C44" s="202">
        <f>Orçamento!$M$120</f>
        <v>3762.1019920000008</v>
      </c>
      <c r="D44" s="165">
        <f t="shared" ref="D44" si="26">C44/C$52</f>
        <v>4.7223459743467909E-3</v>
      </c>
      <c r="E44" s="113"/>
      <c r="F44" s="64"/>
      <c r="G44" s="64"/>
      <c r="H44" s="100"/>
      <c r="I44" s="113"/>
      <c r="J44" s="64"/>
      <c r="K44" s="64"/>
      <c r="L44" s="100"/>
      <c r="M44" s="113"/>
      <c r="N44" s="238">
        <v>0.3</v>
      </c>
      <c r="O44" s="238"/>
      <c r="P44" s="239"/>
      <c r="Q44" s="241">
        <v>0.5</v>
      </c>
      <c r="R44" s="238"/>
      <c r="S44" s="238"/>
      <c r="T44" s="239"/>
      <c r="U44" s="105">
        <v>0.1</v>
      </c>
      <c r="V44" s="64"/>
      <c r="W44" s="64"/>
      <c r="X44" s="100"/>
      <c r="Y44" s="92"/>
      <c r="Z44" s="114">
        <v>0.1</v>
      </c>
      <c r="AA44" s="64"/>
      <c r="AB44" s="100"/>
      <c r="AC44" s="267">
        <f>AC42-SUM(E45:AB45)</f>
        <v>158256.76122799993</v>
      </c>
      <c r="AD44" s="62"/>
      <c r="AE44" s="62"/>
    </row>
    <row r="45" spans="1:31" ht="15" customHeight="1">
      <c r="A45" s="257"/>
      <c r="B45" s="200"/>
      <c r="C45" s="204"/>
      <c r="D45" s="165"/>
      <c r="E45" s="113"/>
      <c r="F45" s="64"/>
      <c r="G45" s="64"/>
      <c r="H45" s="100"/>
      <c r="I45" s="113"/>
      <c r="J45" s="64"/>
      <c r="K45" s="64"/>
      <c r="L45" s="100"/>
      <c r="M45" s="195">
        <f>C44*N44</f>
        <v>1128.6305976000001</v>
      </c>
      <c r="N45" s="196"/>
      <c r="O45" s="196"/>
      <c r="P45" s="197"/>
      <c r="Q45" s="195">
        <f>C44*Q44</f>
        <v>1881.0509960000004</v>
      </c>
      <c r="R45" s="196"/>
      <c r="S45" s="196"/>
      <c r="T45" s="197"/>
      <c r="U45" s="240">
        <f>C44*U44</f>
        <v>376.21019920000009</v>
      </c>
      <c r="V45" s="196"/>
      <c r="W45" s="196"/>
      <c r="X45" s="197"/>
      <c r="Y45" s="240">
        <f>C44*Z44</f>
        <v>376.21019920000009</v>
      </c>
      <c r="Z45" s="196"/>
      <c r="AA45" s="196"/>
      <c r="AB45" s="197"/>
      <c r="AC45" s="268"/>
      <c r="AD45" s="62"/>
      <c r="AE45" s="62"/>
    </row>
    <row r="46" spans="1:31" ht="15" customHeight="1">
      <c r="A46" s="257" t="s">
        <v>574</v>
      </c>
      <c r="B46" s="199" t="s">
        <v>354</v>
      </c>
      <c r="C46" s="202">
        <f>Orçamento!$M$144</f>
        <v>24098.464715999999</v>
      </c>
      <c r="D46" s="165">
        <f t="shared" ref="D46" si="27">C46/C$52</f>
        <v>3.0249389325843867E-2</v>
      </c>
      <c r="E46" s="113"/>
      <c r="F46" s="64"/>
      <c r="G46" s="64"/>
      <c r="H46" s="100"/>
      <c r="I46" s="113"/>
      <c r="J46" s="64"/>
      <c r="K46" s="238">
        <v>0.5</v>
      </c>
      <c r="L46" s="239"/>
      <c r="M46" s="241">
        <v>0.5</v>
      </c>
      <c r="N46" s="238"/>
      <c r="O46" s="64"/>
      <c r="P46" s="100"/>
      <c r="Q46" s="113"/>
      <c r="R46" s="64"/>
      <c r="S46" s="64"/>
      <c r="T46" s="100"/>
      <c r="U46" s="92"/>
      <c r="V46" s="64"/>
      <c r="W46" s="64"/>
      <c r="X46" s="100"/>
      <c r="Y46" s="92"/>
      <c r="Z46" s="64"/>
      <c r="AA46" s="64"/>
      <c r="AB46" s="100"/>
      <c r="AC46" s="267">
        <f>AC44-SUM(E47:AB47)</f>
        <v>134158.29651199994</v>
      </c>
      <c r="AD46" s="62"/>
      <c r="AE46" s="62"/>
    </row>
    <row r="47" spans="1:31" ht="15" customHeight="1">
      <c r="A47" s="257"/>
      <c r="B47" s="200"/>
      <c r="C47" s="204"/>
      <c r="D47" s="165"/>
      <c r="E47" s="113"/>
      <c r="F47" s="64"/>
      <c r="G47" s="64"/>
      <c r="H47" s="100"/>
      <c r="I47" s="195">
        <f>C46*K46</f>
        <v>12049.232357999999</v>
      </c>
      <c r="J47" s="196"/>
      <c r="K47" s="196"/>
      <c r="L47" s="197"/>
      <c r="M47" s="195">
        <f>C46*M46</f>
        <v>12049.232357999999</v>
      </c>
      <c r="N47" s="196"/>
      <c r="O47" s="196"/>
      <c r="P47" s="197"/>
      <c r="Q47" s="113"/>
      <c r="R47" s="64"/>
      <c r="S47" s="64"/>
      <c r="T47" s="100"/>
      <c r="U47" s="92"/>
      <c r="V47" s="64"/>
      <c r="W47" s="64"/>
      <c r="X47" s="100"/>
      <c r="Y47" s="92"/>
      <c r="Z47" s="64"/>
      <c r="AA47" s="64"/>
      <c r="AB47" s="100"/>
      <c r="AC47" s="268"/>
      <c r="AD47" s="62"/>
      <c r="AE47" s="62"/>
    </row>
    <row r="48" spans="1:31" ht="15" customHeight="1">
      <c r="A48" s="257" t="s">
        <v>575</v>
      </c>
      <c r="B48" s="218" t="s">
        <v>377</v>
      </c>
      <c r="C48" s="202">
        <f>Orçamento!$M$168</f>
        <v>125160.42164000002</v>
      </c>
      <c r="D48" s="165">
        <f t="shared" ref="D48" si="28">C48/C$52</f>
        <v>0.15710653632890687</v>
      </c>
      <c r="E48" s="113"/>
      <c r="F48" s="64"/>
      <c r="G48" s="64"/>
      <c r="H48" s="100"/>
      <c r="I48" s="113"/>
      <c r="J48" s="64"/>
      <c r="K48" s="64"/>
      <c r="L48" s="100"/>
      <c r="M48" s="241">
        <v>0.2</v>
      </c>
      <c r="N48" s="238"/>
      <c r="O48" s="106"/>
      <c r="P48" s="107"/>
      <c r="Q48" s="241">
        <v>0.4</v>
      </c>
      <c r="R48" s="238"/>
      <c r="S48" s="238"/>
      <c r="T48" s="239"/>
      <c r="U48" s="237">
        <v>0.4</v>
      </c>
      <c r="V48" s="238"/>
      <c r="W48" s="238"/>
      <c r="X48" s="239"/>
      <c r="Y48" s="92"/>
      <c r="Z48" s="64"/>
      <c r="AA48" s="64"/>
      <c r="AB48" s="100"/>
      <c r="AC48" s="267">
        <f>AC46-SUM(E49:AB49)</f>
        <v>8997.874871999913</v>
      </c>
      <c r="AD48" s="62"/>
      <c r="AE48" s="62"/>
    </row>
    <row r="49" spans="1:31" ht="15" customHeight="1">
      <c r="A49" s="175"/>
      <c r="B49" s="219"/>
      <c r="C49" s="204"/>
      <c r="D49" s="165"/>
      <c r="E49" s="113"/>
      <c r="F49" s="64"/>
      <c r="G49" s="64"/>
      <c r="H49" s="100"/>
      <c r="I49" s="113"/>
      <c r="J49" s="64"/>
      <c r="K49" s="64"/>
      <c r="L49" s="100"/>
      <c r="M49" s="195">
        <f>C48*M48</f>
        <v>25032.084328000004</v>
      </c>
      <c r="N49" s="196"/>
      <c r="O49" s="196"/>
      <c r="P49" s="197"/>
      <c r="Q49" s="195">
        <f>C48*Q48</f>
        <v>50064.168656000009</v>
      </c>
      <c r="R49" s="196"/>
      <c r="S49" s="196"/>
      <c r="T49" s="197"/>
      <c r="U49" s="240">
        <f>C48*U48</f>
        <v>50064.168656000009</v>
      </c>
      <c r="V49" s="196"/>
      <c r="W49" s="196"/>
      <c r="X49" s="197"/>
      <c r="Y49" s="92"/>
      <c r="Z49" s="64"/>
      <c r="AA49" s="64"/>
      <c r="AB49" s="100"/>
      <c r="AC49" s="268"/>
      <c r="AD49" s="62"/>
      <c r="AE49" s="62"/>
    </row>
    <row r="50" spans="1:31" ht="15" customHeight="1">
      <c r="A50" s="257" t="s">
        <v>584</v>
      </c>
      <c r="B50" s="199" t="s">
        <v>424</v>
      </c>
      <c r="C50" s="202">
        <f>Orçamento!$M$233</f>
        <v>8997.8748720000021</v>
      </c>
      <c r="D50" s="165">
        <f t="shared" ref="D50" si="29">C50/C$52</f>
        <v>1.1294504580104787E-2</v>
      </c>
      <c r="E50" s="113"/>
      <c r="F50" s="64"/>
      <c r="G50" s="64"/>
      <c r="H50" s="100"/>
      <c r="I50" s="113"/>
      <c r="J50" s="64"/>
      <c r="K50" s="64"/>
      <c r="L50" s="100"/>
      <c r="M50" s="113"/>
      <c r="N50" s="64"/>
      <c r="O50" s="64"/>
      <c r="P50" s="100"/>
      <c r="Q50" s="241">
        <v>0.5</v>
      </c>
      <c r="R50" s="238"/>
      <c r="S50" s="238"/>
      <c r="T50" s="239"/>
      <c r="U50" s="237">
        <v>0.5</v>
      </c>
      <c r="V50" s="238"/>
      <c r="W50" s="238"/>
      <c r="X50" s="239"/>
      <c r="Y50" s="92"/>
      <c r="Z50" s="64"/>
      <c r="AA50" s="64"/>
      <c r="AB50" s="100"/>
      <c r="AC50" s="267">
        <f>AC48-SUM(E51:AB51)</f>
        <v>-8.9130480773746967E-11</v>
      </c>
      <c r="AD50" s="62"/>
      <c r="AE50" s="62"/>
    </row>
    <row r="51" spans="1:31" ht="15" customHeight="1">
      <c r="A51" s="258"/>
      <c r="B51" s="201"/>
      <c r="C51" s="203"/>
      <c r="D51" s="205"/>
      <c r="E51" s="116"/>
      <c r="F51" s="117"/>
      <c r="G51" s="117"/>
      <c r="H51" s="118"/>
      <c r="I51" s="116"/>
      <c r="J51" s="117"/>
      <c r="K51" s="117"/>
      <c r="L51" s="118"/>
      <c r="M51" s="116"/>
      <c r="N51" s="117"/>
      <c r="O51" s="117"/>
      <c r="P51" s="118"/>
      <c r="Q51" s="256">
        <f>C50*Q50</f>
        <v>4498.9374360000011</v>
      </c>
      <c r="R51" s="254"/>
      <c r="S51" s="254"/>
      <c r="T51" s="255"/>
      <c r="U51" s="253">
        <f>C50*U50</f>
        <v>4498.9374360000011</v>
      </c>
      <c r="V51" s="254"/>
      <c r="W51" s="254"/>
      <c r="X51" s="255"/>
      <c r="Y51" s="119"/>
      <c r="Z51" s="117"/>
      <c r="AA51" s="117"/>
      <c r="AB51" s="118"/>
      <c r="AC51" s="290"/>
      <c r="AD51" s="62"/>
      <c r="AE51" s="62"/>
    </row>
    <row r="52" spans="1:31" ht="15" customHeight="1">
      <c r="A52" s="243" t="s">
        <v>585</v>
      </c>
      <c r="B52" s="244"/>
      <c r="C52" s="126">
        <f>SUM(C10:C51)</f>
        <v>796659.54431057675</v>
      </c>
      <c r="D52" s="127">
        <f>SUM(D10:D51)</f>
        <v>1.0000000000000002</v>
      </c>
      <c r="E52" s="284"/>
      <c r="F52" s="285"/>
      <c r="G52" s="285"/>
      <c r="H52" s="285"/>
      <c r="I52" s="285"/>
      <c r="J52" s="285"/>
      <c r="K52" s="285"/>
      <c r="L52" s="285"/>
      <c r="M52" s="285"/>
      <c r="N52" s="285"/>
      <c r="O52" s="285"/>
      <c r="P52" s="285"/>
      <c r="Q52" s="285"/>
      <c r="R52" s="285"/>
      <c r="S52" s="285"/>
      <c r="T52" s="285"/>
      <c r="U52" s="285"/>
      <c r="V52" s="285"/>
      <c r="W52" s="285"/>
      <c r="X52" s="285"/>
      <c r="Y52" s="285"/>
      <c r="Z52" s="285"/>
      <c r="AA52" s="285"/>
      <c r="AB52" s="285"/>
      <c r="AC52" s="286"/>
      <c r="AD52" s="62"/>
      <c r="AE52" s="62"/>
    </row>
    <row r="53" spans="1:31" ht="15" customHeight="1">
      <c r="A53" s="245" t="s">
        <v>590</v>
      </c>
      <c r="B53" s="246"/>
      <c r="C53" s="265">
        <f>C52-C12</f>
        <v>688847.947315</v>
      </c>
      <c r="D53" s="266"/>
      <c r="E53" s="287"/>
      <c r="F53" s="288"/>
      <c r="G53" s="288"/>
      <c r="H53" s="288"/>
      <c r="I53" s="288"/>
      <c r="J53" s="288"/>
      <c r="K53" s="288"/>
      <c r="L53" s="288"/>
      <c r="M53" s="288"/>
      <c r="N53" s="288"/>
      <c r="O53" s="288"/>
      <c r="P53" s="288"/>
      <c r="Q53" s="288"/>
      <c r="R53" s="288"/>
      <c r="S53" s="288"/>
      <c r="T53" s="288"/>
      <c r="U53" s="288"/>
      <c r="V53" s="288"/>
      <c r="W53" s="288"/>
      <c r="X53" s="288"/>
      <c r="Y53" s="288"/>
      <c r="Z53" s="288"/>
      <c r="AA53" s="288"/>
      <c r="AB53" s="288"/>
      <c r="AC53" s="289"/>
      <c r="AD53" s="62"/>
      <c r="AE53" s="62"/>
    </row>
    <row r="54" spans="1:31" ht="15" customHeight="1">
      <c r="A54" s="247" t="s">
        <v>587</v>
      </c>
      <c r="B54" s="248"/>
      <c r="C54" s="248"/>
      <c r="D54" s="249"/>
      <c r="E54" s="259">
        <f>E51+E49+E47+E45+E43+E41+E39+E37+E35+E33+E31+E29+E27+E25+E23+E21+E19+E17+E15+E11</f>
        <v>75267.507904940008</v>
      </c>
      <c r="F54" s="260"/>
      <c r="G54" s="260"/>
      <c r="H54" s="261"/>
      <c r="I54" s="259">
        <f>I51+I49+I47+I45+I43+I41+I39+I37+I35+I33+I31+I29+I27+I25+I23+I21+I19+I17+I15+I11</f>
        <v>157400.27407344003</v>
      </c>
      <c r="J54" s="260"/>
      <c r="K54" s="260"/>
      <c r="L54" s="261"/>
      <c r="M54" s="259">
        <f t="shared" ref="M54" si="30">M51+M49+M47+M45+M43+M41+M39+M37+M35+M33+M31+M29+M27+M25+M23+M21+M19+M17+M15+M11</f>
        <v>118705.71292586002</v>
      </c>
      <c r="N54" s="260"/>
      <c r="O54" s="260"/>
      <c r="P54" s="261"/>
      <c r="Q54" s="259">
        <f t="shared" ref="Q54" si="31">Q51+Q49+Q47+Q45+Q43+Q41+Q39+Q37+Q35+Q33+Q31+Q29+Q27+Q25+Q23+Q21+Q19+Q17+Q15+Q11</f>
        <v>139995.36680941001</v>
      </c>
      <c r="R54" s="260"/>
      <c r="S54" s="260"/>
      <c r="T54" s="261"/>
      <c r="U54" s="259">
        <f t="shared" ref="U54" si="32">U51+U49+U47+U45+U43+U41+U39+U37+U35+U33+U31+U29+U27+U25+U23+U21+U19+U17+U15+U11</f>
        <v>165857.15694855005</v>
      </c>
      <c r="V54" s="260"/>
      <c r="W54" s="260"/>
      <c r="X54" s="261"/>
      <c r="Y54" s="277">
        <f t="shared" ref="Y54" si="33">Y51+Y49+Y47+Y45+Y43+Y41+Y39+Y37+Y35+Y33+Y31+Y29+Y27+Y25+Y23+Y21+Y19+Y17+Y15+Y11</f>
        <v>31621.928652800001</v>
      </c>
      <c r="Z54" s="260"/>
      <c r="AA54" s="260"/>
      <c r="AB54" s="261"/>
      <c r="AC54" s="131"/>
      <c r="AD54" s="62"/>
      <c r="AE54" s="62"/>
    </row>
    <row r="55" spans="1:31" ht="15" customHeight="1">
      <c r="A55" s="250" t="s">
        <v>588</v>
      </c>
      <c r="B55" s="251"/>
      <c r="C55" s="251"/>
      <c r="D55" s="252"/>
      <c r="E55" s="208">
        <f>E54</f>
        <v>75267.507904940008</v>
      </c>
      <c r="F55" s="209"/>
      <c r="G55" s="209"/>
      <c r="H55" s="210"/>
      <c r="I55" s="262">
        <f>E55+I54</f>
        <v>232667.78197838005</v>
      </c>
      <c r="J55" s="263"/>
      <c r="K55" s="263"/>
      <c r="L55" s="264"/>
      <c r="M55" s="262">
        <f t="shared" ref="M55" si="34">I55+M54</f>
        <v>351373.49490424007</v>
      </c>
      <c r="N55" s="263"/>
      <c r="O55" s="263"/>
      <c r="P55" s="264"/>
      <c r="Q55" s="262">
        <f t="shared" ref="Q55" si="35">M55+Q54</f>
        <v>491368.86171365005</v>
      </c>
      <c r="R55" s="263"/>
      <c r="S55" s="263"/>
      <c r="T55" s="264"/>
      <c r="U55" s="262">
        <f t="shared" ref="U55" si="36">Q55+U54</f>
        <v>657226.01866220008</v>
      </c>
      <c r="V55" s="263"/>
      <c r="W55" s="263"/>
      <c r="X55" s="264"/>
      <c r="Y55" s="275">
        <f t="shared" ref="Y55" si="37">U55+Y54</f>
        <v>688847.94731500011</v>
      </c>
      <c r="Z55" s="263"/>
      <c r="AA55" s="263"/>
      <c r="AB55" s="264"/>
      <c r="AC55" s="109"/>
      <c r="AD55" s="62"/>
      <c r="AE55" s="62"/>
    </row>
    <row r="56" spans="1:31" ht="15" customHeight="1">
      <c r="A56" s="250" t="s">
        <v>589</v>
      </c>
      <c r="B56" s="251"/>
      <c r="C56" s="251"/>
      <c r="D56" s="252"/>
      <c r="E56" s="211">
        <f>E54/$C$53</f>
        <v>0.10926577947763164</v>
      </c>
      <c r="F56" s="212"/>
      <c r="G56" s="212"/>
      <c r="H56" s="213"/>
      <c r="I56" s="211">
        <f>I54/$C$53</f>
        <v>0.22849784874435172</v>
      </c>
      <c r="J56" s="212"/>
      <c r="K56" s="212"/>
      <c r="L56" s="213"/>
      <c r="M56" s="211">
        <f>M54/$C$53</f>
        <v>0.17232498607065988</v>
      </c>
      <c r="N56" s="212"/>
      <c r="O56" s="212"/>
      <c r="P56" s="213"/>
      <c r="Q56" s="211">
        <f>Q54/$C$53</f>
        <v>0.20323115914779985</v>
      </c>
      <c r="R56" s="212"/>
      <c r="S56" s="212"/>
      <c r="T56" s="213"/>
      <c r="U56" s="211">
        <f>U54/$C$53</f>
        <v>0.24077469867629006</v>
      </c>
      <c r="V56" s="212"/>
      <c r="W56" s="212"/>
      <c r="X56" s="213"/>
      <c r="Y56" s="276">
        <f>Y54/$C$53</f>
        <v>4.5905527883267044E-2</v>
      </c>
      <c r="Z56" s="212"/>
      <c r="AA56" s="212"/>
      <c r="AB56" s="213"/>
      <c r="AC56" s="110">
        <f>SUM(E56:AB56)</f>
        <v>1.0000000000000002</v>
      </c>
      <c r="AD56" s="62"/>
      <c r="AE56" s="62"/>
    </row>
    <row r="57" spans="1:31">
      <c r="A57" s="278" t="s">
        <v>591</v>
      </c>
      <c r="B57" s="279"/>
      <c r="C57" s="279"/>
      <c r="D57" s="280"/>
      <c r="E57" s="208">
        <f>E51+E49+E47+E45+E43+E41+E39+E37+E35+E33+E31+E29+E27+E25+E23+E21+E19+E17+E15+E13+E11</f>
        <v>87047.626087390003</v>
      </c>
      <c r="F57" s="209"/>
      <c r="G57" s="209"/>
      <c r="H57" s="210"/>
      <c r="I57" s="208">
        <f>I51+I49+I47+I45+I43+I41+I39+I37+I35+I33+I31+I29+I27+I25+I23+I21+I19+I17+I15+I13+I11</f>
        <v>182034.99205662234</v>
      </c>
      <c r="J57" s="209"/>
      <c r="K57" s="209"/>
      <c r="L57" s="210"/>
      <c r="M57" s="208">
        <f>M51+M49+M47+M45+M43+M41+M39+M37+M35+M33+M31+M29+M27+M25+M23+M21+M19+M17+M15+M13+M11</f>
        <v>137284.3448763784</v>
      </c>
      <c r="N57" s="209"/>
      <c r="O57" s="209"/>
      <c r="P57" s="210"/>
      <c r="Q57" s="208">
        <f>Q51+Q49+Q47+Q45+Q43+Q41+Q39+Q37+Q35+Q33+Q31+Q29+Q27+Q25+Q23+Q21+Q19+Q17+Q15+Q13+Q11</f>
        <v>161906.04263639654</v>
      </c>
      <c r="R57" s="209"/>
      <c r="S57" s="209"/>
      <c r="T57" s="210"/>
      <c r="U57" s="208">
        <f>U51+U49+U47+U45+U43+U41+U39+U37+U35+U33+U31+U29+U27+U25+U23+U21+U19+U17+U15+U13+U11</f>
        <v>191815.46172896968</v>
      </c>
      <c r="V57" s="209"/>
      <c r="W57" s="209"/>
      <c r="X57" s="210"/>
      <c r="Y57" s="291">
        <f>Y51+Y49+Y47+Y45+Y43+Y41+Y39+Y37+Y35+Y33+Y31+Y29+Y27+Y25+Y23+Y21+Y19+Y17+Y15+Y13+Y11</f>
        <v>36571.076924820001</v>
      </c>
      <c r="Z57" s="209"/>
      <c r="AA57" s="209"/>
      <c r="AB57" s="210"/>
      <c r="AC57" s="128"/>
      <c r="AD57" s="62"/>
      <c r="AE57" s="62"/>
    </row>
    <row r="58" spans="1:31" ht="15" customHeight="1">
      <c r="A58" s="278" t="s">
        <v>592</v>
      </c>
      <c r="B58" s="279"/>
      <c r="C58" s="279"/>
      <c r="D58" s="280"/>
      <c r="E58" s="208">
        <f>E57</f>
        <v>87047.626087390003</v>
      </c>
      <c r="F58" s="209"/>
      <c r="G58" s="209"/>
      <c r="H58" s="210"/>
      <c r="I58" s="262">
        <f>I57+E58</f>
        <v>269082.61814401235</v>
      </c>
      <c r="J58" s="263"/>
      <c r="K58" s="263"/>
      <c r="L58" s="264"/>
      <c r="M58" s="262">
        <f>M57+I58</f>
        <v>406366.96302039071</v>
      </c>
      <c r="N58" s="263"/>
      <c r="O58" s="263"/>
      <c r="P58" s="264"/>
      <c r="Q58" s="262">
        <f>Q57+M58</f>
        <v>568273.00565678719</v>
      </c>
      <c r="R58" s="263"/>
      <c r="S58" s="263"/>
      <c r="T58" s="264"/>
      <c r="U58" s="262">
        <f>U57+Q58</f>
        <v>760088.4673857569</v>
      </c>
      <c r="V58" s="263"/>
      <c r="W58" s="263"/>
      <c r="X58" s="264"/>
      <c r="Y58" s="275">
        <f>Y57+U58</f>
        <v>796659.54431057686</v>
      </c>
      <c r="Z58" s="263"/>
      <c r="AA58" s="263"/>
      <c r="AB58" s="264"/>
      <c r="AC58" s="129"/>
      <c r="AD58" s="62"/>
      <c r="AE58" s="62"/>
    </row>
    <row r="59" spans="1:31">
      <c r="A59" s="250" t="s">
        <v>593</v>
      </c>
      <c r="B59" s="251"/>
      <c r="C59" s="251"/>
      <c r="D59" s="252"/>
      <c r="E59" s="211">
        <f>E57/$C$52</f>
        <v>0.10926577947763165</v>
      </c>
      <c r="F59" s="212"/>
      <c r="G59" s="212"/>
      <c r="H59" s="213"/>
      <c r="I59" s="211">
        <f>I57/$C$52</f>
        <v>0.22849784874435172</v>
      </c>
      <c r="J59" s="212"/>
      <c r="K59" s="212"/>
      <c r="L59" s="213"/>
      <c r="M59" s="211">
        <f>M57/$C$52</f>
        <v>0.17232498607065988</v>
      </c>
      <c r="N59" s="212"/>
      <c r="O59" s="212"/>
      <c r="P59" s="213"/>
      <c r="Q59" s="211">
        <f>Q57/$C$52</f>
        <v>0.20323115914779985</v>
      </c>
      <c r="R59" s="212"/>
      <c r="S59" s="212"/>
      <c r="T59" s="213"/>
      <c r="U59" s="211">
        <f>U57/$C$52</f>
        <v>0.24077469867629006</v>
      </c>
      <c r="V59" s="212"/>
      <c r="W59" s="212"/>
      <c r="X59" s="213"/>
      <c r="Y59" s="276">
        <f>Y57/$C$52</f>
        <v>4.5905527883267051E-2</v>
      </c>
      <c r="Z59" s="212"/>
      <c r="AA59" s="212"/>
      <c r="AB59" s="213"/>
      <c r="AC59" s="110">
        <f>SUM(E59:AB59)</f>
        <v>1.0000000000000002</v>
      </c>
      <c r="AD59" s="62"/>
      <c r="AE59" s="62"/>
    </row>
    <row r="60" spans="1:31" ht="15.75" thickBot="1">
      <c r="A60" s="281" t="s">
        <v>586</v>
      </c>
      <c r="B60" s="282"/>
      <c r="C60" s="282"/>
      <c r="D60" s="283"/>
      <c r="E60" s="214">
        <f>E59</f>
        <v>0.10926577947763165</v>
      </c>
      <c r="F60" s="215"/>
      <c r="G60" s="215"/>
      <c r="H60" s="216"/>
      <c r="I60" s="271">
        <f>E60+I59</f>
        <v>0.33776362822198336</v>
      </c>
      <c r="J60" s="272"/>
      <c r="K60" s="272"/>
      <c r="L60" s="273"/>
      <c r="M60" s="271">
        <f>I60+M59</f>
        <v>0.51008861429264329</v>
      </c>
      <c r="N60" s="272"/>
      <c r="O60" s="272"/>
      <c r="P60" s="273"/>
      <c r="Q60" s="271">
        <f>M60+Q59</f>
        <v>0.71331977344044317</v>
      </c>
      <c r="R60" s="272"/>
      <c r="S60" s="272"/>
      <c r="T60" s="273"/>
      <c r="U60" s="271">
        <f>Q60+U59</f>
        <v>0.95409447211673326</v>
      </c>
      <c r="V60" s="272"/>
      <c r="W60" s="272"/>
      <c r="X60" s="273"/>
      <c r="Y60" s="274">
        <f>U60+Y59</f>
        <v>1.0000000000000002</v>
      </c>
      <c r="Z60" s="272"/>
      <c r="AA60" s="272"/>
      <c r="AB60" s="273"/>
      <c r="AC60" s="130"/>
      <c r="AD60" s="62"/>
      <c r="AE60" s="62"/>
    </row>
    <row r="61" spans="1:31" ht="33" customHeight="1" thickTop="1">
      <c r="A61" s="207" t="s">
        <v>9</v>
      </c>
      <c r="B61" s="207"/>
      <c r="C61" s="207"/>
      <c r="D61" s="207"/>
      <c r="E61" s="207"/>
      <c r="F61" s="207" t="s">
        <v>596</v>
      </c>
      <c r="G61" s="207"/>
      <c r="H61" s="207"/>
      <c r="I61" s="207"/>
      <c r="J61" s="207"/>
      <c r="K61" s="207"/>
      <c r="L61" s="207"/>
      <c r="M61" s="207"/>
      <c r="N61" s="207"/>
      <c r="O61" s="207"/>
      <c r="P61" s="207"/>
      <c r="Q61" s="207"/>
      <c r="R61" s="207"/>
      <c r="S61" s="207"/>
      <c r="T61" s="207"/>
      <c r="U61" s="207"/>
      <c r="V61" s="207"/>
      <c r="W61" s="207"/>
      <c r="X61" s="207"/>
      <c r="Y61" s="207"/>
      <c r="Z61" s="207"/>
      <c r="AA61" s="207"/>
      <c r="AB61" s="207"/>
      <c r="AC61" s="207"/>
    </row>
    <row r="62" spans="1:31" ht="33" customHeight="1">
      <c r="A62" s="139" t="s">
        <v>7</v>
      </c>
      <c r="B62" s="139"/>
      <c r="C62" s="139"/>
      <c r="D62" s="139" t="s">
        <v>32</v>
      </c>
      <c r="E62" s="139"/>
      <c r="F62" s="155"/>
      <c r="G62" s="155"/>
      <c r="H62" s="155"/>
      <c r="I62" s="155"/>
      <c r="J62" s="155"/>
      <c r="K62" s="155"/>
      <c r="L62" s="155"/>
      <c r="M62" s="155"/>
      <c r="N62" s="155"/>
      <c r="O62" s="155"/>
      <c r="P62" s="155"/>
      <c r="Q62" s="155"/>
      <c r="R62" s="155"/>
      <c r="S62" s="155"/>
      <c r="T62" s="155"/>
      <c r="U62" s="155"/>
      <c r="V62" s="155"/>
      <c r="W62" s="155"/>
      <c r="X62" s="155"/>
      <c r="Y62" s="155"/>
      <c r="Z62" s="155"/>
      <c r="AA62" s="155"/>
      <c r="AB62" s="155"/>
      <c r="AC62" s="155"/>
    </row>
    <row r="63" spans="1:31">
      <c r="A63" s="217" t="s">
        <v>13</v>
      </c>
      <c r="B63" s="217"/>
      <c r="C63" s="25"/>
      <c r="D63" s="25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12"/>
      <c r="AD63" s="12"/>
      <c r="AE63" s="10"/>
    </row>
    <row r="64" spans="1:31" ht="26.25" customHeight="1">
      <c r="A64" s="22"/>
      <c r="B64" s="206" t="s">
        <v>39</v>
      </c>
      <c r="C64" s="206"/>
      <c r="D64" s="206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8"/>
      <c r="AD64" s="28"/>
      <c r="AE64" s="28"/>
    </row>
    <row r="65" spans="1:31">
      <c r="A65" s="6"/>
      <c r="B65" s="143"/>
      <c r="C65" s="156"/>
      <c r="D65" s="156"/>
      <c r="E65" s="156"/>
      <c r="F65" s="156"/>
      <c r="G65" s="156"/>
      <c r="H65" s="156"/>
      <c r="I65" s="156"/>
      <c r="J65" s="156"/>
      <c r="K65" s="156"/>
      <c r="L65" s="156"/>
      <c r="M65" s="156"/>
      <c r="N65" s="156"/>
      <c r="O65" s="156"/>
      <c r="P65" s="156"/>
      <c r="Q65" s="156"/>
      <c r="R65" s="156"/>
      <c r="S65" s="156"/>
      <c r="T65" s="156"/>
      <c r="U65" s="156"/>
      <c r="V65" s="156"/>
      <c r="W65" s="156"/>
      <c r="X65" s="156"/>
      <c r="Y65" s="156"/>
      <c r="Z65" s="156"/>
      <c r="AA65" s="156"/>
      <c r="AB65" s="156"/>
      <c r="AC65" s="156"/>
      <c r="AD65" s="156"/>
      <c r="AE65" s="156"/>
    </row>
    <row r="66" spans="1:31">
      <c r="A66" s="6"/>
      <c r="B66" s="143"/>
      <c r="C66" s="156"/>
      <c r="D66" s="156"/>
      <c r="E66" s="156"/>
      <c r="F66" s="156"/>
      <c r="G66" s="156"/>
      <c r="H66" s="156"/>
      <c r="I66" s="156"/>
      <c r="J66" s="156"/>
      <c r="K66" s="156"/>
      <c r="L66" s="156"/>
      <c r="M66" s="156"/>
      <c r="N66" s="156"/>
      <c r="O66" s="156"/>
      <c r="P66" s="156"/>
      <c r="Q66" s="156"/>
      <c r="R66" s="156"/>
      <c r="S66" s="156"/>
      <c r="T66" s="156"/>
      <c r="U66" s="156"/>
      <c r="V66" s="156"/>
      <c r="W66" s="156"/>
      <c r="X66" s="156"/>
      <c r="Y66" s="156"/>
      <c r="Z66" s="156"/>
      <c r="AA66" s="156"/>
      <c r="AB66" s="156"/>
      <c r="AC66" s="156"/>
      <c r="AD66" s="156"/>
      <c r="AE66" s="156"/>
    </row>
    <row r="67" spans="1:31">
      <c r="A67" s="14"/>
      <c r="B67" s="143"/>
      <c r="C67" s="156"/>
      <c r="D67" s="156"/>
      <c r="E67" s="156"/>
      <c r="F67" s="156"/>
      <c r="G67" s="156"/>
      <c r="H67" s="156"/>
      <c r="I67" s="156"/>
      <c r="J67" s="156"/>
      <c r="K67" s="156"/>
      <c r="L67" s="156"/>
      <c r="M67" s="156"/>
      <c r="N67" s="156"/>
      <c r="O67" s="156"/>
      <c r="P67" s="156"/>
      <c r="Q67" s="156"/>
      <c r="R67" s="156"/>
      <c r="S67" s="156"/>
      <c r="T67" s="156"/>
      <c r="U67" s="156"/>
      <c r="V67" s="156"/>
      <c r="W67" s="156"/>
      <c r="X67" s="156"/>
      <c r="Y67" s="156"/>
      <c r="Z67" s="156"/>
      <c r="AA67" s="156"/>
      <c r="AB67" s="156"/>
      <c r="AC67" s="156"/>
      <c r="AD67" s="156"/>
      <c r="AE67" s="156"/>
    </row>
    <row r="68" spans="1:31">
      <c r="A68" s="6"/>
      <c r="AE68" s="10"/>
    </row>
  </sheetData>
  <mergeCells count="272">
    <mergeCell ref="A57:D57"/>
    <mergeCell ref="A58:D58"/>
    <mergeCell ref="A59:D59"/>
    <mergeCell ref="A60:D60"/>
    <mergeCell ref="E52:AC53"/>
    <mergeCell ref="I54:L54"/>
    <mergeCell ref="I55:L55"/>
    <mergeCell ref="I56:L56"/>
    <mergeCell ref="AC42:AC43"/>
    <mergeCell ref="AC44:AC45"/>
    <mergeCell ref="AC46:AC47"/>
    <mergeCell ref="AC48:AC49"/>
    <mergeCell ref="AC50:AC51"/>
    <mergeCell ref="Y56:AB56"/>
    <mergeCell ref="M57:P57"/>
    <mergeCell ref="Q57:T57"/>
    <mergeCell ref="U57:X57"/>
    <mergeCell ref="Y57:AB57"/>
    <mergeCell ref="I57:L57"/>
    <mergeCell ref="I58:L58"/>
    <mergeCell ref="I59:L59"/>
    <mergeCell ref="I60:L60"/>
    <mergeCell ref="M54:P54"/>
    <mergeCell ref="M55:P55"/>
    <mergeCell ref="A5:AC5"/>
    <mergeCell ref="A6:AC6"/>
    <mergeCell ref="AC10:AC11"/>
    <mergeCell ref="M60:P60"/>
    <mergeCell ref="Q60:T60"/>
    <mergeCell ref="U60:X60"/>
    <mergeCell ref="Y60:AB60"/>
    <mergeCell ref="I47:L47"/>
    <mergeCell ref="M47:P47"/>
    <mergeCell ref="M58:P58"/>
    <mergeCell ref="Q58:T58"/>
    <mergeCell ref="U58:X58"/>
    <mergeCell ref="Y58:AB58"/>
    <mergeCell ref="M59:P59"/>
    <mergeCell ref="Q59:T59"/>
    <mergeCell ref="U59:X59"/>
    <mergeCell ref="Y59:AB59"/>
    <mergeCell ref="Y54:AB54"/>
    <mergeCell ref="Y55:AB55"/>
    <mergeCell ref="AC32:AC33"/>
    <mergeCell ref="AC34:AC35"/>
    <mergeCell ref="AC36:AC37"/>
    <mergeCell ref="AC38:AC39"/>
    <mergeCell ref="AC40:AC41"/>
    <mergeCell ref="E54:H54"/>
    <mergeCell ref="E55:H55"/>
    <mergeCell ref="E56:H56"/>
    <mergeCell ref="E57:H57"/>
    <mergeCell ref="Q55:T55"/>
    <mergeCell ref="Q56:T56"/>
    <mergeCell ref="W40:X40"/>
    <mergeCell ref="AC12:AC13"/>
    <mergeCell ref="AC14:AC15"/>
    <mergeCell ref="AC16:AC17"/>
    <mergeCell ref="AC18:AC19"/>
    <mergeCell ref="AC20:AC21"/>
    <mergeCell ref="AC22:AC23"/>
    <mergeCell ref="AC24:AC25"/>
    <mergeCell ref="AC26:AC27"/>
    <mergeCell ref="AC28:AC29"/>
    <mergeCell ref="AC30:AC31"/>
    <mergeCell ref="A52:B52"/>
    <mergeCell ref="A53:B53"/>
    <mergeCell ref="A54:D54"/>
    <mergeCell ref="A55:D55"/>
    <mergeCell ref="A56:D56"/>
    <mergeCell ref="K46:L46"/>
    <mergeCell ref="M46:N46"/>
    <mergeCell ref="N44:P44"/>
    <mergeCell ref="U51:X51"/>
    <mergeCell ref="Q51:T51"/>
    <mergeCell ref="U45:X45"/>
    <mergeCell ref="Q45:T45"/>
    <mergeCell ref="M45:P45"/>
    <mergeCell ref="Q44:T44"/>
    <mergeCell ref="A44:A45"/>
    <mergeCell ref="A46:A47"/>
    <mergeCell ref="A50:A51"/>
    <mergeCell ref="A48:A49"/>
    <mergeCell ref="U54:X54"/>
    <mergeCell ref="U55:X55"/>
    <mergeCell ref="U56:X56"/>
    <mergeCell ref="C53:D53"/>
    <mergeCell ref="M56:P56"/>
    <mergeCell ref="Q54:T54"/>
    <mergeCell ref="Y43:AB43"/>
    <mergeCell ref="M48:N48"/>
    <mergeCell ref="Q48:T48"/>
    <mergeCell ref="U48:X48"/>
    <mergeCell ref="Q50:T50"/>
    <mergeCell ref="U50:X50"/>
    <mergeCell ref="M49:P49"/>
    <mergeCell ref="Q49:T49"/>
    <mergeCell ref="U49:X49"/>
    <mergeCell ref="Y45:AB45"/>
    <mergeCell ref="Y40:Z40"/>
    <mergeCell ref="Z42:AB42"/>
    <mergeCell ref="Y41:AB41"/>
    <mergeCell ref="U34:W34"/>
    <mergeCell ref="M37:P37"/>
    <mergeCell ref="Q37:T37"/>
    <mergeCell ref="U35:X35"/>
    <mergeCell ref="Q12:T12"/>
    <mergeCell ref="U12:X12"/>
    <mergeCell ref="Y12:AB12"/>
    <mergeCell ref="M33:P33"/>
    <mergeCell ref="Q33:T33"/>
    <mergeCell ref="M31:P31"/>
    <mergeCell ref="U26:W26"/>
    <mergeCell ref="U28:W28"/>
    <mergeCell ref="N36:P36"/>
    <mergeCell ref="Q36:S36"/>
    <mergeCell ref="Q27:T27"/>
    <mergeCell ref="U27:X27"/>
    <mergeCell ref="Q29:T29"/>
    <mergeCell ref="U29:X29"/>
    <mergeCell ref="U41:X41"/>
    <mergeCell ref="U38:X38"/>
    <mergeCell ref="U39:X39"/>
    <mergeCell ref="Q21:T21"/>
    <mergeCell ref="I21:L21"/>
    <mergeCell ref="U21:X21"/>
    <mergeCell ref="I19:L19"/>
    <mergeCell ref="M20:P20"/>
    <mergeCell ref="K20:L20"/>
    <mergeCell ref="Q20:T20"/>
    <mergeCell ref="W20:X20"/>
    <mergeCell ref="I16:K16"/>
    <mergeCell ref="I17:L17"/>
    <mergeCell ref="Y13:AB13"/>
    <mergeCell ref="B48:B49"/>
    <mergeCell ref="C48:C49"/>
    <mergeCell ref="D48:D49"/>
    <mergeCell ref="D38:D39"/>
    <mergeCell ref="D40:D41"/>
    <mergeCell ref="C30:C31"/>
    <mergeCell ref="C28:C29"/>
    <mergeCell ref="C26:C27"/>
    <mergeCell ref="C40:C41"/>
    <mergeCell ref="C38:C39"/>
    <mergeCell ref="C36:C37"/>
    <mergeCell ref="C34:C35"/>
    <mergeCell ref="C32:C33"/>
    <mergeCell ref="B36:B37"/>
    <mergeCell ref="B38:B39"/>
    <mergeCell ref="B40:B41"/>
    <mergeCell ref="B42:B43"/>
    <mergeCell ref="B44:B45"/>
    <mergeCell ref="I31:L31"/>
    <mergeCell ref="K30:L30"/>
    <mergeCell ref="Y22:AB22"/>
    <mergeCell ref="Y23:AB23"/>
    <mergeCell ref="K24:L24"/>
    <mergeCell ref="D32:D33"/>
    <mergeCell ref="D34:D35"/>
    <mergeCell ref="D36:D37"/>
    <mergeCell ref="D26:D27"/>
    <mergeCell ref="D28:D29"/>
    <mergeCell ref="D30:D31"/>
    <mergeCell ref="I18:J18"/>
    <mergeCell ref="I13:L13"/>
    <mergeCell ref="M13:P13"/>
    <mergeCell ref="M24:N24"/>
    <mergeCell ref="I25:L25"/>
    <mergeCell ref="M25:P25"/>
    <mergeCell ref="M21:P21"/>
    <mergeCell ref="E17:H17"/>
    <mergeCell ref="G18:H18"/>
    <mergeCell ref="B26:B27"/>
    <mergeCell ref="B28:B29"/>
    <mergeCell ref="B30:B31"/>
    <mergeCell ref="B32:B33"/>
    <mergeCell ref="B34:B35"/>
    <mergeCell ref="A36:A37"/>
    <mergeCell ref="A38:A39"/>
    <mergeCell ref="A40:A41"/>
    <mergeCell ref="A42:A43"/>
    <mergeCell ref="A26:A27"/>
    <mergeCell ref="A28:A29"/>
    <mergeCell ref="A30:A31"/>
    <mergeCell ref="A32:A33"/>
    <mergeCell ref="A34:A35"/>
    <mergeCell ref="B64:AB64"/>
    <mergeCell ref="B65:AE65"/>
    <mergeCell ref="B66:AE66"/>
    <mergeCell ref="B67:AE67"/>
    <mergeCell ref="A61:E61"/>
    <mergeCell ref="A62:C62"/>
    <mergeCell ref="E58:H58"/>
    <mergeCell ref="E59:H59"/>
    <mergeCell ref="E60:H60"/>
    <mergeCell ref="D62:E62"/>
    <mergeCell ref="F61:AC62"/>
    <mergeCell ref="A63:B63"/>
    <mergeCell ref="C42:C43"/>
    <mergeCell ref="D42:D43"/>
    <mergeCell ref="B46:B47"/>
    <mergeCell ref="B50:B51"/>
    <mergeCell ref="C50:C51"/>
    <mergeCell ref="C46:C47"/>
    <mergeCell ref="C44:C45"/>
    <mergeCell ref="D44:D45"/>
    <mergeCell ref="D46:D47"/>
    <mergeCell ref="D50:D51"/>
    <mergeCell ref="Y9:AB9"/>
    <mergeCell ref="A22:A23"/>
    <mergeCell ref="B22:B23"/>
    <mergeCell ref="C22:C23"/>
    <mergeCell ref="D22:D23"/>
    <mergeCell ref="A24:A25"/>
    <mergeCell ref="B24:B25"/>
    <mergeCell ref="C24:C25"/>
    <mergeCell ref="D24:D25"/>
    <mergeCell ref="A18:A19"/>
    <mergeCell ref="B18:B19"/>
    <mergeCell ref="C18:C19"/>
    <mergeCell ref="D18:D19"/>
    <mergeCell ref="A20:A21"/>
    <mergeCell ref="B20:B21"/>
    <mergeCell ref="C20:C21"/>
    <mergeCell ref="D20:D21"/>
    <mergeCell ref="E10:G10"/>
    <mergeCell ref="E11:H11"/>
    <mergeCell ref="E13:H13"/>
    <mergeCell ref="E15:H15"/>
    <mergeCell ref="F14:G14"/>
    <mergeCell ref="E19:H19"/>
    <mergeCell ref="Q13:T13"/>
    <mergeCell ref="I9:L9"/>
    <mergeCell ref="M9:P9"/>
    <mergeCell ref="Q9:T9"/>
    <mergeCell ref="U9:X9"/>
    <mergeCell ref="A14:A15"/>
    <mergeCell ref="B14:B15"/>
    <mergeCell ref="C14:C15"/>
    <mergeCell ref="D14:D15"/>
    <mergeCell ref="A16:A17"/>
    <mergeCell ref="B16:B17"/>
    <mergeCell ref="C16:C17"/>
    <mergeCell ref="D16:D17"/>
    <mergeCell ref="U13:X13"/>
    <mergeCell ref="E12:H12"/>
    <mergeCell ref="I12:L12"/>
    <mergeCell ref="M12:P12"/>
    <mergeCell ref="A1:AC1"/>
    <mergeCell ref="A2:AC2"/>
    <mergeCell ref="A3:AC3"/>
    <mergeCell ref="A4:AC4"/>
    <mergeCell ref="A12:A13"/>
    <mergeCell ref="B12:B13"/>
    <mergeCell ref="C12:C13"/>
    <mergeCell ref="D12:D13"/>
    <mergeCell ref="A7:AB7"/>
    <mergeCell ref="A8:A9"/>
    <mergeCell ref="B8:B9"/>
    <mergeCell ref="C8:C9"/>
    <mergeCell ref="D8:D9"/>
    <mergeCell ref="E8:AB8"/>
    <mergeCell ref="AC8:AC9"/>
    <mergeCell ref="A10:A11"/>
    <mergeCell ref="B10:B11"/>
    <mergeCell ref="C10:C11"/>
    <mergeCell ref="D10:D11"/>
    <mergeCell ref="U11:X11"/>
    <mergeCell ref="Y11:AB11"/>
    <mergeCell ref="U10:X10"/>
    <mergeCell ref="Y10:AB10"/>
    <mergeCell ref="E9:H9"/>
  </mergeCells>
  <conditionalFormatting sqref="E52">
    <cfRule type="cellIs" dxfId="1" priority="1" operator="equal">
      <formula>0</formula>
    </cfRule>
    <cfRule type="cellIs" dxfId="0" priority="2" operator="equal">
      <formula>0</formula>
    </cfRule>
  </conditionalFormatting>
  <printOptions horizontalCentered="1"/>
  <pageMargins left="0" right="0" top="0.59055118110236227" bottom="0.59055118110236227" header="0.11811023622047245" footer="0.11811023622047245"/>
  <pageSetup paperSize="9" scale="75" orientation="landscape" verticalDpi="0" r:id="rId1"/>
  <headerFooter>
    <oddHeader>&amp;RFls.:________
Processo n.º 23069.158291/2020-97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Orçamento</vt:lpstr>
      <vt:lpstr>Cronograma</vt:lpstr>
      <vt:lpstr>Cronograma!Area_de_impressao</vt:lpstr>
      <vt:lpstr>Orçamento!Area_de_impressao</vt:lpstr>
      <vt:lpstr>Cronograma!Titulos_de_impressao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Jr</cp:lastModifiedBy>
  <cp:lastPrinted>2020-09-24T15:24:54Z</cp:lastPrinted>
  <dcterms:created xsi:type="dcterms:W3CDTF">2009-04-27T20:33:58Z</dcterms:created>
  <dcterms:modified xsi:type="dcterms:W3CDTF">2020-09-24T21:49:59Z</dcterms:modified>
</cp:coreProperties>
</file>