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510" yWindow="1335" windowWidth="11475" windowHeight="9750"/>
  </bookViews>
  <sheets>
    <sheet name="Orçamento" sheetId="2" r:id="rId1"/>
    <sheet name="Cronograma" sheetId="4"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s">#N/A</definedName>
    <definedName name="_01" localSheetId="1">#REF!</definedName>
    <definedName name="_01">#REF!</definedName>
    <definedName name="_01_4" localSheetId="1">#REF!</definedName>
    <definedName name="_01_4">#REF!</definedName>
    <definedName name="_10Excel_BuiltIn_Print_Area_1_1_1" localSheetId="1">#REF!</definedName>
    <definedName name="_10Excel_BuiltIn_Print_Area_1_1_1">#REF!</definedName>
    <definedName name="_11Excel_BuiltIn_Print_Area_1_1_1_1">#REF!</definedName>
    <definedName name="_12Excel_BuiltIn_Print_Area_1_1_1_1_1">#REF!</definedName>
    <definedName name="_13Excel_BuiltIn_Print_Area_5_1">#REF!</definedName>
    <definedName name="_14Excel_BuiltIn_Print_Area_5_1_1">"$#REF!.$A$1:$F$49"</definedName>
    <definedName name="_15Excel_BuiltIn_Print_Area_7_1" localSheetId="1">#REF!</definedName>
    <definedName name="_15Excel_BuiltIn_Print_Area_7_1">#REF!</definedName>
    <definedName name="_16ILUM_4_1">"$#REF!.$#REF!$#REF!"</definedName>
    <definedName name="_17INTE_4_1">"$#REF!.$#REF!$#REF!"</definedName>
    <definedName name="_18PARA_4_1">"$#REF!.$#REF!$#REF!"</definedName>
    <definedName name="_1CABO_4_1">"$#REF!.$#REF!$#REF!"</definedName>
    <definedName name="_2CAIX_4_1">"$#REF!.$#REF!$#REF!"</definedName>
    <definedName name="_3CDT_4_1">"$#REF!.$#REF!$#REF!"</definedName>
    <definedName name="_4COND_4_1">"$#REF!.$#REF!$#REF!"</definedName>
    <definedName name="_5CONE_4_1">"$#REF!.$#REF!$#REF!"</definedName>
    <definedName name="_6DIVE_4_1">"$#REF!.$#REF!$#REF!"</definedName>
    <definedName name="_7EQUI_4_1">"$#REF!.$#REF!$#REF!"</definedName>
    <definedName name="_8Excel_BuiltIn_Print_Area_1" localSheetId="1">#REF!</definedName>
    <definedName name="_8Excel_BuiltIn_Print_Area_1">#REF!</definedName>
    <definedName name="_9Excel_BuiltIn_Print_Area_1_1" localSheetId="1">#REF!</definedName>
    <definedName name="_9Excel_BuiltIn_Print_Area_1_1">#REF!</definedName>
    <definedName name="_A99990" localSheetId="1">'[1]Climatização Prédio DECEA'!#REF!</definedName>
    <definedName name="_A99990">'[1]Climatização Prédio DECEA'!#REF!</definedName>
    <definedName name="_A99999" localSheetId="1">'[1]Climatização Prédio DECEA'!#REF!</definedName>
    <definedName name="_A99999">'[1]Climatização Prédio DECEA'!#REF!</definedName>
    <definedName name="_s" localSheetId="1">#REF!</definedName>
    <definedName name="_s">#REF!</definedName>
    <definedName name="Á1" localSheetId="1">#REF!</definedName>
    <definedName name="Á1">#REF!</definedName>
    <definedName name="AAAA" localSheetId="1">#REF!</definedName>
    <definedName name="AAAA">#REF!</definedName>
    <definedName name="ACRES">#REF!</definedName>
    <definedName name="ACRES_4">#REF!</definedName>
    <definedName name="_xlnm.Print_Area" localSheetId="1">Cronograma!$A$1:$K$40</definedName>
    <definedName name="_xlnm.Print_Area" localSheetId="0">Orçamento!$A$1:$N$84</definedName>
    <definedName name="_xlnm.Print_Area">#REF!</definedName>
    <definedName name="Área_impressão_IM" localSheetId="1">#REF!</definedName>
    <definedName name="Área_impressão_IM">#REF!</definedName>
    <definedName name="Área_impressão_IM_1" localSheetId="1">#REF!</definedName>
    <definedName name="Área_impressão_IM_1">#REF!</definedName>
    <definedName name="Área_impressão_IM_1_4" localSheetId="1">'[2]ICEA - SJC'!#REF!</definedName>
    <definedName name="Área_impressão_IM_1_4">'[2]ICEA - SJC'!#REF!</definedName>
    <definedName name="Área_impressão_IM_4" localSheetId="1">#REF!</definedName>
    <definedName name="Área_impressão_IM_4">#REF!</definedName>
    <definedName name="arredondamento" localSheetId="1">#REF!</definedName>
    <definedName name="arredondamento">#REF!</definedName>
    <definedName name="BBBB" localSheetId="1">#REF!</definedName>
    <definedName name="BBBB">#REF!</definedName>
    <definedName name="bdi">#REF!</definedName>
    <definedName name="BuiltIn_AutoFilter___1">#REF!</definedName>
    <definedName name="CABO">"PQ.$#REF!$#REF!"</definedName>
    <definedName name="CABO_2" localSheetId="1">#REF!</definedName>
    <definedName name="CABO_2">#REF!</definedName>
    <definedName name="CABO_3">"$#REF!.$#REF!$#REF!"</definedName>
    <definedName name="CABO_4">"$#REF!.$#REF!$#REF!"</definedName>
    <definedName name="CABO_4_1">"$#REF!.$#REF!$#REF!"</definedName>
    <definedName name="CABO_5">"$#REF!.$#REF!$#REF!"</definedName>
    <definedName name="CABO_6">"$#REF!.$#REF!$#REF!"</definedName>
    <definedName name="CAIX">"PQ.$#REF!$#REF!"</definedName>
    <definedName name="CAIX_2" localSheetId="1">#REF!</definedName>
    <definedName name="CAIX_2">#REF!</definedName>
    <definedName name="CAIX_3">"$#REF!.$#REF!$#REF!"</definedName>
    <definedName name="CAIX_4">"$#REF!.$#REF!$#REF!"</definedName>
    <definedName name="CAIX_4_1">"$#REF!.$#REF!$#REF!"</definedName>
    <definedName name="CAIX_5">"$#REF!.$#REF!$#REF!"</definedName>
    <definedName name="CAIX_6">"$#REF!.$#REF!$#REF!"</definedName>
    <definedName name="ccc" localSheetId="1">'[3]Parte Externa'!#REF!</definedName>
    <definedName name="ccc">'[3]Parte Externa'!#REF!</definedName>
    <definedName name="CDT">"PQ.$#REF!$#REF!"</definedName>
    <definedName name="CDT_2" localSheetId="1">#REF!</definedName>
    <definedName name="CDT_2">#REF!</definedName>
    <definedName name="CDT_3">"$#REF!.$#REF!$#REF!"</definedName>
    <definedName name="CDT_4">"$#REF!.$#REF!$#REF!"</definedName>
    <definedName name="CDT_4_1">"$#REF!.$#REF!$#REF!"</definedName>
    <definedName name="CDT_5">"$#REF!.$#REF!$#REF!"</definedName>
    <definedName name="CDT_6">"$#REF!.$#REF!$#REF!"</definedName>
    <definedName name="COND">"PQ.$#REF!$#REF!"</definedName>
    <definedName name="COND_2" localSheetId="1">#REF!</definedName>
    <definedName name="COND_2">#REF!</definedName>
    <definedName name="COND_3">"$#REF!.$#REF!$#REF!"</definedName>
    <definedName name="COND_4">"$#REF!.$#REF!$#REF!"</definedName>
    <definedName name="COND_4_1">"$#REF!.$#REF!$#REF!"</definedName>
    <definedName name="COND_5">"$#REF!.$#REF!$#REF!"</definedName>
    <definedName name="COND_6">"$#REF!.$#REF!$#REF!"</definedName>
    <definedName name="CONE">"PQ.$#REF!$#REF!"</definedName>
    <definedName name="CONE_2" localSheetId="1">#REF!</definedName>
    <definedName name="CONE_2">#REF!</definedName>
    <definedName name="CONE_3">"$#REF!.$#REF!$#REF!"</definedName>
    <definedName name="CONE_4">"$#REF!.$#REF!$#REF!"</definedName>
    <definedName name="CONE_4_1">"$#REF!.$#REF!$#REF!"</definedName>
    <definedName name="CONE_5">"$#REF!.$#REF!$#REF!"</definedName>
    <definedName name="CONE_6">"$#REF!.$#REF!$#REF!"</definedName>
    <definedName name="_xlnm.Criteria" localSheetId="1">#REF!</definedName>
    <definedName name="_xlnm.Criteria">#REF!</definedName>
    <definedName name="dddd" localSheetId="1">#REF!</definedName>
    <definedName name="dddd">#REF!</definedName>
    <definedName name="DDE_LINK4_5" localSheetId="1">'[4]CRONOGRAMA FISICO-FINANCEIRO'!#REF!</definedName>
    <definedName name="DDE_LINK4_5">'[4]CRONOGRAMA FISICO-FINANCEIRO'!#REF!</definedName>
    <definedName name="DDE_LINK41_5" localSheetId="1">'[4]CRONOGRAMA FISICO-FINANCEIRO'!#REF!</definedName>
    <definedName name="DDE_LINK41_5">'[4]CRONOGRAMA FISICO-FINANCEIRO'!#REF!</definedName>
    <definedName name="DIVE">"PQ.$#REF!$#REF!"</definedName>
    <definedName name="DIVE_2" localSheetId="1">#REF!</definedName>
    <definedName name="DIVE_2">#REF!</definedName>
    <definedName name="DIVE_3">"$#REF!.$#REF!$#REF!"</definedName>
    <definedName name="DIVE_4">"$#REF!.$#REF!$#REF!"</definedName>
    <definedName name="DIVE_4_1">"$#REF!.$#REF!$#REF!"</definedName>
    <definedName name="DIVE_5">"$#REF!.$#REF!$#REF!"</definedName>
    <definedName name="DIVE_6">"$#REF!.$#REF!$#REF!"</definedName>
    <definedName name="DPM_Eletricidade_Ltda." localSheetId="1">#REF!</definedName>
    <definedName name="DPM_Eletricidade_Ltda.">#REF!</definedName>
    <definedName name="EEEEE" localSheetId="1">'[5]ARQUITETURA - ANEXO A'!#REF!</definedName>
    <definedName name="EEEEE">'[5]ARQUITETURA - ANEXO A'!#REF!</definedName>
    <definedName name="EQUI">"PQ.$#REF!$#REF!"</definedName>
    <definedName name="EQUI_2" localSheetId="1">#REF!</definedName>
    <definedName name="EQUI_2">#REF!</definedName>
    <definedName name="EQUI_3">"$#REF!.$#REF!$#REF!"</definedName>
    <definedName name="EQUI_4">"$#REF!.$#REF!$#REF!"</definedName>
    <definedName name="EQUI_4_1">"$#REF!.$#REF!$#REF!"</definedName>
    <definedName name="EQUI_5">"$#REF!.$#REF!$#REF!"</definedName>
    <definedName name="EQUI_6">"$#REF!.$#REF!$#REF!"</definedName>
    <definedName name="Excel_BuiltIn__FilterDatabase_5" localSheetId="1">#REF!</definedName>
    <definedName name="Excel_BuiltIn__FilterDatabase_5">#REF!</definedName>
    <definedName name="Excel_BuiltIn_Print_Area" localSheetId="1">#REF!</definedName>
    <definedName name="Excel_BuiltIn_Print_Area">#REF!</definedName>
    <definedName name="Excel_BuiltIn_Print_Area_1" localSheetId="1">#REF!</definedName>
    <definedName name="Excel_BuiltIn_Print_Area_1">#REF!</definedName>
    <definedName name="Excel_BuiltIn_Print_Area_1_1">#REF!</definedName>
    <definedName name="Excel_BuiltIn_Print_Area_1_1_1">#REF!</definedName>
    <definedName name="Excel_BuiltIn_Print_Area_1_1_1_1">#REF!</definedName>
    <definedName name="Excel_BuiltIn_Print_Area_1_1_1_1_4">#REF!</definedName>
    <definedName name="Excel_BuiltIn_Print_Area_1_1_4">#REF!</definedName>
    <definedName name="Excel_BuiltIn_Print_Area_2">#REF!</definedName>
    <definedName name="Excel_BuiltIn_Print_Area_2_1">#REF!</definedName>
    <definedName name="Excel_BuiltIn_Print_Area_2_1_4">#REF!</definedName>
    <definedName name="Excel_BuiltIn_Print_Area_2_4">#REF!</definedName>
    <definedName name="Excel_BuiltIn_Print_Area_3">#REF!</definedName>
    <definedName name="Excel_BuiltIn_Print_Area_3_4">#REF!</definedName>
    <definedName name="Excel_BuiltIn_Print_Area_4">#REF!</definedName>
    <definedName name="Excel_BuiltIn_Print_Area_4_1">#REF!</definedName>
    <definedName name="Excel_BuiltIn_Print_Area_4_1_1">#REF!</definedName>
    <definedName name="Excel_BuiltIn_Print_Area_4_4">#REF!</definedName>
    <definedName name="Excel_BuiltIn_Print_Area_5">#REF!</definedName>
    <definedName name="Excel_BuiltIn_Print_Area_5_1">"$#REF!.$A$1:$F$49"</definedName>
    <definedName name="Excel_BuiltIn_Print_Area_5_4" localSheetId="1">#REF!</definedName>
    <definedName name="Excel_BuiltIn_Print_Area_5_4">#REF!</definedName>
    <definedName name="Excel_BuiltIn_Print_Area_6_1" localSheetId="1">#REF!</definedName>
    <definedName name="Excel_BuiltIn_Print_Area_6_1">#REF!</definedName>
    <definedName name="Excel_BuiltIn_Print_Area_7" localSheetId="1">#REF!</definedName>
    <definedName name="Excel_BuiltIn_Print_Area_7">#REF!</definedName>
    <definedName name="Excel_BuiltIn_Print_Area_7_1">#REF!</definedName>
    <definedName name="Excel_BuiltIn_Print_Area_7_1_1">#REF!</definedName>
    <definedName name="Excel_BuiltIn_Print_Titles_1">"$'planilha união'.$#REF!$#REF!:$#REF!$#REF!"</definedName>
    <definedName name="Excel_BuiltIn_Print_Titles_1_1" localSheetId="1">#REF!</definedName>
    <definedName name="Excel_BuiltIn_Print_Titles_1_1">#REF!</definedName>
    <definedName name="Excel_BuiltIn_Print_Titles_1_1_2" localSheetId="1">'[6]URB E RED EXT SO SG'!#REF!</definedName>
    <definedName name="Excel_BuiltIn_Print_Titles_1_1_2">'[6]URB E RED EXT SO SG'!#REF!</definedName>
    <definedName name="Excel_BuiltIn_Print_Titles_1_1_4" localSheetId="1">'[7]Climatização Prédio CISCEA'!#REF!</definedName>
    <definedName name="Excel_BuiltIn_Print_Titles_1_1_4">'[7]Climatização Prédio CISCEA'!#REF!</definedName>
    <definedName name="Excel_BuiltIn_Print_Titles_1_4" localSheetId="1">'[2]ICEA - SJC'!#REF!</definedName>
    <definedName name="Excel_BuiltIn_Print_Titles_1_4">'[2]ICEA - SJC'!#REF!</definedName>
    <definedName name="Excel_BuiltIn_Print_Titles_2" localSheetId="1">#REF!</definedName>
    <definedName name="Excel_BuiltIn_Print_Titles_2">#REF!</definedName>
    <definedName name="Excel_BuiltIn_Print_Titles_2_1" localSheetId="1">#REF!</definedName>
    <definedName name="Excel_BuiltIn_Print_Titles_2_1">#REF!</definedName>
    <definedName name="Excel_BuiltIn_Print_Titles_2_4" localSheetId="1">#REF!</definedName>
    <definedName name="Excel_BuiltIn_Print_Titles_2_4">#REF!</definedName>
    <definedName name="Excel_BuiltIn_Print_Titles_3">#REF!</definedName>
    <definedName name="Excel_BuiltIn_Print_Titles_3_1">#REF!</definedName>
    <definedName name="Excel_BuiltIn_Print_Titles_3_4">#REF!</definedName>
    <definedName name="Excel_BuiltIn_Print_Titles_4">#REF!</definedName>
    <definedName name="Excel_BuiltIn_Print_Titles_4_1">#REF!</definedName>
    <definedName name="Excel_BuiltIn_Print_Titles_4_4">#REF!</definedName>
    <definedName name="Excel_BuiltIn_Print_Titles_5">#REF!</definedName>
    <definedName name="Excel_BuiltIn_Print_Titles_5_1">#REF!</definedName>
    <definedName name="Excel_BuiltIn_Print_Titles_5_4">#REF!</definedName>
    <definedName name="ILUM">"PQ.$#REF!$#REF!"</definedName>
    <definedName name="ILUM_2" localSheetId="1">#REF!</definedName>
    <definedName name="ILUM_2">#REF!</definedName>
    <definedName name="ILUM_3">"$#REF!.$#REF!$#REF!"</definedName>
    <definedName name="ILUM_4">"$#REF!.$#REF!$#REF!"</definedName>
    <definedName name="ILUM_4_1">"$#REF!.$#REF!$#REF!"</definedName>
    <definedName name="ILUM_5">"$#REF!.$#REF!$#REF!"</definedName>
    <definedName name="ILUM_6">"$#REF!.$#REF!$#REF!"</definedName>
    <definedName name="INTE">"PQ.$#REF!$#REF!"</definedName>
    <definedName name="INTE_2" localSheetId="1">#REF!</definedName>
    <definedName name="INTE_2">#REF!</definedName>
    <definedName name="INTE_3">"$#REF!.$#REF!$#REF!"</definedName>
    <definedName name="INTE_4">"$#REF!.$#REF!$#REF!"</definedName>
    <definedName name="INTE_4_1">"$#REF!.$#REF!$#REF!"</definedName>
    <definedName name="INTE_5">"$#REF!.$#REF!$#REF!"</definedName>
    <definedName name="INTE_6">"$#REF!.$#REF!$#REF!"</definedName>
    <definedName name="mobilização" localSheetId="1">'[2]ICEA - SJC'!#REF!</definedName>
    <definedName name="mobilização">'[2]ICEA - SJC'!#REF!</definedName>
    <definedName name="NOME_DO_ARQUIVO" localSheetId="1">#REF!</definedName>
    <definedName name="NOME_DO_ARQUIVO">#REF!</definedName>
    <definedName name="NOME_DO_ARQUIVO_2" localSheetId="1">#REF!</definedName>
    <definedName name="NOME_DO_ARQUIVO_2">#REF!</definedName>
    <definedName name="NOME_DO_ARQUIVO_3" localSheetId="1">#REF!</definedName>
    <definedName name="NOME_DO_ARQUIVO_3">#REF!</definedName>
    <definedName name="NOME_DO_ARQUIVO_4">#REF!</definedName>
    <definedName name="NOME_DO_ARQUIVO_9" localSheetId="1">[8]CAPA!#REF!</definedName>
    <definedName name="NOME_DO_ARQUIVO_9">[8]CAPA!#REF!</definedName>
    <definedName name="PARA">"PQ.$#REF!$#REF!"</definedName>
    <definedName name="PARA_2" localSheetId="1">#REF!</definedName>
    <definedName name="PARA_2">#REF!</definedName>
    <definedName name="PARA_3">"$#REF!.$#REF!$#REF!"</definedName>
    <definedName name="PARA_4">"$#REF!.$#REF!$#REF!"</definedName>
    <definedName name="PARA_4_1">"$#REF!.$#REF!$#REF!"</definedName>
    <definedName name="PARA_5">"$#REF!.$#REF!$#REF!"</definedName>
    <definedName name="PARA_6">"$#REF!.$#REF!$#REF!"</definedName>
    <definedName name="Plan2" localSheetId="1">#REF!</definedName>
    <definedName name="Plan2">#REF!</definedName>
    <definedName name="PRAIO" localSheetId="1">#REF!</definedName>
    <definedName name="PRAIO">#REF!</definedName>
    <definedName name="PRAIO_4" localSheetId="1">#REF!</definedName>
    <definedName name="PRAIO_4">#REF!</definedName>
    <definedName name="Print_Area_MI">#REF!</definedName>
    <definedName name="Print_Area_MI___0">"$#REF!.$A$1:$G$64"</definedName>
    <definedName name="_xlnm.Print_Titles" localSheetId="0">Orçamento!$4:$9</definedName>
    <definedName name="Títulos_impressão_IM" localSheetId="1">#REF!</definedName>
    <definedName name="Títulos_impressão_IM">#REF!</definedName>
    <definedName name="Títulos_impressão_IM_1" localSheetId="1">#REF!</definedName>
    <definedName name="Títulos_impressão_IM_1">#REF!</definedName>
    <definedName name="Títulos_impressão_IM_1_4" localSheetId="1">'[2]ICEA - SJC'!#REF!</definedName>
    <definedName name="Títulos_impressão_IM_1_4">'[2]ICEA - SJC'!#REF!</definedName>
    <definedName name="Títulos_impressão_IM_4" localSheetId="1">#REF!</definedName>
    <definedName name="Títulos_impressão_IM_4">#REF!</definedName>
    <definedName name="TOTAL" localSheetId="1">#REF!</definedName>
    <definedName name="TOTAL">#REF!</definedName>
  </definedNames>
  <calcPr calcId="145621"/>
</workbook>
</file>

<file path=xl/calcChain.xml><?xml version="1.0" encoding="utf-8"?>
<calcChain xmlns="http://schemas.openxmlformats.org/spreadsheetml/2006/main">
  <c r="C32" i="4" l="1"/>
  <c r="C19" i="4"/>
  <c r="C12" i="4"/>
  <c r="C24" i="4"/>
  <c r="E25" i="4" s="1"/>
  <c r="C22" i="4"/>
  <c r="I23" i="4" s="1"/>
  <c r="C20" i="4"/>
  <c r="F21" i="4" s="1"/>
  <c r="C17" i="4"/>
  <c r="J18" i="4" s="1"/>
  <c r="C15" i="4"/>
  <c r="I16" i="4" s="1"/>
  <c r="C13" i="4"/>
  <c r="G14" i="4" s="1"/>
  <c r="G23" i="4" l="1"/>
  <c r="I25" i="4"/>
  <c r="E14" i="4"/>
  <c r="E16" i="4"/>
  <c r="H16" i="4"/>
  <c r="I21" i="4"/>
  <c r="I14" i="4"/>
  <c r="G16" i="4"/>
  <c r="F14" i="4"/>
  <c r="F16" i="4"/>
  <c r="C10" i="4"/>
  <c r="H11" i="4" s="1"/>
  <c r="C30" i="4"/>
  <c r="J31" i="4" s="1"/>
  <c r="C28" i="4"/>
  <c r="I29" i="4" s="1"/>
  <c r="C26" i="4"/>
  <c r="I27" i="4" s="1"/>
  <c r="G11" i="4" l="1"/>
  <c r="G33" i="4" s="1"/>
  <c r="F11" i="4"/>
  <c r="F33" i="4" s="1"/>
  <c r="I11" i="4"/>
  <c r="I33" i="4" s="1"/>
  <c r="H27" i="4"/>
  <c r="H33" i="4" s="1"/>
  <c r="J29" i="4"/>
  <c r="J33" i="4" s="1"/>
  <c r="E11" i="4"/>
  <c r="E33" i="4" s="1"/>
  <c r="D24" i="4" l="1"/>
  <c r="D22" i="4"/>
  <c r="D20" i="4"/>
  <c r="D13" i="4"/>
  <c r="D17" i="4"/>
  <c r="D15" i="4"/>
  <c r="J35" i="4"/>
  <c r="H35" i="4"/>
  <c r="I35" i="4"/>
  <c r="G35" i="4"/>
  <c r="E34" i="4"/>
  <c r="F34" i="4" s="1"/>
  <c r="G34" i="4" s="1"/>
  <c r="H34" i="4" s="1"/>
  <c r="F35" i="4"/>
  <c r="D10" i="4"/>
  <c r="D28" i="4"/>
  <c r="D30" i="4"/>
  <c r="K11" i="4"/>
  <c r="K14" i="4" s="1"/>
  <c r="K16" i="4" s="1"/>
  <c r="K18" i="4" s="1"/>
  <c r="K21" i="4" s="1"/>
  <c r="K23" i="4" s="1"/>
  <c r="K25" i="4" s="1"/>
  <c r="K27" i="4" s="1"/>
  <c r="K29" i="4" s="1"/>
  <c r="K31" i="4" s="1"/>
  <c r="D26" i="4"/>
  <c r="D32" i="4" l="1"/>
  <c r="I34" i="4"/>
  <c r="J34" i="4" s="1"/>
  <c r="E35" i="4"/>
  <c r="E36" i="4" s="1"/>
  <c r="F36" i="4" l="1"/>
  <c r="G36" i="4" s="1"/>
  <c r="H36" i="4" s="1"/>
  <c r="I36" i="4" s="1"/>
  <c r="J36" i="4" s="1"/>
  <c r="N11" i="2"/>
  <c r="N16" i="2"/>
  <c r="N32" i="2"/>
  <c r="N60" i="2"/>
  <c r="N68" i="2"/>
  <c r="N72" i="2"/>
  <c r="M73" i="2"/>
  <c r="M69" i="2"/>
  <c r="M61" i="2"/>
  <c r="M53" i="2"/>
  <c r="M45" i="2"/>
  <c r="M33" i="2"/>
  <c r="M30" i="2"/>
  <c r="M23" i="2"/>
  <c r="M17" i="2"/>
  <c r="M12" i="2"/>
  <c r="J75" i="2"/>
  <c r="K75" i="2" s="1"/>
  <c r="L75" i="2" s="1"/>
  <c r="J74" i="2"/>
  <c r="K74" i="2" s="1"/>
  <c r="L74" i="2" s="1"/>
  <c r="J71" i="2"/>
  <c r="K71" i="2" s="1"/>
  <c r="L71" i="2" s="1"/>
  <c r="J70" i="2"/>
  <c r="K70" i="2" s="1"/>
  <c r="L70" i="2" s="1"/>
  <c r="J67" i="2"/>
  <c r="K67" i="2" s="1"/>
  <c r="L67" i="2" s="1"/>
  <c r="J66" i="2"/>
  <c r="K66" i="2" s="1"/>
  <c r="L66" i="2" s="1"/>
  <c r="J65" i="2"/>
  <c r="K65" i="2" s="1"/>
  <c r="L65" i="2" s="1"/>
  <c r="J64" i="2"/>
  <c r="K64" i="2" s="1"/>
  <c r="L64" i="2" s="1"/>
  <c r="J63" i="2"/>
  <c r="K63" i="2" s="1"/>
  <c r="L63" i="2" s="1"/>
  <c r="J62" i="2"/>
  <c r="K62" i="2" s="1"/>
  <c r="L62" i="2" s="1"/>
  <c r="J59" i="2"/>
  <c r="K59" i="2" s="1"/>
  <c r="L59" i="2" s="1"/>
  <c r="J58" i="2"/>
  <c r="K58" i="2" s="1"/>
  <c r="L58" i="2" s="1"/>
  <c r="J57" i="2"/>
  <c r="K57" i="2" s="1"/>
  <c r="L57" i="2" s="1"/>
  <c r="J56" i="2"/>
  <c r="K56" i="2" s="1"/>
  <c r="L56" i="2" s="1"/>
  <c r="J55" i="2"/>
  <c r="K55" i="2" s="1"/>
  <c r="L55" i="2" s="1"/>
  <c r="J54" i="2"/>
  <c r="K54" i="2" s="1"/>
  <c r="L54" i="2" s="1"/>
  <c r="J52" i="2"/>
  <c r="K52" i="2" s="1"/>
  <c r="L52" i="2" s="1"/>
  <c r="J51" i="2"/>
  <c r="K51" i="2" s="1"/>
  <c r="L51" i="2" s="1"/>
  <c r="J50" i="2"/>
  <c r="K50" i="2" s="1"/>
  <c r="L50" i="2" s="1"/>
  <c r="J49" i="2"/>
  <c r="K49" i="2" s="1"/>
  <c r="L49" i="2" s="1"/>
  <c r="J48" i="2"/>
  <c r="K48" i="2" s="1"/>
  <c r="L48" i="2" s="1"/>
  <c r="J47" i="2"/>
  <c r="K47" i="2" s="1"/>
  <c r="L47" i="2" s="1"/>
  <c r="J46" i="2"/>
  <c r="K46" i="2" s="1"/>
  <c r="L46" i="2" s="1"/>
  <c r="J44" i="2"/>
  <c r="K44" i="2" s="1"/>
  <c r="L44" i="2" s="1"/>
  <c r="J43" i="2"/>
  <c r="K43" i="2" s="1"/>
  <c r="L43" i="2" s="1"/>
  <c r="J42" i="2"/>
  <c r="K42" i="2" s="1"/>
  <c r="L42" i="2" s="1"/>
  <c r="J41" i="2"/>
  <c r="K41" i="2" s="1"/>
  <c r="L41" i="2" s="1"/>
  <c r="J40" i="2"/>
  <c r="K40" i="2" s="1"/>
  <c r="L40" i="2" s="1"/>
  <c r="J39" i="2"/>
  <c r="K39" i="2" s="1"/>
  <c r="L39" i="2" s="1"/>
  <c r="J38" i="2"/>
  <c r="K38" i="2" s="1"/>
  <c r="L38" i="2" s="1"/>
  <c r="J37" i="2"/>
  <c r="K37" i="2" s="1"/>
  <c r="L37" i="2" s="1"/>
  <c r="J36" i="2"/>
  <c r="K36" i="2" s="1"/>
  <c r="L36" i="2" s="1"/>
  <c r="J35" i="2"/>
  <c r="K35" i="2" s="1"/>
  <c r="L35" i="2" s="1"/>
  <c r="J34" i="2"/>
  <c r="K34" i="2" s="1"/>
  <c r="L34" i="2" s="1"/>
  <c r="J31" i="2"/>
  <c r="K31" i="2" s="1"/>
  <c r="L31" i="2" s="1"/>
  <c r="J29" i="2"/>
  <c r="K29" i="2" s="1"/>
  <c r="L29" i="2" s="1"/>
  <c r="J28" i="2"/>
  <c r="K28" i="2" s="1"/>
  <c r="L28" i="2" s="1"/>
  <c r="J27" i="2"/>
  <c r="K27" i="2" s="1"/>
  <c r="L27" i="2" s="1"/>
  <c r="J26" i="2"/>
  <c r="K26" i="2" s="1"/>
  <c r="L26" i="2" s="1"/>
  <c r="J25" i="2"/>
  <c r="K25" i="2" s="1"/>
  <c r="L25" i="2" s="1"/>
  <c r="J24" i="2"/>
  <c r="K24" i="2" s="1"/>
  <c r="L24" i="2" s="1"/>
  <c r="J22" i="2"/>
  <c r="K22" i="2" s="1"/>
  <c r="L22" i="2" s="1"/>
  <c r="J21" i="2"/>
  <c r="K21" i="2" s="1"/>
  <c r="L21" i="2" s="1"/>
  <c r="J20" i="2"/>
  <c r="K20" i="2" s="1"/>
  <c r="L20" i="2" s="1"/>
  <c r="J19" i="2"/>
  <c r="K19" i="2" s="1"/>
  <c r="L19" i="2" s="1"/>
  <c r="J18" i="2"/>
  <c r="K18" i="2" s="1"/>
  <c r="L18" i="2" s="1"/>
  <c r="J15" i="2"/>
  <c r="K15" i="2" s="1"/>
  <c r="L15" i="2" s="1"/>
  <c r="J14" i="2"/>
  <c r="K14" i="2" s="1"/>
  <c r="L14" i="2" s="1"/>
  <c r="J13" i="2" l="1"/>
  <c r="K13" i="2" s="1"/>
  <c r="L13" i="2" s="1"/>
  <c r="M76" i="2" l="1"/>
</calcChain>
</file>

<file path=xl/sharedStrings.xml><?xml version="1.0" encoding="utf-8"?>
<sst xmlns="http://schemas.openxmlformats.org/spreadsheetml/2006/main" count="358" uniqueCount="228">
  <si>
    <t>ITEM</t>
  </si>
  <si>
    <t>DESCRIÇÃO DO ITEM</t>
  </si>
  <si>
    <t xml:space="preserve">(n.º do CNPJ) </t>
  </si>
  <si>
    <t>UNID.</t>
  </si>
  <si>
    <t>QUANT.</t>
  </si>
  <si>
    <t>UNITÁRIO</t>
  </si>
  <si>
    <t>(razão social da empresa licitante)</t>
  </si>
  <si>
    <t>Responsável Técnico pelo Orçamento:</t>
  </si>
  <si>
    <t>Responsável legal pela empresa:</t>
  </si>
  <si>
    <t>Local e data:</t>
  </si>
  <si>
    <t>MODELO DE PLANILHA DE ORÇAMENTO PARA EXECUÇÃO DE OBRA POR EMPREITADA POR PREÇO UNITÁRIO</t>
  </si>
  <si>
    <t>SERVIÇO</t>
  </si>
  <si>
    <t>PERCENTUAL DE DESCONTO E TOTAL GERAL DO ORÇAMENTO</t>
  </si>
  <si>
    <t>OBSERVAÇÃO</t>
  </si>
  <si>
    <t>- A planilha deve ser assinada pelo responsável técnico pela sua confecção (Art. 14 Lei 5.194/66), identificado através de carimbo com número do CREA e pelo representante legal da empresa, com carimbo do CNPJ.</t>
  </si>
  <si>
    <t>FONTE</t>
  </si>
  <si>
    <t>01</t>
  </si>
  <si>
    <t>02</t>
  </si>
  <si>
    <t>03</t>
  </si>
  <si>
    <t>04</t>
  </si>
  <si>
    <t>05</t>
  </si>
  <si>
    <t>06</t>
  </si>
  <si>
    <t>No caso de não haver o insumo no SINAPI, foi mantido a referência de valor indicada na composição do SCO</t>
  </si>
  <si>
    <t>MÊS 1</t>
  </si>
  <si>
    <t>MÊS 2</t>
  </si>
  <si>
    <t>MÊS 3</t>
  </si>
  <si>
    <t>VALOR ACUMULADO</t>
  </si>
  <si>
    <t>% MENSAL</t>
  </si>
  <si>
    <t>% ACUMULADO</t>
  </si>
  <si>
    <t>VALOR ESTIMADO UFF</t>
  </si>
  <si>
    <t>CÓDIGO</t>
  </si>
  <si>
    <t xml:space="preserve"> CUSTO UNITÁRIO</t>
  </si>
  <si>
    <t>BDI (%)</t>
  </si>
  <si>
    <t xml:space="preserve"> PREÇO UNITÁRIO </t>
  </si>
  <si>
    <t>% DESCONTO</t>
  </si>
  <si>
    <t>PREÇO (R$)</t>
  </si>
  <si>
    <t>TOTAL DO ITEM (R$)</t>
  </si>
  <si>
    <t>SUBITEM</t>
  </si>
  <si>
    <t>1.1</t>
  </si>
  <si>
    <t>2.1</t>
  </si>
  <si>
    <t>1.1.1</t>
  </si>
  <si>
    <t>1.1.2</t>
  </si>
  <si>
    <t>1.1.3</t>
  </si>
  <si>
    <t>CREA/CAU:</t>
  </si>
  <si>
    <t>2.1.1</t>
  </si>
  <si>
    <t>2.1.2</t>
  </si>
  <si>
    <t>VALOR PROPOSTO</t>
  </si>
  <si>
    <t>2.1.3</t>
  </si>
  <si>
    <t>2.1.4</t>
  </si>
  <si>
    <t>2.1.5</t>
  </si>
  <si>
    <t>2.2</t>
  </si>
  <si>
    <t>2.2.1</t>
  </si>
  <si>
    <t>2.2.2</t>
  </si>
  <si>
    <t>2.2.3</t>
  </si>
  <si>
    <t>2.2.4</t>
  </si>
  <si>
    <t>2.2.5</t>
  </si>
  <si>
    <t>2.2.6</t>
  </si>
  <si>
    <t>2.3</t>
  </si>
  <si>
    <t>2.3.1</t>
  </si>
  <si>
    <t>3.1</t>
  </si>
  <si>
    <t>3.1.1</t>
  </si>
  <si>
    <t>3.1.2</t>
  </si>
  <si>
    <t>3.1.3</t>
  </si>
  <si>
    <t>3.1.4</t>
  </si>
  <si>
    <t>3.1.5</t>
  </si>
  <si>
    <t>3.1.6</t>
  </si>
  <si>
    <t>3.1.7</t>
  </si>
  <si>
    <t>3.1.8</t>
  </si>
  <si>
    <t>3.1.9</t>
  </si>
  <si>
    <t>3.1.10</t>
  </si>
  <si>
    <t>3.1.11</t>
  </si>
  <si>
    <t>3.2</t>
  </si>
  <si>
    <t>3.2.1</t>
  </si>
  <si>
    <t>3.2.2</t>
  </si>
  <si>
    <t>3.2.3</t>
  </si>
  <si>
    <t>3.2.4</t>
  </si>
  <si>
    <t>3.2.5</t>
  </si>
  <si>
    <t>3.2.6</t>
  </si>
  <si>
    <t>3.2.7</t>
  </si>
  <si>
    <t>3.3</t>
  </si>
  <si>
    <t>3.3.1</t>
  </si>
  <si>
    <t>3.3.2</t>
  </si>
  <si>
    <t>3.3.3</t>
  </si>
  <si>
    <t>3.3.4</t>
  </si>
  <si>
    <t>3.3.5</t>
  </si>
  <si>
    <t>3.3.6</t>
  </si>
  <si>
    <t>4.1</t>
  </si>
  <si>
    <t>4.1.1</t>
  </si>
  <si>
    <t>4.1.2</t>
  </si>
  <si>
    <t>4.1.3</t>
  </si>
  <si>
    <t>4.1.4</t>
  </si>
  <si>
    <t>4.1.5</t>
  </si>
  <si>
    <t>4.1.6</t>
  </si>
  <si>
    <t>5.1</t>
  </si>
  <si>
    <t>5.1.1</t>
  </si>
  <si>
    <t>5.1.2</t>
  </si>
  <si>
    <t>6.1</t>
  </si>
  <si>
    <t>6.1.1</t>
  </si>
  <si>
    <t>6.1.2</t>
  </si>
  <si>
    <t>SINAPI</t>
  </si>
  <si>
    <t>90778</t>
  </si>
  <si>
    <t>93572</t>
  </si>
  <si>
    <t>Cotação</t>
  </si>
  <si>
    <t>001</t>
  </si>
  <si>
    <t>97637</t>
  </si>
  <si>
    <t>97626</t>
  </si>
  <si>
    <t>97628</t>
  </si>
  <si>
    <t>97647</t>
  </si>
  <si>
    <t>97655</t>
  </si>
  <si>
    <t>74209/001</t>
  </si>
  <si>
    <t>98459</t>
  </si>
  <si>
    <t>97010</t>
  </si>
  <si>
    <t>Composição</t>
  </si>
  <si>
    <t>006</t>
  </si>
  <si>
    <t>97063</t>
  </si>
  <si>
    <t>SINAPI-I</t>
  </si>
  <si>
    <t>20193</t>
  </si>
  <si>
    <t>009</t>
  </si>
  <si>
    <t>002</t>
  </si>
  <si>
    <t>99814</t>
  </si>
  <si>
    <t>92776</t>
  </si>
  <si>
    <t>92778</t>
  </si>
  <si>
    <t>92779</t>
  </si>
  <si>
    <t>012</t>
  </si>
  <si>
    <t>83736</t>
  </si>
  <si>
    <t>007</t>
  </si>
  <si>
    <t>92448</t>
  </si>
  <si>
    <t>008</t>
  </si>
  <si>
    <t>011</t>
  </si>
  <si>
    <t>005</t>
  </si>
  <si>
    <t>96257</t>
  </si>
  <si>
    <t>92718</t>
  </si>
  <si>
    <t>LAJES</t>
  </si>
  <si>
    <t>83730</t>
  </si>
  <si>
    <t>016</t>
  </si>
  <si>
    <t>IMPERMEABILIZAÇÃO E DRENAGEM</t>
  </si>
  <si>
    <t>003</t>
  </si>
  <si>
    <t>83534</t>
  </si>
  <si>
    <t>004</t>
  </si>
  <si>
    <t>94229</t>
  </si>
  <si>
    <t>TELHADO</t>
  </si>
  <si>
    <t>015</t>
  </si>
  <si>
    <t>SERVIÇOS COMPLEMENTARES</t>
  </si>
  <si>
    <t>99802</t>
  </si>
  <si>
    <t>99805</t>
  </si>
  <si>
    <t>ADMINISTRAÇÃO DE OBRA</t>
  </si>
  <si>
    <t>SERVIÇOS PRELIMINARES</t>
  </si>
  <si>
    <t>DEMOLIÇÕES E RETIRADAS</t>
  </si>
  <si>
    <t>SINALIZAÇÃO E INSTALAÇÕES PROVISÓRIAS</t>
  </si>
  <si>
    <t>DESTINAÇÃO FINAL DE ENTULHO</t>
  </si>
  <si>
    <t>RECUPERAÇÃO</t>
  </si>
  <si>
    <t>VIGAS</t>
  </si>
  <si>
    <t>PILARES</t>
  </si>
  <si>
    <t>ENGENHEIRO CIVIL DE OBRA PLENO COM ENCARGOS COMPLEMENTARES</t>
  </si>
  <si>
    <t>ENCARREGADO GERAL DE OBRAS COM ENCARGOS COMPLEMENTARES</t>
  </si>
  <si>
    <t>ART</t>
  </si>
  <si>
    <t>REMOÇÃO DE TAPUME/ CHAPAS METÁLICAS E DE MADEIRA, DE FORMA MANUAL, SEM REAPROVEITAMENTO. AF_12/2017</t>
  </si>
  <si>
    <t>DEMOLIÇÃO DE PILARES E VIGAS EM CONCRETO ARMADO, DE FORMA MANUAL, SEM REAPROVEITAMENTO. AF_12/2017</t>
  </si>
  <si>
    <t>DEMOLIÇÃO DE LAJES, DE FORMA MANUAL, SEM REAPROVEITAMENTO. AF_12/2017</t>
  </si>
  <si>
    <t>REMOÇÃO DE TELHAS, DE FIBROCIMENTO, METÁLICA E CERÂMICA, DE FORMA MANUAL, SEM REAPROVEITAMENTO. AF_12/2017</t>
  </si>
  <si>
    <t>REMOÇÃO DE TRAMA METÁLICA PARA COBERTURA, DE FORMA MANUAL, SEM REAPROVEITAMENTO. AF_12/2017</t>
  </si>
  <si>
    <t>PLACA DE OBRA EM CHAPA DE ACO GALVANIZADO</t>
  </si>
  <si>
    <t>TAPUME COM TELHA METÁLICA. AF_05/2018</t>
  </si>
  <si>
    <t>GUARDA-CORPO FIXADO EM FÔRMA DE MADEIRA COM TRAVESSÕES EM MADEIRA PREGADA E FECHAMENTO EM TELA DE POLIPROPILENO PARA EDIFICAÇÕES COM ATÉ 2 PAVIMENTOS. AF_11/2017</t>
  </si>
  <si>
    <t>SC0 - ADAPTADA - AD 19.05.0100 (A) - Barracao de obra com parede de madeira, tipo chapa de madeira resinada com 10mm de espessura, pintadas internamente e externamente com PVA - latex, piso em concreto simples revestido com cimentado, estrutura de madeira serrada, cobertura de telhas onduladas de fibras vegetais e minerais com 3mm de espessura, inclusive instalacoes, esquadrias e ferragens, torre de madeira serrada com caixa d'agua em polietileno, capacidade de 500l, com utilizacao de 3 vezes (ferragens, madeiras, quadro de luz, acessorios eletricos e hidraulicos, caixa d'agua, telhas), exclusive as ligacoes provisorias e sanitarios.</t>
  </si>
  <si>
    <t>MONTAGEM E DESMONTAGEM DE ANDAIME MODULAR FACHADEIRO, COM PISO METÁLICO, PARA EDIFICAÇÕES COM MÚLTIPLOS PAVIMENTOS (EXCLUSIVE ANDAIME E LIMPEZA). AF_11/2017</t>
  </si>
  <si>
    <t>LOCACAO DE ANDAIME METALICO TIPO FACHADEIRO, LARGURA DE 1,20 M, ALTURA POR PECA DE 2,0 M, INCLUINDO SAPATAS E ITENS NECESSARIOS A INSTALACAO</t>
  </si>
  <si>
    <t>TC 04.15.0100 (/) -  RETIRADA DE ENTULHO DE OBRA EM CACAMBA DE ACO COM 5M3 DE CAPACIDADE, INCLUSIVE CARREGAMENTO DO CONTAINER, TRANSPORTE E DESCARGA, EXCLUSIVE TARIFA DE DISPOSICAO FINAL.</t>
  </si>
  <si>
    <t>SBC 160391 ADAPTADO- ESCOVAMENTO E LIXAMENTO DE SUPERFÍCIE DE CONCRETO EM FACHADAS</t>
  </si>
  <si>
    <t>LIMPEZA DE SUPERFÍCIE COM JATO DE ALTA PRESSÃO. AF_04/2019</t>
  </si>
  <si>
    <t>ARMAÇÃO DE PILAR OU VIGA DE UMA ESTRUTURA CONVENCIONAL DE CONCRETO ARMADO EM UMA EDIFICAÇÃO TÉRREA OU SOBRADO UTILIZANDO AÇO CA-50 DE 6,3 MM - MONTAGEM. AF_12/2015</t>
  </si>
  <si>
    <t>ARMAÇÃO DE PILAR OU VIGA DE UMA ESTRUTURA CONVENCIONAL DE CONCRETO ARMADO EM UMA EDIFICAÇÃO TÉRREA OU SOBRADO UTILIZANDO AÇO CA-50 DE 10,0 MM - MONTAGEM. AF_12/2015</t>
  </si>
  <si>
    <t>ARMAÇÃO DE PILAR OU VIGA DE UMA ESTRUTURA CONVENCIONAL DE CONCRETO ARMADO EM UMA EDIFICAÇÃO TÉRREA OU SOBRADO UTILIZANDO AÇO CA-50 DE 12,5 MM - MONTAGEM. AF_12/2015</t>
  </si>
  <si>
    <t>ET 64.05.0050 (/) - ADAPTADO Aplicacao com Air Less de inibidor de corrosao Sika Ferrogard-903 ou similar em estrutura de comcreto armado nos servicos de recuperacao estrutural. Exclusive limpeza da estrutura.(desonerado)</t>
  </si>
  <si>
    <t>REPARO/COLAGEM DE ESTRUTURAS DE CONCRETO COM ADESIVO ESTRUTURAL A BASE DE EPOXI, E=2 MM</t>
  </si>
  <si>
    <t>ET 75.05.0150 (/) - ADAPTADO - FORNECIMENTO E APLICAÇÃO DE GROUT OU SIMILAR.</t>
  </si>
  <si>
    <t>MONTAGEM E DESMONTAGEM DE FÔRMA DE VIGA, ESCORAMENTO COM PONTALETE DE MADEIRA, PÉ-DIREITO SIMPLES, EM MADEIRA SERRADA, 4 UTILIZAÇÕES. AF_12/2015</t>
  </si>
  <si>
    <t>74245/001 - ADAPTADA - PINTURA ACRILICA EM CONCRETO - QUATRO DEMÃOS</t>
  </si>
  <si>
    <t>SC 04.20.0300 - Perfuracao de concreto com perfuratriz pneumatica.(desonerado)</t>
  </si>
  <si>
    <t>SBC 20171 - ADAPTADA - ESCORAMENTO DE MADEIRA PARA SUPORTE DA ESTRUTURA</t>
  </si>
  <si>
    <t>MONTAGEM E DESMONTAGEM DE FÔRMA DE PILARES CIRCULARES, COM ÁREA MÉDIA DAS SEÇÕES MENOR OU IGUAL A 0,28 M², PÉ-DIREITO SIMPLES, EM MADEIRA, 2 UTILIZAÇÕES. AF_06/2017</t>
  </si>
  <si>
    <t>CONCRETAGEM DE PILARES, FCK = 25 MPA,  COM USO DE BALDES EM EDIFICAÇÃO COM SEÇÃO MÉDIA DE PILARES MENOR OU IGUAL A 0,25 M² - LANÇAMENTO, ADENSAMENTO E ACABAMENTO. AF_12/2015</t>
  </si>
  <si>
    <t>REPARO ESTRUTURAL DE ESTRUTURAS DE CONCRETO COM ARGAMASSA POLIMERICA DE ALTO DESEMPENHO, E=2 CM</t>
  </si>
  <si>
    <t>74245/001 - ADAPTADA - PINTURA ACRILICA EM CONCRETO - DUAS DEMÃOS</t>
  </si>
  <si>
    <t>SBC 21149 ADAPTADA - REPARO LAJE C/ CORTE E RETIRADA DE MANTA</t>
  </si>
  <si>
    <t>LASTRO DE CONCRETO, PREPARO MECÂNICO, INCLUSOS ADITIVO IMPERMEABILIZANTE, LANÇAMENTO E ADENSAMENTO</t>
  </si>
  <si>
    <t>SBC 200076 - ADAPTADA - DESCIDA ÁGUAS PLUVIAIS - PRUMADA COM CORRENTE DE AÇO</t>
  </si>
  <si>
    <t>CALHA EM CHAPA DE AÇO GALVANIZADO NÚMERO 24, DESENVOLVIMENTO DE 100 CM, INCLUSO TRANSPORTE VERTICAL. AF_06/2016</t>
  </si>
  <si>
    <t xml:space="preserve"> Cobertura translucida, cristal, branca leitosa ou cores basicas, perfil trapezoidal ou ondulada, de resina de poliester reforcada com fibra de vidro, com aditivo estabilizante contra degradacao dos raios U.V., estruturada com veu interno de poliester, espessura de 1,5mm, para uso onde se requer iluminacao natural controlada e privilegia-se: a resistencia e a luz difratada, larguras uteis de 990mm e 1020mm, respectivamente, comprimento ate 6,00m, incluindo os acessorios para fixacao, Facil &amp; Rapido ou similar. Fornecimento e colocacao.</t>
  </si>
  <si>
    <t>ESTRUTURA EM ACO TUBULAR PARA COBERTURA COM TELHA TRANSLÚCIDA</t>
  </si>
  <si>
    <t>LIMPEZA DE PISO CERÂMICO OU PORCELANATO COM VASSOURA A SECO. AF_04/2019</t>
  </si>
  <si>
    <t>LIMPEZA DE PISO CERÂMICO OU COM PEDRAS RÚSTICAS UTILIZANDO ÁCIDO MURIÁTICO. AF_04/2019</t>
  </si>
  <si>
    <t>H</t>
  </si>
  <si>
    <t>MES</t>
  </si>
  <si>
    <t>Und</t>
  </si>
  <si>
    <t>M2</t>
  </si>
  <si>
    <t>M3</t>
  </si>
  <si>
    <t>M</t>
  </si>
  <si>
    <t>M2XMES</t>
  </si>
  <si>
    <t>M²</t>
  </si>
  <si>
    <t>KG</t>
  </si>
  <si>
    <t>m</t>
  </si>
  <si>
    <t>m²</t>
  </si>
  <si>
    <t>ANEXO V-A DO EDITAL DE LICITAÇÃO POR RDC ELETRÔNICO N.º 12/2019/AD</t>
  </si>
  <si>
    <t>LOCAL: Avenida dos Trabalhadores, 420, Vila Santa Cecília. Volta Redonda - RJ (CEP 27255-125)</t>
  </si>
  <si>
    <t xml:space="preserve"> - Incluso BDI sobre preço unitário de: 26,89 %</t>
  </si>
  <si>
    <t xml:space="preserve"> - Referência SINAPI (desonerado e/ou onerado): Jun/2019</t>
  </si>
  <si>
    <t xml:space="preserve">As composições que não constam no SINAPI, procedeu-se a obtenção da composição em outra fonte e utilizou-se como base de cálculo os insumos do SINAPI. </t>
  </si>
  <si>
    <t>DISCRIMINAÇÃO DO SERVIÇO</t>
  </si>
  <si>
    <t>VALOR (R$)</t>
  </si>
  <si>
    <t>%</t>
  </si>
  <si>
    <t>MÊS</t>
  </si>
  <si>
    <t>SALDO (R$)</t>
  </si>
  <si>
    <t>TOTAL ORÇADO</t>
  </si>
  <si>
    <t>TOTAL MENSAL</t>
  </si>
  <si>
    <t>- A planilha deve ser assinada pelo responsável técnico pela sua confecção (Art. 14 Lei 5.194/66), identificado através de carimbo com número do CREA/CAU</t>
  </si>
  <si>
    <t>MÊS 4</t>
  </si>
  <si>
    <t>MÊS 5</t>
  </si>
  <si>
    <t>MÊS 6</t>
  </si>
  <si>
    <t>responsável legal da empresa (assinatura e carimbo):</t>
  </si>
  <si>
    <t>ADMINISTRAÇÃO DA OBRA</t>
  </si>
  <si>
    <t>Demolições e retiradas</t>
  </si>
  <si>
    <t>Sinalização e instalações provisórias</t>
  </si>
  <si>
    <t>Destinação final de entulho</t>
  </si>
  <si>
    <t>Vigas</t>
  </si>
  <si>
    <t>Pilares</t>
  </si>
  <si>
    <t>Lajes</t>
  </si>
  <si>
    <t>OBRA: Recuperação da laje de cobertura do passadiço, pilares e vigas e substituição do telhado de cobertura do passadiço da Escola de Engenharia Industrial e Metalurgica de Volta Redonda - EEIMVR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</si>
</sst>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R$&quot;\ * #,##0.00_-;\-&quot;R$&quot;\ * #,##0.00_-;_-&quot;R$&quot;\ * &quot;-&quot;??_-;_-@_-"/>
    <numFmt numFmtId="43" formatCode="_-* #,##0.00_-;\-* #,##0.00_-;_-* &quot;-&quot;??_-;_-@_-"/>
    <numFmt numFmtId="164" formatCode="_(* #,##0.00_);_(* \(#,##0.00\);_(* &quot;-&quot;??_);_(@_)"/>
    <numFmt numFmtId="165" formatCode="_(\$* #,##0.00_);_(\$* \(#,##0.00\);_(\$* \-??_);_(@_)"/>
    <numFmt numFmtId="166" formatCode="_-* #,##0.00_-;\-* #,##0.00_-;_-* \-??_-;_-@_-"/>
    <numFmt numFmtId="167" formatCode="_(* #,##0.00_);_(* \(#,##0.00\);_(* \-??_);_(@_)"/>
    <numFmt numFmtId="168" formatCode="0.0000%"/>
    <numFmt numFmtId="169" formatCode="0.000%"/>
    <numFmt numFmtId="170" formatCode="General;General;"/>
  </numFmts>
  <fonts count="52" x14ac:knownFonts="1">
    <font>
      <sz val="11"/>
      <color theme="1"/>
      <name val="Calibri"/>
      <family val="2"/>
      <scheme val="minor"/>
    </font>
    <font>
      <sz val="10"/>
      <color theme="1"/>
      <name val="Verdana"/>
      <family val="2"/>
    </font>
    <font>
      <sz val="11"/>
      <color indexed="8"/>
      <name val="Calibri"/>
      <family val="2"/>
    </font>
    <font>
      <sz val="11"/>
      <color indexed="8"/>
      <name val="Calibri"/>
      <family val="2"/>
    </font>
    <font>
      <sz val="12"/>
      <name val="Arial"/>
      <family val="2"/>
    </font>
    <font>
      <b/>
      <sz val="12"/>
      <name val="Arial"/>
      <family val="2"/>
    </font>
    <font>
      <sz val="9"/>
      <name val="Verdana"/>
      <family val="2"/>
    </font>
    <font>
      <b/>
      <sz val="9"/>
      <name val="Verdana"/>
      <family val="2"/>
    </font>
    <font>
      <b/>
      <sz val="10"/>
      <name val="Verdana"/>
      <family val="2"/>
    </font>
    <font>
      <b/>
      <sz val="12"/>
      <color indexed="10"/>
      <name val="Verdana"/>
      <family val="2"/>
    </font>
    <font>
      <sz val="12"/>
      <color indexed="10"/>
      <name val="Verdana"/>
      <family val="2"/>
    </font>
    <font>
      <b/>
      <sz val="9"/>
      <color indexed="10"/>
      <name val="Verdana"/>
      <family val="2"/>
    </font>
    <font>
      <i/>
      <sz val="8"/>
      <color indexed="8"/>
      <name val="Verdana"/>
      <family val="2"/>
    </font>
    <font>
      <i/>
      <sz val="8"/>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sz val="11"/>
      <color indexed="14"/>
      <name val="Calibri"/>
      <family val="2"/>
    </font>
    <font>
      <sz val="10"/>
      <name val="Arial"/>
      <family val="2"/>
    </font>
    <font>
      <sz val="10"/>
      <name val="Arial"/>
      <family val="2"/>
      <charset val="1"/>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name val="Calibri"/>
      <family val="2"/>
    </font>
    <font>
      <sz val="10"/>
      <name val="Verdana"/>
      <family val="2"/>
    </font>
    <font>
      <sz val="9"/>
      <name val="Arial"/>
      <family val="2"/>
    </font>
    <font>
      <sz val="9"/>
      <color indexed="10"/>
      <name val="Verdana"/>
      <family val="2"/>
    </font>
    <font>
      <b/>
      <sz val="11"/>
      <color indexed="8"/>
      <name val="Verdana"/>
      <family val="2"/>
    </font>
    <font>
      <b/>
      <sz val="11"/>
      <name val="Verdana"/>
      <family val="2"/>
    </font>
    <font>
      <sz val="11"/>
      <color rgb="FFFF0000"/>
      <name val="Arial"/>
      <family val="2"/>
    </font>
    <font>
      <b/>
      <sz val="10"/>
      <color rgb="FFFF0000"/>
      <name val="Verdana"/>
      <family val="2"/>
    </font>
    <font>
      <sz val="9"/>
      <color rgb="FFFF0000"/>
      <name val="Verdana"/>
      <family val="2"/>
    </font>
    <font>
      <sz val="9"/>
      <color rgb="FF000000"/>
      <name val="Verdana"/>
      <family val="2"/>
    </font>
    <font>
      <b/>
      <sz val="9"/>
      <color rgb="FF000000"/>
      <name val="Verdana"/>
      <family val="2"/>
    </font>
    <font>
      <sz val="10"/>
      <color rgb="FF333399"/>
      <name val="Verdana"/>
      <family val="2"/>
    </font>
    <font>
      <b/>
      <sz val="10"/>
      <color rgb="FF000000"/>
      <name val="Verdana"/>
      <family val="2"/>
    </font>
    <font>
      <b/>
      <sz val="13"/>
      <color rgb="FF0066CC"/>
      <name val="Arial"/>
      <family val="2"/>
    </font>
    <font>
      <sz val="10"/>
      <color rgb="FF000000"/>
      <name val="Verdana"/>
      <family val="2"/>
    </font>
    <font>
      <sz val="8"/>
      <name val="Verdana"/>
      <family val="2"/>
    </font>
    <font>
      <b/>
      <sz val="8"/>
      <name val="Verdana"/>
      <family val="2"/>
    </font>
    <font>
      <b/>
      <sz val="7"/>
      <color rgb="FFFF0000"/>
      <name val="Verdana"/>
      <family val="2"/>
    </font>
    <font>
      <b/>
      <sz val="10"/>
      <color theme="1"/>
      <name val="Verdana"/>
      <family val="2"/>
    </font>
  </fonts>
  <fills count="27">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45"/>
      </patternFill>
    </fill>
    <fill>
      <patternFill patternType="solid">
        <fgColor indexed="42"/>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55"/>
      </patternFill>
    </fill>
    <fill>
      <patternFill patternType="solid">
        <fgColor theme="0"/>
        <bgColor indexed="64"/>
      </patternFill>
    </fill>
    <fill>
      <patternFill patternType="solid">
        <fgColor theme="2"/>
        <bgColor indexed="64"/>
      </patternFill>
    </fill>
    <fill>
      <patternFill patternType="solid">
        <fgColor rgb="FFFFFFFF"/>
        <bgColor rgb="FFFFFFFF"/>
      </patternFill>
    </fill>
    <fill>
      <patternFill patternType="solid">
        <fgColor rgb="FF8EB4E3"/>
        <bgColor rgb="FF8EB4E3"/>
      </patternFill>
    </fill>
    <fill>
      <patternFill patternType="solid">
        <fgColor theme="2" tint="-9.9978637043366805E-2"/>
        <bgColor indexed="64"/>
      </patternFill>
    </fill>
    <fill>
      <patternFill patternType="solid">
        <fgColor theme="0"/>
        <bgColor rgb="FF8EB4E3"/>
      </patternFill>
    </fill>
    <fill>
      <patternFill patternType="solid">
        <fgColor theme="3" tint="0.59999389629810485"/>
        <bgColor indexed="64"/>
      </patternFill>
    </fill>
    <fill>
      <patternFill patternType="solid">
        <fgColor theme="3" tint="0.59999389629810485"/>
        <bgColor rgb="FF8EB4E3"/>
      </patternFill>
    </fill>
    <fill>
      <patternFill patternType="solid">
        <fgColor theme="3" tint="0.59999389629810485"/>
        <bgColor rgb="FFFFFFFF"/>
      </patternFill>
    </fill>
    <fill>
      <patternFill patternType="solid">
        <fgColor theme="0"/>
        <bgColor rgb="FFFFFFFF"/>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rgb="FF000000"/>
      </left>
      <right style="hair">
        <color rgb="FF000000"/>
      </right>
      <top style="hair">
        <color rgb="FF000000"/>
      </top>
      <bottom style="hair">
        <color rgb="FF000000"/>
      </bottom>
      <diagonal/>
    </border>
    <border>
      <left/>
      <right style="hair">
        <color indexed="64"/>
      </right>
      <top/>
      <bottom/>
      <diagonal/>
    </border>
    <border>
      <left style="hair">
        <color indexed="64"/>
      </left>
      <right style="hair">
        <color indexed="64"/>
      </right>
      <top style="hair">
        <color indexed="64"/>
      </top>
      <bottom/>
      <diagonal/>
    </border>
    <border>
      <left style="hair">
        <color rgb="FF000000"/>
      </left>
      <right style="hair">
        <color rgb="FF000000"/>
      </right>
      <top style="thin">
        <color indexed="64"/>
      </top>
      <bottom style="hair">
        <color rgb="FF000000"/>
      </bottom>
      <diagonal/>
    </border>
    <border>
      <left style="hair">
        <color rgb="FF000000"/>
      </left>
      <right style="thin">
        <color indexed="64"/>
      </right>
      <top style="thin">
        <color indexed="64"/>
      </top>
      <bottom style="hair">
        <color rgb="FF000000"/>
      </bottom>
      <diagonal/>
    </border>
    <border>
      <left style="thin">
        <color indexed="64"/>
      </left>
      <right style="hair">
        <color rgb="FF000000"/>
      </right>
      <top style="hair">
        <color rgb="FF000000"/>
      </top>
      <bottom style="hair">
        <color rgb="FF000000"/>
      </bottom>
      <diagonal/>
    </border>
    <border>
      <left style="hair">
        <color rgb="FF000000"/>
      </left>
      <right style="thin">
        <color indexed="64"/>
      </right>
      <top style="hair">
        <color rgb="FF000000"/>
      </top>
      <bottom style="hair">
        <color rgb="FF000000"/>
      </bottom>
      <diagonal/>
    </border>
    <border>
      <left style="thin">
        <color indexed="64"/>
      </left>
      <right style="hair">
        <color rgb="FF000000"/>
      </right>
      <top style="hair">
        <color rgb="FF000000"/>
      </top>
      <bottom style="thin">
        <color indexed="64"/>
      </bottom>
      <diagonal/>
    </border>
    <border>
      <left style="hair">
        <color rgb="FF000000"/>
      </left>
      <right style="hair">
        <color rgb="FF000000"/>
      </right>
      <top style="hair">
        <color rgb="FF000000"/>
      </top>
      <bottom style="thin">
        <color indexed="64"/>
      </bottom>
      <diagonal/>
    </border>
    <border>
      <left style="hair">
        <color rgb="FF000000"/>
      </left>
      <right style="thin">
        <color indexed="64"/>
      </right>
      <top style="hair">
        <color rgb="FF000000"/>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rgb="FF000000"/>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rgb="FF000000"/>
      </right>
      <top style="hair">
        <color indexed="64"/>
      </top>
      <bottom style="hair">
        <color indexed="64"/>
      </bottom>
      <diagonal/>
    </border>
    <border>
      <left style="thin">
        <color indexed="64"/>
      </left>
      <right style="hair">
        <color indexed="64"/>
      </right>
      <top style="hair">
        <color indexed="64"/>
      </top>
      <bottom style="hair">
        <color rgb="FF000000"/>
      </bottom>
      <diagonal/>
    </border>
    <border>
      <left style="hair">
        <color indexed="64"/>
      </left>
      <right style="hair">
        <color indexed="64"/>
      </right>
      <top style="hair">
        <color indexed="64"/>
      </top>
      <bottom style="hair">
        <color rgb="FF000000"/>
      </bottom>
      <diagonal/>
    </border>
    <border>
      <left style="hair">
        <color indexed="64"/>
      </left>
      <right style="hair">
        <color rgb="FF000000"/>
      </right>
      <top style="hair">
        <color indexed="64"/>
      </top>
      <bottom style="hair">
        <color rgb="FF000000"/>
      </bottom>
      <diagonal/>
    </border>
  </borders>
  <cellStyleXfs count="79">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26" fillId="6" borderId="0" applyNumberFormat="0" applyBorder="0" applyAlignment="0" applyProtection="0"/>
    <xf numFmtId="0" fontId="16" fillId="2" borderId="1" applyNumberFormat="0" applyAlignment="0" applyProtection="0"/>
    <xf numFmtId="0" fontId="17" fillId="16" borderId="2" applyNumberFormat="0" applyAlignment="0" applyProtection="0"/>
    <xf numFmtId="165" fontId="27" fillId="0" borderId="0" applyFill="0" applyBorder="0" applyAlignment="0" applyProtection="0"/>
    <xf numFmtId="0" fontId="28" fillId="0" borderId="0"/>
    <xf numFmtId="0" fontId="23" fillId="0" borderId="0" applyNumberFormat="0" applyFill="0" applyBorder="0" applyAlignment="0" applyProtection="0"/>
    <xf numFmtId="0" fontId="15" fillId="7" borderId="0" applyNumberFormat="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19" fillId="3" borderId="1" applyNumberFormat="0" applyAlignment="0" applyProtection="0"/>
    <xf numFmtId="0" fontId="18" fillId="0" borderId="3" applyNumberFormat="0" applyFill="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0" fillId="10"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4" borderId="7" applyNumberFormat="0" applyFont="0" applyAlignment="0" applyProtection="0"/>
    <xf numFmtId="0" fontId="21" fillId="2" borderId="8" applyNumberFormat="0" applyAlignment="0" applyProtection="0"/>
    <xf numFmtId="9" fontId="3" fillId="0" borderId="0" applyFont="0" applyFill="0" applyBorder="0" applyAlignment="0" applyProtection="0"/>
    <xf numFmtId="9" fontId="27" fillId="0" borderId="0" applyFill="0" applyBorder="0" applyAlignment="0" applyProtection="0"/>
    <xf numFmtId="9"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7" fillId="0" borderId="0" applyFill="0" applyBorder="0" applyAlignment="0" applyProtection="0"/>
    <xf numFmtId="164" fontId="27" fillId="0" borderId="0" applyFill="0" applyBorder="0" applyAlignment="0" applyProtection="0"/>
    <xf numFmtId="166" fontId="2" fillId="0" borderId="0"/>
    <xf numFmtId="164" fontId="27" fillId="0" borderId="0" applyFont="0" applyFill="0" applyBorder="0" applyAlignment="0" applyProtection="0"/>
    <xf numFmtId="0" fontId="32" fillId="0" borderId="0" applyNumberFormat="0" applyFill="0" applyBorder="0" applyAlignment="0" applyProtection="0"/>
    <xf numFmtId="0" fontId="25" fillId="0" borderId="9" applyNumberFormat="0" applyFill="0" applyAlignment="0" applyProtection="0"/>
    <xf numFmtId="0" fontId="25" fillId="0" borderId="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7" fontId="27" fillId="0" borderId="0"/>
    <xf numFmtId="0" fontId="22" fillId="0" borderId="0" applyNumberFormat="0" applyFill="0" applyBorder="0" applyAlignment="0" applyProtection="0"/>
    <xf numFmtId="9" fontId="2" fillId="0" borderId="0" applyFont="0" applyFill="0" applyBorder="0" applyAlignment="0" applyProtection="0"/>
  </cellStyleXfs>
  <cellXfs count="191">
    <xf numFmtId="0" fontId="0" fillId="0" borderId="0" xfId="0"/>
    <xf numFmtId="0" fontId="4" fillId="0" borderId="0" xfId="0" applyFont="1" applyBorder="1" applyAlignment="1">
      <alignment horizontal="center"/>
    </xf>
    <xf numFmtId="0" fontId="4" fillId="0" borderId="0" xfId="0" applyFont="1" applyAlignment="1">
      <alignment horizontal="left" wrapText="1"/>
    </xf>
    <xf numFmtId="2" fontId="4" fillId="0" borderId="0" xfId="0" applyNumberFormat="1" applyFont="1" applyAlignment="1">
      <alignment horizontal="center"/>
    </xf>
    <xf numFmtId="0" fontId="4" fillId="0" borderId="0" xfId="0" applyFont="1"/>
    <xf numFmtId="2" fontId="4" fillId="0" borderId="0" xfId="0" applyNumberFormat="1" applyFont="1" applyAlignment="1">
      <alignment horizontal="right"/>
    </xf>
    <xf numFmtId="0" fontId="6" fillId="0" borderId="0" xfId="0" applyFont="1" applyBorder="1" applyAlignment="1">
      <alignment horizontal="center"/>
    </xf>
    <xf numFmtId="0" fontId="6" fillId="0" borderId="0" xfId="0" applyFont="1" applyAlignment="1">
      <alignment horizontal="left" wrapText="1"/>
    </xf>
    <xf numFmtId="2" fontId="6" fillId="0" borderId="0" xfId="0" applyNumberFormat="1" applyFont="1" applyAlignment="1">
      <alignment horizontal="center"/>
    </xf>
    <xf numFmtId="2" fontId="6" fillId="0" borderId="0" xfId="0" applyNumberFormat="1" applyFont="1" applyAlignment="1">
      <alignment horizontal="right"/>
    </xf>
    <xf numFmtId="0" fontId="6" fillId="0" borderId="0" xfId="0" applyFont="1"/>
    <xf numFmtId="44" fontId="7" fillId="0" borderId="0" xfId="38" applyFont="1" applyFill="1" applyBorder="1"/>
    <xf numFmtId="44" fontId="6" fillId="0" borderId="0" xfId="38" applyFont="1"/>
    <xf numFmtId="4" fontId="4" fillId="0" borderId="0" xfId="0" applyNumberFormat="1" applyFont="1"/>
    <xf numFmtId="0" fontId="11" fillId="0" borderId="0" xfId="0" applyFont="1" applyBorder="1" applyAlignment="1">
      <alignment vertical="distributed" wrapText="1"/>
    </xf>
    <xf numFmtId="0" fontId="6" fillId="17" borderId="10" xfId="0" applyFont="1" applyFill="1" applyBorder="1" applyAlignment="1" applyProtection="1">
      <alignment horizontal="center" vertical="center" wrapText="1"/>
    </xf>
    <xf numFmtId="0" fontId="6" fillId="17" borderId="10" xfId="0" applyFont="1" applyFill="1" applyBorder="1" applyAlignment="1">
      <alignment horizontal="center" vertical="center" wrapText="1"/>
    </xf>
    <xf numFmtId="2" fontId="6" fillId="17" borderId="10" xfId="0" applyNumberFormat="1" applyFont="1" applyFill="1" applyBorder="1" applyAlignment="1" applyProtection="1">
      <alignment horizontal="left" vertical="center" wrapText="1"/>
    </xf>
    <xf numFmtId="2" fontId="6" fillId="17" borderId="10" xfId="0" applyNumberFormat="1" applyFont="1" applyFill="1" applyBorder="1" applyAlignment="1">
      <alignment horizontal="center" vertical="center" wrapText="1"/>
    </xf>
    <xf numFmtId="44" fontId="7" fillId="0" borderId="0" xfId="38" applyFont="1"/>
    <xf numFmtId="44" fontId="4" fillId="0" borderId="0" xfId="38" applyFont="1"/>
    <xf numFmtId="44" fontId="5" fillId="0" borderId="0" xfId="38" applyFont="1"/>
    <xf numFmtId="4" fontId="39" fillId="0" borderId="0" xfId="0" applyNumberFormat="1" applyFont="1"/>
    <xf numFmtId="2" fontId="6" fillId="17" borderId="10" xfId="0" applyNumberFormat="1" applyFont="1" applyFill="1" applyBorder="1" applyAlignment="1" applyProtection="1">
      <alignment horizontal="center" vertical="center" wrapText="1"/>
    </xf>
    <xf numFmtId="0" fontId="6" fillId="18" borderId="10" xfId="0" applyFont="1" applyFill="1" applyBorder="1" applyAlignment="1">
      <alignment horizontal="center" vertical="center" wrapText="1"/>
    </xf>
    <xf numFmtId="2" fontId="6" fillId="18" borderId="10" xfId="0" applyNumberFormat="1" applyFont="1" applyFill="1" applyBorder="1" applyAlignment="1">
      <alignment horizontal="center" vertical="center" wrapText="1"/>
    </xf>
    <xf numFmtId="4" fontId="41" fillId="0" borderId="0" xfId="0" applyNumberFormat="1" applyFont="1" applyAlignment="1">
      <alignment horizontal="left" vertical="center"/>
    </xf>
    <xf numFmtId="0" fontId="35" fillId="0" borderId="0" xfId="0" applyFont="1" applyBorder="1" applyAlignment="1">
      <alignment horizontal="center"/>
    </xf>
    <xf numFmtId="4" fontId="41" fillId="0" borderId="0" xfId="0" applyNumberFormat="1" applyFont="1" applyAlignment="1">
      <alignment vertical="center"/>
    </xf>
    <xf numFmtId="4" fontId="41" fillId="0" borderId="0" xfId="0" applyNumberFormat="1" applyFont="1" applyAlignment="1">
      <alignment horizontal="center" vertical="center"/>
    </xf>
    <xf numFmtId="0" fontId="36" fillId="0" borderId="0" xfId="0" applyFont="1" applyBorder="1" applyAlignment="1">
      <alignment vertical="distributed" wrapText="1"/>
    </xf>
    <xf numFmtId="4" fontId="42" fillId="0" borderId="10" xfId="0" applyNumberFormat="1" applyFont="1" applyBorder="1" applyAlignment="1">
      <alignment horizontal="right" vertical="center"/>
    </xf>
    <xf numFmtId="0" fontId="9" fillId="0" borderId="0" xfId="0" applyFont="1" applyBorder="1" applyAlignment="1"/>
    <xf numFmtId="0" fontId="10" fillId="0" borderId="0" xfId="0" applyFont="1" applyBorder="1" applyAlignment="1"/>
    <xf numFmtId="0" fontId="7" fillId="0" borderId="0" xfId="0" applyFont="1" applyBorder="1" applyAlignment="1"/>
    <xf numFmtId="0" fontId="38" fillId="0" borderId="0" xfId="0" applyFont="1" applyAlignment="1">
      <alignment vertical="center" wrapText="1"/>
    </xf>
    <xf numFmtId="4" fontId="44" fillId="0" borderId="19" xfId="0" applyNumberFormat="1" applyFont="1" applyBorder="1" applyAlignment="1">
      <alignment horizontal="center"/>
    </xf>
    <xf numFmtId="4" fontId="45" fillId="19" borderId="19" xfId="0" applyNumberFormat="1" applyFont="1" applyFill="1" applyBorder="1" applyAlignment="1">
      <alignment horizontal="center"/>
    </xf>
    <xf numFmtId="168" fontId="6" fillId="17" borderId="10" xfId="60" applyNumberFormat="1" applyFont="1" applyFill="1" applyBorder="1" applyAlignment="1">
      <alignment horizontal="center" vertical="center" wrapText="1"/>
    </xf>
    <xf numFmtId="0" fontId="48" fillId="0" borderId="0" xfId="0" applyFont="1" applyBorder="1" applyAlignment="1">
      <alignment horizontal="center"/>
    </xf>
    <xf numFmtId="0" fontId="48" fillId="0" borderId="0" xfId="0" applyFont="1" applyAlignment="1">
      <alignment horizontal="left" wrapText="1"/>
    </xf>
    <xf numFmtId="4" fontId="42" fillId="18" borderId="10" xfId="0" applyNumberFormat="1" applyFont="1" applyFill="1" applyBorder="1" applyAlignment="1">
      <alignment horizontal="right" vertical="center"/>
    </xf>
    <xf numFmtId="4" fontId="7" fillId="21" borderId="10" xfId="0" applyNumberFormat="1" applyFont="1" applyFill="1" applyBorder="1"/>
    <xf numFmtId="4" fontId="7" fillId="18" borderId="10" xfId="0" applyNumberFormat="1" applyFont="1" applyFill="1" applyBorder="1"/>
    <xf numFmtId="0" fontId="6" fillId="0" borderId="10" xfId="0" applyFont="1" applyBorder="1"/>
    <xf numFmtId="10" fontId="6" fillId="0" borderId="10" xfId="60" applyNumberFormat="1" applyFont="1" applyBorder="1" applyAlignment="1">
      <alignment horizontal="right"/>
    </xf>
    <xf numFmtId="169" fontId="7" fillId="18" borderId="10" xfId="60" applyNumberFormat="1" applyFont="1" applyFill="1" applyBorder="1" applyAlignment="1">
      <alignment horizontal="right" vertical="center"/>
    </xf>
    <xf numFmtId="0" fontId="7" fillId="21" borderId="10" xfId="0" applyFont="1" applyFill="1" applyBorder="1" applyAlignment="1">
      <alignment horizontal="center" vertical="center" wrapText="1"/>
    </xf>
    <xf numFmtId="0" fontId="6" fillId="0" borderId="16" xfId="0" applyFont="1" applyBorder="1" applyAlignment="1"/>
    <xf numFmtId="0" fontId="12" fillId="0" borderId="10" xfId="0" applyFont="1" applyBorder="1" applyAlignment="1">
      <alignment horizontal="center" vertical="top" wrapText="1"/>
    </xf>
    <xf numFmtId="0" fontId="12" fillId="0" borderId="12" xfId="0" applyFont="1" applyBorder="1" applyAlignment="1">
      <alignment horizontal="center" vertical="top" wrapText="1"/>
    </xf>
    <xf numFmtId="4" fontId="6" fillId="0" borderId="10" xfId="0" applyNumberFormat="1" applyFont="1" applyBorder="1" applyAlignment="1">
      <alignment vertical="center"/>
    </xf>
    <xf numFmtId="10" fontId="6" fillId="0" borderId="10" xfId="60" applyNumberFormat="1" applyFont="1" applyBorder="1" applyAlignment="1">
      <alignment horizontal="right" vertical="center"/>
    </xf>
    <xf numFmtId="2" fontId="6" fillId="0" borderId="10" xfId="38" applyNumberFormat="1" applyFont="1" applyBorder="1" applyAlignment="1">
      <alignment vertical="center"/>
    </xf>
    <xf numFmtId="44" fontId="7" fillId="21" borderId="10" xfId="38" applyFont="1" applyFill="1" applyBorder="1"/>
    <xf numFmtId="2" fontId="6" fillId="18" borderId="10" xfId="0" applyNumberFormat="1" applyFont="1" applyFill="1" applyBorder="1" applyAlignment="1">
      <alignment horizontal="right"/>
    </xf>
    <xf numFmtId="44" fontId="6" fillId="18" borderId="10" xfId="38" applyFont="1" applyFill="1" applyBorder="1"/>
    <xf numFmtId="44" fontId="7" fillId="18" borderId="10" xfId="38" applyFont="1" applyFill="1" applyBorder="1"/>
    <xf numFmtId="0" fontId="6" fillId="18" borderId="10" xfId="0" applyFont="1" applyFill="1" applyBorder="1"/>
    <xf numFmtId="44" fontId="49" fillId="18" borderId="21" xfId="38" applyFont="1" applyFill="1" applyBorder="1" applyAlignment="1">
      <alignment horizontal="center" vertical="center" wrapText="1"/>
    </xf>
    <xf numFmtId="0" fontId="42" fillId="0" borderId="10" xfId="0" applyFont="1" applyBorder="1" applyAlignment="1">
      <alignment horizontal="left" vertical="center"/>
    </xf>
    <xf numFmtId="0" fontId="7" fillId="18" borderId="10" xfId="0" applyFont="1" applyFill="1" applyBorder="1" applyAlignment="1">
      <alignment vertical="center" wrapText="1"/>
    </xf>
    <xf numFmtId="10" fontId="7" fillId="18" borderId="10" xfId="60" applyNumberFormat="1" applyFont="1" applyFill="1" applyBorder="1" applyAlignment="1">
      <alignment horizontal="center" vertical="center" wrapText="1"/>
    </xf>
    <xf numFmtId="0" fontId="4" fillId="18" borderId="10" xfId="0" applyFont="1" applyFill="1" applyBorder="1"/>
    <xf numFmtId="0" fontId="42" fillId="18" borderId="10" xfId="0" applyFont="1" applyFill="1" applyBorder="1" applyAlignment="1">
      <alignment horizontal="left" vertical="center"/>
    </xf>
    <xf numFmtId="10" fontId="6" fillId="18" borderId="10" xfId="60" applyNumberFormat="1" applyFont="1" applyFill="1" applyBorder="1" applyAlignment="1">
      <alignment horizontal="right"/>
    </xf>
    <xf numFmtId="2" fontId="6" fillId="18" borderId="10" xfId="38" applyNumberFormat="1" applyFont="1" applyFill="1" applyBorder="1" applyAlignment="1">
      <alignment vertical="center"/>
    </xf>
    <xf numFmtId="168" fontId="6" fillId="18" borderId="10" xfId="60" applyNumberFormat="1" applyFont="1" applyFill="1" applyBorder="1" applyAlignment="1">
      <alignment horizontal="center" vertical="center" wrapText="1"/>
    </xf>
    <xf numFmtId="4" fontId="6" fillId="18" borderId="10" xfId="0" applyNumberFormat="1" applyFont="1" applyFill="1" applyBorder="1" applyAlignment="1">
      <alignment vertical="center"/>
    </xf>
    <xf numFmtId="4" fontId="6" fillId="18" borderId="10" xfId="0" applyNumberFormat="1" applyFont="1" applyFill="1" applyBorder="1"/>
    <xf numFmtId="0" fontId="42" fillId="0" borderId="10" xfId="0" applyFont="1" applyFill="1" applyBorder="1" applyAlignment="1" applyProtection="1">
      <alignment horizontal="center" vertical="center" wrapText="1"/>
      <protection locked="0"/>
    </xf>
    <xf numFmtId="49" fontId="42" fillId="0" borderId="10" xfId="0" applyNumberFormat="1" applyFont="1" applyFill="1" applyBorder="1" applyAlignment="1" applyProtection="1">
      <alignment horizontal="center" vertical="center" wrapText="1"/>
      <protection locked="0"/>
    </xf>
    <xf numFmtId="49" fontId="42" fillId="0" borderId="10" xfId="0" quotePrefix="1" applyNumberFormat="1" applyFont="1" applyFill="1" applyBorder="1" applyAlignment="1" applyProtection="1">
      <alignment horizontal="center" vertical="center" wrapText="1"/>
      <protection locked="0"/>
    </xf>
    <xf numFmtId="0" fontId="43" fillId="21" borderId="10" xfId="0" applyFont="1" applyFill="1" applyBorder="1" applyAlignment="1">
      <alignment horizontal="left" vertical="center"/>
    </xf>
    <xf numFmtId="2" fontId="7" fillId="21" borderId="10" xfId="0" applyNumberFormat="1" applyFont="1" applyFill="1" applyBorder="1" applyAlignment="1">
      <alignment horizontal="center" vertical="center" wrapText="1"/>
    </xf>
    <xf numFmtId="4" fontId="43" fillId="21" borderId="10" xfId="0" applyNumberFormat="1" applyFont="1" applyFill="1" applyBorder="1" applyAlignment="1">
      <alignment horizontal="right" vertical="center"/>
    </xf>
    <xf numFmtId="10" fontId="7" fillId="21" borderId="10" xfId="60" applyNumberFormat="1" applyFont="1" applyFill="1" applyBorder="1" applyAlignment="1">
      <alignment horizontal="right"/>
    </xf>
    <xf numFmtId="2" fontId="7" fillId="21" borderId="10" xfId="38" applyNumberFormat="1" applyFont="1" applyFill="1" applyBorder="1" applyAlignment="1">
      <alignment vertical="center"/>
    </xf>
    <xf numFmtId="168" fontId="7" fillId="21" borderId="10" xfId="60" applyNumberFormat="1" applyFont="1" applyFill="1" applyBorder="1" applyAlignment="1">
      <alignment horizontal="center" vertical="center" wrapText="1"/>
    </xf>
    <xf numFmtId="4" fontId="7" fillId="21" borderId="10" xfId="0" applyNumberFormat="1" applyFont="1" applyFill="1" applyBorder="1" applyAlignment="1">
      <alignment vertical="center"/>
    </xf>
    <xf numFmtId="0" fontId="7" fillId="21" borderId="10" xfId="0" applyFont="1" applyFill="1" applyBorder="1"/>
    <xf numFmtId="2" fontId="7" fillId="21" borderId="10" xfId="0" applyNumberFormat="1" applyFont="1" applyFill="1" applyBorder="1" applyAlignment="1">
      <alignment horizontal="right"/>
    </xf>
    <xf numFmtId="0" fontId="1" fillId="0" borderId="0" xfId="0" applyFont="1"/>
    <xf numFmtId="0" fontId="1" fillId="19" borderId="19" xfId="0" applyFont="1" applyFill="1" applyBorder="1" applyAlignment="1">
      <alignment horizontal="center"/>
    </xf>
    <xf numFmtId="10" fontId="1" fillId="20" borderId="19" xfId="0" applyNumberFormat="1" applyFont="1" applyFill="1" applyBorder="1" applyAlignment="1">
      <alignment horizontal="center"/>
    </xf>
    <xf numFmtId="4" fontId="1" fillId="0" borderId="19" xfId="0" applyNumberFormat="1" applyFont="1" applyBorder="1" applyAlignment="1">
      <alignment horizontal="center"/>
    </xf>
    <xf numFmtId="4" fontId="1" fillId="19" borderId="19" xfId="0" applyNumberFormat="1" applyFont="1" applyFill="1" applyBorder="1" applyAlignment="1">
      <alignment horizontal="center"/>
    </xf>
    <xf numFmtId="0" fontId="0" fillId="0" borderId="19" xfId="0" applyBorder="1"/>
    <xf numFmtId="10" fontId="1" fillId="19" borderId="19" xfId="0" applyNumberFormat="1" applyFont="1" applyFill="1" applyBorder="1" applyAlignment="1">
      <alignment horizontal="center"/>
    </xf>
    <xf numFmtId="10" fontId="1" fillId="22" borderId="19" xfId="0" applyNumberFormat="1" applyFont="1" applyFill="1" applyBorder="1" applyAlignment="1">
      <alignment horizontal="center"/>
    </xf>
    <xf numFmtId="10" fontId="1" fillId="24" borderId="19" xfId="0" applyNumberFormat="1" applyFont="1" applyFill="1" applyBorder="1" applyAlignment="1">
      <alignment horizontal="center"/>
    </xf>
    <xf numFmtId="0" fontId="1" fillId="25" borderId="19" xfId="0" applyFont="1" applyFill="1" applyBorder="1" applyAlignment="1">
      <alignment horizontal="center"/>
    </xf>
    <xf numFmtId="0" fontId="1" fillId="26" borderId="19" xfId="0" applyFont="1" applyFill="1" applyBorder="1" applyAlignment="1">
      <alignment horizontal="center"/>
    </xf>
    <xf numFmtId="0" fontId="37" fillId="19" borderId="0" xfId="0" applyFont="1" applyFill="1" applyBorder="1" applyAlignment="1"/>
    <xf numFmtId="0" fontId="40" fillId="0" borderId="0" xfId="0" applyFont="1" applyBorder="1" applyAlignment="1">
      <alignment horizontal="left"/>
    </xf>
    <xf numFmtId="0" fontId="1" fillId="0" borderId="25" xfId="0" applyFont="1" applyBorder="1"/>
    <xf numFmtId="4" fontId="1" fillId="0" borderId="25" xfId="0" applyNumberFormat="1" applyFont="1" applyBorder="1"/>
    <xf numFmtId="0" fontId="1" fillId="19" borderId="24" xfId="0" applyFont="1" applyFill="1" applyBorder="1"/>
    <xf numFmtId="10" fontId="1" fillId="19" borderId="24" xfId="0" applyNumberFormat="1" applyFont="1" applyFill="1" applyBorder="1"/>
    <xf numFmtId="10" fontId="1" fillId="19" borderId="26" xfId="0" applyNumberFormat="1" applyFont="1" applyFill="1" applyBorder="1"/>
    <xf numFmtId="10" fontId="45" fillId="19" borderId="27" xfId="0" applyNumberFormat="1" applyFont="1" applyFill="1" applyBorder="1" applyAlignment="1">
      <alignment horizontal="center"/>
    </xf>
    <xf numFmtId="4" fontId="1" fillId="0" borderId="0" xfId="0" applyNumberFormat="1" applyFont="1"/>
    <xf numFmtId="2" fontId="43" fillId="21" borderId="10" xfId="0" applyNumberFormat="1" applyFont="1" applyFill="1" applyBorder="1" applyAlignment="1">
      <alignment horizontal="center" vertical="center" wrapText="1"/>
    </xf>
    <xf numFmtId="2" fontId="42" fillId="18" borderId="10" xfId="0" applyNumberFormat="1" applyFont="1" applyFill="1" applyBorder="1" applyAlignment="1">
      <alignment horizontal="center" vertical="center" wrapText="1"/>
    </xf>
    <xf numFmtId="170" fontId="43" fillId="21" borderId="10" xfId="0" applyNumberFormat="1" applyFont="1" applyFill="1" applyBorder="1" applyAlignment="1">
      <alignment horizontal="center" vertical="center" wrapText="1"/>
    </xf>
    <xf numFmtId="170" fontId="42" fillId="18" borderId="10" xfId="0" applyNumberFormat="1" applyFont="1" applyFill="1" applyBorder="1" applyAlignment="1">
      <alignment horizontal="center" vertical="center" wrapText="1"/>
    </xf>
    <xf numFmtId="0" fontId="13" fillId="0" borderId="10" xfId="0" applyFont="1" applyFill="1" applyBorder="1" applyAlignment="1">
      <alignment horizontal="center" vertical="top" wrapText="1"/>
    </xf>
    <xf numFmtId="0" fontId="12" fillId="0" borderId="10" xfId="0" applyFont="1" applyBorder="1" applyAlignment="1">
      <alignment horizontal="center" vertical="top" wrapText="1"/>
    </xf>
    <xf numFmtId="0" fontId="41" fillId="0" borderId="0" xfId="0" applyFont="1" applyAlignment="1">
      <alignment horizontal="left" vertical="center" wrapText="1"/>
    </xf>
    <xf numFmtId="0" fontId="41" fillId="0" borderId="0" xfId="0" applyFont="1" applyAlignment="1"/>
    <xf numFmtId="0" fontId="7" fillId="18" borderId="10" xfId="0" applyFont="1" applyFill="1" applyBorder="1" applyAlignment="1">
      <alignment horizontal="center" vertical="center" wrapText="1"/>
    </xf>
    <xf numFmtId="4" fontId="41" fillId="0" borderId="0" xfId="0" applyNumberFormat="1" applyFont="1" applyAlignment="1">
      <alignment horizontal="center" vertical="center"/>
    </xf>
    <xf numFmtId="0" fontId="49" fillId="18" borderId="10" xfId="0" applyFont="1" applyFill="1" applyBorder="1" applyAlignment="1">
      <alignment horizontal="center" vertical="center" wrapText="1"/>
    </xf>
    <xf numFmtId="0" fontId="49" fillId="18" borderId="21" xfId="0" applyFont="1" applyFill="1" applyBorder="1" applyAlignment="1">
      <alignment horizontal="center" vertical="center" wrapText="1"/>
    </xf>
    <xf numFmtId="2" fontId="49" fillId="18" borderId="10" xfId="0" applyNumberFormat="1" applyFont="1" applyFill="1" applyBorder="1" applyAlignment="1">
      <alignment horizontal="center" vertical="center" wrapText="1"/>
    </xf>
    <xf numFmtId="2" fontId="49" fillId="18" borderId="21" xfId="0" applyNumberFormat="1" applyFont="1" applyFill="1" applyBorder="1" applyAlignment="1">
      <alignment horizontal="center" vertical="center" wrapText="1"/>
    </xf>
    <xf numFmtId="44" fontId="49" fillId="18" borderId="10" xfId="38" applyFont="1" applyFill="1" applyBorder="1" applyAlignment="1">
      <alignment horizontal="center" vertical="center" wrapText="1"/>
    </xf>
    <xf numFmtId="0" fontId="49" fillId="18" borderId="10" xfId="0" applyFont="1" applyFill="1" applyBorder="1" applyAlignment="1">
      <alignment horizontal="center" vertical="center"/>
    </xf>
    <xf numFmtId="0" fontId="49" fillId="18" borderId="21" xfId="0" applyFont="1" applyFill="1" applyBorder="1" applyAlignment="1">
      <alignment horizontal="center" vertical="center"/>
    </xf>
    <xf numFmtId="0" fontId="49" fillId="18" borderId="10" xfId="0" applyFont="1" applyFill="1" applyBorder="1" applyAlignment="1" applyProtection="1">
      <alignment horizontal="center" vertical="center" wrapText="1"/>
    </xf>
    <xf numFmtId="0" fontId="49" fillId="18" borderId="21" xfId="0" applyFont="1" applyFill="1" applyBorder="1" applyAlignment="1" applyProtection="1">
      <alignment horizontal="center" vertical="center" wrapText="1"/>
    </xf>
    <xf numFmtId="2" fontId="49" fillId="18" borderId="10" xfId="0" applyNumberFormat="1" applyFont="1" applyFill="1" applyBorder="1" applyAlignment="1">
      <alignment horizontal="center" vertical="center"/>
    </xf>
    <xf numFmtId="2" fontId="49" fillId="18" borderId="21" xfId="0" applyNumberFormat="1" applyFont="1" applyFill="1" applyBorder="1" applyAlignment="1">
      <alignment horizontal="center" vertical="center"/>
    </xf>
    <xf numFmtId="44" fontId="49" fillId="18" borderId="21" xfId="38" applyFont="1" applyFill="1" applyBorder="1" applyAlignment="1">
      <alignment horizontal="center" vertical="center" wrapText="1"/>
    </xf>
    <xf numFmtId="4" fontId="7" fillId="18" borderId="10" xfId="38" applyNumberFormat="1" applyFont="1" applyFill="1" applyBorder="1" applyAlignment="1">
      <alignment horizontal="center" vertical="center"/>
    </xf>
    <xf numFmtId="0" fontId="50" fillId="0" borderId="15" xfId="0" applyFont="1" applyBorder="1" applyAlignment="1">
      <alignment horizontal="center" vertical="center" textRotation="255"/>
    </xf>
    <xf numFmtId="0" fontId="50" fillId="0" borderId="0" xfId="0" applyFont="1" applyBorder="1" applyAlignment="1">
      <alignment horizontal="center" vertical="center" textRotation="255"/>
    </xf>
    <xf numFmtId="0" fontId="9" fillId="0" borderId="0" xfId="0" applyFont="1" applyBorder="1" applyAlignment="1">
      <alignment horizontal="center"/>
    </xf>
    <xf numFmtId="0" fontId="10" fillId="0" borderId="0" xfId="0" applyFont="1" applyBorder="1" applyAlignment="1">
      <alignment horizontal="center"/>
    </xf>
    <xf numFmtId="0" fontId="7" fillId="0" borderId="0" xfId="0" applyFont="1" applyBorder="1" applyAlignment="1">
      <alignment horizontal="center"/>
    </xf>
    <xf numFmtId="0" fontId="38" fillId="0" borderId="0" xfId="0" applyFont="1" applyAlignment="1">
      <alignment horizontal="center" vertical="center" wrapText="1"/>
    </xf>
    <xf numFmtId="0" fontId="37" fillId="19" borderId="0" xfId="0" applyFont="1" applyFill="1" applyBorder="1" applyAlignment="1">
      <alignment horizontal="center"/>
    </xf>
    <xf numFmtId="0" fontId="36" fillId="0" borderId="0" xfId="0" quotePrefix="1" applyFont="1" applyBorder="1" applyAlignment="1">
      <alignment horizontal="left" vertical="distributed" wrapText="1"/>
    </xf>
    <xf numFmtId="0" fontId="49" fillId="18" borderId="11" xfId="0" applyFont="1" applyFill="1" applyBorder="1" applyAlignment="1">
      <alignment horizontal="center" vertical="center" wrapText="1"/>
    </xf>
    <xf numFmtId="0" fontId="49" fillId="18" borderId="12" xfId="0" applyFont="1" applyFill="1" applyBorder="1" applyAlignment="1">
      <alignment horizontal="center" vertical="center" wrapText="1"/>
    </xf>
    <xf numFmtId="0" fontId="49" fillId="18" borderId="13" xfId="0" applyFont="1" applyFill="1" applyBorder="1" applyAlignment="1">
      <alignment horizontal="center" vertical="center" wrapText="1"/>
    </xf>
    <xf numFmtId="4" fontId="49" fillId="18" borderId="10" xfId="38" applyNumberFormat="1" applyFont="1" applyFill="1" applyBorder="1" applyAlignment="1">
      <alignment horizontal="center" vertical="center"/>
    </xf>
    <xf numFmtId="0" fontId="36" fillId="0" borderId="0" xfId="0" quotePrefix="1" applyFont="1" applyBorder="1" applyAlignment="1">
      <alignment horizontal="center" vertical="distributed" wrapText="1"/>
    </xf>
    <xf numFmtId="0" fontId="1" fillId="0" borderId="25" xfId="0" applyFont="1" applyBorder="1" applyAlignment="1">
      <alignment horizontal="center"/>
    </xf>
    <xf numFmtId="0" fontId="1" fillId="0" borderId="28" xfId="0" applyFont="1" applyBorder="1" applyAlignment="1">
      <alignment horizontal="center"/>
    </xf>
    <xf numFmtId="0" fontId="8" fillId="19" borderId="19" xfId="0" applyFont="1" applyFill="1" applyBorder="1" applyAlignment="1">
      <alignment horizontal="center"/>
    </xf>
    <xf numFmtId="10" fontId="8" fillId="19" borderId="19" xfId="0" applyNumberFormat="1" applyFont="1" applyFill="1" applyBorder="1" applyAlignment="1">
      <alignment horizontal="center"/>
    </xf>
    <xf numFmtId="10" fontId="8" fillId="19" borderId="27" xfId="0" applyNumberFormat="1" applyFont="1" applyFill="1" applyBorder="1" applyAlignment="1">
      <alignment horizontal="center"/>
    </xf>
    <xf numFmtId="0" fontId="13" fillId="0" borderId="14"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2" fillId="0" borderId="18" xfId="0" applyFont="1" applyBorder="1" applyAlignment="1">
      <alignment horizontal="center" vertical="top" wrapText="1"/>
    </xf>
    <xf numFmtId="0" fontId="12" fillId="0" borderId="0" xfId="0" applyFont="1" applyBorder="1" applyAlignment="1">
      <alignment horizontal="center" vertical="top" wrapText="1"/>
    </xf>
    <xf numFmtId="0" fontId="12" fillId="0" borderId="20" xfId="0" applyFont="1" applyBorder="1" applyAlignment="1">
      <alignment horizontal="center" vertical="top" wrapText="1"/>
    </xf>
    <xf numFmtId="0" fontId="12" fillId="0" borderId="14" xfId="0" applyFont="1" applyBorder="1" applyAlignment="1">
      <alignment horizontal="center" vertical="top" wrapText="1"/>
    </xf>
    <xf numFmtId="0" fontId="12" fillId="0" borderId="16" xfId="0" applyFont="1" applyBorder="1" applyAlignment="1">
      <alignment horizontal="center" vertical="top" wrapText="1"/>
    </xf>
    <xf numFmtId="0" fontId="12" fillId="0" borderId="17" xfId="0" applyFont="1" applyBorder="1" applyAlignment="1">
      <alignment horizontal="center" vertical="top" wrapText="1"/>
    </xf>
    <xf numFmtId="0" fontId="12" fillId="0" borderId="11" xfId="0" applyFont="1" applyBorder="1" applyAlignment="1">
      <alignment horizontal="center" vertical="top" wrapText="1"/>
    </xf>
    <xf numFmtId="0" fontId="12" fillId="0" borderId="12" xfId="0" applyFont="1" applyBorder="1" applyAlignment="1">
      <alignment horizontal="center" vertical="top" wrapText="1"/>
    </xf>
    <xf numFmtId="0" fontId="51" fillId="0" borderId="23" xfId="0" applyFont="1" applyBorder="1" applyAlignment="1">
      <alignment horizontal="center" vertical="center"/>
    </xf>
    <xf numFmtId="0" fontId="51" fillId="0" borderId="25" xfId="0" applyFont="1" applyBorder="1" applyAlignment="1">
      <alignment horizontal="center" vertical="center"/>
    </xf>
    <xf numFmtId="0" fontId="46" fillId="19" borderId="0" xfId="0" applyFont="1" applyFill="1" applyBorder="1" applyAlignment="1">
      <alignment horizontal="center"/>
    </xf>
    <xf numFmtId="0" fontId="33" fillId="0" borderId="0" xfId="0" applyFont="1" applyBorder="1"/>
    <xf numFmtId="0" fontId="8" fillId="19" borderId="22" xfId="0" applyFont="1" applyFill="1" applyBorder="1" applyAlignment="1">
      <alignment horizontal="center"/>
    </xf>
    <xf numFmtId="0" fontId="34" fillId="0" borderId="22" xfId="0" applyFont="1" applyBorder="1"/>
    <xf numFmtId="4" fontId="44" fillId="23" borderId="19" xfId="0" applyNumberFormat="1" applyFont="1" applyFill="1" applyBorder="1" applyAlignment="1">
      <alignment horizontal="center"/>
    </xf>
    <xf numFmtId="4" fontId="1" fillId="23" borderId="19" xfId="0" applyNumberFormat="1" applyFont="1" applyFill="1" applyBorder="1" applyAlignment="1">
      <alignment horizontal="center"/>
    </xf>
    <xf numFmtId="0" fontId="51" fillId="19" borderId="29" xfId="0" applyFont="1" applyFill="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51" fillId="19" borderId="32" xfId="0" applyFont="1" applyFill="1" applyBorder="1" applyAlignment="1">
      <alignment horizontal="center" vertical="center"/>
    </xf>
    <xf numFmtId="0" fontId="8" fillId="0" borderId="10" xfId="0" applyFont="1" applyBorder="1" applyAlignment="1">
      <alignment horizontal="center" vertical="center"/>
    </xf>
    <xf numFmtId="0" fontId="8" fillId="0" borderId="33" xfId="0" applyFont="1" applyBorder="1" applyAlignment="1">
      <alignment horizontal="center" vertical="center"/>
    </xf>
    <xf numFmtId="49" fontId="8" fillId="19" borderId="32" xfId="0" applyNumberFormat="1" applyFont="1" applyFill="1" applyBorder="1" applyAlignment="1">
      <alignment horizontal="center" vertical="center" wrapText="1"/>
    </xf>
    <xf numFmtId="1" fontId="8" fillId="19" borderId="10" xfId="0" applyNumberFormat="1" applyFont="1" applyFill="1" applyBorder="1" applyAlignment="1">
      <alignment horizontal="left" vertical="center" wrapText="1"/>
    </xf>
    <xf numFmtId="4" fontId="45" fillId="19" borderId="10" xfId="0" applyNumberFormat="1" applyFont="1" applyFill="1" applyBorder="1" applyAlignment="1">
      <alignment horizontal="right" vertical="center"/>
    </xf>
    <xf numFmtId="10" fontId="47" fillId="19" borderId="33" xfId="78" applyNumberFormat="1" applyFont="1" applyFill="1" applyBorder="1" applyAlignment="1">
      <alignment horizontal="center" vertical="center"/>
    </xf>
    <xf numFmtId="0" fontId="34" fillId="0" borderId="32" xfId="0" applyFont="1" applyBorder="1"/>
    <xf numFmtId="49" fontId="8" fillId="19" borderId="32" xfId="0" applyNumberFormat="1" applyFont="1" applyFill="1" applyBorder="1" applyAlignment="1">
      <alignment horizontal="center" vertical="center" wrapText="1"/>
    </xf>
    <xf numFmtId="0" fontId="8" fillId="0" borderId="10" xfId="0" applyFont="1" applyBorder="1"/>
    <xf numFmtId="4" fontId="8" fillId="0" borderId="10" xfId="0" applyNumberFormat="1" applyFont="1" applyBorder="1"/>
    <xf numFmtId="10" fontId="47" fillId="19" borderId="33" xfId="78" applyNumberFormat="1" applyFont="1" applyFill="1" applyBorder="1" applyAlignment="1">
      <alignment horizontal="center" vertical="center"/>
    </xf>
    <xf numFmtId="0" fontId="34" fillId="0" borderId="32" xfId="0" applyFont="1" applyBorder="1" applyAlignment="1">
      <alignment horizontal="center"/>
    </xf>
    <xf numFmtId="0" fontId="34" fillId="0" borderId="10" xfId="0" applyFont="1" applyBorder="1" applyAlignment="1">
      <alignment horizontal="left" vertical="center"/>
    </xf>
    <xf numFmtId="4" fontId="34" fillId="0" borderId="10" xfId="0" applyNumberFormat="1" applyFont="1" applyBorder="1" applyAlignment="1">
      <alignment horizontal="right" vertical="center"/>
    </xf>
    <xf numFmtId="0" fontId="0" fillId="0" borderId="10" xfId="0" applyBorder="1" applyAlignment="1">
      <alignment horizontal="right" vertical="center"/>
    </xf>
    <xf numFmtId="0" fontId="0" fillId="0" borderId="10" xfId="0" applyBorder="1" applyAlignment="1">
      <alignment horizontal="left" vertical="center"/>
    </xf>
    <xf numFmtId="10" fontId="47" fillId="19" borderId="33" xfId="78" applyNumberFormat="1" applyFont="1" applyFill="1" applyBorder="1" applyAlignment="1">
      <alignment vertical="center"/>
    </xf>
    <xf numFmtId="0" fontId="34" fillId="0" borderId="32" xfId="0" applyFont="1" applyBorder="1" applyAlignment="1">
      <alignment horizontal="center" vertical="center"/>
    </xf>
    <xf numFmtId="1" fontId="8" fillId="19" borderId="10" xfId="0" applyNumberFormat="1" applyFont="1" applyFill="1" applyBorder="1" applyAlignment="1">
      <alignment horizontal="left" vertical="center"/>
    </xf>
    <xf numFmtId="4" fontId="45" fillId="19" borderId="10" xfId="0" applyNumberFormat="1" applyFont="1" applyFill="1" applyBorder="1" applyAlignment="1">
      <alignment horizontal="center" vertical="center"/>
    </xf>
    <xf numFmtId="0" fontId="34" fillId="0" borderId="10" xfId="0" applyFont="1" applyBorder="1"/>
    <xf numFmtId="0" fontId="8" fillId="0" borderId="10" xfId="0" applyFont="1" applyBorder="1"/>
    <xf numFmtId="0" fontId="1" fillId="19" borderId="34" xfId="0" applyFont="1" applyFill="1" applyBorder="1"/>
    <xf numFmtId="0" fontId="8" fillId="19" borderId="35" xfId="0" applyFont="1" applyFill="1" applyBorder="1" applyAlignment="1">
      <alignment horizontal="center"/>
    </xf>
    <xf numFmtId="4" fontId="8" fillId="19" borderId="35" xfId="0" applyNumberFormat="1" applyFont="1" applyFill="1" applyBorder="1" applyAlignment="1">
      <alignment horizontal="center" vertical="center"/>
    </xf>
    <xf numFmtId="10" fontId="8" fillId="19" borderId="36" xfId="78" applyNumberFormat="1" applyFont="1" applyFill="1" applyBorder="1" applyAlignment="1">
      <alignment horizontal="center" vertical="center"/>
    </xf>
  </cellXfs>
  <cellStyles count="7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urrency_Revised Pricing List to CISCEA" xfId="28"/>
    <cellStyle name="Excel Built-in Normal_Mapa de Cotações Cinto tipo paraquedista." xfId="29"/>
    <cellStyle name="Explanatory Text" xfId="30"/>
    <cellStyle name="Good" xfId="31"/>
    <cellStyle name="Heading 1" xfId="32"/>
    <cellStyle name="Heading 2" xfId="33"/>
    <cellStyle name="Heading 3" xfId="34"/>
    <cellStyle name="Heading 4" xfId="35"/>
    <cellStyle name="Input" xfId="36"/>
    <cellStyle name="Linked Cell" xfId="37"/>
    <cellStyle name="Moeda 10" xfId="38"/>
    <cellStyle name="Moeda 10 2" xfId="39"/>
    <cellStyle name="Moeda 13 2" xfId="40"/>
    <cellStyle name="Moeda 14 2" xfId="41"/>
    <cellStyle name="Moeda 15 2" xfId="42"/>
    <cellStyle name="Moeda 2 2" xfId="43"/>
    <cellStyle name="Moeda 3 2" xfId="44"/>
    <cellStyle name="Moeda 4 2" xfId="45"/>
    <cellStyle name="Moeda 5 2" xfId="46"/>
    <cellStyle name="Moeda 6 2" xfId="47"/>
    <cellStyle name="Moeda 7 2" xfId="48"/>
    <cellStyle name="Moeda 8 2" xfId="49"/>
    <cellStyle name="Moeda 9 2" xfId="50"/>
    <cellStyle name="Neutral" xfId="51"/>
    <cellStyle name="Normal" xfId="0" builtinId="0"/>
    <cellStyle name="Normal 2" xfId="52"/>
    <cellStyle name="Normal 3" xfId="53"/>
    <cellStyle name="Normal 3 2" xfId="54"/>
    <cellStyle name="Normal 4" xfId="55"/>
    <cellStyle name="Normal 5" xfId="56"/>
    <cellStyle name="Normal 6" xfId="57"/>
    <cellStyle name="Note" xfId="58"/>
    <cellStyle name="Output" xfId="59"/>
    <cellStyle name="Porcentagem" xfId="60" builtinId="5"/>
    <cellStyle name="Porcentagem 2" xfId="61"/>
    <cellStyle name="Porcentagem 2 2" xfId="62"/>
    <cellStyle name="Porcentagem 3" xfId="78"/>
    <cellStyle name="Separador de milhares 10 2" xfId="63"/>
    <cellStyle name="Separador de milhares 13 2" xfId="64"/>
    <cellStyle name="Separador de milhares 15 2" xfId="65"/>
    <cellStyle name="Separador de milhares 2 2" xfId="66"/>
    <cellStyle name="Separador de milhares 2 2 2" xfId="67"/>
    <cellStyle name="Separador de milhares 2 3" xfId="68"/>
    <cellStyle name="Separador de milhares 3 2" xfId="69"/>
    <cellStyle name="Title" xfId="70"/>
    <cellStyle name="Título 1 1" xfId="71"/>
    <cellStyle name="Título 1 1 1" xfId="72"/>
    <cellStyle name="Título 1 1_ANEXO A - 049.016.G00.PL.002.01Memória" xfId="73"/>
    <cellStyle name="Título 5" xfId="74"/>
    <cellStyle name="Título 6" xfId="75"/>
    <cellStyle name="Vírgula 2" xfId="76"/>
    <cellStyle name="Warning Text" xfId="77"/>
  </cellStyles>
  <dxfs count="9">
    <dxf>
      <font>
        <b val="0"/>
        <i val="0"/>
        <color rgb="FFD9D9D9"/>
        <name val="Calibri Light"/>
        <scheme val="none"/>
      </font>
      <fill>
        <patternFill>
          <fgColor rgb="FF000000"/>
          <bgColor rgb="FFD9D9D9"/>
        </patternFill>
      </fill>
      <border>
        <left/>
        <right/>
        <top style="thin">
          <color rgb="FF000000"/>
        </top>
        <bottom style="thin">
          <color rgb="FF000000"/>
        </bottom>
      </border>
    </dxf>
    <dxf>
      <font>
        <b/>
        <i val="0"/>
      </font>
      <fill>
        <patternFill>
          <bgColor rgb="FFD9D9D9"/>
        </patternFill>
      </fill>
      <border>
        <left/>
        <right/>
        <top style="thin">
          <color rgb="FF000000"/>
        </top>
        <bottom style="thin">
          <color rgb="FF000000"/>
        </bottom>
      </border>
    </dxf>
    <dxf>
      <font>
        <b val="0"/>
        <i val="0"/>
        <color rgb="FFD9D9D9"/>
        <name val="Calibri Light"/>
        <scheme val="none"/>
      </font>
      <fill>
        <patternFill>
          <fgColor rgb="FF000000"/>
          <bgColor rgb="FFD9D9D9"/>
        </patternFill>
      </fill>
      <border>
        <left/>
        <right/>
        <top style="thin">
          <color rgb="FF000000"/>
        </top>
        <bottom style="thin">
          <color rgb="FF000000"/>
        </bottom>
      </border>
    </dxf>
    <dxf>
      <font>
        <b/>
        <i val="0"/>
      </font>
      <fill>
        <patternFill>
          <bgColor rgb="FFD9D9D9"/>
        </patternFill>
      </fill>
      <border>
        <left/>
        <right/>
        <top style="thin">
          <color rgb="FF000000"/>
        </top>
        <bottom style="thin">
          <color rgb="FF000000"/>
        </bottom>
      </border>
    </dxf>
    <dxf>
      <font>
        <b/>
        <i val="0"/>
      </font>
      <fill>
        <patternFill>
          <bgColor rgb="FFD9D9D9"/>
        </patternFill>
      </fill>
      <border>
        <left/>
        <right/>
        <top style="thin">
          <color rgb="FF000000"/>
        </top>
        <bottom style="thin">
          <color rgb="FF000000"/>
        </bottom>
      </border>
    </dxf>
    <dxf>
      <font>
        <b val="0"/>
        <i val="0"/>
        <color rgb="FFD9D9D9"/>
        <name val="Calibri Light"/>
        <scheme val="none"/>
      </font>
      <fill>
        <patternFill>
          <fgColor rgb="FF000000"/>
          <bgColor rgb="FFD9D9D9"/>
        </patternFill>
      </fill>
      <border>
        <left/>
        <right/>
        <top style="thin">
          <color rgb="FF000000"/>
        </top>
        <bottom style="thin">
          <color rgb="FF000000"/>
        </bottom>
      </border>
    </dxf>
    <dxf>
      <font>
        <b val="0"/>
        <i val="0"/>
        <color rgb="FFD9D9D9"/>
        <name val="Calibri Light"/>
        <scheme val="none"/>
      </font>
      <fill>
        <patternFill>
          <fgColor rgb="FF000000"/>
          <bgColor rgb="FFD9D9D9"/>
        </patternFill>
      </fill>
      <border>
        <left/>
        <right/>
        <top style="thin">
          <color rgb="FF000000"/>
        </top>
        <bottom style="thin">
          <color rgb="FF000000"/>
        </bottom>
      </border>
    </dxf>
    <dxf>
      <font>
        <b val="0"/>
        <i val="0"/>
        <color rgb="FFD9D9D9"/>
        <name val="Calibri Light"/>
        <scheme val="none"/>
      </font>
      <fill>
        <patternFill>
          <fgColor rgb="FF000000"/>
          <bgColor rgb="FFD9D9D9"/>
        </patternFill>
      </fill>
      <border>
        <left/>
        <right/>
        <top style="thin">
          <color rgb="FF000000"/>
        </top>
        <bottom style="thin">
          <color rgb="FF000000"/>
        </bottom>
      </border>
    </dxf>
    <dxf>
      <font>
        <b/>
        <i val="0"/>
      </font>
      <fill>
        <patternFill>
          <bgColor rgb="FFD9D9D9"/>
        </patternFill>
      </fill>
      <border>
        <left style="thin">
          <color rgb="FF000000"/>
        </left>
        <top style="thin">
          <color rgb="FF000000"/>
        </top>
        <bottom style="thin">
          <color rgb="FF000000"/>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ERENA\Orgfiles\_CISCEA\DI\IOR\01%20-%20EMPREENDIMENTOS-S&#205;TIOS\Natal%20(RN)\12.003%20-%20Ampliar%20o%20Sistema%20de%20Energia%20DTCEA%20Natal\02%20-%20OR&#199;AMENTO\02%20-%20CCU%20-%20ADMINSITRATIVOS\ANEXO%20A%20-%20265%2000%20U01%20PL%20002%2000%20REV%20franz.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Documents%20and%20Settings\frans\Configura&#231;&#245;es%20locais\Temporary%20Internet%20Files\OLK6C\SFCO%202007\OR&#199;AMENTOS%20%202007\S&#237;tios%20no%20Estado%20de%20S&#227;o%20Paulo\CNMA%20-%20S&#227;o%20Jos&#233;%20dos%20CAmpos\Mem&#243;ria\ANEXO%20A%20-%20C%20A%20116%20058%20P%20PB%20582%20CI%20E00%20PQ%20001%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ERENA\Orgfiles\_CISCEA\DI\IOR\01%20-%20EMPREENDIMENTOS-S&#205;TIOS\Bras&#237;lia%20(DF)\Projeto%2013.001%20-%20CODA%20-%20Revitaliza&#231;&#227;o%20da%20Sala%20t&#233;cnica%20atual\02%20-%20OR&#199;AMENTO\04%20-%20Or&#231;amento\Anexo%20A%20-%20&#211;leo%20Combust&#237;vel%20006.11.U03.PL.00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Documents%20and%20Settings\frans\Desktop\CISCEA\Aripuan&#227;\ANEXO%20A%20-%20284.15.G00.PL.00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ERENA\Orgfiles\_CISCEA\DI\IOR\01%20-%20EMPREENDIMENTOS-S&#205;TIOS\Bras&#237;lia%20(DF)\Projeto%2013.001%20-%20CODA%20-%20Revitaliza&#231;&#227;o%20da%20Sala%20t&#233;cnica%20atual\02%20-%20OR&#199;AMENTO\04%20-%20Or&#231;amento\ANEXO%20A%20-%20GRUPO%20GERADOR%20%20Arquitetur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erena\Orgfiles\Users\marcoslimamcl\Desktop\Trabalho%20Marcos%20Lima%20(IOR)\TRABALHOS%20SITIOS\Porto%20Seguro%20(BA)\09.046%20-%20Vila%20Habitacional%20de%20Porto%20Seguro\02%20-%20OR&#199;AMENTO\209.14.G00.PL.002.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Documents%20and%20Settings\frans\Configura&#231;&#245;es%20locais\Temporary%20Internet%20Files\OLK6C\ADMINISTRATIVAS\OR&#199;AMENTO\RIO%20DE%20JANEIRO%20-%20RJ\CISCEA%20-%20RJ\NOVO%20SIST.%20CLIMATIZA&#199;&#195;O%20DA%20CISCEA\OR&#199;AMENTO\ANEXO%20A%20-%20265.06.U00.PL.008.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Documents%20and%20Settings\frans\Configura&#231;&#245;es%20locais\Temporary%20Internet%20Files\OLK6C\I%20F%20C%20%20-%20%202009\CIAAR%20-%20Lagoa%20Santa%20(MG)\OR&#199;AMENTO%20099.19.G00.PL.001.00\020-08-ENTREGA%20PARCIAL%20LOT%20E%20CLIENTE-%20EM%20DESENVOLVIMENTO%2025-05-2009\ALOJAMENTO%20ALUNOS%20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matização Prédio DECEA"/>
      <sheetName val="BDI SERVIÇOS"/>
      <sheetName val="BDI PROJETOS"/>
      <sheetName val="BDI EQUIPAMENTOS"/>
      <sheetName val="COMPO"/>
      <sheetName val="CCU001"/>
      <sheetName val="SBC70129"/>
      <sheetName val="SBC70132"/>
      <sheetName val="ORESE7047"/>
      <sheetName val="SBC70131"/>
      <sheetName val="SBC70149"/>
      <sheetName val="SBC120705"/>
      <sheetName val="CCU002"/>
      <sheetName val="CCU003"/>
      <sheetName val="CCU004"/>
      <sheetName val="CCU005"/>
      <sheetName val="CCU006"/>
      <sheetName val="CCU007"/>
      <sheetName val="CCU008"/>
      <sheetName val="CCU009"/>
      <sheetName val="CCU010"/>
      <sheetName val="CCU011"/>
      <sheetName val="CCU012"/>
      <sheetName val="CCU0013"/>
      <sheetName val="CCU0014"/>
      <sheetName val="CCU015"/>
      <sheetName val="CCU016"/>
      <sheetName val="CCU017"/>
      <sheetName val="ORSE7038"/>
      <sheetName val="ORSE7039"/>
      <sheetName val="SBC52536"/>
      <sheetName val="SBC52535"/>
      <sheetName val="SBC52534"/>
      <sheetName val="CCU018"/>
      <sheetName val="CCU019"/>
      <sheetName val="CCU020"/>
      <sheetName val="CCU021"/>
      <sheetName val="CCU022"/>
      <sheetName val="CCU023"/>
      <sheetName val="CCU024"/>
      <sheetName val="CCU025"/>
      <sheetName val="CCU026"/>
      <sheetName val="SBC55512"/>
      <sheetName val="SBC55509"/>
      <sheetName val="SBC52911"/>
      <sheetName val="SBC52912"/>
      <sheetName val="SBC52913"/>
      <sheetName val="INSUMO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A - SJC"/>
      <sheetName val="As built"/>
      <sheetName val="Composições"/>
      <sheetName val="BDI"/>
      <sheetName val="Canteiro"/>
      <sheetName val="Adm Local"/>
      <sheetName val="Mob_ Desmobilização"/>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e Interna"/>
      <sheetName val="Parte Externa"/>
    </sheet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VHF UHF Aripuanã"/>
      <sheetName val="BDI de serviço"/>
      <sheetName val="BDI de equipamento"/>
      <sheetName val="BDI DE PROJETOS"/>
      <sheetName val="CRONOGRAMA FISICO-FINANCEIRO"/>
      <sheetName val="CURVA S"/>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QUITETURA - ANEXO A"/>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GERAL"/>
      <sheetName val="SERVIÇO AUXILIARES E ADM"/>
      <sheetName val="RESUMO URB RED EXT OFICIAIS"/>
      <sheetName val="URB E REDES EXT OFICIAIS"/>
      <sheetName val="RESUMO CASA DE OFICIAIS"/>
      <sheetName val="CASA DE OFICIAIS"/>
      <sheetName val="RESUMO CASA DE SUB E SGT"/>
      <sheetName val="CASA DE SUB E SARGENTOS"/>
      <sheetName val="RESUMO URB E RED EXT SO SG"/>
      <sheetName val="URB E RED EXT SO SG"/>
      <sheetName val="REDES EXTERNAS ELETRONICA"/>
      <sheetName val="Rel. CCU"/>
      <sheetName val="INSUMOS"/>
      <sheetName val="Cronograma Físico-Financeiro"/>
      <sheetName val="Memoria de Calculo do Cronogram"/>
      <sheetName val="ABC Serv."/>
      <sheetName val="CANTEIRO DE OBRAS"/>
      <sheetName val="MOBILIZAÇÃO DESMOBILIZAÇÃO"/>
      <sheetName val="OPERAÇÃO E MANUTENÇÃO"/>
      <sheetName val="ADMINISTRAÇÃO LOCAL"/>
      <sheetName val="1"/>
      <sheetName val="2"/>
      <sheetName val="3"/>
      <sheetName val="4"/>
      <sheetName val="5"/>
      <sheetName val="6"/>
      <sheetName val="7"/>
      <sheetName val="8"/>
      <sheetName val="10"/>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COT 03 "/>
      <sheetName val="73"/>
      <sheetName val="74"/>
      <sheetName val="75"/>
      <sheetName val="76"/>
      <sheetName val="77"/>
      <sheetName val="78"/>
      <sheetName val="79"/>
      <sheetName val="80"/>
      <sheetName val="81"/>
      <sheetName val="82"/>
      <sheetName val="83"/>
      <sheetName val="84"/>
      <sheetName val="85"/>
      <sheetName val="86"/>
      <sheetName val="87"/>
      <sheetName val="88"/>
      <sheetName val="89"/>
      <sheetName val="90"/>
      <sheetName val="91"/>
      <sheetName val="92"/>
      <sheetName val="93"/>
      <sheetName val="94"/>
      <sheetName val="95"/>
      <sheetName val="96"/>
      <sheetName val="97"/>
      <sheetName val="98"/>
      <sheetName val="99"/>
      <sheetName val="100"/>
      <sheetName val="101"/>
      <sheetName val="102"/>
      <sheetName val="103"/>
      <sheetName val="104"/>
      <sheetName val="105"/>
      <sheetName val="106"/>
      <sheetName val="107"/>
      <sheetName val="108"/>
      <sheetName val="109"/>
      <sheetName val="110"/>
      <sheetName val="111"/>
      <sheetName val="112"/>
      <sheetName val="113"/>
      <sheetName val="114"/>
      <sheetName val="115"/>
      <sheetName val="116"/>
      <sheetName val="117"/>
      <sheetName val="118"/>
      <sheetName val="119"/>
      <sheetName val="120"/>
      <sheetName val="121"/>
      <sheetName val="122"/>
      <sheetName val="123"/>
      <sheetName val="124"/>
      <sheetName val="125"/>
      <sheetName val="126"/>
      <sheetName val="127"/>
      <sheetName val="128"/>
      <sheetName val="129"/>
      <sheetName val="130"/>
      <sheetName val="131"/>
      <sheetName val="132"/>
      <sheetName val="133"/>
      <sheetName val="134"/>
      <sheetName val="135"/>
      <sheetName val="136"/>
      <sheetName val="137"/>
      <sheetName val="138"/>
      <sheetName val="139"/>
      <sheetName val="COT 04"/>
      <sheetName val="140"/>
      <sheetName val="141"/>
      <sheetName val="142"/>
      <sheetName val="143"/>
      <sheetName val="144"/>
      <sheetName val="145"/>
      <sheetName val="146"/>
      <sheetName val="147"/>
      <sheetName val="148"/>
      <sheetName val="149"/>
      <sheetName val="150"/>
      <sheetName val="151"/>
      <sheetName val="152"/>
      <sheetName val="153"/>
      <sheetName val="154"/>
      <sheetName val="155"/>
      <sheetName val="156"/>
      <sheetName val="157"/>
      <sheetName val="158"/>
      <sheetName val="160"/>
      <sheetName val="161"/>
      <sheetName val="162"/>
      <sheetName val="163"/>
      <sheetName val="164"/>
      <sheetName val="165"/>
      <sheetName val="166"/>
      <sheetName val="167"/>
      <sheetName val="168"/>
      <sheetName val="169"/>
      <sheetName val="170"/>
      <sheetName val="171"/>
      <sheetName val="172"/>
      <sheetName val="173"/>
      <sheetName val="174"/>
      <sheetName val="175"/>
      <sheetName val="176"/>
      <sheetName val="177"/>
      <sheetName val="178"/>
      <sheetName val="179"/>
      <sheetName val="180"/>
      <sheetName val="181"/>
      <sheetName val="182"/>
      <sheetName val="183"/>
      <sheetName val="184"/>
      <sheetName val="185"/>
      <sheetName val="186"/>
      <sheetName val="187"/>
      <sheetName val="188"/>
      <sheetName val="189"/>
      <sheetName val="190"/>
      <sheetName val="191"/>
      <sheetName val="192"/>
      <sheetName val="193"/>
      <sheetName val="194"/>
      <sheetName val="195"/>
      <sheetName val="196"/>
      <sheetName val="197"/>
      <sheetName val="198"/>
      <sheetName val="199"/>
      <sheetName val="201"/>
      <sheetName val="COT 01"/>
      <sheetName val="202"/>
      <sheetName val="COT 02"/>
      <sheetName val="203"/>
      <sheetName val="204"/>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241"/>
      <sheetName val="242"/>
      <sheetName val="243"/>
      <sheetName val="246"/>
      <sheetName val="249"/>
      <sheetName val="252"/>
      <sheetName val="255"/>
      <sheetName val="258"/>
      <sheetName val="259"/>
      <sheetName val="260"/>
      <sheetName val="261"/>
      <sheetName val="262"/>
      <sheetName val="265"/>
      <sheetName val="266"/>
      <sheetName val="268"/>
      <sheetName val="269"/>
      <sheetName val="270"/>
      <sheetName val="271"/>
      <sheetName val="272"/>
      <sheetName val="273"/>
      <sheetName val="274"/>
      <sheetName val="275"/>
      <sheetName val="276"/>
      <sheetName val="277"/>
      <sheetName val="278"/>
      <sheetName val="279"/>
      <sheetName val="280"/>
      <sheetName val="281"/>
      <sheetName val="282"/>
      <sheetName val="283"/>
      <sheetName val="284"/>
      <sheetName val="285"/>
      <sheetName val="286"/>
      <sheetName val="287"/>
      <sheetName val="288"/>
      <sheetName val="289"/>
      <sheetName val="290"/>
      <sheetName val="29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matização Prédio CISCEA"/>
      <sheetName val="BDI DE SERVIÇOS"/>
      <sheetName val="BDI DE EQUIPAMENTOS"/>
      <sheetName val="BDI DE PROJETOS"/>
      <sheetName val="Adm. Local"/>
      <sheetName val="Mobilização"/>
      <sheetName val="Plan1"/>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s>
    <sheetDataSet>
      <sheetData sheetId="0"/>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3"/>
  <sheetViews>
    <sheetView tabSelected="1" zoomScaleNormal="100" workbookViewId="0">
      <selection activeCell="A6" sqref="A6:N6"/>
    </sheetView>
  </sheetViews>
  <sheetFormatPr defaultRowHeight="15.75" x14ac:dyDescent="0.25"/>
  <cols>
    <col min="1" max="1" width="5.5703125" style="1" bestFit="1" customWidth="1"/>
    <col min="2" max="2" width="12.85546875" style="1" customWidth="1"/>
    <col min="3" max="3" width="10.7109375" style="1" customWidth="1"/>
    <col min="4" max="4" width="45.28515625" style="2" customWidth="1"/>
    <col min="5" max="5" width="7.140625" style="3" customWidth="1"/>
    <col min="6" max="6" width="7.85546875" style="5" bestFit="1" customWidth="1"/>
    <col min="7" max="7" width="10.42578125" style="5" hidden="1" customWidth="1"/>
    <col min="8" max="8" width="8.5703125" style="5" hidden="1" customWidth="1"/>
    <col min="9" max="9" width="10.140625" style="20" bestFit="1" customWidth="1"/>
    <col min="10" max="10" width="11.85546875" style="21" bestFit="1" customWidth="1"/>
    <col min="11" max="11" width="10.7109375" style="4" bestFit="1" customWidth="1"/>
    <col min="12" max="12" width="10.140625" style="4" bestFit="1" customWidth="1"/>
    <col min="13" max="13" width="13.42578125" style="4" customWidth="1"/>
    <col min="14" max="14" width="14" style="4" customWidth="1"/>
    <col min="15" max="16384" width="9.140625" style="4"/>
  </cols>
  <sheetData>
    <row r="1" spans="1:14" ht="15" x14ac:dyDescent="0.2">
      <c r="A1" s="127" t="s">
        <v>203</v>
      </c>
      <c r="B1" s="127"/>
      <c r="C1" s="127"/>
      <c r="D1" s="127"/>
      <c r="E1" s="127"/>
      <c r="F1" s="127"/>
      <c r="G1" s="127"/>
      <c r="H1" s="127"/>
      <c r="I1" s="127"/>
      <c r="J1" s="127"/>
      <c r="K1" s="127"/>
      <c r="L1" s="127"/>
      <c r="M1" s="127"/>
      <c r="N1" s="127"/>
    </row>
    <row r="2" spans="1:14" ht="15" x14ac:dyDescent="0.2">
      <c r="A2" s="128" t="s">
        <v>6</v>
      </c>
      <c r="B2" s="128"/>
      <c r="C2" s="128"/>
      <c r="D2" s="128"/>
      <c r="E2" s="128"/>
      <c r="F2" s="128"/>
      <c r="G2" s="128"/>
      <c r="H2" s="128"/>
      <c r="I2" s="128"/>
      <c r="J2" s="128"/>
      <c r="K2" s="128"/>
      <c r="L2" s="128"/>
      <c r="M2" s="128"/>
      <c r="N2" s="128"/>
    </row>
    <row r="3" spans="1:14" ht="15" x14ac:dyDescent="0.2">
      <c r="A3" s="128" t="s">
        <v>2</v>
      </c>
      <c r="B3" s="128"/>
      <c r="C3" s="128"/>
      <c r="D3" s="128"/>
      <c r="E3" s="128"/>
      <c r="F3" s="128"/>
      <c r="G3" s="128"/>
      <c r="H3" s="128"/>
      <c r="I3" s="128"/>
      <c r="J3" s="128"/>
      <c r="K3" s="128"/>
      <c r="L3" s="128"/>
      <c r="M3" s="128"/>
      <c r="N3" s="128"/>
    </row>
    <row r="4" spans="1:14" ht="15" x14ac:dyDescent="0.2">
      <c r="A4" s="129" t="s">
        <v>10</v>
      </c>
      <c r="B4" s="129"/>
      <c r="C4" s="129"/>
      <c r="D4" s="129"/>
      <c r="E4" s="129"/>
      <c r="F4" s="129"/>
      <c r="G4" s="129"/>
      <c r="H4" s="129"/>
      <c r="I4" s="129"/>
      <c r="J4" s="129"/>
      <c r="K4" s="129"/>
      <c r="L4" s="129"/>
      <c r="M4" s="129"/>
      <c r="N4" s="129"/>
    </row>
    <row r="5" spans="1:14" ht="31.5" customHeight="1" x14ac:dyDescent="0.2">
      <c r="A5" s="130" t="s">
        <v>227</v>
      </c>
      <c r="B5" s="130"/>
      <c r="C5" s="130"/>
      <c r="D5" s="130"/>
      <c r="E5" s="130"/>
      <c r="F5" s="130"/>
      <c r="G5" s="130"/>
      <c r="H5" s="130"/>
      <c r="I5" s="130"/>
      <c r="J5" s="130"/>
      <c r="K5" s="130"/>
      <c r="L5" s="130"/>
      <c r="M5" s="130"/>
      <c r="N5" s="130"/>
    </row>
    <row r="6" spans="1:14" ht="15" x14ac:dyDescent="0.2">
      <c r="A6" s="131" t="s">
        <v>204</v>
      </c>
      <c r="B6" s="131"/>
      <c r="C6" s="131"/>
      <c r="D6" s="131"/>
      <c r="E6" s="131"/>
      <c r="F6" s="131"/>
      <c r="G6" s="131"/>
      <c r="H6" s="131"/>
      <c r="I6" s="131"/>
      <c r="J6" s="131"/>
      <c r="K6" s="131"/>
      <c r="L6" s="131"/>
      <c r="M6" s="131"/>
      <c r="N6" s="131"/>
    </row>
    <row r="7" spans="1:14" ht="15" x14ac:dyDescent="0.2">
      <c r="A7" s="4"/>
      <c r="B7" s="4"/>
      <c r="C7" s="4"/>
      <c r="D7" s="4"/>
      <c r="E7" s="4"/>
      <c r="F7" s="4"/>
      <c r="G7" s="4"/>
      <c r="H7" s="4"/>
      <c r="I7" s="48"/>
      <c r="J7" s="48"/>
      <c r="K7" s="48"/>
      <c r="L7" s="10"/>
    </row>
    <row r="8" spans="1:14" ht="15.75" customHeight="1" x14ac:dyDescent="0.2">
      <c r="A8" s="39"/>
      <c r="B8" s="39"/>
      <c r="C8" s="39"/>
      <c r="D8" s="40"/>
      <c r="E8" s="133" t="s">
        <v>29</v>
      </c>
      <c r="F8" s="134"/>
      <c r="G8" s="134"/>
      <c r="H8" s="134"/>
      <c r="I8" s="135"/>
      <c r="J8" s="136" t="s">
        <v>46</v>
      </c>
      <c r="K8" s="136"/>
      <c r="L8" s="136"/>
      <c r="M8" s="136"/>
      <c r="N8" s="136"/>
    </row>
    <row r="9" spans="1:14" ht="15" x14ac:dyDescent="0.2">
      <c r="A9" s="117" t="s">
        <v>0</v>
      </c>
      <c r="B9" s="117" t="s">
        <v>15</v>
      </c>
      <c r="C9" s="119" t="s">
        <v>30</v>
      </c>
      <c r="D9" s="112" t="s">
        <v>1</v>
      </c>
      <c r="E9" s="121" t="s">
        <v>3</v>
      </c>
      <c r="F9" s="121" t="s">
        <v>4</v>
      </c>
      <c r="G9" s="112" t="s">
        <v>31</v>
      </c>
      <c r="H9" s="112" t="s">
        <v>32</v>
      </c>
      <c r="I9" s="112" t="s">
        <v>33</v>
      </c>
      <c r="J9" s="114" t="s">
        <v>34</v>
      </c>
      <c r="K9" s="116" t="s">
        <v>35</v>
      </c>
      <c r="L9" s="116"/>
      <c r="M9" s="116"/>
      <c r="N9" s="116" t="s">
        <v>36</v>
      </c>
    </row>
    <row r="10" spans="1:14" ht="15" x14ac:dyDescent="0.2">
      <c r="A10" s="118"/>
      <c r="B10" s="118"/>
      <c r="C10" s="120"/>
      <c r="D10" s="113"/>
      <c r="E10" s="122"/>
      <c r="F10" s="122"/>
      <c r="G10" s="113"/>
      <c r="H10" s="113"/>
      <c r="I10" s="113"/>
      <c r="J10" s="115"/>
      <c r="K10" s="59" t="s">
        <v>5</v>
      </c>
      <c r="L10" s="59" t="s">
        <v>37</v>
      </c>
      <c r="M10" s="59" t="s">
        <v>11</v>
      </c>
      <c r="N10" s="123"/>
    </row>
    <row r="11" spans="1:14" ht="15.75" customHeight="1" x14ac:dyDescent="0.2">
      <c r="A11" s="73">
        <v>1</v>
      </c>
      <c r="B11" s="104" t="s">
        <v>145</v>
      </c>
      <c r="C11" s="104"/>
      <c r="D11" s="104"/>
      <c r="E11" s="47"/>
      <c r="F11" s="74"/>
      <c r="G11" s="81"/>
      <c r="H11" s="81"/>
      <c r="I11" s="54"/>
      <c r="J11" s="54"/>
      <c r="K11" s="80"/>
      <c r="L11" s="80"/>
      <c r="M11" s="80"/>
      <c r="N11" s="42">
        <f>SUM(M12)</f>
        <v>62762.813982</v>
      </c>
    </row>
    <row r="12" spans="1:14" ht="15.75" customHeight="1" x14ac:dyDescent="0.2">
      <c r="A12" s="64" t="s">
        <v>38</v>
      </c>
      <c r="B12" s="105" t="s">
        <v>145</v>
      </c>
      <c r="C12" s="105"/>
      <c r="D12" s="105"/>
      <c r="E12" s="24"/>
      <c r="F12" s="25"/>
      <c r="G12" s="55"/>
      <c r="H12" s="55"/>
      <c r="I12" s="56"/>
      <c r="J12" s="57"/>
      <c r="K12" s="58"/>
      <c r="L12" s="58"/>
      <c r="M12" s="43">
        <f>SUM(L13:L15)</f>
        <v>62762.813982</v>
      </c>
      <c r="N12" s="44"/>
    </row>
    <row r="13" spans="1:14" ht="22.5" x14ac:dyDescent="0.2">
      <c r="A13" s="60" t="s">
        <v>40</v>
      </c>
      <c r="B13" s="70" t="s">
        <v>99</v>
      </c>
      <c r="C13" s="72" t="s">
        <v>100</v>
      </c>
      <c r="D13" s="17" t="s">
        <v>153</v>
      </c>
      <c r="E13" s="16" t="s">
        <v>192</v>
      </c>
      <c r="F13" s="18">
        <v>132</v>
      </c>
      <c r="G13" s="31"/>
      <c r="H13" s="52"/>
      <c r="I13" s="53">
        <v>113.35083699999998</v>
      </c>
      <c r="J13" s="38">
        <f>$J$76</f>
        <v>0</v>
      </c>
      <c r="K13" s="31">
        <f>I13*(1-J13)</f>
        <v>113.35083699999998</v>
      </c>
      <c r="L13" s="51">
        <f>K13*F13</f>
        <v>14962.310483999998</v>
      </c>
      <c r="M13" s="44"/>
      <c r="N13" s="44"/>
    </row>
    <row r="14" spans="1:14" ht="22.5" x14ac:dyDescent="0.2">
      <c r="A14" s="60" t="s">
        <v>41</v>
      </c>
      <c r="B14" s="70" t="s">
        <v>99</v>
      </c>
      <c r="C14" s="71" t="s">
        <v>101</v>
      </c>
      <c r="D14" s="17" t="s">
        <v>154</v>
      </c>
      <c r="E14" s="16" t="s">
        <v>193</v>
      </c>
      <c r="F14" s="18">
        <v>6</v>
      </c>
      <c r="G14" s="31"/>
      <c r="H14" s="45"/>
      <c r="I14" s="53">
        <v>7918.8496079999995</v>
      </c>
      <c r="J14" s="38">
        <f t="shared" ref="J14:J15" si="0">$J$76</f>
        <v>0</v>
      </c>
      <c r="K14" s="31">
        <f t="shared" ref="K14:K15" si="1">I14*(1-J14)</f>
        <v>7918.8496079999995</v>
      </c>
      <c r="L14" s="51">
        <f t="shared" ref="L14:L15" si="2">K14*F14</f>
        <v>47513.097647999995</v>
      </c>
      <c r="M14" s="44"/>
      <c r="N14" s="44"/>
    </row>
    <row r="15" spans="1:14" ht="15" x14ac:dyDescent="0.2">
      <c r="A15" s="60" t="s">
        <v>42</v>
      </c>
      <c r="B15" s="70" t="s">
        <v>102</v>
      </c>
      <c r="C15" s="72" t="s">
        <v>103</v>
      </c>
      <c r="D15" s="17" t="s">
        <v>155</v>
      </c>
      <c r="E15" s="16" t="s">
        <v>194</v>
      </c>
      <c r="F15" s="18">
        <v>1</v>
      </c>
      <c r="G15" s="31"/>
      <c r="H15" s="45"/>
      <c r="I15" s="53">
        <v>287.40584999999999</v>
      </c>
      <c r="J15" s="38">
        <f t="shared" si="0"/>
        <v>0</v>
      </c>
      <c r="K15" s="31">
        <f t="shared" si="1"/>
        <v>287.40584999999999</v>
      </c>
      <c r="L15" s="51">
        <f t="shared" si="2"/>
        <v>287.40584999999999</v>
      </c>
      <c r="M15" s="44"/>
      <c r="N15" s="44"/>
    </row>
    <row r="16" spans="1:14" ht="15.75" customHeight="1" x14ac:dyDescent="0.2">
      <c r="A16" s="73">
        <v>2</v>
      </c>
      <c r="B16" s="102" t="s">
        <v>146</v>
      </c>
      <c r="C16" s="102"/>
      <c r="D16" s="102"/>
      <c r="E16" s="47"/>
      <c r="F16" s="74"/>
      <c r="G16" s="75"/>
      <c r="H16" s="76"/>
      <c r="I16" s="77"/>
      <c r="J16" s="78"/>
      <c r="K16" s="75"/>
      <c r="L16" s="79"/>
      <c r="M16" s="80"/>
      <c r="N16" s="42">
        <f>SUM(M17:M30)</f>
        <v>54097.104244849994</v>
      </c>
    </row>
    <row r="17" spans="1:14" ht="15.75" customHeight="1" x14ac:dyDescent="0.2">
      <c r="A17" s="64" t="s">
        <v>39</v>
      </c>
      <c r="B17" s="103" t="s">
        <v>147</v>
      </c>
      <c r="C17" s="103"/>
      <c r="D17" s="103"/>
      <c r="E17" s="24"/>
      <c r="F17" s="25"/>
      <c r="G17" s="41"/>
      <c r="H17" s="65"/>
      <c r="I17" s="66"/>
      <c r="J17" s="67"/>
      <c r="K17" s="41"/>
      <c r="L17" s="68"/>
      <c r="M17" s="69">
        <f>SUM(L18:L22)</f>
        <v>5885.5830999999998</v>
      </c>
      <c r="N17" s="44"/>
    </row>
    <row r="18" spans="1:14" ht="33.75" x14ac:dyDescent="0.2">
      <c r="A18" s="60" t="s">
        <v>44</v>
      </c>
      <c r="B18" s="70" t="s">
        <v>99</v>
      </c>
      <c r="C18" s="15" t="s">
        <v>104</v>
      </c>
      <c r="D18" s="17" t="s">
        <v>156</v>
      </c>
      <c r="E18" s="16" t="s">
        <v>195</v>
      </c>
      <c r="F18" s="18">
        <v>330</v>
      </c>
      <c r="G18" s="31"/>
      <c r="H18" s="45"/>
      <c r="I18" s="53">
        <v>3.12</v>
      </c>
      <c r="J18" s="38">
        <f t="shared" ref="J18:J22" si="3">$J$76</f>
        <v>0</v>
      </c>
      <c r="K18" s="31">
        <f t="shared" ref="K18:K22" si="4">I18*(1-J18)</f>
        <v>3.12</v>
      </c>
      <c r="L18" s="51">
        <f t="shared" ref="L18:L22" si="5">K18*F18</f>
        <v>1029.6000000000001</v>
      </c>
      <c r="M18" s="44"/>
      <c r="N18" s="44"/>
    </row>
    <row r="19" spans="1:14" ht="33.75" x14ac:dyDescent="0.2">
      <c r="A19" s="60" t="s">
        <v>45</v>
      </c>
      <c r="B19" s="70" t="s">
        <v>99</v>
      </c>
      <c r="C19" s="15" t="s">
        <v>105</v>
      </c>
      <c r="D19" s="17" t="s">
        <v>157</v>
      </c>
      <c r="E19" s="16" t="s">
        <v>196</v>
      </c>
      <c r="F19" s="18">
        <v>0.99</v>
      </c>
      <c r="G19" s="31"/>
      <c r="H19" s="45"/>
      <c r="I19" s="53">
        <v>664.41</v>
      </c>
      <c r="J19" s="38">
        <f t="shared" si="3"/>
        <v>0</v>
      </c>
      <c r="K19" s="31">
        <f t="shared" si="4"/>
        <v>664.41</v>
      </c>
      <c r="L19" s="51">
        <f t="shared" si="5"/>
        <v>657.76589999999999</v>
      </c>
      <c r="M19" s="44"/>
      <c r="N19" s="44"/>
    </row>
    <row r="20" spans="1:14" ht="22.5" x14ac:dyDescent="0.2">
      <c r="A20" s="60" t="s">
        <v>47</v>
      </c>
      <c r="B20" s="70" t="s">
        <v>99</v>
      </c>
      <c r="C20" s="15" t="s">
        <v>106</v>
      </c>
      <c r="D20" s="17" t="s">
        <v>158</v>
      </c>
      <c r="E20" s="16" t="s">
        <v>196</v>
      </c>
      <c r="F20" s="18">
        <v>4.3600000000000003</v>
      </c>
      <c r="G20" s="31"/>
      <c r="H20" s="45"/>
      <c r="I20" s="53">
        <v>316.77</v>
      </c>
      <c r="J20" s="38">
        <f t="shared" si="3"/>
        <v>0</v>
      </c>
      <c r="K20" s="31">
        <f t="shared" si="4"/>
        <v>316.77</v>
      </c>
      <c r="L20" s="51">
        <f t="shared" si="5"/>
        <v>1381.1171999999999</v>
      </c>
      <c r="M20" s="44"/>
      <c r="N20" s="44"/>
    </row>
    <row r="21" spans="1:14" ht="33.75" x14ac:dyDescent="0.2">
      <c r="A21" s="60" t="s">
        <v>48</v>
      </c>
      <c r="B21" s="70" t="s">
        <v>99</v>
      </c>
      <c r="C21" s="15" t="s">
        <v>107</v>
      </c>
      <c r="D21" s="17" t="s">
        <v>159</v>
      </c>
      <c r="E21" s="16" t="s">
        <v>195</v>
      </c>
      <c r="F21" s="18">
        <v>110</v>
      </c>
      <c r="G21" s="31"/>
      <c r="H21" s="45"/>
      <c r="I21" s="53">
        <v>3.76</v>
      </c>
      <c r="J21" s="38">
        <f t="shared" si="3"/>
        <v>0</v>
      </c>
      <c r="K21" s="31">
        <f t="shared" si="4"/>
        <v>3.76</v>
      </c>
      <c r="L21" s="51">
        <f t="shared" si="5"/>
        <v>413.59999999999997</v>
      </c>
      <c r="M21" s="44"/>
      <c r="N21" s="44"/>
    </row>
    <row r="22" spans="1:14" ht="33.75" x14ac:dyDescent="0.2">
      <c r="A22" s="60" t="s">
        <v>49</v>
      </c>
      <c r="B22" s="70" t="s">
        <v>99</v>
      </c>
      <c r="C22" s="15" t="s">
        <v>108</v>
      </c>
      <c r="D22" s="17" t="s">
        <v>160</v>
      </c>
      <c r="E22" s="16" t="s">
        <v>195</v>
      </c>
      <c r="F22" s="18">
        <v>110</v>
      </c>
      <c r="G22" s="31"/>
      <c r="H22" s="45"/>
      <c r="I22" s="53">
        <v>21.85</v>
      </c>
      <c r="J22" s="38">
        <f t="shared" si="3"/>
        <v>0</v>
      </c>
      <c r="K22" s="31">
        <f t="shared" si="4"/>
        <v>21.85</v>
      </c>
      <c r="L22" s="51">
        <f t="shared" si="5"/>
        <v>2403.5</v>
      </c>
      <c r="M22" s="44"/>
      <c r="N22" s="44"/>
    </row>
    <row r="23" spans="1:14" ht="15.75" customHeight="1" x14ac:dyDescent="0.2">
      <c r="A23" s="64" t="s">
        <v>50</v>
      </c>
      <c r="B23" s="103" t="s">
        <v>148</v>
      </c>
      <c r="C23" s="103"/>
      <c r="D23" s="103"/>
      <c r="E23" s="24"/>
      <c r="F23" s="25"/>
      <c r="G23" s="41"/>
      <c r="H23" s="65"/>
      <c r="I23" s="66"/>
      <c r="J23" s="67"/>
      <c r="K23" s="41"/>
      <c r="L23" s="68"/>
      <c r="M23" s="69">
        <f>SUM(L24:L29)</f>
        <v>47780.783523099992</v>
      </c>
      <c r="N23" s="44"/>
    </row>
    <row r="24" spans="1:14" ht="22.5" x14ac:dyDescent="0.2">
      <c r="A24" s="60" t="s">
        <v>51</v>
      </c>
      <c r="B24" s="70" t="s">
        <v>99</v>
      </c>
      <c r="C24" s="15" t="s">
        <v>109</v>
      </c>
      <c r="D24" s="17" t="s">
        <v>161</v>
      </c>
      <c r="E24" s="16" t="s">
        <v>195</v>
      </c>
      <c r="F24" s="18">
        <v>3.15</v>
      </c>
      <c r="G24" s="31"/>
      <c r="H24" s="45"/>
      <c r="I24" s="53">
        <v>567.27443399999993</v>
      </c>
      <c r="J24" s="38">
        <f t="shared" ref="J24:J29" si="6">$J$76</f>
        <v>0</v>
      </c>
      <c r="K24" s="31">
        <f t="shared" ref="K24:K29" si="7">I24*(1-J24)</f>
        <v>567.27443399999993</v>
      </c>
      <c r="L24" s="51">
        <f t="shared" ref="L24:L29" si="8">K24*F24</f>
        <v>1786.9144670999997</v>
      </c>
      <c r="M24" s="44"/>
      <c r="N24" s="44"/>
    </row>
    <row r="25" spans="1:14" ht="15" x14ac:dyDescent="0.2">
      <c r="A25" s="60" t="s">
        <v>52</v>
      </c>
      <c r="B25" s="70" t="s">
        <v>99</v>
      </c>
      <c r="C25" s="15" t="s">
        <v>110</v>
      </c>
      <c r="D25" s="17" t="s">
        <v>162</v>
      </c>
      <c r="E25" s="16" t="s">
        <v>195</v>
      </c>
      <c r="F25" s="18">
        <v>330</v>
      </c>
      <c r="G25" s="31"/>
      <c r="H25" s="45"/>
      <c r="I25" s="53">
        <v>85.523859999999999</v>
      </c>
      <c r="J25" s="38">
        <f t="shared" si="6"/>
        <v>0</v>
      </c>
      <c r="K25" s="31">
        <f t="shared" si="7"/>
        <v>85.523859999999999</v>
      </c>
      <c r="L25" s="51">
        <f t="shared" si="8"/>
        <v>28222.873800000001</v>
      </c>
      <c r="M25" s="44"/>
      <c r="N25" s="44"/>
    </row>
    <row r="26" spans="1:14" ht="56.25" x14ac:dyDescent="0.2">
      <c r="A26" s="60" t="s">
        <v>53</v>
      </c>
      <c r="B26" s="70" t="s">
        <v>99</v>
      </c>
      <c r="C26" s="15" t="s">
        <v>111</v>
      </c>
      <c r="D26" s="17" t="s">
        <v>163</v>
      </c>
      <c r="E26" s="16" t="s">
        <v>197</v>
      </c>
      <c r="F26" s="18">
        <v>140</v>
      </c>
      <c r="G26" s="31"/>
      <c r="H26" s="45"/>
      <c r="I26" s="53">
        <v>55.958489999999998</v>
      </c>
      <c r="J26" s="38">
        <f t="shared" si="6"/>
        <v>0</v>
      </c>
      <c r="K26" s="31">
        <f t="shared" si="7"/>
        <v>55.958489999999998</v>
      </c>
      <c r="L26" s="51">
        <f t="shared" si="8"/>
        <v>7834.1885999999995</v>
      </c>
      <c r="M26" s="44"/>
      <c r="N26" s="44"/>
    </row>
    <row r="27" spans="1:14" ht="168.75" x14ac:dyDescent="0.2">
      <c r="A27" s="60" t="s">
        <v>54</v>
      </c>
      <c r="B27" s="70" t="s">
        <v>112</v>
      </c>
      <c r="C27" s="15" t="s">
        <v>113</v>
      </c>
      <c r="D27" s="17" t="s">
        <v>164</v>
      </c>
      <c r="E27" s="16" t="s">
        <v>195</v>
      </c>
      <c r="F27" s="18">
        <v>12</v>
      </c>
      <c r="G27" s="31"/>
      <c r="H27" s="45"/>
      <c r="I27" s="53">
        <v>422.61983399999997</v>
      </c>
      <c r="J27" s="38">
        <f t="shared" si="6"/>
        <v>0</v>
      </c>
      <c r="K27" s="31">
        <f t="shared" si="7"/>
        <v>422.61983399999997</v>
      </c>
      <c r="L27" s="51">
        <f t="shared" si="8"/>
        <v>5071.4380079999992</v>
      </c>
      <c r="M27" s="44"/>
      <c r="N27" s="44"/>
    </row>
    <row r="28" spans="1:14" ht="56.25" x14ac:dyDescent="0.2">
      <c r="A28" s="60" t="s">
        <v>55</v>
      </c>
      <c r="B28" s="70" t="s">
        <v>99</v>
      </c>
      <c r="C28" s="15" t="s">
        <v>114</v>
      </c>
      <c r="D28" s="17" t="s">
        <v>165</v>
      </c>
      <c r="E28" s="16" t="s">
        <v>195</v>
      </c>
      <c r="F28" s="18">
        <v>143.5</v>
      </c>
      <c r="G28" s="31"/>
      <c r="H28" s="45"/>
      <c r="I28" s="53">
        <v>13.615297</v>
      </c>
      <c r="J28" s="38">
        <f t="shared" si="6"/>
        <v>0</v>
      </c>
      <c r="K28" s="31">
        <f t="shared" si="7"/>
        <v>13.615297</v>
      </c>
      <c r="L28" s="51">
        <f t="shared" si="8"/>
        <v>1953.7951195000001</v>
      </c>
      <c r="M28" s="44"/>
      <c r="N28" s="44"/>
    </row>
    <row r="29" spans="1:14" ht="45" x14ac:dyDescent="0.2">
      <c r="A29" s="60" t="s">
        <v>56</v>
      </c>
      <c r="B29" s="70" t="s">
        <v>115</v>
      </c>
      <c r="C29" s="15" t="s">
        <v>116</v>
      </c>
      <c r="D29" s="17" t="s">
        <v>166</v>
      </c>
      <c r="E29" s="16" t="s">
        <v>198</v>
      </c>
      <c r="F29" s="18">
        <v>430.5</v>
      </c>
      <c r="G29" s="31"/>
      <c r="H29" s="45"/>
      <c r="I29" s="53">
        <v>6.7632369999999993</v>
      </c>
      <c r="J29" s="38">
        <f t="shared" si="6"/>
        <v>0</v>
      </c>
      <c r="K29" s="31">
        <f t="shared" si="7"/>
        <v>6.7632369999999993</v>
      </c>
      <c r="L29" s="51">
        <f t="shared" si="8"/>
        <v>2911.5735284999996</v>
      </c>
      <c r="M29" s="44"/>
      <c r="N29" s="44"/>
    </row>
    <row r="30" spans="1:14" ht="15" x14ac:dyDescent="0.2">
      <c r="A30" s="64" t="s">
        <v>57</v>
      </c>
      <c r="B30" s="103" t="s">
        <v>149</v>
      </c>
      <c r="C30" s="103"/>
      <c r="D30" s="103"/>
      <c r="E30" s="24"/>
      <c r="F30" s="25"/>
      <c r="G30" s="41"/>
      <c r="H30" s="65"/>
      <c r="I30" s="66"/>
      <c r="J30" s="67"/>
      <c r="K30" s="41"/>
      <c r="L30" s="68"/>
      <c r="M30" s="69">
        <f>SUM(L31)</f>
        <v>430.7376217499999</v>
      </c>
      <c r="N30" s="44"/>
    </row>
    <row r="31" spans="1:14" ht="56.25" x14ac:dyDescent="0.2">
      <c r="A31" s="60" t="s">
        <v>58</v>
      </c>
      <c r="B31" s="70" t="s">
        <v>112</v>
      </c>
      <c r="C31" s="71" t="s">
        <v>117</v>
      </c>
      <c r="D31" s="17" t="s">
        <v>167</v>
      </c>
      <c r="E31" s="16" t="s">
        <v>196</v>
      </c>
      <c r="F31" s="18">
        <v>5.35</v>
      </c>
      <c r="G31" s="31"/>
      <c r="H31" s="45"/>
      <c r="I31" s="53">
        <v>80.511704999999992</v>
      </c>
      <c r="J31" s="38">
        <f>$J$76</f>
        <v>0</v>
      </c>
      <c r="K31" s="31">
        <f>I31*(1-J31)</f>
        <v>80.511704999999992</v>
      </c>
      <c r="L31" s="51">
        <f>K31*F31</f>
        <v>430.7376217499999</v>
      </c>
      <c r="M31" s="44"/>
      <c r="N31" s="44"/>
    </row>
    <row r="32" spans="1:14" ht="15.75" customHeight="1" x14ac:dyDescent="0.2">
      <c r="A32" s="73">
        <v>3</v>
      </c>
      <c r="B32" s="102" t="s">
        <v>150</v>
      </c>
      <c r="C32" s="102"/>
      <c r="D32" s="102"/>
      <c r="E32" s="47"/>
      <c r="F32" s="74"/>
      <c r="G32" s="75"/>
      <c r="H32" s="76"/>
      <c r="I32" s="77"/>
      <c r="J32" s="78"/>
      <c r="K32" s="75"/>
      <c r="L32" s="79"/>
      <c r="M32" s="80"/>
      <c r="N32" s="42">
        <f>SUM(M33:M53)</f>
        <v>138743.78045462997</v>
      </c>
    </row>
    <row r="33" spans="1:14" ht="15.75" customHeight="1" x14ac:dyDescent="0.2">
      <c r="A33" s="64" t="s">
        <v>59</v>
      </c>
      <c r="B33" s="103" t="s">
        <v>151</v>
      </c>
      <c r="C33" s="103"/>
      <c r="D33" s="103"/>
      <c r="E33" s="24"/>
      <c r="F33" s="25"/>
      <c r="G33" s="41"/>
      <c r="H33" s="65"/>
      <c r="I33" s="66"/>
      <c r="J33" s="67"/>
      <c r="K33" s="41"/>
      <c r="L33" s="68"/>
      <c r="M33" s="69">
        <f>SUM(L34:L44)</f>
        <v>34510.837452939995</v>
      </c>
      <c r="N33" s="44"/>
    </row>
    <row r="34" spans="1:14" ht="33.75" x14ac:dyDescent="0.2">
      <c r="A34" s="60" t="s">
        <v>60</v>
      </c>
      <c r="B34" s="70" t="s">
        <v>112</v>
      </c>
      <c r="C34" s="71" t="s">
        <v>118</v>
      </c>
      <c r="D34" s="17" t="s">
        <v>168</v>
      </c>
      <c r="E34" s="16" t="s">
        <v>199</v>
      </c>
      <c r="F34" s="18">
        <v>30.8</v>
      </c>
      <c r="G34" s="31"/>
      <c r="H34" s="45"/>
      <c r="I34" s="53">
        <v>40.515976999999999</v>
      </c>
      <c r="J34" s="38">
        <f t="shared" ref="J34:J44" si="9">$J$76</f>
        <v>0</v>
      </c>
      <c r="K34" s="31">
        <f t="shared" ref="K34:K44" si="10">I34*(1-J34)</f>
        <v>40.515976999999999</v>
      </c>
      <c r="L34" s="51">
        <f t="shared" ref="L34:L44" si="11">K34*F34</f>
        <v>1247.8920916</v>
      </c>
      <c r="M34" s="44"/>
      <c r="N34" s="44"/>
    </row>
    <row r="35" spans="1:14" ht="22.5" x14ac:dyDescent="0.2">
      <c r="A35" s="60" t="s">
        <v>61</v>
      </c>
      <c r="B35" s="70" t="s">
        <v>99</v>
      </c>
      <c r="C35" s="71" t="s">
        <v>119</v>
      </c>
      <c r="D35" s="17" t="s">
        <v>169</v>
      </c>
      <c r="E35" s="16" t="s">
        <v>195</v>
      </c>
      <c r="F35" s="18">
        <v>30.8</v>
      </c>
      <c r="G35" s="31"/>
      <c r="H35" s="45"/>
      <c r="I35" s="53">
        <v>2.1825079999999999</v>
      </c>
      <c r="J35" s="38">
        <f t="shared" si="9"/>
        <v>0</v>
      </c>
      <c r="K35" s="31">
        <f t="shared" si="10"/>
        <v>2.1825079999999999</v>
      </c>
      <c r="L35" s="51">
        <f t="shared" si="11"/>
        <v>67.221246399999998</v>
      </c>
      <c r="M35" s="44"/>
      <c r="N35" s="44"/>
    </row>
    <row r="36" spans="1:14" ht="56.25" x14ac:dyDescent="0.2">
      <c r="A36" s="60" t="s">
        <v>62</v>
      </c>
      <c r="B36" s="70" t="s">
        <v>99</v>
      </c>
      <c r="C36" s="71" t="s">
        <v>120</v>
      </c>
      <c r="D36" s="17" t="s">
        <v>170</v>
      </c>
      <c r="E36" s="16" t="s">
        <v>200</v>
      </c>
      <c r="F36" s="18">
        <v>94.34</v>
      </c>
      <c r="G36" s="31"/>
      <c r="H36" s="45"/>
      <c r="I36" s="53">
        <v>15.290245000000001</v>
      </c>
      <c r="J36" s="38">
        <f t="shared" si="9"/>
        <v>0</v>
      </c>
      <c r="K36" s="31">
        <f t="shared" si="10"/>
        <v>15.290245000000001</v>
      </c>
      <c r="L36" s="51">
        <f t="shared" si="11"/>
        <v>1442.4817133000001</v>
      </c>
      <c r="M36" s="44"/>
      <c r="N36" s="44"/>
    </row>
    <row r="37" spans="1:14" ht="56.25" x14ac:dyDescent="0.2">
      <c r="A37" s="60" t="s">
        <v>63</v>
      </c>
      <c r="B37" s="70" t="s">
        <v>99</v>
      </c>
      <c r="C37" s="71" t="s">
        <v>121</v>
      </c>
      <c r="D37" s="17" t="s">
        <v>171</v>
      </c>
      <c r="E37" s="16" t="s">
        <v>200</v>
      </c>
      <c r="F37" s="18">
        <v>40.22</v>
      </c>
      <c r="G37" s="31"/>
      <c r="H37" s="45"/>
      <c r="I37" s="53">
        <v>11.343965999999998</v>
      </c>
      <c r="J37" s="38">
        <f t="shared" si="9"/>
        <v>0</v>
      </c>
      <c r="K37" s="31">
        <f t="shared" si="10"/>
        <v>11.343965999999998</v>
      </c>
      <c r="L37" s="51">
        <f t="shared" si="11"/>
        <v>456.25431251999993</v>
      </c>
      <c r="M37" s="44"/>
      <c r="N37" s="44"/>
    </row>
    <row r="38" spans="1:14" ht="56.25" x14ac:dyDescent="0.2">
      <c r="A38" s="60" t="s">
        <v>64</v>
      </c>
      <c r="B38" s="70" t="s">
        <v>99</v>
      </c>
      <c r="C38" s="71" t="s">
        <v>122</v>
      </c>
      <c r="D38" s="17" t="s">
        <v>172</v>
      </c>
      <c r="E38" s="16" t="s">
        <v>200</v>
      </c>
      <c r="F38" s="18">
        <v>143.68</v>
      </c>
      <c r="G38" s="31"/>
      <c r="H38" s="45"/>
      <c r="I38" s="53">
        <v>9.8339749999999988</v>
      </c>
      <c r="J38" s="38">
        <f t="shared" si="9"/>
        <v>0</v>
      </c>
      <c r="K38" s="31">
        <f t="shared" si="10"/>
        <v>9.8339749999999988</v>
      </c>
      <c r="L38" s="51">
        <f t="shared" si="11"/>
        <v>1412.945528</v>
      </c>
      <c r="M38" s="44"/>
      <c r="N38" s="44"/>
    </row>
    <row r="39" spans="1:14" ht="56.25" x14ac:dyDescent="0.2">
      <c r="A39" s="60" t="s">
        <v>65</v>
      </c>
      <c r="B39" s="70" t="s">
        <v>112</v>
      </c>
      <c r="C39" s="71" t="s">
        <v>123</v>
      </c>
      <c r="D39" s="17" t="s">
        <v>173</v>
      </c>
      <c r="E39" s="16" t="s">
        <v>195</v>
      </c>
      <c r="F39" s="18">
        <v>6.16</v>
      </c>
      <c r="G39" s="31"/>
      <c r="H39" s="45"/>
      <c r="I39" s="53">
        <v>46.733586999999993</v>
      </c>
      <c r="J39" s="38">
        <f t="shared" si="9"/>
        <v>0</v>
      </c>
      <c r="K39" s="31">
        <f t="shared" si="10"/>
        <v>46.733586999999993</v>
      </c>
      <c r="L39" s="51">
        <f t="shared" si="11"/>
        <v>287.87889591999999</v>
      </c>
      <c r="M39" s="44"/>
      <c r="N39" s="44"/>
    </row>
    <row r="40" spans="1:14" ht="33.75" x14ac:dyDescent="0.2">
      <c r="A40" s="60" t="s">
        <v>66</v>
      </c>
      <c r="B40" s="70" t="s">
        <v>99</v>
      </c>
      <c r="C40" s="71" t="s">
        <v>124</v>
      </c>
      <c r="D40" s="17" t="s">
        <v>174</v>
      </c>
      <c r="E40" s="16" t="s">
        <v>195</v>
      </c>
      <c r="F40" s="18">
        <v>30.8</v>
      </c>
      <c r="G40" s="31"/>
      <c r="H40" s="45"/>
      <c r="I40" s="53">
        <v>252.28269799999998</v>
      </c>
      <c r="J40" s="38">
        <f t="shared" si="9"/>
        <v>0</v>
      </c>
      <c r="K40" s="31">
        <f t="shared" si="10"/>
        <v>252.28269799999998</v>
      </c>
      <c r="L40" s="51">
        <f t="shared" si="11"/>
        <v>7770.3070983999996</v>
      </c>
      <c r="M40" s="44"/>
      <c r="N40" s="44"/>
    </row>
    <row r="41" spans="1:14" ht="33.75" x14ac:dyDescent="0.2">
      <c r="A41" s="60" t="s">
        <v>67</v>
      </c>
      <c r="B41" s="70" t="s">
        <v>112</v>
      </c>
      <c r="C41" s="71" t="s">
        <v>125</v>
      </c>
      <c r="D41" s="17" t="s">
        <v>175</v>
      </c>
      <c r="E41" s="16" t="s">
        <v>196</v>
      </c>
      <c r="F41" s="18">
        <v>2.38</v>
      </c>
      <c r="G41" s="31"/>
      <c r="H41" s="45"/>
      <c r="I41" s="53">
        <v>4516.0658559999993</v>
      </c>
      <c r="J41" s="38">
        <f t="shared" si="9"/>
        <v>0</v>
      </c>
      <c r="K41" s="31">
        <f t="shared" si="10"/>
        <v>4516.0658559999993</v>
      </c>
      <c r="L41" s="51">
        <f t="shared" si="11"/>
        <v>10748.236737279998</v>
      </c>
      <c r="M41" s="44"/>
      <c r="N41" s="44"/>
    </row>
    <row r="42" spans="1:14" ht="45" x14ac:dyDescent="0.2">
      <c r="A42" s="60" t="s">
        <v>68</v>
      </c>
      <c r="B42" s="70" t="s">
        <v>99</v>
      </c>
      <c r="C42" s="71" t="s">
        <v>126</v>
      </c>
      <c r="D42" s="17" t="s">
        <v>176</v>
      </c>
      <c r="E42" s="16" t="s">
        <v>195</v>
      </c>
      <c r="F42" s="18">
        <v>41.8</v>
      </c>
      <c r="G42" s="31"/>
      <c r="H42" s="45"/>
      <c r="I42" s="53">
        <v>119.251222</v>
      </c>
      <c r="J42" s="38">
        <f t="shared" si="9"/>
        <v>0</v>
      </c>
      <c r="K42" s="31">
        <f t="shared" si="10"/>
        <v>119.251222</v>
      </c>
      <c r="L42" s="51">
        <f t="shared" si="11"/>
        <v>4984.7010795999995</v>
      </c>
      <c r="M42" s="44"/>
      <c r="N42" s="44"/>
    </row>
    <row r="43" spans="1:14" ht="22.5" x14ac:dyDescent="0.2">
      <c r="A43" s="60" t="s">
        <v>69</v>
      </c>
      <c r="B43" s="70" t="s">
        <v>112</v>
      </c>
      <c r="C43" s="71" t="s">
        <v>127</v>
      </c>
      <c r="D43" s="17" t="s">
        <v>177</v>
      </c>
      <c r="E43" s="16" t="s">
        <v>195</v>
      </c>
      <c r="F43" s="18">
        <v>30.16</v>
      </c>
      <c r="G43" s="31"/>
      <c r="H43" s="45"/>
      <c r="I43" s="53">
        <v>41.086981999999992</v>
      </c>
      <c r="J43" s="38">
        <f t="shared" si="9"/>
        <v>0</v>
      </c>
      <c r="K43" s="31">
        <f t="shared" si="10"/>
        <v>41.086981999999992</v>
      </c>
      <c r="L43" s="51">
        <f t="shared" si="11"/>
        <v>1239.1833771199997</v>
      </c>
      <c r="M43" s="44"/>
      <c r="N43" s="44"/>
    </row>
    <row r="44" spans="1:14" ht="22.5" x14ac:dyDescent="0.2">
      <c r="A44" s="60" t="s">
        <v>70</v>
      </c>
      <c r="B44" s="70" t="s">
        <v>112</v>
      </c>
      <c r="C44" s="71" t="s">
        <v>128</v>
      </c>
      <c r="D44" s="17" t="s">
        <v>178</v>
      </c>
      <c r="E44" s="16" t="s">
        <v>201</v>
      </c>
      <c r="F44" s="18">
        <v>49.6</v>
      </c>
      <c r="G44" s="31"/>
      <c r="H44" s="45"/>
      <c r="I44" s="53">
        <v>97.857568000000015</v>
      </c>
      <c r="J44" s="38">
        <f t="shared" si="9"/>
        <v>0</v>
      </c>
      <c r="K44" s="31">
        <f t="shared" si="10"/>
        <v>97.857568000000015</v>
      </c>
      <c r="L44" s="51">
        <f t="shared" si="11"/>
        <v>4853.7353728000007</v>
      </c>
      <c r="M44" s="44"/>
      <c r="N44" s="44"/>
    </row>
    <row r="45" spans="1:14" ht="15.75" customHeight="1" x14ac:dyDescent="0.2">
      <c r="A45" s="64" t="s">
        <v>71</v>
      </c>
      <c r="B45" s="103" t="s">
        <v>152</v>
      </c>
      <c r="C45" s="103"/>
      <c r="D45" s="103"/>
      <c r="E45" s="24"/>
      <c r="F45" s="25"/>
      <c r="G45" s="41"/>
      <c r="H45" s="65"/>
      <c r="I45" s="66"/>
      <c r="J45" s="67"/>
      <c r="K45" s="41"/>
      <c r="L45" s="68"/>
      <c r="M45" s="69">
        <f>SUM(L46:L52)</f>
        <v>36819.043321389996</v>
      </c>
      <c r="N45" s="44"/>
    </row>
    <row r="46" spans="1:14" ht="22.5" x14ac:dyDescent="0.2">
      <c r="A46" s="60" t="s">
        <v>72</v>
      </c>
      <c r="B46" s="70" t="s">
        <v>112</v>
      </c>
      <c r="C46" s="71" t="s">
        <v>129</v>
      </c>
      <c r="D46" s="17" t="s">
        <v>179</v>
      </c>
      <c r="E46" s="16" t="s">
        <v>199</v>
      </c>
      <c r="F46" s="18">
        <v>236</v>
      </c>
      <c r="G46" s="31"/>
      <c r="H46" s="45"/>
      <c r="I46" s="53">
        <v>76.375090999999998</v>
      </c>
      <c r="J46" s="38">
        <f t="shared" ref="J46:J52" si="12">$J$76</f>
        <v>0</v>
      </c>
      <c r="K46" s="31">
        <f t="shared" ref="K46:K52" si="13">I46*(1-J46)</f>
        <v>76.375090999999998</v>
      </c>
      <c r="L46" s="51">
        <f t="shared" ref="L46:L52" si="14">K46*F46</f>
        <v>18024.521475999998</v>
      </c>
      <c r="M46" s="44"/>
      <c r="N46" s="44"/>
    </row>
    <row r="47" spans="1:14" ht="56.25" x14ac:dyDescent="0.2">
      <c r="A47" s="60" t="s">
        <v>73</v>
      </c>
      <c r="B47" s="70" t="s">
        <v>99</v>
      </c>
      <c r="C47" s="71" t="s">
        <v>120</v>
      </c>
      <c r="D47" s="17" t="s">
        <v>170</v>
      </c>
      <c r="E47" s="16" t="s">
        <v>200</v>
      </c>
      <c r="F47" s="18">
        <v>154.63</v>
      </c>
      <c r="G47" s="31"/>
      <c r="H47" s="45"/>
      <c r="I47" s="53">
        <v>15.290245000000001</v>
      </c>
      <c r="J47" s="38">
        <f t="shared" si="12"/>
        <v>0</v>
      </c>
      <c r="K47" s="31">
        <f t="shared" si="13"/>
        <v>15.290245000000001</v>
      </c>
      <c r="L47" s="51">
        <f t="shared" si="14"/>
        <v>2364.3305843500002</v>
      </c>
      <c r="M47" s="44"/>
      <c r="N47" s="44"/>
    </row>
    <row r="48" spans="1:14" ht="56.25" x14ac:dyDescent="0.2">
      <c r="A48" s="60" t="s">
        <v>74</v>
      </c>
      <c r="B48" s="70" t="s">
        <v>99</v>
      </c>
      <c r="C48" s="71" t="s">
        <v>121</v>
      </c>
      <c r="D48" s="17" t="s">
        <v>171</v>
      </c>
      <c r="E48" s="16" t="s">
        <v>200</v>
      </c>
      <c r="F48" s="18">
        <v>302.56</v>
      </c>
      <c r="G48" s="31"/>
      <c r="H48" s="45"/>
      <c r="I48" s="53">
        <v>11.343965999999998</v>
      </c>
      <c r="J48" s="38">
        <f t="shared" si="12"/>
        <v>0</v>
      </c>
      <c r="K48" s="31">
        <f t="shared" si="13"/>
        <v>11.343965999999998</v>
      </c>
      <c r="L48" s="51">
        <f t="shared" si="14"/>
        <v>3432.2303529599994</v>
      </c>
      <c r="M48" s="44"/>
      <c r="N48" s="44"/>
    </row>
    <row r="49" spans="1:14" ht="56.25" x14ac:dyDescent="0.2">
      <c r="A49" s="60" t="s">
        <v>75</v>
      </c>
      <c r="B49" s="70" t="s">
        <v>99</v>
      </c>
      <c r="C49" s="71" t="s">
        <v>130</v>
      </c>
      <c r="D49" s="17" t="s">
        <v>180</v>
      </c>
      <c r="E49" s="16" t="s">
        <v>195</v>
      </c>
      <c r="F49" s="18">
        <v>40.08</v>
      </c>
      <c r="G49" s="31"/>
      <c r="H49" s="45"/>
      <c r="I49" s="53">
        <v>192.898178</v>
      </c>
      <c r="J49" s="38">
        <f t="shared" si="12"/>
        <v>0</v>
      </c>
      <c r="K49" s="31">
        <f t="shared" si="13"/>
        <v>192.898178</v>
      </c>
      <c r="L49" s="51">
        <f t="shared" si="14"/>
        <v>7731.35897424</v>
      </c>
      <c r="M49" s="44"/>
      <c r="N49" s="44"/>
    </row>
    <row r="50" spans="1:14" ht="56.25" x14ac:dyDescent="0.2">
      <c r="A50" s="60" t="s">
        <v>76</v>
      </c>
      <c r="B50" s="70" t="s">
        <v>99</v>
      </c>
      <c r="C50" s="71" t="s">
        <v>131</v>
      </c>
      <c r="D50" s="17" t="s">
        <v>181</v>
      </c>
      <c r="E50" s="16" t="s">
        <v>196</v>
      </c>
      <c r="F50" s="18">
        <v>1.48</v>
      </c>
      <c r="G50" s="31"/>
      <c r="H50" s="45"/>
      <c r="I50" s="53">
        <v>620.92352599999992</v>
      </c>
      <c r="J50" s="38">
        <f t="shared" si="12"/>
        <v>0</v>
      </c>
      <c r="K50" s="31">
        <f t="shared" si="13"/>
        <v>620.92352599999992</v>
      </c>
      <c r="L50" s="51">
        <f t="shared" si="14"/>
        <v>918.96681847999992</v>
      </c>
      <c r="M50" s="44"/>
      <c r="N50" s="44"/>
    </row>
    <row r="51" spans="1:14" ht="22.5" x14ac:dyDescent="0.2">
      <c r="A51" s="60" t="s">
        <v>77</v>
      </c>
      <c r="B51" s="70" t="s">
        <v>112</v>
      </c>
      <c r="C51" s="71" t="s">
        <v>127</v>
      </c>
      <c r="D51" s="17" t="s">
        <v>177</v>
      </c>
      <c r="E51" s="16" t="s">
        <v>195</v>
      </c>
      <c r="F51" s="18">
        <v>40.08</v>
      </c>
      <c r="G51" s="31"/>
      <c r="H51" s="45"/>
      <c r="I51" s="53">
        <v>41.086981999999992</v>
      </c>
      <c r="J51" s="38">
        <f t="shared" si="12"/>
        <v>0</v>
      </c>
      <c r="K51" s="31">
        <f t="shared" si="13"/>
        <v>41.086981999999992</v>
      </c>
      <c r="L51" s="51">
        <f t="shared" si="14"/>
        <v>1646.7662385599997</v>
      </c>
      <c r="M51" s="44"/>
      <c r="N51" s="44"/>
    </row>
    <row r="52" spans="1:14" ht="22.5" x14ac:dyDescent="0.2">
      <c r="A52" s="60" t="s">
        <v>78</v>
      </c>
      <c r="B52" s="70" t="s">
        <v>112</v>
      </c>
      <c r="C52" s="71" t="s">
        <v>128</v>
      </c>
      <c r="D52" s="17" t="s">
        <v>178</v>
      </c>
      <c r="E52" s="16" t="s">
        <v>201</v>
      </c>
      <c r="F52" s="18">
        <v>27.6</v>
      </c>
      <c r="G52" s="31"/>
      <c r="H52" s="45"/>
      <c r="I52" s="53">
        <v>97.857568000000015</v>
      </c>
      <c r="J52" s="38">
        <f t="shared" si="12"/>
        <v>0</v>
      </c>
      <c r="K52" s="31">
        <f t="shared" si="13"/>
        <v>97.857568000000015</v>
      </c>
      <c r="L52" s="51">
        <f t="shared" si="14"/>
        <v>2700.8688768000006</v>
      </c>
      <c r="M52" s="44"/>
      <c r="N52" s="44"/>
    </row>
    <row r="53" spans="1:14" ht="15.75" customHeight="1" x14ac:dyDescent="0.2">
      <c r="A53" s="64" t="s">
        <v>79</v>
      </c>
      <c r="B53" s="103" t="s">
        <v>132</v>
      </c>
      <c r="C53" s="103"/>
      <c r="D53" s="103"/>
      <c r="E53" s="24"/>
      <c r="F53" s="25"/>
      <c r="G53" s="41"/>
      <c r="H53" s="65"/>
      <c r="I53" s="66"/>
      <c r="J53" s="67"/>
      <c r="K53" s="41"/>
      <c r="L53" s="68"/>
      <c r="M53" s="69">
        <f>SUM(L54:L59)</f>
        <v>67413.89968029999</v>
      </c>
      <c r="N53" s="44"/>
    </row>
    <row r="54" spans="1:14" ht="33.75" x14ac:dyDescent="0.2">
      <c r="A54" s="60" t="s">
        <v>80</v>
      </c>
      <c r="B54" s="70" t="s">
        <v>112</v>
      </c>
      <c r="C54" s="71" t="s">
        <v>118</v>
      </c>
      <c r="D54" s="17" t="s">
        <v>168</v>
      </c>
      <c r="E54" s="16" t="s">
        <v>199</v>
      </c>
      <c r="F54" s="18">
        <v>108.88</v>
      </c>
      <c r="G54" s="31"/>
      <c r="H54" s="45"/>
      <c r="I54" s="53">
        <v>40.515976999999999</v>
      </c>
      <c r="J54" s="38">
        <f t="shared" ref="J54:J59" si="15">$J$76</f>
        <v>0</v>
      </c>
      <c r="K54" s="31">
        <f t="shared" ref="K54:K59" si="16">I54*(1-J54)</f>
        <v>40.515976999999999</v>
      </c>
      <c r="L54" s="51">
        <f t="shared" ref="L54:L59" si="17">K54*F54</f>
        <v>4411.3795757600001</v>
      </c>
      <c r="M54" s="44"/>
      <c r="N54" s="44"/>
    </row>
    <row r="55" spans="1:14" ht="22.5" x14ac:dyDescent="0.2">
      <c r="A55" s="60" t="s">
        <v>81</v>
      </c>
      <c r="B55" s="70" t="s">
        <v>99</v>
      </c>
      <c r="C55" s="71" t="s">
        <v>119</v>
      </c>
      <c r="D55" s="17" t="s">
        <v>169</v>
      </c>
      <c r="E55" s="16" t="s">
        <v>195</v>
      </c>
      <c r="F55" s="18">
        <v>108.88</v>
      </c>
      <c r="G55" s="31"/>
      <c r="H55" s="45"/>
      <c r="I55" s="53">
        <v>2.1825079999999999</v>
      </c>
      <c r="J55" s="38">
        <f t="shared" si="15"/>
        <v>0</v>
      </c>
      <c r="K55" s="31">
        <f t="shared" si="16"/>
        <v>2.1825079999999999</v>
      </c>
      <c r="L55" s="51">
        <f t="shared" si="17"/>
        <v>237.63147103999998</v>
      </c>
      <c r="M55" s="44"/>
      <c r="N55" s="44"/>
    </row>
    <row r="56" spans="1:14" ht="56.25" x14ac:dyDescent="0.2">
      <c r="A56" s="60" t="s">
        <v>82</v>
      </c>
      <c r="B56" s="70" t="s">
        <v>112</v>
      </c>
      <c r="C56" s="71" t="s">
        <v>123</v>
      </c>
      <c r="D56" s="17" t="s">
        <v>173</v>
      </c>
      <c r="E56" s="16" t="s">
        <v>195</v>
      </c>
      <c r="F56" s="18">
        <v>21.78</v>
      </c>
      <c r="G56" s="31"/>
      <c r="H56" s="45"/>
      <c r="I56" s="53">
        <v>46.733586999999993</v>
      </c>
      <c r="J56" s="38">
        <f t="shared" si="15"/>
        <v>0</v>
      </c>
      <c r="K56" s="31">
        <f t="shared" si="16"/>
        <v>46.733586999999993</v>
      </c>
      <c r="L56" s="51">
        <f t="shared" si="17"/>
        <v>1017.8575248599999</v>
      </c>
      <c r="M56" s="44"/>
      <c r="N56" s="44"/>
    </row>
    <row r="57" spans="1:14" ht="33.75" x14ac:dyDescent="0.2">
      <c r="A57" s="60" t="s">
        <v>83</v>
      </c>
      <c r="B57" s="70" t="s">
        <v>99</v>
      </c>
      <c r="C57" s="71" t="s">
        <v>124</v>
      </c>
      <c r="D57" s="17" t="s">
        <v>174</v>
      </c>
      <c r="E57" s="16" t="s">
        <v>195</v>
      </c>
      <c r="F57" s="18">
        <v>108.88</v>
      </c>
      <c r="G57" s="31"/>
      <c r="H57" s="45"/>
      <c r="I57" s="53">
        <v>252.28269799999998</v>
      </c>
      <c r="J57" s="38">
        <f t="shared" si="15"/>
        <v>0</v>
      </c>
      <c r="K57" s="31">
        <f t="shared" si="16"/>
        <v>252.28269799999998</v>
      </c>
      <c r="L57" s="51">
        <f t="shared" si="17"/>
        <v>27468.540158239997</v>
      </c>
      <c r="M57" s="44"/>
      <c r="N57" s="44"/>
    </row>
    <row r="58" spans="1:14" ht="33.75" x14ac:dyDescent="0.2">
      <c r="A58" s="60" t="s">
        <v>84</v>
      </c>
      <c r="B58" s="70" t="s">
        <v>99</v>
      </c>
      <c r="C58" s="71" t="s">
        <v>133</v>
      </c>
      <c r="D58" s="17" t="s">
        <v>182</v>
      </c>
      <c r="E58" s="16" t="s">
        <v>195</v>
      </c>
      <c r="F58" s="18">
        <v>108.88</v>
      </c>
      <c r="G58" s="31"/>
      <c r="H58" s="45"/>
      <c r="I58" s="53">
        <v>270.40258999999998</v>
      </c>
      <c r="J58" s="38">
        <f t="shared" si="15"/>
        <v>0</v>
      </c>
      <c r="K58" s="31">
        <f t="shared" si="16"/>
        <v>270.40258999999998</v>
      </c>
      <c r="L58" s="51">
        <f t="shared" si="17"/>
        <v>29441.433999199995</v>
      </c>
      <c r="M58" s="44"/>
      <c r="N58" s="44"/>
    </row>
    <row r="59" spans="1:14" ht="22.5" x14ac:dyDescent="0.2">
      <c r="A59" s="60" t="s">
        <v>85</v>
      </c>
      <c r="B59" s="70" t="s">
        <v>112</v>
      </c>
      <c r="C59" s="71" t="s">
        <v>134</v>
      </c>
      <c r="D59" s="17" t="s">
        <v>183</v>
      </c>
      <c r="E59" s="16" t="s">
        <v>195</v>
      </c>
      <c r="F59" s="18">
        <v>235.6</v>
      </c>
      <c r="G59" s="31"/>
      <c r="H59" s="45"/>
      <c r="I59" s="53">
        <v>20.530801999999998</v>
      </c>
      <c r="J59" s="38">
        <f t="shared" si="15"/>
        <v>0</v>
      </c>
      <c r="K59" s="31">
        <f t="shared" si="16"/>
        <v>20.530801999999998</v>
      </c>
      <c r="L59" s="51">
        <f t="shared" si="17"/>
        <v>4837.0569511999993</v>
      </c>
      <c r="M59" s="44"/>
      <c r="N59" s="44"/>
    </row>
    <row r="60" spans="1:14" ht="15" x14ac:dyDescent="0.2">
      <c r="A60" s="73">
        <v>4</v>
      </c>
      <c r="B60" s="102" t="s">
        <v>135</v>
      </c>
      <c r="C60" s="102"/>
      <c r="D60" s="102"/>
      <c r="E60" s="47"/>
      <c r="F60" s="74"/>
      <c r="G60" s="75"/>
      <c r="H60" s="76"/>
      <c r="I60" s="77"/>
      <c r="J60" s="78"/>
      <c r="K60" s="75"/>
      <c r="L60" s="79"/>
      <c r="M60" s="80"/>
      <c r="N60" s="42">
        <f>SUM(M61)</f>
        <v>39241.278634559996</v>
      </c>
    </row>
    <row r="61" spans="1:14" ht="15" x14ac:dyDescent="0.2">
      <c r="A61" s="64" t="s">
        <v>86</v>
      </c>
      <c r="B61" s="103" t="s">
        <v>135</v>
      </c>
      <c r="C61" s="103"/>
      <c r="D61" s="103"/>
      <c r="E61" s="24"/>
      <c r="F61" s="25"/>
      <c r="G61" s="41"/>
      <c r="H61" s="65"/>
      <c r="I61" s="66"/>
      <c r="J61" s="67"/>
      <c r="K61" s="41"/>
      <c r="L61" s="68"/>
      <c r="M61" s="69">
        <f>SUM(L62:L67)</f>
        <v>39241.278634559996</v>
      </c>
      <c r="N61" s="44"/>
    </row>
    <row r="62" spans="1:14" ht="22.5" x14ac:dyDescent="0.2">
      <c r="A62" s="60" t="s">
        <v>87</v>
      </c>
      <c r="B62" s="70" t="s">
        <v>112</v>
      </c>
      <c r="C62" s="71" t="s">
        <v>136</v>
      </c>
      <c r="D62" s="17" t="s">
        <v>184</v>
      </c>
      <c r="E62" s="16" t="s">
        <v>199</v>
      </c>
      <c r="F62" s="18">
        <v>223.5</v>
      </c>
      <c r="G62" s="31"/>
      <c r="H62" s="45"/>
      <c r="I62" s="53">
        <v>102.476364</v>
      </c>
      <c r="J62" s="38">
        <f t="shared" ref="J62:J67" si="18">$J$76</f>
        <v>0</v>
      </c>
      <c r="K62" s="31">
        <f t="shared" ref="K62:K67" si="19">I62*(1-J62)</f>
        <v>102.476364</v>
      </c>
      <c r="L62" s="51">
        <f t="shared" ref="L62:L67" si="20">K62*F62</f>
        <v>22903.467354</v>
      </c>
      <c r="M62" s="44"/>
      <c r="N62" s="44"/>
    </row>
    <row r="63" spans="1:14" ht="22.5" x14ac:dyDescent="0.2">
      <c r="A63" s="60" t="s">
        <v>88</v>
      </c>
      <c r="B63" s="70" t="s">
        <v>99</v>
      </c>
      <c r="C63" s="71" t="s">
        <v>119</v>
      </c>
      <c r="D63" s="17" t="s">
        <v>169</v>
      </c>
      <c r="E63" s="16" t="s">
        <v>195</v>
      </c>
      <c r="F63" s="18">
        <v>236</v>
      </c>
      <c r="G63" s="31"/>
      <c r="H63" s="45"/>
      <c r="I63" s="53">
        <v>2.1825079999999999</v>
      </c>
      <c r="J63" s="38">
        <f t="shared" si="18"/>
        <v>0</v>
      </c>
      <c r="K63" s="31">
        <f t="shared" si="19"/>
        <v>2.1825079999999999</v>
      </c>
      <c r="L63" s="51">
        <f t="shared" si="20"/>
        <v>515.07188799999994</v>
      </c>
      <c r="M63" s="44"/>
      <c r="N63" s="44"/>
    </row>
    <row r="64" spans="1:14" ht="33.75" x14ac:dyDescent="0.2">
      <c r="A64" s="60" t="s">
        <v>89</v>
      </c>
      <c r="B64" s="70" t="s">
        <v>99</v>
      </c>
      <c r="C64" s="71" t="s">
        <v>137</v>
      </c>
      <c r="D64" s="17" t="s">
        <v>185</v>
      </c>
      <c r="E64" s="16" t="s">
        <v>196</v>
      </c>
      <c r="F64" s="18">
        <v>4.72</v>
      </c>
      <c r="G64" s="31"/>
      <c r="H64" s="45"/>
      <c r="I64" s="53">
        <v>651.98619800000006</v>
      </c>
      <c r="J64" s="38">
        <f t="shared" si="18"/>
        <v>0</v>
      </c>
      <c r="K64" s="31">
        <f t="shared" si="19"/>
        <v>651.98619800000006</v>
      </c>
      <c r="L64" s="51">
        <f t="shared" si="20"/>
        <v>3077.3748545600001</v>
      </c>
      <c r="M64" s="44"/>
      <c r="N64" s="44"/>
    </row>
    <row r="65" spans="1:15" ht="22.5" x14ac:dyDescent="0.2">
      <c r="A65" s="60" t="s">
        <v>90</v>
      </c>
      <c r="B65" s="70" t="s">
        <v>112</v>
      </c>
      <c r="C65" s="71" t="s">
        <v>127</v>
      </c>
      <c r="D65" s="17" t="s">
        <v>177</v>
      </c>
      <c r="E65" s="16" t="s">
        <v>195</v>
      </c>
      <c r="F65" s="18">
        <v>236</v>
      </c>
      <c r="G65" s="31"/>
      <c r="H65" s="45"/>
      <c r="I65" s="53">
        <v>41.086981999999992</v>
      </c>
      <c r="J65" s="38">
        <f t="shared" si="18"/>
        <v>0</v>
      </c>
      <c r="K65" s="31">
        <f t="shared" si="19"/>
        <v>41.086981999999992</v>
      </c>
      <c r="L65" s="51">
        <f t="shared" si="20"/>
        <v>9696.5277519999981</v>
      </c>
      <c r="M65" s="44"/>
      <c r="N65" s="44"/>
    </row>
    <row r="66" spans="1:15" ht="22.5" x14ac:dyDescent="0.2">
      <c r="A66" s="60" t="s">
        <v>91</v>
      </c>
      <c r="B66" s="70" t="s">
        <v>112</v>
      </c>
      <c r="C66" s="71" t="s">
        <v>138</v>
      </c>
      <c r="D66" s="17" t="s">
        <v>186</v>
      </c>
      <c r="E66" s="16" t="s">
        <v>197</v>
      </c>
      <c r="F66" s="18">
        <v>14</v>
      </c>
      <c r="G66" s="31"/>
      <c r="H66" s="45"/>
      <c r="I66" s="53">
        <v>75.055435000000003</v>
      </c>
      <c r="J66" s="38">
        <f t="shared" si="18"/>
        <v>0</v>
      </c>
      <c r="K66" s="31">
        <f t="shared" si="19"/>
        <v>75.055435000000003</v>
      </c>
      <c r="L66" s="51">
        <f t="shared" si="20"/>
        <v>1050.7760900000001</v>
      </c>
      <c r="M66" s="44"/>
      <c r="N66" s="44"/>
    </row>
    <row r="67" spans="1:15" ht="33.75" x14ac:dyDescent="0.2">
      <c r="A67" s="60" t="s">
        <v>92</v>
      </c>
      <c r="B67" s="70" t="s">
        <v>99</v>
      </c>
      <c r="C67" s="71" t="s">
        <v>139</v>
      </c>
      <c r="D67" s="17" t="s">
        <v>187</v>
      </c>
      <c r="E67" s="16" t="s">
        <v>197</v>
      </c>
      <c r="F67" s="18">
        <v>12</v>
      </c>
      <c r="G67" s="31"/>
      <c r="H67" s="45"/>
      <c r="I67" s="53">
        <v>166.50505799999999</v>
      </c>
      <c r="J67" s="38">
        <f t="shared" si="18"/>
        <v>0</v>
      </c>
      <c r="K67" s="31">
        <f t="shared" si="19"/>
        <v>166.50505799999999</v>
      </c>
      <c r="L67" s="51">
        <f t="shared" si="20"/>
        <v>1998.060696</v>
      </c>
      <c r="M67" s="44"/>
      <c r="N67" s="44"/>
    </row>
    <row r="68" spans="1:15" ht="15.75" customHeight="1" x14ac:dyDescent="0.2">
      <c r="A68" s="73">
        <v>5</v>
      </c>
      <c r="B68" s="102" t="s">
        <v>140</v>
      </c>
      <c r="C68" s="102"/>
      <c r="D68" s="102"/>
      <c r="E68" s="47"/>
      <c r="F68" s="74"/>
      <c r="G68" s="75"/>
      <c r="H68" s="76"/>
      <c r="I68" s="77"/>
      <c r="J68" s="78"/>
      <c r="K68" s="75"/>
      <c r="L68" s="79"/>
      <c r="M68" s="80"/>
      <c r="N68" s="42">
        <f>SUM(M69)</f>
        <v>76356.435378419992</v>
      </c>
    </row>
    <row r="69" spans="1:15" ht="15.75" customHeight="1" x14ac:dyDescent="0.2">
      <c r="A69" s="64" t="s">
        <v>93</v>
      </c>
      <c r="B69" s="103" t="s">
        <v>140</v>
      </c>
      <c r="C69" s="103"/>
      <c r="D69" s="103"/>
      <c r="E69" s="24"/>
      <c r="F69" s="25"/>
      <c r="G69" s="41"/>
      <c r="H69" s="65"/>
      <c r="I69" s="66"/>
      <c r="J69" s="67"/>
      <c r="K69" s="41"/>
      <c r="L69" s="68"/>
      <c r="M69" s="69">
        <f>SUM(L70:L71)</f>
        <v>76356.435378419992</v>
      </c>
      <c r="N69" s="44"/>
    </row>
    <row r="70" spans="1:15" ht="135" x14ac:dyDescent="0.2">
      <c r="A70" s="60" t="s">
        <v>94</v>
      </c>
      <c r="B70" s="70" t="s">
        <v>112</v>
      </c>
      <c r="C70" s="71" t="s">
        <v>141</v>
      </c>
      <c r="D70" s="17" t="s">
        <v>188</v>
      </c>
      <c r="E70" s="16" t="s">
        <v>195</v>
      </c>
      <c r="F70" s="18">
        <v>87</v>
      </c>
      <c r="G70" s="31"/>
      <c r="H70" s="45"/>
      <c r="I70" s="53">
        <v>98.250927000000004</v>
      </c>
      <c r="J70" s="38">
        <f t="shared" ref="J70:J71" si="21">$J$76</f>
        <v>0</v>
      </c>
      <c r="K70" s="31">
        <f t="shared" ref="K70:K71" si="22">I70*(1-J70)</f>
        <v>98.250927000000004</v>
      </c>
      <c r="L70" s="51">
        <f t="shared" ref="L70:L71" si="23">K70*F70</f>
        <v>8547.8306489999995</v>
      </c>
      <c r="M70" s="44"/>
      <c r="N70" s="44"/>
    </row>
    <row r="71" spans="1:15" ht="22.5" x14ac:dyDescent="0.2">
      <c r="A71" s="60" t="s">
        <v>95</v>
      </c>
      <c r="B71" s="70" t="s">
        <v>112</v>
      </c>
      <c r="C71" s="71" t="s">
        <v>103</v>
      </c>
      <c r="D71" s="17" t="s">
        <v>189</v>
      </c>
      <c r="E71" s="16" t="s">
        <v>202</v>
      </c>
      <c r="F71" s="18">
        <v>84.86</v>
      </c>
      <c r="G71" s="31"/>
      <c r="H71" s="45"/>
      <c r="I71" s="53">
        <v>799.06439699999999</v>
      </c>
      <c r="J71" s="38">
        <f t="shared" si="21"/>
        <v>0</v>
      </c>
      <c r="K71" s="31">
        <f t="shared" si="22"/>
        <v>799.06439699999999</v>
      </c>
      <c r="L71" s="51">
        <f t="shared" si="23"/>
        <v>67808.604729419996</v>
      </c>
      <c r="M71" s="44"/>
      <c r="N71" s="44"/>
    </row>
    <row r="72" spans="1:15" ht="15" x14ac:dyDescent="0.2">
      <c r="A72" s="73">
        <v>6</v>
      </c>
      <c r="B72" s="102" t="s">
        <v>142</v>
      </c>
      <c r="C72" s="102"/>
      <c r="D72" s="102"/>
      <c r="E72" s="47"/>
      <c r="F72" s="74"/>
      <c r="G72" s="75"/>
      <c r="H72" s="76"/>
      <c r="I72" s="77"/>
      <c r="J72" s="78"/>
      <c r="K72" s="75"/>
      <c r="L72" s="79"/>
      <c r="M72" s="80"/>
      <c r="N72" s="42">
        <f>SUM(M73)</f>
        <v>3356.4232215999996</v>
      </c>
    </row>
    <row r="73" spans="1:15" ht="15" x14ac:dyDescent="0.2">
      <c r="A73" s="64" t="s">
        <v>96</v>
      </c>
      <c r="B73" s="103" t="s">
        <v>142</v>
      </c>
      <c r="C73" s="103"/>
      <c r="D73" s="103"/>
      <c r="E73" s="24"/>
      <c r="F73" s="25"/>
      <c r="G73" s="41"/>
      <c r="H73" s="65"/>
      <c r="I73" s="66"/>
      <c r="J73" s="67"/>
      <c r="K73" s="41"/>
      <c r="L73" s="68"/>
      <c r="M73" s="69">
        <f>SUM(L74:L75)</f>
        <v>3356.4232215999996</v>
      </c>
      <c r="N73" s="44"/>
    </row>
    <row r="74" spans="1:15" ht="22.5" x14ac:dyDescent="0.2">
      <c r="A74" s="60" t="s">
        <v>97</v>
      </c>
      <c r="B74" s="70" t="s">
        <v>99</v>
      </c>
      <c r="C74" s="71" t="s">
        <v>143</v>
      </c>
      <c r="D74" s="17" t="s">
        <v>190</v>
      </c>
      <c r="E74" s="16" t="s">
        <v>195</v>
      </c>
      <c r="F74" s="18">
        <v>730</v>
      </c>
      <c r="G74" s="31"/>
      <c r="H74" s="45"/>
      <c r="I74" s="53">
        <v>0.60907199999999995</v>
      </c>
      <c r="J74" s="38">
        <f t="shared" ref="J74:J75" si="24">$J$76</f>
        <v>0</v>
      </c>
      <c r="K74" s="31">
        <f t="shared" ref="K74:K75" si="25">I74*(1-J74)</f>
        <v>0.60907199999999995</v>
      </c>
      <c r="L74" s="51">
        <f t="shared" ref="L74:L75" si="26">K74*F74</f>
        <v>444.62255999999996</v>
      </c>
      <c r="M74" s="44"/>
      <c r="N74" s="44"/>
    </row>
    <row r="75" spans="1:15" ht="33.75" x14ac:dyDescent="0.2">
      <c r="A75" s="60" t="s">
        <v>98</v>
      </c>
      <c r="B75" s="70" t="s">
        <v>99</v>
      </c>
      <c r="C75" s="71" t="s">
        <v>144</v>
      </c>
      <c r="D75" s="23" t="s">
        <v>191</v>
      </c>
      <c r="E75" s="16" t="s">
        <v>195</v>
      </c>
      <c r="F75" s="18">
        <v>235.6</v>
      </c>
      <c r="G75" s="31"/>
      <c r="H75" s="45"/>
      <c r="I75" s="53">
        <v>12.359086</v>
      </c>
      <c r="J75" s="38">
        <f t="shared" si="24"/>
        <v>0</v>
      </c>
      <c r="K75" s="31">
        <f t="shared" si="25"/>
        <v>12.359086</v>
      </c>
      <c r="L75" s="51">
        <f t="shared" si="26"/>
        <v>2911.8006615999998</v>
      </c>
      <c r="M75" s="44"/>
      <c r="N75" s="44"/>
    </row>
    <row r="76" spans="1:15" ht="15" customHeight="1" x14ac:dyDescent="0.2">
      <c r="A76" s="110" t="s">
        <v>12</v>
      </c>
      <c r="B76" s="110"/>
      <c r="C76" s="110"/>
      <c r="D76" s="110"/>
      <c r="E76" s="61"/>
      <c r="F76" s="61"/>
      <c r="G76" s="61"/>
      <c r="H76" s="62"/>
      <c r="I76" s="61"/>
      <c r="J76" s="46">
        <v>0</v>
      </c>
      <c r="K76" s="63"/>
      <c r="L76" s="58"/>
      <c r="M76" s="124">
        <f>SUM(N10:N75)</f>
        <v>374557.83591605996</v>
      </c>
      <c r="N76" s="124"/>
      <c r="O76" s="13"/>
    </row>
    <row r="77" spans="1:15" ht="19.5" customHeight="1" x14ac:dyDescent="0.2">
      <c r="A77" s="106" t="s">
        <v>9</v>
      </c>
      <c r="B77" s="106"/>
      <c r="C77" s="106"/>
      <c r="D77" s="106"/>
      <c r="E77" s="106"/>
      <c r="F77" s="106"/>
      <c r="G77" s="107" t="s">
        <v>8</v>
      </c>
      <c r="H77" s="107"/>
      <c r="I77" s="107"/>
      <c r="J77" s="107"/>
      <c r="K77" s="107"/>
      <c r="L77" s="107"/>
      <c r="M77" s="107"/>
      <c r="N77" s="107"/>
    </row>
    <row r="78" spans="1:15" ht="24" customHeight="1" x14ac:dyDescent="0.2">
      <c r="A78" s="107" t="s">
        <v>7</v>
      </c>
      <c r="B78" s="107"/>
      <c r="C78" s="107"/>
      <c r="D78" s="107"/>
      <c r="E78" s="107" t="s">
        <v>43</v>
      </c>
      <c r="F78" s="107"/>
      <c r="G78" s="107"/>
      <c r="H78" s="107"/>
      <c r="I78" s="107"/>
      <c r="J78" s="107"/>
      <c r="K78" s="107"/>
      <c r="L78" s="107"/>
      <c r="M78" s="107"/>
      <c r="N78" s="107"/>
    </row>
    <row r="79" spans="1:15" ht="15" x14ac:dyDescent="0.2">
      <c r="A79" s="125" t="s">
        <v>13</v>
      </c>
      <c r="B79" s="26" t="s">
        <v>206</v>
      </c>
      <c r="C79" s="27"/>
      <c r="D79" s="7"/>
      <c r="E79" s="8"/>
      <c r="F79" s="9"/>
      <c r="G79" s="9"/>
      <c r="H79" s="9"/>
      <c r="I79" s="12"/>
      <c r="J79" s="12"/>
      <c r="K79" s="10"/>
      <c r="L79" s="10"/>
    </row>
    <row r="80" spans="1:15" ht="15" x14ac:dyDescent="0.2">
      <c r="A80" s="126"/>
      <c r="B80" s="28" t="s">
        <v>205</v>
      </c>
      <c r="C80" s="27"/>
      <c r="D80" s="7"/>
      <c r="E80" s="111"/>
      <c r="F80" s="111"/>
      <c r="G80" s="29"/>
      <c r="H80" s="30"/>
      <c r="I80" s="30"/>
      <c r="J80" s="30"/>
      <c r="K80" s="30"/>
      <c r="L80" s="10"/>
    </row>
    <row r="81" spans="1:14" ht="20.25" customHeight="1" x14ac:dyDescent="0.2">
      <c r="A81" s="126"/>
      <c r="B81" s="108"/>
      <c r="C81" s="108"/>
      <c r="D81" s="108"/>
      <c r="E81" s="108"/>
      <c r="F81" s="108"/>
      <c r="G81" s="108"/>
      <c r="H81" s="108"/>
      <c r="I81" s="108"/>
      <c r="J81" s="108"/>
      <c r="K81" s="108"/>
      <c r="L81" s="108"/>
      <c r="M81" s="108"/>
      <c r="N81" s="108"/>
    </row>
    <row r="82" spans="1:14" ht="15" x14ac:dyDescent="0.2">
      <c r="A82" s="126"/>
      <c r="B82" s="108" t="s">
        <v>207</v>
      </c>
      <c r="C82" s="108"/>
      <c r="D82" s="108"/>
      <c r="E82" s="108"/>
      <c r="F82" s="108"/>
      <c r="G82" s="108"/>
      <c r="H82" s="108"/>
      <c r="I82" s="108"/>
      <c r="J82" s="108"/>
      <c r="K82" s="108"/>
      <c r="L82" s="108"/>
      <c r="M82" s="108"/>
      <c r="N82" s="108"/>
    </row>
    <row r="83" spans="1:14" ht="15" x14ac:dyDescent="0.2">
      <c r="A83" s="126"/>
      <c r="B83" s="108" t="s">
        <v>22</v>
      </c>
      <c r="C83" s="109"/>
      <c r="D83" s="109"/>
      <c r="E83" s="109"/>
      <c r="F83" s="109"/>
      <c r="G83" s="109"/>
      <c r="H83" s="109"/>
      <c r="I83" s="109"/>
      <c r="J83" s="109"/>
      <c r="K83" s="109"/>
      <c r="L83" s="10"/>
    </row>
    <row r="84" spans="1:14" ht="24" customHeight="1" x14ac:dyDescent="0.2">
      <c r="A84" s="126"/>
      <c r="B84" s="132" t="s">
        <v>14</v>
      </c>
      <c r="C84" s="132"/>
      <c r="D84" s="132"/>
      <c r="E84" s="132"/>
      <c r="F84" s="132"/>
      <c r="G84" s="132"/>
      <c r="H84" s="132"/>
      <c r="I84" s="132"/>
      <c r="J84" s="132"/>
      <c r="K84" s="132"/>
      <c r="L84" s="132"/>
      <c r="M84" s="132"/>
      <c r="N84" s="132"/>
    </row>
    <row r="85" spans="1:14" ht="15" x14ac:dyDescent="0.2">
      <c r="A85" s="6"/>
      <c r="B85" s="6"/>
      <c r="C85" s="6"/>
      <c r="D85" s="7"/>
      <c r="E85" s="8"/>
      <c r="F85" s="9"/>
      <c r="G85" s="9"/>
      <c r="H85" s="9"/>
      <c r="I85" s="12"/>
      <c r="J85" s="11"/>
      <c r="K85" s="10"/>
      <c r="L85" s="10"/>
    </row>
    <row r="86" spans="1:14" ht="15" x14ac:dyDescent="0.2">
      <c r="A86" s="6"/>
      <c r="B86" s="6"/>
      <c r="C86" s="6"/>
      <c r="D86" s="7"/>
      <c r="E86" s="8"/>
      <c r="F86" s="9"/>
      <c r="G86" s="9"/>
      <c r="H86" s="9"/>
      <c r="I86" s="12"/>
      <c r="J86" s="11"/>
      <c r="K86" s="10"/>
      <c r="L86" s="10"/>
    </row>
    <row r="87" spans="1:14" ht="15" x14ac:dyDescent="0.2">
      <c r="A87" s="6"/>
      <c r="B87" s="6"/>
      <c r="C87" s="6"/>
      <c r="D87" s="7"/>
      <c r="E87" s="8"/>
      <c r="F87" s="9"/>
      <c r="G87" s="9"/>
      <c r="H87" s="9"/>
      <c r="I87" s="12"/>
      <c r="J87" s="11"/>
      <c r="K87" s="10"/>
      <c r="L87" s="10"/>
    </row>
    <row r="88" spans="1:14" ht="15" x14ac:dyDescent="0.2">
      <c r="A88" s="6"/>
      <c r="B88" s="6"/>
      <c r="C88" s="6"/>
      <c r="D88" s="7"/>
      <c r="E88" s="8"/>
      <c r="F88" s="9"/>
      <c r="G88" s="9"/>
      <c r="H88" s="9"/>
      <c r="I88" s="12"/>
      <c r="J88" s="11"/>
      <c r="K88" s="10"/>
      <c r="L88" s="10"/>
    </row>
    <row r="89" spans="1:14" ht="15" x14ac:dyDescent="0.2">
      <c r="A89" s="6"/>
      <c r="B89" s="6"/>
      <c r="C89" s="6"/>
      <c r="D89" s="7"/>
      <c r="E89" s="8"/>
      <c r="F89" s="9"/>
      <c r="G89" s="9"/>
      <c r="H89" s="9"/>
      <c r="I89" s="12"/>
      <c r="J89" s="11"/>
      <c r="K89" s="10"/>
      <c r="L89" s="10"/>
    </row>
    <row r="90" spans="1:14" ht="15" x14ac:dyDescent="0.2">
      <c r="A90" s="6"/>
      <c r="B90" s="6"/>
      <c r="C90" s="6"/>
      <c r="D90" s="7"/>
      <c r="E90" s="8"/>
      <c r="F90" s="9"/>
      <c r="G90" s="9"/>
      <c r="H90" s="9"/>
      <c r="I90" s="12"/>
      <c r="J90" s="11"/>
      <c r="K90" s="10"/>
      <c r="L90" s="10"/>
    </row>
    <row r="91" spans="1:14" ht="15" x14ac:dyDescent="0.2">
      <c r="A91" s="6"/>
      <c r="B91" s="6"/>
      <c r="C91" s="6"/>
      <c r="D91" s="7"/>
      <c r="E91" s="8"/>
      <c r="F91" s="9"/>
      <c r="G91" s="9"/>
      <c r="H91" s="9"/>
      <c r="I91" s="12"/>
      <c r="J91" s="11"/>
      <c r="K91" s="10"/>
      <c r="L91" s="10"/>
    </row>
    <row r="92" spans="1:14" ht="15" x14ac:dyDescent="0.2">
      <c r="A92" s="6"/>
      <c r="B92" s="6"/>
      <c r="C92" s="6"/>
      <c r="D92" s="7"/>
      <c r="E92" s="8"/>
      <c r="F92" s="9"/>
      <c r="G92" s="9"/>
      <c r="H92" s="9"/>
      <c r="I92" s="12"/>
      <c r="J92" s="11"/>
      <c r="K92" s="10"/>
      <c r="L92" s="10"/>
    </row>
    <row r="93" spans="1:14" ht="15" x14ac:dyDescent="0.2">
      <c r="A93" s="6"/>
      <c r="B93" s="6"/>
      <c r="C93" s="6"/>
      <c r="D93" s="7"/>
      <c r="E93" s="8"/>
      <c r="F93" s="9"/>
      <c r="G93" s="9"/>
      <c r="H93" s="9"/>
      <c r="I93" s="12"/>
      <c r="J93" s="11"/>
      <c r="K93" s="10"/>
      <c r="L93" s="10"/>
    </row>
    <row r="94" spans="1:14" ht="15" x14ac:dyDescent="0.2">
      <c r="A94" s="6"/>
      <c r="B94" s="6"/>
      <c r="C94" s="6"/>
      <c r="D94" s="7"/>
      <c r="E94" s="8"/>
      <c r="F94" s="9"/>
      <c r="G94" s="9"/>
      <c r="H94" s="9"/>
      <c r="I94" s="12"/>
      <c r="J94" s="11"/>
      <c r="K94" s="10"/>
      <c r="L94" s="10"/>
    </row>
    <row r="95" spans="1:14" ht="15" x14ac:dyDescent="0.2">
      <c r="A95" s="6"/>
      <c r="B95" s="6"/>
      <c r="C95" s="6"/>
      <c r="D95" s="7"/>
      <c r="E95" s="8"/>
      <c r="F95" s="9"/>
      <c r="G95" s="9"/>
      <c r="H95" s="9"/>
      <c r="I95" s="12"/>
      <c r="J95" s="11"/>
      <c r="K95" s="10"/>
      <c r="L95" s="10"/>
    </row>
    <row r="96" spans="1:14" ht="15" x14ac:dyDescent="0.2">
      <c r="A96" s="6"/>
      <c r="B96" s="6"/>
      <c r="C96" s="6"/>
      <c r="D96" s="7"/>
      <c r="E96" s="8"/>
      <c r="F96" s="9"/>
      <c r="G96" s="9"/>
      <c r="H96" s="9"/>
      <c r="I96" s="12"/>
      <c r="J96" s="11"/>
      <c r="K96" s="10"/>
      <c r="L96" s="10"/>
    </row>
    <row r="97" spans="1:12" ht="15" x14ac:dyDescent="0.2">
      <c r="A97" s="6"/>
      <c r="B97" s="6"/>
      <c r="C97" s="6"/>
      <c r="D97" s="7"/>
      <c r="E97" s="8"/>
      <c r="F97" s="9"/>
      <c r="G97" s="9"/>
      <c r="H97" s="9"/>
      <c r="I97" s="12"/>
      <c r="J97" s="19"/>
      <c r="K97" s="10"/>
      <c r="L97" s="10"/>
    </row>
    <row r="98" spans="1:12" ht="15" x14ac:dyDescent="0.2">
      <c r="A98" s="6"/>
      <c r="B98" s="6"/>
      <c r="C98" s="6"/>
      <c r="D98" s="7"/>
      <c r="E98" s="8"/>
      <c r="F98" s="9"/>
      <c r="G98" s="9"/>
      <c r="H98" s="9"/>
      <c r="I98" s="12"/>
      <c r="J98" s="19"/>
      <c r="K98" s="10"/>
      <c r="L98" s="10"/>
    </row>
    <row r="99" spans="1:12" ht="15" x14ac:dyDescent="0.2">
      <c r="A99" s="6"/>
      <c r="B99" s="6"/>
      <c r="C99" s="6"/>
      <c r="D99" s="7"/>
      <c r="E99" s="8"/>
      <c r="F99" s="9"/>
      <c r="G99" s="9"/>
      <c r="H99" s="9"/>
      <c r="I99" s="12"/>
      <c r="J99" s="19"/>
      <c r="K99" s="10"/>
      <c r="L99" s="10"/>
    </row>
    <row r="100" spans="1:12" ht="15" x14ac:dyDescent="0.2">
      <c r="A100" s="6"/>
      <c r="B100" s="6"/>
      <c r="C100" s="6"/>
      <c r="D100" s="7"/>
      <c r="E100" s="8"/>
      <c r="F100" s="9"/>
      <c r="G100" s="9"/>
      <c r="H100" s="9"/>
      <c r="I100" s="12"/>
      <c r="J100" s="19"/>
      <c r="K100" s="10"/>
      <c r="L100" s="10"/>
    </row>
    <row r="101" spans="1:12" ht="15" x14ac:dyDescent="0.2">
      <c r="A101" s="6"/>
      <c r="B101" s="6"/>
      <c r="C101" s="6"/>
      <c r="D101" s="7"/>
      <c r="E101" s="8"/>
      <c r="F101" s="9"/>
      <c r="G101" s="9"/>
      <c r="H101" s="9"/>
      <c r="I101" s="12"/>
      <c r="J101" s="19"/>
      <c r="K101" s="10"/>
      <c r="L101" s="10"/>
    </row>
    <row r="102" spans="1:12" ht="15" x14ac:dyDescent="0.2">
      <c r="A102" s="6"/>
      <c r="B102" s="6"/>
      <c r="C102" s="6"/>
      <c r="D102" s="7"/>
      <c r="E102" s="8"/>
      <c r="F102" s="9"/>
      <c r="G102" s="9"/>
      <c r="H102" s="9"/>
      <c r="I102" s="12"/>
      <c r="J102" s="19"/>
      <c r="K102" s="10"/>
      <c r="L102" s="10"/>
    </row>
    <row r="103" spans="1:12" ht="15" x14ac:dyDescent="0.2">
      <c r="A103" s="6"/>
      <c r="B103" s="6"/>
      <c r="C103" s="6"/>
      <c r="D103" s="7"/>
      <c r="E103" s="8"/>
      <c r="F103" s="9"/>
      <c r="G103" s="9"/>
      <c r="H103" s="9"/>
      <c r="I103" s="12"/>
      <c r="J103" s="19"/>
      <c r="K103" s="10"/>
      <c r="L103" s="10"/>
    </row>
    <row r="104" spans="1:12" ht="15" x14ac:dyDescent="0.2">
      <c r="A104" s="6"/>
      <c r="B104" s="6"/>
      <c r="C104" s="6"/>
      <c r="D104" s="7"/>
      <c r="E104" s="8"/>
      <c r="F104" s="9"/>
      <c r="G104" s="9"/>
      <c r="H104" s="9"/>
      <c r="I104" s="12"/>
      <c r="J104" s="19"/>
      <c r="K104" s="10"/>
      <c r="L104" s="10"/>
    </row>
    <row r="105" spans="1:12" ht="15" x14ac:dyDescent="0.2">
      <c r="A105" s="6"/>
      <c r="B105" s="6"/>
      <c r="C105" s="6"/>
      <c r="D105" s="7"/>
      <c r="E105" s="8"/>
      <c r="F105" s="9"/>
      <c r="G105" s="9"/>
      <c r="H105" s="9"/>
      <c r="I105" s="12"/>
      <c r="J105" s="19"/>
      <c r="K105" s="10"/>
      <c r="L105" s="10"/>
    </row>
    <row r="106" spans="1:12" ht="15" x14ac:dyDescent="0.2">
      <c r="A106" s="6"/>
      <c r="B106" s="6"/>
      <c r="C106" s="6"/>
      <c r="D106" s="7"/>
      <c r="E106" s="8"/>
      <c r="F106" s="9"/>
      <c r="G106" s="9"/>
      <c r="H106" s="9"/>
      <c r="I106" s="12"/>
      <c r="J106" s="19"/>
      <c r="K106" s="10"/>
      <c r="L106" s="10"/>
    </row>
    <row r="107" spans="1:12" ht="15" x14ac:dyDescent="0.2">
      <c r="A107" s="6"/>
      <c r="B107" s="6"/>
      <c r="C107" s="6"/>
      <c r="D107" s="7"/>
      <c r="E107" s="8"/>
      <c r="F107" s="9"/>
      <c r="G107" s="9"/>
      <c r="H107" s="9"/>
      <c r="I107" s="12"/>
      <c r="J107" s="19"/>
      <c r="K107" s="10"/>
      <c r="L107" s="10"/>
    </row>
    <row r="108" spans="1:12" ht="15" x14ac:dyDescent="0.2">
      <c r="A108" s="6"/>
      <c r="B108" s="6"/>
      <c r="C108" s="6"/>
      <c r="D108" s="7"/>
      <c r="E108" s="8"/>
      <c r="F108" s="9"/>
      <c r="G108" s="9"/>
      <c r="H108" s="9"/>
      <c r="I108" s="12"/>
      <c r="J108" s="19"/>
      <c r="K108" s="10"/>
      <c r="L108" s="10"/>
    </row>
    <row r="109" spans="1:12" ht="15" x14ac:dyDescent="0.2">
      <c r="A109" s="6"/>
      <c r="B109" s="6"/>
      <c r="C109" s="6"/>
      <c r="D109" s="7"/>
      <c r="E109" s="8"/>
      <c r="F109" s="9"/>
      <c r="G109" s="9"/>
      <c r="H109" s="9"/>
      <c r="I109" s="12"/>
      <c r="J109" s="19"/>
      <c r="K109" s="10"/>
      <c r="L109" s="10"/>
    </row>
    <row r="110" spans="1:12" ht="15" x14ac:dyDescent="0.2">
      <c r="A110" s="6"/>
      <c r="B110" s="6"/>
      <c r="C110" s="6"/>
      <c r="D110" s="7"/>
      <c r="E110" s="8"/>
      <c r="F110" s="9"/>
      <c r="G110" s="9"/>
      <c r="H110" s="9"/>
      <c r="I110" s="12"/>
      <c r="J110" s="19"/>
      <c r="K110" s="10"/>
      <c r="L110" s="10"/>
    </row>
    <row r="111" spans="1:12" ht="15" x14ac:dyDescent="0.2">
      <c r="A111" s="6"/>
      <c r="B111" s="6"/>
      <c r="C111" s="6"/>
      <c r="D111" s="7"/>
      <c r="E111" s="8"/>
      <c r="F111" s="9"/>
      <c r="G111" s="9"/>
      <c r="H111" s="9"/>
      <c r="I111" s="12"/>
      <c r="J111" s="19"/>
      <c r="K111" s="10"/>
      <c r="L111" s="10"/>
    </row>
    <row r="112" spans="1:12" ht="15" x14ac:dyDescent="0.2">
      <c r="A112" s="6"/>
      <c r="B112" s="6"/>
      <c r="C112" s="6"/>
      <c r="D112" s="7"/>
      <c r="E112" s="8"/>
      <c r="F112" s="9"/>
      <c r="G112" s="9"/>
      <c r="H112" s="9"/>
      <c r="I112" s="12"/>
      <c r="J112" s="19"/>
      <c r="K112" s="10"/>
      <c r="L112" s="10"/>
    </row>
    <row r="113" spans="1:12" ht="15" x14ac:dyDescent="0.2">
      <c r="A113" s="6"/>
      <c r="B113" s="6"/>
      <c r="C113" s="6"/>
      <c r="D113" s="7"/>
      <c r="E113" s="8"/>
      <c r="F113" s="9"/>
      <c r="G113" s="9"/>
      <c r="H113" s="9"/>
      <c r="I113" s="12"/>
      <c r="J113" s="19"/>
      <c r="K113" s="10"/>
      <c r="L113" s="10"/>
    </row>
  </sheetData>
  <mergeCells count="48">
    <mergeCell ref="N9:N10"/>
    <mergeCell ref="M76:N76"/>
    <mergeCell ref="G77:N78"/>
    <mergeCell ref="A79:A84"/>
    <mergeCell ref="A1:N1"/>
    <mergeCell ref="A2:N2"/>
    <mergeCell ref="A3:N3"/>
    <mergeCell ref="A4:N4"/>
    <mergeCell ref="A5:N5"/>
    <mergeCell ref="A6:N6"/>
    <mergeCell ref="B81:N81"/>
    <mergeCell ref="B82:N82"/>
    <mergeCell ref="B84:N84"/>
    <mergeCell ref="E8:I8"/>
    <mergeCell ref="J8:N8"/>
    <mergeCell ref="A9:A10"/>
    <mergeCell ref="B9:B10"/>
    <mergeCell ref="C9:C10"/>
    <mergeCell ref="D9:D10"/>
    <mergeCell ref="E9:E10"/>
    <mergeCell ref="F9:F10"/>
    <mergeCell ref="G9:G10"/>
    <mergeCell ref="H9:H10"/>
    <mergeCell ref="I9:I10"/>
    <mergeCell ref="J9:J10"/>
    <mergeCell ref="K9:M9"/>
    <mergeCell ref="A77:F77"/>
    <mergeCell ref="A78:D78"/>
    <mergeCell ref="E78:F78"/>
    <mergeCell ref="B83:K83"/>
    <mergeCell ref="A76:D76"/>
    <mergeCell ref="E80:F80"/>
    <mergeCell ref="B11:D11"/>
    <mergeCell ref="B12:D12"/>
    <mergeCell ref="B16:D16"/>
    <mergeCell ref="B17:D17"/>
    <mergeCell ref="B23:D23"/>
    <mergeCell ref="B72:D72"/>
    <mergeCell ref="B73:D73"/>
    <mergeCell ref="B30:D30"/>
    <mergeCell ref="B53:D53"/>
    <mergeCell ref="B60:D60"/>
    <mergeCell ref="B61:D61"/>
    <mergeCell ref="B68:D68"/>
    <mergeCell ref="B69:D69"/>
    <mergeCell ref="B45:D45"/>
    <mergeCell ref="B32:D32"/>
    <mergeCell ref="B33:D33"/>
  </mergeCells>
  <conditionalFormatting sqref="A11:A75">
    <cfRule type="expression" dxfId="8" priority="9" stopIfTrue="1">
      <formula>OR($G11="M",$G11="A")</formula>
    </cfRule>
  </conditionalFormatting>
  <conditionalFormatting sqref="C13:C15">
    <cfRule type="expression" dxfId="7" priority="8" stopIfTrue="1">
      <formula>OR($G13="M",$G13="A")</formula>
    </cfRule>
  </conditionalFormatting>
  <conditionalFormatting sqref="C31">
    <cfRule type="expression" dxfId="6" priority="7" stopIfTrue="1">
      <formula>OR($G31="M",$G31="A")</formula>
    </cfRule>
  </conditionalFormatting>
  <conditionalFormatting sqref="C34:C44">
    <cfRule type="expression" dxfId="5" priority="6" stopIfTrue="1">
      <formula>OR($G34="M",$G34="A")</formula>
    </cfRule>
  </conditionalFormatting>
  <conditionalFormatting sqref="B53 B60:B61 B68:B69 B72:B73 B11:B12 B16:B17 B32:B33">
    <cfRule type="expression" dxfId="4" priority="4" stopIfTrue="1">
      <formula>OR($G11="M",$G11="A")</formula>
    </cfRule>
  </conditionalFormatting>
  <conditionalFormatting sqref="B45">
    <cfRule type="expression" dxfId="3" priority="1" stopIfTrue="1">
      <formula>OR($G45="M",$G45="A")</formula>
    </cfRule>
  </conditionalFormatting>
  <conditionalFormatting sqref="B54:C59 B46:C52 B62:C67 B70:C71 B74:C75">
    <cfRule type="expression" dxfId="2" priority="5" stopIfTrue="1">
      <formula>OR($G46="M",$G46="A")</formula>
    </cfRule>
  </conditionalFormatting>
  <conditionalFormatting sqref="B23 B30">
    <cfRule type="expression" dxfId="1" priority="2" stopIfTrue="1">
      <formula>OR($G23="M",$G23="A")</formula>
    </cfRule>
  </conditionalFormatting>
  <conditionalFormatting sqref="B13:B15 B18:B22 B24:B29 B34:B44 B31">
    <cfRule type="expression" dxfId="0" priority="3" stopIfTrue="1">
      <formula>OR($G13="M",$G13="A")</formula>
    </cfRule>
  </conditionalFormatting>
  <dataValidations count="1">
    <dataValidation type="list" allowBlank="1" showInputMessage="1" showErrorMessage="1" sqref="B54:B59 B62:B67 B70:B71 B74:B75 B46:B52 B13:B15 B18:B22 B34:B44 B24:B29 B31">
      <formula1>"SINAPI,SINAPI-I,SICRO,Composição,Cotação"</formula1>
    </dataValidation>
  </dataValidations>
  <printOptions horizontalCentered="1"/>
  <pageMargins left="0" right="0" top="0.55118110236220474" bottom="0.55118110236220474" header="0.31496062992125984" footer="0.35433070866141736"/>
  <pageSetup paperSize="9" scale="80" fitToHeight="16" orientation="landscape" r:id="rId1"/>
  <headerFooter>
    <oddHeader>&amp;R&amp;"Verdana,Normal"&amp;8Fls.:______
Processo n.º 23069.009.679/2019-21</oddHeader>
    <oddFooter>&amp;R&amp;"Verdana,Normal"&amp;8Pág.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zoomScaleNormal="100" workbookViewId="0">
      <selection activeCell="A6" sqref="A6:K6"/>
    </sheetView>
  </sheetViews>
  <sheetFormatPr defaultRowHeight="15" x14ac:dyDescent="0.25"/>
  <cols>
    <col min="1" max="1" width="7.7109375" customWidth="1"/>
    <col min="2" max="2" width="37.140625" customWidth="1"/>
    <col min="3" max="3" width="13.42578125" bestFit="1" customWidth="1"/>
    <col min="4" max="4" width="10.85546875" bestFit="1" customWidth="1"/>
    <col min="5" max="10" width="13" bestFit="1" customWidth="1"/>
    <col min="11" max="11" width="13.42578125" bestFit="1" customWidth="1"/>
    <col min="13" max="13" width="13.42578125" customWidth="1"/>
  </cols>
  <sheetData>
    <row r="1" spans="1:14" ht="15.75" x14ac:dyDescent="0.25">
      <c r="A1" s="127" t="s">
        <v>203</v>
      </c>
      <c r="B1" s="127"/>
      <c r="C1" s="127"/>
      <c r="D1" s="127"/>
      <c r="E1" s="127"/>
      <c r="F1" s="127"/>
      <c r="G1" s="127"/>
      <c r="H1" s="127"/>
      <c r="I1" s="127"/>
      <c r="J1" s="127"/>
      <c r="K1" s="127"/>
      <c r="L1" s="32"/>
      <c r="M1" s="32"/>
      <c r="N1" s="32"/>
    </row>
    <row r="2" spans="1:14" ht="15.75" x14ac:dyDescent="0.25">
      <c r="A2" s="128" t="s">
        <v>6</v>
      </c>
      <c r="B2" s="128"/>
      <c r="C2" s="128"/>
      <c r="D2" s="128"/>
      <c r="E2" s="128"/>
      <c r="F2" s="128"/>
      <c r="G2" s="128"/>
      <c r="H2" s="128"/>
      <c r="I2" s="128"/>
      <c r="J2" s="128"/>
      <c r="K2" s="128"/>
      <c r="L2" s="33"/>
      <c r="M2" s="33"/>
      <c r="N2" s="33"/>
    </row>
    <row r="3" spans="1:14" ht="15.75" x14ac:dyDescent="0.25">
      <c r="A3" s="128" t="s">
        <v>2</v>
      </c>
      <c r="B3" s="128"/>
      <c r="C3" s="128"/>
      <c r="D3" s="128"/>
      <c r="E3" s="128"/>
      <c r="F3" s="128"/>
      <c r="G3" s="128"/>
      <c r="H3" s="128"/>
      <c r="I3" s="128"/>
      <c r="J3" s="128"/>
      <c r="K3" s="128"/>
      <c r="L3" s="33"/>
      <c r="M3" s="33"/>
      <c r="N3" s="33"/>
    </row>
    <row r="4" spans="1:14" x14ac:dyDescent="0.25">
      <c r="A4" s="129" t="s">
        <v>10</v>
      </c>
      <c r="B4" s="129"/>
      <c r="C4" s="129"/>
      <c r="D4" s="129"/>
      <c r="E4" s="129"/>
      <c r="F4" s="129"/>
      <c r="G4" s="129"/>
      <c r="H4" s="129"/>
      <c r="I4" s="129"/>
      <c r="J4" s="129"/>
      <c r="K4" s="129"/>
      <c r="L4" s="34"/>
      <c r="M4" s="34"/>
      <c r="N4" s="34"/>
    </row>
    <row r="5" spans="1:14" ht="31.5" customHeight="1" x14ac:dyDescent="0.25">
      <c r="A5" s="130" t="s">
        <v>227</v>
      </c>
      <c r="B5" s="130"/>
      <c r="C5" s="130"/>
      <c r="D5" s="130"/>
      <c r="E5" s="130"/>
      <c r="F5" s="130"/>
      <c r="G5" s="130"/>
      <c r="H5" s="130"/>
      <c r="I5" s="130"/>
      <c r="J5" s="130"/>
      <c r="K5" s="130"/>
      <c r="L5" s="35"/>
      <c r="M5" s="35"/>
      <c r="N5" s="35"/>
    </row>
    <row r="6" spans="1:14" x14ac:dyDescent="0.25">
      <c r="A6" s="131" t="s">
        <v>204</v>
      </c>
      <c r="B6" s="131"/>
      <c r="C6" s="131"/>
      <c r="D6" s="131"/>
      <c r="E6" s="131"/>
      <c r="F6" s="131"/>
      <c r="G6" s="131"/>
      <c r="H6" s="131"/>
      <c r="I6" s="131"/>
      <c r="J6" s="131"/>
      <c r="K6" s="131"/>
      <c r="L6" s="93"/>
      <c r="M6" s="93"/>
      <c r="N6" s="93"/>
    </row>
    <row r="7" spans="1:14" ht="16.5" x14ac:dyDescent="0.25">
      <c r="A7" s="155"/>
      <c r="B7" s="156"/>
      <c r="C7" s="156"/>
      <c r="D7" s="156"/>
      <c r="E7" s="156"/>
      <c r="F7" s="156"/>
      <c r="G7" s="156"/>
      <c r="H7" s="156"/>
      <c r="I7" s="156"/>
      <c r="J7" s="156"/>
    </row>
    <row r="8" spans="1:14" x14ac:dyDescent="0.25">
      <c r="A8" s="161" t="s">
        <v>0</v>
      </c>
      <c r="B8" s="162" t="s">
        <v>208</v>
      </c>
      <c r="C8" s="162" t="s">
        <v>209</v>
      </c>
      <c r="D8" s="163" t="s">
        <v>210</v>
      </c>
      <c r="E8" s="157" t="s">
        <v>211</v>
      </c>
      <c r="F8" s="158"/>
      <c r="G8" s="158"/>
      <c r="H8" s="158"/>
      <c r="I8" s="158"/>
      <c r="J8" s="158"/>
      <c r="K8" s="153" t="s">
        <v>212</v>
      </c>
      <c r="L8" s="82"/>
      <c r="M8" s="82"/>
    </row>
    <row r="9" spans="1:14" x14ac:dyDescent="0.25">
      <c r="A9" s="164"/>
      <c r="B9" s="165"/>
      <c r="C9" s="165"/>
      <c r="D9" s="166"/>
      <c r="E9" s="83" t="s">
        <v>23</v>
      </c>
      <c r="F9" s="83" t="s">
        <v>24</v>
      </c>
      <c r="G9" s="83" t="s">
        <v>25</v>
      </c>
      <c r="H9" s="83" t="s">
        <v>216</v>
      </c>
      <c r="I9" s="83" t="s">
        <v>217</v>
      </c>
      <c r="J9" s="83" t="s">
        <v>218</v>
      </c>
      <c r="K9" s="154"/>
      <c r="L9" s="82"/>
      <c r="M9" s="82"/>
    </row>
    <row r="10" spans="1:14" ht="6.95" customHeight="1" x14ac:dyDescent="0.25">
      <c r="A10" s="167" t="s">
        <v>16</v>
      </c>
      <c r="B10" s="168" t="s">
        <v>220</v>
      </c>
      <c r="C10" s="169">
        <f>Orçamento!$N$11</f>
        <v>62762.813982</v>
      </c>
      <c r="D10" s="170">
        <f>C10/C$32</f>
        <v>0.16756508064635822</v>
      </c>
      <c r="E10" s="84"/>
      <c r="F10" s="84"/>
      <c r="G10" s="84"/>
      <c r="H10" s="84"/>
      <c r="I10" s="84"/>
      <c r="J10" s="89"/>
      <c r="K10" s="95"/>
      <c r="L10" s="82"/>
      <c r="M10" s="82"/>
    </row>
    <row r="11" spans="1:14" ht="15" customHeight="1" x14ac:dyDescent="0.25">
      <c r="A11" s="171"/>
      <c r="B11" s="168"/>
      <c r="C11" s="169"/>
      <c r="D11" s="170"/>
      <c r="E11" s="36">
        <f>$C10/5</f>
        <v>12552.5627964</v>
      </c>
      <c r="F11" s="36">
        <f t="shared" ref="F11:I11" si="0">$C10/5</f>
        <v>12552.5627964</v>
      </c>
      <c r="G11" s="36">
        <f t="shared" si="0"/>
        <v>12552.5627964</v>
      </c>
      <c r="H11" s="36">
        <f t="shared" si="0"/>
        <v>12552.5627964</v>
      </c>
      <c r="I11" s="36">
        <f t="shared" si="0"/>
        <v>12552.5627964</v>
      </c>
      <c r="J11" s="36"/>
      <c r="K11" s="96">
        <f>$C$32-SUM(E11:J11)</f>
        <v>311795.02193405997</v>
      </c>
      <c r="L11" s="82"/>
      <c r="M11" s="101"/>
    </row>
    <row r="12" spans="1:14" x14ac:dyDescent="0.25">
      <c r="A12" s="172" t="s">
        <v>17</v>
      </c>
      <c r="B12" s="173" t="s">
        <v>146</v>
      </c>
      <c r="C12" s="174">
        <f>Orçamento!$N$16</f>
        <v>54097.104244849994</v>
      </c>
      <c r="D12" s="175"/>
      <c r="E12" s="36"/>
      <c r="F12" s="36"/>
      <c r="G12" s="36"/>
      <c r="H12" s="36"/>
      <c r="I12" s="36"/>
      <c r="J12" s="85"/>
      <c r="K12" s="96"/>
      <c r="L12" s="82"/>
      <c r="M12" s="101"/>
    </row>
    <row r="13" spans="1:14" ht="6.95" customHeight="1" x14ac:dyDescent="0.25">
      <c r="A13" s="176" t="s">
        <v>39</v>
      </c>
      <c r="B13" s="177" t="s">
        <v>221</v>
      </c>
      <c r="C13" s="178">
        <f>Orçamento!$M$17</f>
        <v>5885.5830999999998</v>
      </c>
      <c r="D13" s="170">
        <f>C13/C$32</f>
        <v>1.5713416021869007E-2</v>
      </c>
      <c r="E13" s="159"/>
      <c r="F13" s="159"/>
      <c r="G13" s="159"/>
      <c r="H13" s="36"/>
      <c r="I13" s="159"/>
      <c r="J13" s="85"/>
      <c r="K13" s="96"/>
      <c r="L13" s="82"/>
      <c r="M13" s="101"/>
    </row>
    <row r="14" spans="1:14" x14ac:dyDescent="0.25">
      <c r="A14" s="176"/>
      <c r="B14" s="177"/>
      <c r="C14" s="179"/>
      <c r="D14" s="170"/>
      <c r="E14" s="36">
        <f>$C13*0.2</f>
        <v>1177.11662</v>
      </c>
      <c r="F14" s="36">
        <f>$C13*0.085</f>
        <v>500.2745635</v>
      </c>
      <c r="G14" s="36">
        <f>$C13*0.01</f>
        <v>58.855831000000002</v>
      </c>
      <c r="H14" s="36"/>
      <c r="I14" s="36">
        <f>$C13*0.705</f>
        <v>4149.3360855000001</v>
      </c>
      <c r="J14" s="36"/>
      <c r="K14" s="96">
        <f>K11-SUM(E14:J14)</f>
        <v>305909.43883405998</v>
      </c>
      <c r="L14" s="82"/>
      <c r="M14" s="101"/>
    </row>
    <row r="15" spans="1:14" ht="6.95" customHeight="1" x14ac:dyDescent="0.25">
      <c r="A15" s="176" t="s">
        <v>50</v>
      </c>
      <c r="B15" s="177" t="s">
        <v>222</v>
      </c>
      <c r="C15" s="178">
        <f>Orçamento!$M$23</f>
        <v>47780.783523099992</v>
      </c>
      <c r="D15" s="170">
        <f>C15/C$32</f>
        <v>0.1275658361444823</v>
      </c>
      <c r="E15" s="159"/>
      <c r="F15" s="159"/>
      <c r="G15" s="159"/>
      <c r="H15" s="159"/>
      <c r="I15" s="159"/>
      <c r="J15" s="36"/>
      <c r="K15" s="96"/>
      <c r="L15" s="82"/>
      <c r="M15" s="101"/>
    </row>
    <row r="16" spans="1:14" x14ac:dyDescent="0.25">
      <c r="A16" s="176"/>
      <c r="B16" s="180"/>
      <c r="C16" s="179"/>
      <c r="D16" s="170"/>
      <c r="E16" s="36">
        <f>$C15*0.2</f>
        <v>9556.156704619998</v>
      </c>
      <c r="F16" s="36">
        <f>$C15*0.2</f>
        <v>9556.156704619998</v>
      </c>
      <c r="G16" s="36">
        <f>$C15*0.2</f>
        <v>9556.156704619998</v>
      </c>
      <c r="H16" s="36">
        <f>$C15*0.2</f>
        <v>9556.156704619998</v>
      </c>
      <c r="I16" s="36">
        <f>$C15*0.2</f>
        <v>9556.156704619998</v>
      </c>
      <c r="J16" s="85"/>
      <c r="K16" s="96">
        <f>K14-SUM(E16:J16)</f>
        <v>258128.65531095999</v>
      </c>
      <c r="L16" s="82"/>
      <c r="M16" s="101"/>
    </row>
    <row r="17" spans="1:13" ht="6.95" customHeight="1" x14ac:dyDescent="0.25">
      <c r="A17" s="176" t="s">
        <v>57</v>
      </c>
      <c r="B17" s="177" t="s">
        <v>223</v>
      </c>
      <c r="C17" s="178">
        <f>Orçamento!$M$30</f>
        <v>430.7376217499999</v>
      </c>
      <c r="D17" s="170">
        <f>C17/C$32</f>
        <v>1.1499896156131415E-3</v>
      </c>
      <c r="E17" s="36"/>
      <c r="F17" s="36"/>
      <c r="G17" s="36"/>
      <c r="H17" s="36"/>
      <c r="I17" s="36"/>
      <c r="J17" s="160"/>
      <c r="K17" s="96"/>
      <c r="L17" s="82"/>
      <c r="M17" s="101"/>
    </row>
    <row r="18" spans="1:13" x14ac:dyDescent="0.25">
      <c r="A18" s="176"/>
      <c r="B18" s="180"/>
      <c r="C18" s="179"/>
      <c r="D18" s="170"/>
      <c r="E18" s="36"/>
      <c r="F18" s="36"/>
      <c r="G18" s="36"/>
      <c r="H18" s="36"/>
      <c r="I18" s="36"/>
      <c r="J18" s="85">
        <f>C17</f>
        <v>430.7376217499999</v>
      </c>
      <c r="K18" s="96">
        <f>K16-SUM(E18:J18)</f>
        <v>257697.91768920998</v>
      </c>
      <c r="L18" s="82"/>
      <c r="M18" s="101"/>
    </row>
    <row r="19" spans="1:13" x14ac:dyDescent="0.25">
      <c r="A19" s="172" t="s">
        <v>18</v>
      </c>
      <c r="B19" s="173" t="s">
        <v>150</v>
      </c>
      <c r="C19" s="174">
        <f>Orçamento!$N$32</f>
        <v>138743.78045462997</v>
      </c>
      <c r="D19" s="181"/>
      <c r="E19" s="36"/>
      <c r="F19" s="36"/>
      <c r="G19" s="36"/>
      <c r="H19" s="36"/>
      <c r="I19" s="36"/>
      <c r="J19" s="36"/>
      <c r="K19" s="96"/>
      <c r="L19" s="82"/>
      <c r="M19" s="101"/>
    </row>
    <row r="20" spans="1:13" ht="6.95" customHeight="1" x14ac:dyDescent="0.25">
      <c r="A20" s="182" t="s">
        <v>59</v>
      </c>
      <c r="B20" s="177" t="s">
        <v>224</v>
      </c>
      <c r="C20" s="178">
        <f>Orçamento!$M$33</f>
        <v>34510.837452939995</v>
      </c>
      <c r="D20" s="170">
        <f>C20/C$32</f>
        <v>9.2137539636666488E-2</v>
      </c>
      <c r="E20" s="36"/>
      <c r="F20" s="159"/>
      <c r="G20" s="36"/>
      <c r="H20" s="36"/>
      <c r="I20" s="159"/>
      <c r="J20" s="36"/>
      <c r="K20" s="96"/>
      <c r="L20" s="82"/>
      <c r="M20" s="101"/>
    </row>
    <row r="21" spans="1:13" x14ac:dyDescent="0.25">
      <c r="A21" s="182"/>
      <c r="B21" s="180"/>
      <c r="C21" s="179"/>
      <c r="D21" s="170"/>
      <c r="E21" s="36"/>
      <c r="F21" s="36">
        <f>$C20*0.94</f>
        <v>32440.187205763592</v>
      </c>
      <c r="G21" s="36"/>
      <c r="H21" s="36"/>
      <c r="I21" s="36">
        <f>$C20*0.06</f>
        <v>2070.6502471763997</v>
      </c>
      <c r="J21" s="36"/>
      <c r="K21" s="96">
        <f>K18-SUM(E21:J21)</f>
        <v>223187.08023626998</v>
      </c>
      <c r="L21" s="82"/>
      <c r="M21" s="101"/>
    </row>
    <row r="22" spans="1:13" ht="6.95" customHeight="1" x14ac:dyDescent="0.25">
      <c r="A22" s="182" t="s">
        <v>71</v>
      </c>
      <c r="B22" s="177" t="s">
        <v>225</v>
      </c>
      <c r="C22" s="178">
        <f>Orçamento!$M$45</f>
        <v>36819.043321389996</v>
      </c>
      <c r="D22" s="170">
        <f>C22/C$32</f>
        <v>9.8300021494254097E-2</v>
      </c>
      <c r="E22" s="36"/>
      <c r="F22" s="36"/>
      <c r="G22" s="159"/>
      <c r="H22" s="36"/>
      <c r="I22" s="159"/>
      <c r="J22" s="36"/>
      <c r="K22" s="96"/>
      <c r="L22" s="82"/>
      <c r="M22" s="101"/>
    </row>
    <row r="23" spans="1:13" x14ac:dyDescent="0.25">
      <c r="A23" s="182"/>
      <c r="B23" s="180"/>
      <c r="C23" s="179"/>
      <c r="D23" s="170"/>
      <c r="E23" s="36"/>
      <c r="F23" s="36"/>
      <c r="G23" s="36">
        <f>$C22*0.9</f>
        <v>33137.138989250998</v>
      </c>
      <c r="H23" s="36"/>
      <c r="I23" s="36">
        <f>$C22*0.1</f>
        <v>3681.904332139</v>
      </c>
      <c r="J23" s="36"/>
      <c r="K23" s="96">
        <f>K21-SUM(E23:J23)</f>
        <v>186368.03691487998</v>
      </c>
      <c r="L23" s="82"/>
      <c r="M23" s="101"/>
    </row>
    <row r="24" spans="1:13" ht="6.95" customHeight="1" x14ac:dyDescent="0.25">
      <c r="A24" s="182" t="s">
        <v>79</v>
      </c>
      <c r="B24" s="177" t="s">
        <v>226</v>
      </c>
      <c r="C24" s="178">
        <f>Orçamento!$M$53</f>
        <v>67413.89968029999</v>
      </c>
      <c r="D24" s="170">
        <f>C24/C$32</f>
        <v>0.17998261741187477</v>
      </c>
      <c r="E24" s="159"/>
      <c r="F24" s="36"/>
      <c r="G24" s="36"/>
      <c r="H24" s="36"/>
      <c r="I24" s="159"/>
      <c r="J24" s="36"/>
      <c r="K24" s="96"/>
      <c r="L24" s="82"/>
      <c r="M24" s="101"/>
    </row>
    <row r="25" spans="1:13" x14ac:dyDescent="0.25">
      <c r="A25" s="182"/>
      <c r="B25" s="180"/>
      <c r="C25" s="179"/>
      <c r="D25" s="170"/>
      <c r="E25" s="36">
        <f>$C24*0.85</f>
        <v>57301.814728254991</v>
      </c>
      <c r="F25" s="36"/>
      <c r="G25" s="36"/>
      <c r="H25" s="36"/>
      <c r="I25" s="36">
        <f>$C24*0.15</f>
        <v>10112.084952044997</v>
      </c>
      <c r="J25" s="36"/>
      <c r="K25" s="96">
        <f t="shared" ref="K25" si="1">K23-SUM(E25:J25)</f>
        <v>118954.13723457999</v>
      </c>
      <c r="L25" s="82"/>
      <c r="M25" s="101"/>
    </row>
    <row r="26" spans="1:13" ht="6.95" customHeight="1" x14ac:dyDescent="0.25">
      <c r="A26" s="167" t="s">
        <v>19</v>
      </c>
      <c r="B26" s="183" t="s">
        <v>135</v>
      </c>
      <c r="C26" s="184">
        <f>Orçamento!$N$60</f>
        <v>39241.278634559996</v>
      </c>
      <c r="D26" s="170">
        <f>C26/C$32</f>
        <v>0.10476694083461689</v>
      </c>
      <c r="E26" s="83"/>
      <c r="F26" s="89"/>
      <c r="G26" s="89"/>
      <c r="H26" s="84"/>
      <c r="I26" s="84"/>
      <c r="J26" s="89"/>
      <c r="K26" s="95"/>
      <c r="L26" s="82"/>
      <c r="M26" s="82"/>
    </row>
    <row r="27" spans="1:13" x14ac:dyDescent="0.25">
      <c r="A27" s="171"/>
      <c r="B27" s="185"/>
      <c r="C27" s="186"/>
      <c r="D27" s="170"/>
      <c r="E27" s="86"/>
      <c r="F27" s="36"/>
      <c r="G27" s="36"/>
      <c r="H27" s="86">
        <f>$C26*0.5</f>
        <v>19620.639317279998</v>
      </c>
      <c r="I27" s="86">
        <f>$C26*0.5</f>
        <v>19620.639317279998</v>
      </c>
      <c r="J27" s="36"/>
      <c r="K27" s="96">
        <f>K25-SUM(E27:J27)</f>
        <v>79712.858600020001</v>
      </c>
      <c r="L27" s="82"/>
      <c r="M27" s="101"/>
    </row>
    <row r="28" spans="1:13" ht="6.95" customHeight="1" x14ac:dyDescent="0.25">
      <c r="A28" s="167" t="s">
        <v>20</v>
      </c>
      <c r="B28" s="168" t="s">
        <v>140</v>
      </c>
      <c r="C28" s="184">
        <f>Orçamento!$N$68</f>
        <v>76356.435378419992</v>
      </c>
      <c r="D28" s="170">
        <f>C28/C$32</f>
        <v>0.20385753028413961</v>
      </c>
      <c r="E28" s="83"/>
      <c r="F28" s="83"/>
      <c r="G28" s="83"/>
      <c r="H28" s="92"/>
      <c r="I28" s="91"/>
      <c r="J28" s="90"/>
      <c r="K28" s="95"/>
      <c r="L28" s="82"/>
      <c r="M28" s="82"/>
    </row>
    <row r="29" spans="1:13" x14ac:dyDescent="0.25">
      <c r="A29" s="171"/>
      <c r="B29" s="185"/>
      <c r="C29" s="186"/>
      <c r="D29" s="170"/>
      <c r="E29" s="86"/>
      <c r="F29" s="86"/>
      <c r="G29" s="86"/>
      <c r="H29" s="86"/>
      <c r="I29" s="86">
        <f>$C28*0.5</f>
        <v>38178.217689209996</v>
      </c>
      <c r="J29" s="86">
        <f>$C28*0.5</f>
        <v>38178.217689209996</v>
      </c>
      <c r="K29" s="96">
        <f>K27-SUM(E29:J29)</f>
        <v>3356.4232216000091</v>
      </c>
      <c r="L29" s="82"/>
      <c r="M29" s="101"/>
    </row>
    <row r="30" spans="1:13" ht="6.95" customHeight="1" x14ac:dyDescent="0.25">
      <c r="A30" s="167" t="s">
        <v>21</v>
      </c>
      <c r="B30" s="168" t="s">
        <v>142</v>
      </c>
      <c r="C30" s="184">
        <f>Orçamento!$N$72</f>
        <v>3356.4232215999996</v>
      </c>
      <c r="D30" s="170">
        <f>C30/C$32</f>
        <v>8.9610279101254436E-3</v>
      </c>
      <c r="E30" s="83"/>
      <c r="F30" s="83"/>
      <c r="G30" s="83"/>
      <c r="H30" s="83"/>
      <c r="I30" s="92"/>
      <c r="J30" s="84"/>
      <c r="K30" s="95"/>
      <c r="L30" s="82"/>
      <c r="M30" s="82"/>
    </row>
    <row r="31" spans="1:13" x14ac:dyDescent="0.25">
      <c r="A31" s="171"/>
      <c r="B31" s="185"/>
      <c r="C31" s="186"/>
      <c r="D31" s="170"/>
      <c r="E31" s="83"/>
      <c r="F31" s="86"/>
      <c r="G31" s="86"/>
      <c r="H31" s="86"/>
      <c r="I31" s="86"/>
      <c r="J31" s="86">
        <f>$C30*1</f>
        <v>3356.4232215999996</v>
      </c>
      <c r="K31" s="96">
        <f>K29-SUM(E31:J31)</f>
        <v>9.5496943686157465E-12</v>
      </c>
      <c r="L31" s="82"/>
      <c r="M31" s="101"/>
    </row>
    <row r="32" spans="1:13" x14ac:dyDescent="0.25">
      <c r="A32" s="187"/>
      <c r="B32" s="188" t="s">
        <v>213</v>
      </c>
      <c r="C32" s="189">
        <f>C10+C12+C19+C26+C28+C30</f>
        <v>374557.83591605996</v>
      </c>
      <c r="D32" s="190">
        <f>SUM(D10:D31)</f>
        <v>0.99999999999999989</v>
      </c>
      <c r="E32" s="87"/>
      <c r="F32" s="87"/>
      <c r="G32" s="87"/>
      <c r="H32" s="87"/>
      <c r="I32" s="87"/>
      <c r="J32" s="87"/>
      <c r="K32" s="138"/>
      <c r="L32" s="82"/>
      <c r="M32" s="82"/>
    </row>
    <row r="33" spans="1:13" x14ac:dyDescent="0.25">
      <c r="A33" s="97"/>
      <c r="B33" s="140" t="s">
        <v>214</v>
      </c>
      <c r="C33" s="140"/>
      <c r="D33" s="140"/>
      <c r="E33" s="86">
        <f>SUM(E11:E31)</f>
        <v>80587.650849274985</v>
      </c>
      <c r="F33" s="86">
        <f>SUM(F11:F31)</f>
        <v>55049.181270283589</v>
      </c>
      <c r="G33" s="86">
        <f>SUM(G11:G31)</f>
        <v>55304.714321270993</v>
      </c>
      <c r="H33" s="86">
        <f>SUM(H11:H31)</f>
        <v>41729.358818299996</v>
      </c>
      <c r="I33" s="86">
        <f>SUM(I11:I31)</f>
        <v>99921.552124370399</v>
      </c>
      <c r="J33" s="86">
        <f>SUM(J11:J31)</f>
        <v>41965.378532559997</v>
      </c>
      <c r="K33" s="138"/>
      <c r="L33" s="82"/>
      <c r="M33" s="82"/>
    </row>
    <row r="34" spans="1:13" x14ac:dyDescent="0.25">
      <c r="A34" s="97"/>
      <c r="B34" s="141" t="s">
        <v>26</v>
      </c>
      <c r="C34" s="141"/>
      <c r="D34" s="141"/>
      <c r="E34" s="37">
        <f>E33</f>
        <v>80587.650849274985</v>
      </c>
      <c r="F34" s="37">
        <f>E34+F33</f>
        <v>135636.83211955859</v>
      </c>
      <c r="G34" s="37">
        <f>F34+G33</f>
        <v>190941.54644082958</v>
      </c>
      <c r="H34" s="37">
        <f>G34+H33</f>
        <v>232670.90525912959</v>
      </c>
      <c r="I34" s="37">
        <f>H34+I33</f>
        <v>332592.4573835</v>
      </c>
      <c r="J34" s="37">
        <f>I34+J33</f>
        <v>374557.83591606002</v>
      </c>
      <c r="K34" s="138"/>
      <c r="L34" s="82"/>
      <c r="M34" s="101"/>
    </row>
    <row r="35" spans="1:13" x14ac:dyDescent="0.25">
      <c r="A35" s="98"/>
      <c r="B35" s="141" t="s">
        <v>27</v>
      </c>
      <c r="C35" s="141"/>
      <c r="D35" s="141"/>
      <c r="E35" s="88">
        <f>E33/C32</f>
        <v>0.21515409136263547</v>
      </c>
      <c r="F35" s="88">
        <f>F33/$C$32</f>
        <v>0.14697111097849344</v>
      </c>
      <c r="G35" s="88">
        <f t="shared" ref="G35:J35" si="2">G33/$C$32</f>
        <v>0.1476533368632155</v>
      </c>
      <c r="H35" s="88">
        <f t="shared" si="2"/>
        <v>0.11140965377547656</v>
      </c>
      <c r="I35" s="88">
        <f t="shared" si="2"/>
        <v>0.26677202435237063</v>
      </c>
      <c r="J35" s="88">
        <f t="shared" si="2"/>
        <v>0.1120397826678084</v>
      </c>
      <c r="K35" s="138"/>
      <c r="L35" s="82"/>
      <c r="M35" s="82"/>
    </row>
    <row r="36" spans="1:13" x14ac:dyDescent="0.25">
      <c r="A36" s="99"/>
      <c r="B36" s="142" t="s">
        <v>28</v>
      </c>
      <c r="C36" s="142"/>
      <c r="D36" s="142"/>
      <c r="E36" s="100">
        <f>E35</f>
        <v>0.21515409136263547</v>
      </c>
      <c r="F36" s="100">
        <f>E36+F35</f>
        <v>0.36212520234112888</v>
      </c>
      <c r="G36" s="100">
        <f>F36+G35</f>
        <v>0.50977853920434435</v>
      </c>
      <c r="H36" s="100">
        <f>G36+H35</f>
        <v>0.62118819297982086</v>
      </c>
      <c r="I36" s="100">
        <f>H36+I35</f>
        <v>0.88796021733219144</v>
      </c>
      <c r="J36" s="100">
        <f t="shared" ref="J36" si="3">I36+J35</f>
        <v>0.99999999999999978</v>
      </c>
      <c r="K36" s="139"/>
      <c r="L36" s="82"/>
      <c r="M36" s="82"/>
    </row>
    <row r="37" spans="1:13" ht="33" customHeight="1" x14ac:dyDescent="0.25">
      <c r="A37" s="143" t="s">
        <v>9</v>
      </c>
      <c r="B37" s="144"/>
      <c r="C37" s="144"/>
      <c r="D37" s="144"/>
      <c r="E37" s="144"/>
      <c r="F37" s="145" t="s">
        <v>219</v>
      </c>
      <c r="G37" s="146"/>
      <c r="H37" s="146"/>
      <c r="I37" s="146"/>
      <c r="J37" s="146"/>
      <c r="K37" s="147"/>
    </row>
    <row r="38" spans="1:13" ht="33" customHeight="1" x14ac:dyDescent="0.25">
      <c r="A38" s="151" t="s">
        <v>7</v>
      </c>
      <c r="B38" s="152"/>
      <c r="C38" s="152"/>
      <c r="D38" s="50"/>
      <c r="E38" s="49" t="s">
        <v>43</v>
      </c>
      <c r="F38" s="148"/>
      <c r="G38" s="149"/>
      <c r="H38" s="149"/>
      <c r="I38" s="149"/>
      <c r="J38" s="149"/>
      <c r="K38" s="150"/>
    </row>
    <row r="39" spans="1:13" x14ac:dyDescent="0.25">
      <c r="A39" s="94" t="s">
        <v>13</v>
      </c>
      <c r="B39" s="26"/>
      <c r="C39" s="27"/>
      <c r="D39" s="27"/>
      <c r="E39" s="7"/>
      <c r="F39" s="8"/>
      <c r="G39" s="8"/>
      <c r="H39" s="8"/>
      <c r="I39" s="8"/>
      <c r="J39" s="9"/>
      <c r="K39" s="12"/>
      <c r="L39" s="12"/>
      <c r="M39" s="10"/>
    </row>
    <row r="40" spans="1:13" ht="26.25" customHeight="1" x14ac:dyDescent="0.25">
      <c r="A40" s="22"/>
      <c r="B40" s="137" t="s">
        <v>215</v>
      </c>
      <c r="C40" s="137"/>
      <c r="D40" s="137"/>
      <c r="E40" s="137"/>
      <c r="F40" s="137"/>
      <c r="G40" s="137"/>
      <c r="H40" s="137"/>
      <c r="I40" s="137"/>
      <c r="J40" s="137"/>
      <c r="K40" s="30"/>
      <c r="L40" s="30"/>
      <c r="M40" s="30"/>
    </row>
    <row r="41" spans="1:13" x14ac:dyDescent="0.25">
      <c r="A41" s="6"/>
      <c r="B41" s="108"/>
      <c r="C41" s="109"/>
      <c r="D41" s="109"/>
      <c r="E41" s="109"/>
      <c r="F41" s="109"/>
      <c r="G41" s="109"/>
      <c r="H41" s="109"/>
      <c r="I41" s="109"/>
      <c r="J41" s="109"/>
      <c r="K41" s="109"/>
      <c r="L41" s="109"/>
      <c r="M41" s="109"/>
    </row>
    <row r="42" spans="1:13" x14ac:dyDescent="0.25">
      <c r="A42" s="6"/>
      <c r="B42" s="108"/>
      <c r="C42" s="109"/>
      <c r="D42" s="109"/>
      <c r="E42" s="109"/>
      <c r="F42" s="109"/>
      <c r="G42" s="109"/>
      <c r="H42" s="109"/>
      <c r="I42" s="109"/>
      <c r="J42" s="109"/>
      <c r="K42" s="109"/>
      <c r="L42" s="109"/>
      <c r="M42" s="109"/>
    </row>
    <row r="43" spans="1:13" x14ac:dyDescent="0.25">
      <c r="A43" s="14"/>
      <c r="B43" s="108"/>
      <c r="C43" s="109"/>
      <c r="D43" s="109"/>
      <c r="E43" s="109"/>
      <c r="F43" s="109"/>
      <c r="G43" s="109"/>
      <c r="H43" s="109"/>
      <c r="I43" s="109"/>
      <c r="J43" s="109"/>
      <c r="K43" s="109"/>
      <c r="L43" s="109"/>
      <c r="M43" s="109"/>
    </row>
    <row r="44" spans="1:13" x14ac:dyDescent="0.25">
      <c r="A44" s="6"/>
      <c r="M44" s="10"/>
    </row>
  </sheetData>
  <mergeCells count="65">
    <mergeCell ref="A17:A18"/>
    <mergeCell ref="A15:A16"/>
    <mergeCell ref="A13:A14"/>
    <mergeCell ref="B13:B14"/>
    <mergeCell ref="B15:B16"/>
    <mergeCell ref="B17:B18"/>
    <mergeCell ref="C13:C14"/>
    <mergeCell ref="C15:C16"/>
    <mergeCell ref="C17:C18"/>
    <mergeCell ref="D13:D14"/>
    <mergeCell ref="D15:D16"/>
    <mergeCell ref="D17:D18"/>
    <mergeCell ref="A1:K1"/>
    <mergeCell ref="A2:K2"/>
    <mergeCell ref="A3:K3"/>
    <mergeCell ref="A4:K4"/>
    <mergeCell ref="A7:J7"/>
    <mergeCell ref="A8:A9"/>
    <mergeCell ref="B8:B9"/>
    <mergeCell ref="C8:C9"/>
    <mergeCell ref="D8:D9"/>
    <mergeCell ref="E8:J8"/>
    <mergeCell ref="K8:K9"/>
    <mergeCell ref="A10:A11"/>
    <mergeCell ref="B10:B11"/>
    <mergeCell ref="C10:C11"/>
    <mergeCell ref="D10:D11"/>
    <mergeCell ref="D20:D21"/>
    <mergeCell ref="A26:A27"/>
    <mergeCell ref="B26:B27"/>
    <mergeCell ref="C26:C27"/>
    <mergeCell ref="D26:D27"/>
    <mergeCell ref="A22:A23"/>
    <mergeCell ref="A24:A25"/>
    <mergeCell ref="B22:B23"/>
    <mergeCell ref="B24:B25"/>
    <mergeCell ref="C22:C23"/>
    <mergeCell ref="C24:C25"/>
    <mergeCell ref="D24:D25"/>
    <mergeCell ref="D22:D23"/>
    <mergeCell ref="B43:M43"/>
    <mergeCell ref="K32:K36"/>
    <mergeCell ref="B33:D33"/>
    <mergeCell ref="B34:D34"/>
    <mergeCell ref="B35:D35"/>
    <mergeCell ref="B36:D36"/>
    <mergeCell ref="A37:E37"/>
    <mergeCell ref="F37:K38"/>
    <mergeCell ref="A38:C38"/>
    <mergeCell ref="A5:K5"/>
    <mergeCell ref="A6:K6"/>
    <mergeCell ref="B40:J40"/>
    <mergeCell ref="B41:M41"/>
    <mergeCell ref="B42:M42"/>
    <mergeCell ref="A28:A29"/>
    <mergeCell ref="B28:B29"/>
    <mergeCell ref="C28:C29"/>
    <mergeCell ref="D28:D29"/>
    <mergeCell ref="A30:A31"/>
    <mergeCell ref="B30:B31"/>
    <mergeCell ref="C30:C31"/>
    <mergeCell ref="D30:D31"/>
    <mergeCell ref="A20:A21"/>
    <mergeCell ref="B20:B21"/>
    <mergeCell ref="C20:C21"/>
  </mergeCells>
  <printOptions horizontalCentered="1"/>
  <pageMargins left="0" right="0" top="1.0629921259842521" bottom="0.59055118110236227" header="0.51181102362204722" footer="0.11811023622047245"/>
  <pageSetup paperSize="9" scale="80" orientation="landscape" verticalDpi="0" r:id="rId1"/>
  <headerFooter>
    <oddHeader>&amp;RFls.:________
Processo n.º 23069.009.679/2019-21</oddHeader>
    <oddFoote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3</vt:i4>
      </vt:variant>
    </vt:vector>
  </HeadingPairs>
  <TitlesOfParts>
    <vt:vector size="5" baseType="lpstr">
      <vt:lpstr>Orçamento</vt:lpstr>
      <vt:lpstr>Cronograma</vt:lpstr>
      <vt:lpstr>Cronograma!Area_de_impressao</vt:lpstr>
      <vt:lpstr>Orçamento!Area_de_impressao</vt:lpstr>
      <vt:lpstr>Orçamento!Titulos_de_impressao</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dc:creator>
  <cp:lastModifiedBy>User</cp:lastModifiedBy>
  <cp:lastPrinted>2019-11-18T19:33:37Z</cp:lastPrinted>
  <dcterms:created xsi:type="dcterms:W3CDTF">2009-04-27T20:33:58Z</dcterms:created>
  <dcterms:modified xsi:type="dcterms:W3CDTF">2019-11-19T13:53:08Z</dcterms:modified>
</cp:coreProperties>
</file>