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10" yWindow="1335" windowWidth="11475" windowHeight="9750"/>
  </bookViews>
  <sheets>
    <sheet name="Orçamento" sheetId="2" r:id="rId1"/>
    <sheet name="Cronograma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s">#N/A</definedName>
    <definedName name="_01" localSheetId="1">#REF!</definedName>
    <definedName name="_01">#REF!</definedName>
    <definedName name="_01_4" localSheetId="1">#REF!</definedName>
    <definedName name="_01_4">#REF!</definedName>
    <definedName name="_10Excel_BuiltIn_Print_Area_1_1_1" localSheetId="1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1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1">#REF!</definedName>
    <definedName name="_8Excel_BuiltIn_Print_Area_1">#REF!</definedName>
    <definedName name="_9Excel_BuiltIn_Print_Area_1_1" localSheetId="1">#REF!</definedName>
    <definedName name="_9Excel_BuiltIn_Print_Area_1_1">#REF!</definedName>
    <definedName name="_A99990" localSheetId="1">'[1]Climatização Prédio DECEA'!#REF!</definedName>
    <definedName name="_A99990">'[1]Climatização Prédio DECEA'!#REF!</definedName>
    <definedName name="_A99999" localSheetId="1">'[1]Climatização Prédio DECEA'!#REF!</definedName>
    <definedName name="_A99999">'[1]Climatização Prédio DECEA'!#REF!</definedName>
    <definedName name="_s" localSheetId="1">#REF!</definedName>
    <definedName name="_s">#REF!</definedName>
    <definedName name="Á1" localSheetId="1">#REF!</definedName>
    <definedName name="Á1">#REF!</definedName>
    <definedName name="AAAA" localSheetId="1">#REF!</definedName>
    <definedName name="AAAA">#REF!</definedName>
    <definedName name="ACRES">#REF!</definedName>
    <definedName name="ACRES_4">#REF!</definedName>
    <definedName name="_xlnm.Print_Area" localSheetId="1">Cronograma!$A$1:$K$51</definedName>
    <definedName name="_xlnm.Print_Area" localSheetId="0">Orçamento!$A$1:$N$64</definedName>
    <definedName name="_xlnm.Print_Area">#REF!</definedName>
    <definedName name="Área_impressão_IM" localSheetId="1">#REF!</definedName>
    <definedName name="Área_impressão_IM">#REF!</definedName>
    <definedName name="Área_impressão_IM_1" localSheetId="1">#REF!</definedName>
    <definedName name="Área_impressão_IM_1">#REF!</definedName>
    <definedName name="Área_impressão_IM_1_4" localSheetId="1">'[2]ICEA - SJC'!#REF!</definedName>
    <definedName name="Área_impressão_IM_1_4">'[2]ICEA - SJC'!#REF!</definedName>
    <definedName name="Área_impressão_IM_4" localSheetId="1">#REF!</definedName>
    <definedName name="Área_impressão_IM_4">#REF!</definedName>
    <definedName name="arredondamento" localSheetId="1">#REF!</definedName>
    <definedName name="arredondamento">#REF!</definedName>
    <definedName name="BBBB" localSheetId="1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1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1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1">'[3]Parte Externa'!#REF!</definedName>
    <definedName name="ccc">'[3]Parte Externa'!#REF!</definedName>
    <definedName name="CDT">"PQ.$#REF!$#REF!"</definedName>
    <definedName name="CDT_2" localSheetId="1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1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1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1">#REF!</definedName>
    <definedName name="_xlnm.Criteria">#REF!</definedName>
    <definedName name="dddd" localSheetId="1">#REF!</definedName>
    <definedName name="dddd">#REF!</definedName>
    <definedName name="DDE_LINK4_5" localSheetId="1">'[4]CRONOGRAMA FISICO-FINANCEIRO'!#REF!</definedName>
    <definedName name="DDE_LINK4_5">'[4]CRONOGRAMA FISICO-FINANCEIRO'!#REF!</definedName>
    <definedName name="DDE_LINK41_5" localSheetId="1">'[4]CRONOGRAMA FISICO-FINANCEIRO'!#REF!</definedName>
    <definedName name="DDE_LINK41_5">'[4]CRONOGRAMA FISICO-FINANCEIRO'!#REF!</definedName>
    <definedName name="DIVE">"PQ.$#REF!$#REF!"</definedName>
    <definedName name="DIVE_2" localSheetId="1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1">#REF!</definedName>
    <definedName name="DPM_Eletricidade_Ltda.">#REF!</definedName>
    <definedName name="EEEEE" localSheetId="1">'[5]ARQUITETURA - ANEXO A'!#REF!</definedName>
    <definedName name="EEEEE">'[5]ARQUITETURA - ANEXO A'!#REF!</definedName>
    <definedName name="EQUI">"PQ.$#REF!$#REF!"</definedName>
    <definedName name="EQUI_2" localSheetId="1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1">#REF!</definedName>
    <definedName name="Excel_BuiltIn__FilterDatabase_5">#REF!</definedName>
    <definedName name="Excel_BuiltIn_Print_Area" localSheetId="1">#REF!</definedName>
    <definedName name="Excel_BuiltIn_Print_Area">#REF!</definedName>
    <definedName name="Excel_BuiltIn_Print_Area_1" localSheetId="1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1">#REF!</definedName>
    <definedName name="Excel_BuiltIn_Print_Area_5_4">#REF!</definedName>
    <definedName name="Excel_BuiltIn_Print_Area_6_1" localSheetId="1">#REF!</definedName>
    <definedName name="Excel_BuiltIn_Print_Area_6_1">#REF!</definedName>
    <definedName name="Excel_BuiltIn_Print_Area_7" localSheetId="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1">#REF!</definedName>
    <definedName name="Excel_BuiltIn_Print_Titles_1_1">#REF!</definedName>
    <definedName name="Excel_BuiltIn_Print_Titles_1_1_2" localSheetId="1">'[6]URB E RED EXT SO SG'!#REF!</definedName>
    <definedName name="Excel_BuiltIn_Print_Titles_1_1_2">'[6]URB E RED EXT SO SG'!#REF!</definedName>
    <definedName name="Excel_BuiltIn_Print_Titles_1_1_4" localSheetId="1">'[7]Climatização Prédio CISCEA'!#REF!</definedName>
    <definedName name="Excel_BuiltIn_Print_Titles_1_1_4">'[7]Climatização Prédio CISCEA'!#REF!</definedName>
    <definedName name="Excel_BuiltIn_Print_Titles_1_4" localSheetId="1">'[2]ICEA - SJC'!#REF!</definedName>
    <definedName name="Excel_BuiltIn_Print_Titles_1_4">'[2]ICEA - SJC'!#REF!</definedName>
    <definedName name="Excel_BuiltIn_Print_Titles_2" localSheetId="1">#REF!</definedName>
    <definedName name="Excel_BuiltIn_Print_Titles_2">#REF!</definedName>
    <definedName name="Excel_BuiltIn_Print_Titles_2_1" localSheetId="1">#REF!</definedName>
    <definedName name="Excel_BuiltIn_Print_Titles_2_1">#REF!</definedName>
    <definedName name="Excel_BuiltIn_Print_Titles_2_4" localSheetId="1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1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1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1">'[2]ICEA - SJC'!#REF!</definedName>
    <definedName name="mobilização">'[2]ICEA - SJC'!#REF!</definedName>
    <definedName name="NOME_DO_ARQUIVO" localSheetId="1">#REF!</definedName>
    <definedName name="NOME_DO_ARQUIVO">#REF!</definedName>
    <definedName name="NOME_DO_ARQUIVO_2" localSheetId="1">#REF!</definedName>
    <definedName name="NOME_DO_ARQUIVO_2">#REF!</definedName>
    <definedName name="NOME_DO_ARQUIVO_3" localSheetId="1">#REF!</definedName>
    <definedName name="NOME_DO_ARQUIVO_3">#REF!</definedName>
    <definedName name="NOME_DO_ARQUIVO_4">#REF!</definedName>
    <definedName name="NOME_DO_ARQUIVO_9" localSheetId="1">[8]CAPA!#REF!</definedName>
    <definedName name="NOME_DO_ARQUIVO_9">[8]CAPA!#REF!</definedName>
    <definedName name="PARA">"PQ.$#REF!$#REF!"</definedName>
    <definedName name="PARA_2" localSheetId="1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1">#REF!</definedName>
    <definedName name="Plan2">#REF!</definedName>
    <definedName name="PRAIO" localSheetId="1">#REF!</definedName>
    <definedName name="PRAIO">#REF!</definedName>
    <definedName name="PRAIO_4" localSheetId="1">#REF!</definedName>
    <definedName name="PRAIO_4">#REF!</definedName>
    <definedName name="Print_Area_MI">#REF!</definedName>
    <definedName name="Print_Area_MI___0">"$#REF!.$A$1:$G$64"</definedName>
    <definedName name="_xlnm.Print_Titles" localSheetId="0">Orçamento!$4:$10</definedName>
    <definedName name="Títulos_impressão_IM" localSheetId="1">#REF!</definedName>
    <definedName name="Títulos_impressão_IM">#REF!</definedName>
    <definedName name="Títulos_impressão_IM_1" localSheetId="1">#REF!</definedName>
    <definedName name="Títulos_impressão_IM_1">#REF!</definedName>
    <definedName name="Títulos_impressão_IM_1_4" localSheetId="1">'[2]ICEA - SJC'!#REF!</definedName>
    <definedName name="Títulos_impressão_IM_1_4">'[2]ICEA - SJC'!#REF!</definedName>
    <definedName name="Títulos_impressão_IM_4" localSheetId="1">#REF!</definedName>
    <definedName name="Títulos_impressão_IM_4">#REF!</definedName>
    <definedName name="TOTAL" localSheetId="1">#REF!</definedName>
    <definedName name="TOTAL">#REF!</definedName>
  </definedNames>
  <calcPr calcId="145621"/>
</workbook>
</file>

<file path=xl/calcChain.xml><?xml version="1.0" encoding="utf-8"?>
<calcChain xmlns="http://schemas.openxmlformats.org/spreadsheetml/2006/main">
  <c r="K42" i="4" l="1"/>
  <c r="K39" i="4"/>
  <c r="K36" i="4"/>
  <c r="K33" i="4"/>
  <c r="K30" i="4"/>
  <c r="K27" i="4"/>
  <c r="K24" i="4"/>
  <c r="K21" i="4"/>
  <c r="K18" i="4"/>
  <c r="K15" i="4"/>
  <c r="K12" i="4"/>
  <c r="J46" i="2"/>
  <c r="I46" i="2"/>
  <c r="K46" i="2" s="1"/>
  <c r="L46" i="2" s="1"/>
  <c r="M45" i="2" s="1"/>
  <c r="N45" i="2" s="1"/>
  <c r="C34" i="4" s="1"/>
  <c r="J42" i="2"/>
  <c r="I42" i="2"/>
  <c r="J21" i="2"/>
  <c r="I21" i="2"/>
  <c r="K21" i="2" s="1"/>
  <c r="L21" i="2" s="1"/>
  <c r="J17" i="2"/>
  <c r="I17" i="2"/>
  <c r="K17" i="2" s="1"/>
  <c r="L17" i="2" s="1"/>
  <c r="H34" i="4" l="1"/>
  <c r="I34" i="4"/>
  <c r="K42" i="2"/>
  <c r="L42" i="2" s="1"/>
  <c r="J16" i="2"/>
  <c r="I16" i="2"/>
  <c r="K16" i="2" s="1"/>
  <c r="L16" i="2" s="1"/>
  <c r="J54" i="2"/>
  <c r="I54" i="2"/>
  <c r="J53" i="2"/>
  <c r="I53" i="2"/>
  <c r="K53" i="2" s="1"/>
  <c r="L53" i="2" s="1"/>
  <c r="J52" i="2"/>
  <c r="I52" i="2"/>
  <c r="J50" i="2"/>
  <c r="I50" i="2"/>
  <c r="J49" i="2"/>
  <c r="I49" i="2"/>
  <c r="K49" i="2" s="1"/>
  <c r="L49" i="2" s="1"/>
  <c r="J48" i="2"/>
  <c r="I48" i="2"/>
  <c r="J44" i="2"/>
  <c r="I44" i="2"/>
  <c r="J41" i="2"/>
  <c r="I41" i="2"/>
  <c r="K41" i="2" s="1"/>
  <c r="L41" i="2" s="1"/>
  <c r="M40" i="2" s="1"/>
  <c r="N40" i="2" s="1"/>
  <c r="C28" i="4" s="1"/>
  <c r="G28" i="4" s="1"/>
  <c r="J39" i="2"/>
  <c r="I39" i="2"/>
  <c r="K39" i="2" s="1"/>
  <c r="L39" i="2" s="1"/>
  <c r="M38" i="2" s="1"/>
  <c r="N38" i="2" s="1"/>
  <c r="C25" i="4" s="1"/>
  <c r="F25" i="4" s="1"/>
  <c r="J37" i="2"/>
  <c r="I37" i="2"/>
  <c r="K37" i="2" s="1"/>
  <c r="L37" i="2" s="1"/>
  <c r="M36" i="2" s="1"/>
  <c r="N36" i="2" s="1"/>
  <c r="C22" i="4" s="1"/>
  <c r="F22" i="4" s="1"/>
  <c r="J35" i="2"/>
  <c r="I35" i="2"/>
  <c r="K35" i="2" s="1"/>
  <c r="L35" i="2" s="1"/>
  <c r="J34" i="2"/>
  <c r="I34" i="2"/>
  <c r="J32" i="2"/>
  <c r="I32" i="2"/>
  <c r="K32" i="2" s="1"/>
  <c r="L32" i="2" s="1"/>
  <c r="J31" i="2"/>
  <c r="I31" i="2"/>
  <c r="J29" i="2"/>
  <c r="I29" i="2"/>
  <c r="J28" i="2"/>
  <c r="I28" i="2"/>
  <c r="K28" i="2" s="1"/>
  <c r="L28" i="2" s="1"/>
  <c r="J27" i="2"/>
  <c r="I27" i="2"/>
  <c r="J26" i="2"/>
  <c r="I26" i="2"/>
  <c r="K26" i="2" s="1"/>
  <c r="L26" i="2" s="1"/>
  <c r="J25" i="2"/>
  <c r="I25" i="2"/>
  <c r="K25" i="2" s="1"/>
  <c r="L25" i="2" s="1"/>
  <c r="J24" i="2"/>
  <c r="I24" i="2"/>
  <c r="K24" i="2" s="1"/>
  <c r="L24" i="2" s="1"/>
  <c r="J23" i="2"/>
  <c r="I23" i="2"/>
  <c r="K23" i="2" s="1"/>
  <c r="L23" i="2" s="1"/>
  <c r="J20" i="2"/>
  <c r="I20" i="2"/>
  <c r="K20" i="2" s="1"/>
  <c r="L20" i="2" s="1"/>
  <c r="J19" i="2"/>
  <c r="I19" i="2"/>
  <c r="J18" i="2"/>
  <c r="I18" i="2"/>
  <c r="K18" i="2" s="1"/>
  <c r="L18" i="2" s="1"/>
  <c r="J15" i="2"/>
  <c r="I15" i="2"/>
  <c r="K15" i="2" s="1"/>
  <c r="L15" i="2" s="1"/>
  <c r="J14" i="2"/>
  <c r="I14" i="2"/>
  <c r="K14" i="2" s="1"/>
  <c r="L14" i="2" s="1"/>
  <c r="J13" i="2"/>
  <c r="I13" i="2"/>
  <c r="K13" i="2" s="1"/>
  <c r="L13" i="2" s="1"/>
  <c r="J12" i="2"/>
  <c r="I12" i="2"/>
  <c r="K12" i="2" s="1"/>
  <c r="L12" i="2" s="1"/>
  <c r="K19" i="2" l="1"/>
  <c r="L19" i="2" s="1"/>
  <c r="M11" i="2" s="1"/>
  <c r="N11" i="2" s="1"/>
  <c r="C10" i="4" s="1"/>
  <c r="K27" i="2"/>
  <c r="L27" i="2" s="1"/>
  <c r="M22" i="2" s="1"/>
  <c r="N22" i="2" s="1"/>
  <c r="C13" i="4" s="1"/>
  <c r="K29" i="2"/>
  <c r="L29" i="2" s="1"/>
  <c r="K31" i="2"/>
  <c r="L31" i="2" s="1"/>
  <c r="M30" i="2" s="1"/>
  <c r="N30" i="2" s="1"/>
  <c r="C16" i="4" s="1"/>
  <c r="F16" i="4" s="1"/>
  <c r="K34" i="2"/>
  <c r="L34" i="2" s="1"/>
  <c r="M33" i="2" s="1"/>
  <c r="N33" i="2" s="1"/>
  <c r="C19" i="4" s="1"/>
  <c r="F19" i="4" s="1"/>
  <c r="K44" i="2"/>
  <c r="L44" i="2" s="1"/>
  <c r="M43" i="2" s="1"/>
  <c r="N43" i="2" s="1"/>
  <c r="C31" i="4" s="1"/>
  <c r="G31" i="4" s="1"/>
  <c r="K48" i="2"/>
  <c r="L48" i="2" s="1"/>
  <c r="M47" i="2" s="1"/>
  <c r="N47" i="2" s="1"/>
  <c r="C37" i="4" s="1"/>
  <c r="K50" i="2"/>
  <c r="L50" i="2" s="1"/>
  <c r="K52" i="2"/>
  <c r="L52" i="2" s="1"/>
  <c r="M51" i="2" s="1"/>
  <c r="N51" i="2" s="1"/>
  <c r="C40" i="4" s="1"/>
  <c r="J40" i="4" s="1"/>
  <c r="K54" i="2"/>
  <c r="L54" i="2" s="1"/>
  <c r="J10" i="4" l="1"/>
  <c r="G10" i="4"/>
  <c r="E10" i="4"/>
  <c r="I13" i="4"/>
  <c r="H13" i="4"/>
  <c r="F13" i="4"/>
  <c r="G13" i="4"/>
  <c r="H37" i="4"/>
  <c r="G37" i="4"/>
  <c r="F37" i="4"/>
  <c r="H44" i="4" l="1"/>
  <c r="E44" i="4"/>
  <c r="E45" i="4" s="1"/>
  <c r="M56" i="2"/>
  <c r="C43" i="4"/>
  <c r="K10" i="4" s="1"/>
  <c r="K13" i="4" s="1"/>
  <c r="K16" i="4" s="1"/>
  <c r="K19" i="4" s="1"/>
  <c r="K22" i="4" s="1"/>
  <c r="K25" i="4" s="1"/>
  <c r="K28" i="4" s="1"/>
  <c r="K31" i="4" s="1"/>
  <c r="K34" i="4" s="1"/>
  <c r="K37" i="4" s="1"/>
  <c r="K40" i="4" s="1"/>
  <c r="H45" i="4" l="1"/>
  <c r="D10" i="4"/>
  <c r="D40" i="4"/>
  <c r="D22" i="4"/>
  <c r="D37" i="4"/>
  <c r="D25" i="4"/>
  <c r="D13" i="4"/>
  <c r="D28" i="4"/>
  <c r="D31" i="4"/>
  <c r="E46" i="4"/>
  <c r="E47" i="4" s="1"/>
  <c r="H47" i="4" s="1"/>
  <c r="D16" i="4"/>
  <c r="D19" i="4"/>
  <c r="H46" i="4"/>
  <c r="D34" i="4"/>
  <c r="D43" i="4" l="1"/>
</calcChain>
</file>

<file path=xl/sharedStrings.xml><?xml version="1.0" encoding="utf-8"?>
<sst xmlns="http://schemas.openxmlformats.org/spreadsheetml/2006/main" count="252" uniqueCount="182">
  <si>
    <t>ITEM</t>
  </si>
  <si>
    <t>DESCRIÇÃO DO ITEM</t>
  </si>
  <si>
    <t xml:space="preserve">(n.º do CNPJ) </t>
  </si>
  <si>
    <t>UNID.</t>
  </si>
  <si>
    <t>QUANT.</t>
  </si>
  <si>
    <t>UNITÁRIO</t>
  </si>
  <si>
    <t>(razão social da empresa licitante)</t>
  </si>
  <si>
    <t>Responsável Técnico pelo Orçamento:</t>
  </si>
  <si>
    <t>Local e data:</t>
  </si>
  <si>
    <t>MODELO DE PLANILHA DE ORÇAMENTO PARA EXECUÇÃO DE OBRA POR EMPREITADA POR PREÇO UNITÁRIO</t>
  </si>
  <si>
    <t>SERVIÇO</t>
  </si>
  <si>
    <t>PERCENTUAL DE DESCONTO E TOTAL GERAL DO ORÇAMENTO</t>
  </si>
  <si>
    <t>OBSERVAÇÃO</t>
  </si>
  <si>
    <t>- A planilha deve ser assinada pelo responsável técnico pela sua confecção (Art. 14 Lei 5.194/66), identificado através de carimbo com número do CREA e pelo representante legal da empresa, com carimbo do CNPJ.</t>
  </si>
  <si>
    <t>FONTE</t>
  </si>
  <si>
    <t>01</t>
  </si>
  <si>
    <t>02</t>
  </si>
  <si>
    <t>03</t>
  </si>
  <si>
    <t>04</t>
  </si>
  <si>
    <t>05</t>
  </si>
  <si>
    <t>06</t>
  </si>
  <si>
    <t>08</t>
  </si>
  <si>
    <t xml:space="preserve">As composições que não constam no SINAPI, procedeu-se a obtenção da composição em outra fonte (SCO) e utilizou-se como base de cálculo os insumos do SINAPI. </t>
  </si>
  <si>
    <t>No caso de não haver o insumo no SINAPI, foi mantido a referência de valor indicada na composição do SCO</t>
  </si>
  <si>
    <t>VALOR ACUMULADO</t>
  </si>
  <si>
    <t>% MENSAL</t>
  </si>
  <si>
    <t>% ACUMULADO</t>
  </si>
  <si>
    <t>VALOR ESTIMADO UFF</t>
  </si>
  <si>
    <t>CÓDIGO</t>
  </si>
  <si>
    <t xml:space="preserve"> CUSTO UNITÁRIO</t>
  </si>
  <si>
    <t>BDI (%)</t>
  </si>
  <si>
    <t xml:space="preserve"> PREÇO UNITÁRIO </t>
  </si>
  <si>
    <t>% DESCONTO</t>
  </si>
  <si>
    <t>PREÇO (R$)</t>
  </si>
  <si>
    <t>TOTAL DO ITEM (R$)</t>
  </si>
  <si>
    <t>SUBITEM</t>
  </si>
  <si>
    <t>CREA/CAU:</t>
  </si>
  <si>
    <t>VALOR PROPOSTO</t>
  </si>
  <si>
    <t>DISCRIMINAÇÃO DO SERVIÇO</t>
  </si>
  <si>
    <t>VALOR (R$)</t>
  </si>
  <si>
    <t>%</t>
  </si>
  <si>
    <t>SALDO (R$)</t>
  </si>
  <si>
    <t>09</t>
  </si>
  <si>
    <t>TOTAL ORÇADO</t>
  </si>
  <si>
    <t>TOTAL MENSAL</t>
  </si>
  <si>
    <t>- A planilha deve ser assinada pelo responsável técnico pela sua confecção (Art. 14 Lei 5.194/66), identificado através de carimbo com número do CREA/CAU</t>
  </si>
  <si>
    <t>M²</t>
  </si>
  <si>
    <t>SCO</t>
  </si>
  <si>
    <t>SINAPI</t>
  </si>
  <si>
    <t>TC04.15.0100</t>
  </si>
  <si>
    <t>M³</t>
  </si>
  <si>
    <t>M</t>
  </si>
  <si>
    <t>INSTALAÇÕES ELÉTRICAS</t>
  </si>
  <si>
    <t>REVESTIMENTO</t>
  </si>
  <si>
    <t>PISO</t>
  </si>
  <si>
    <t>PINTURA</t>
  </si>
  <si>
    <t>FORRO</t>
  </si>
  <si>
    <t>SERVIÇOS COMPLEMENTARES</t>
  </si>
  <si>
    <t>07</t>
  </si>
  <si>
    <t>Responsável legal pela empresa (assinatura e carimbo com CGC)</t>
  </si>
  <si>
    <t>Responsável legal pela empresa(assinatura e carimbo com CGC)</t>
  </si>
  <si>
    <t>Responsável Técnico pelo Orçamento(assinatura e carimbo CREA/CAU)</t>
  </si>
  <si>
    <t>ANEXO V-B DO EDITAL DE LICITAÇÃO POR RDC ELETRÔNICO N.º 04/2020/AD</t>
  </si>
  <si>
    <t>MODELO DE PLANILHA DE CRONOGRAMA FÍSICO E FINANCEIRO</t>
  </si>
  <si>
    <t xml:space="preserve"> - Referência SINAPI (desonerado): Set/2019</t>
  </si>
  <si>
    <r>
      <t>A referência utilizada como base de custos é a planilha do Sistema Nacional de Pesquisa de Custos e Índices da Construção Civil (SINAPI) e SCO Rio, ambos de</t>
    </r>
    <r>
      <rPr>
        <b/>
        <sz val="9"/>
        <color indexed="10"/>
        <rFont val="Verdana"/>
        <family val="2"/>
      </rPr>
      <t xml:space="preserve"> </t>
    </r>
    <r>
      <rPr>
        <sz val="9"/>
        <color indexed="10"/>
        <rFont val="Verdana"/>
        <family val="2"/>
      </rPr>
      <t>Set/2019</t>
    </r>
  </si>
  <si>
    <t xml:space="preserve"> - Incluso BDI sobre preço unitário para serviços de projetos: 23,54 % e para obras de : 29,79 %</t>
  </si>
  <si>
    <t>OBRA: Serviços para adequação de layout, objetivando a ocupação de salas no térreo e no 2º pavimento do edifício Bloco D da Cidade Universitária de Macaé.</t>
  </si>
  <si>
    <t>LOCAL: Avenida Aluizio da Silva Gomes nº 50, Novo Cavaleiro, Macaé/RJ</t>
  </si>
  <si>
    <t>ANEXO V-A DO EDITAL DE LICITAÇÃO POR PREGÃO ELETRÔNICO N.º 04/2020/AD</t>
  </si>
  <si>
    <t>01.00.000</t>
  </si>
  <si>
    <t>01.00.001</t>
  </si>
  <si>
    <t>01.00.002</t>
  </si>
  <si>
    <t>01.00.003</t>
  </si>
  <si>
    <t>01.00.004</t>
  </si>
  <si>
    <t>01.00.005</t>
  </si>
  <si>
    <t>01.00.006</t>
  </si>
  <si>
    <t>COMPOSIÇÃO 01</t>
  </si>
  <si>
    <t>01.00.007</t>
  </si>
  <si>
    <t>COMPOSIÇÃO 02</t>
  </si>
  <si>
    <t>01.00.008</t>
  </si>
  <si>
    <t>COMPOSIÇÃO 03</t>
  </si>
  <si>
    <t>01.00.009</t>
  </si>
  <si>
    <t>01.00.010</t>
  </si>
  <si>
    <t>02.00.000</t>
  </si>
  <si>
    <t>02.00.001</t>
  </si>
  <si>
    <t>02.00.002</t>
  </si>
  <si>
    <t>COMPOSIÇÃO 04</t>
  </si>
  <si>
    <t>02.00.003</t>
  </si>
  <si>
    <t>02.00.004</t>
  </si>
  <si>
    <t>02.00.005</t>
  </si>
  <si>
    <t>02.00.006</t>
  </si>
  <si>
    <t>02.00.007</t>
  </si>
  <si>
    <t>03.00.000</t>
  </si>
  <si>
    <t>03.00.001</t>
  </si>
  <si>
    <t>COMPOSIÇÃO 05</t>
  </si>
  <si>
    <t>03.00.002</t>
  </si>
  <si>
    <t>COMPOSIÇÃO 06</t>
  </si>
  <si>
    <t>04.00.000</t>
  </si>
  <si>
    <t>04.00.001</t>
  </si>
  <si>
    <t>COMPOSIÇÃO 07</t>
  </si>
  <si>
    <t>COMPOSIÇÃO 08</t>
  </si>
  <si>
    <t>05.00.000</t>
  </si>
  <si>
    <t>05.00.001</t>
  </si>
  <si>
    <t>06.00.000</t>
  </si>
  <si>
    <t xml:space="preserve"> </t>
  </si>
  <si>
    <t>06.00.001</t>
  </si>
  <si>
    <t>07.00.000</t>
  </si>
  <si>
    <t>07.00.001</t>
  </si>
  <si>
    <t>07.00.002</t>
  </si>
  <si>
    <t>08.00.000</t>
  </si>
  <si>
    <t>08.00.001</t>
  </si>
  <si>
    <t>09.00.000</t>
  </si>
  <si>
    <t>09.00.001</t>
  </si>
  <si>
    <t>10.00.000</t>
  </si>
  <si>
    <t>10.00.001</t>
  </si>
  <si>
    <t>COMPOSIÇÃO 09</t>
  </si>
  <si>
    <t>10.00.002</t>
  </si>
  <si>
    <t>COMPOSIÇÃO 10</t>
  </si>
  <si>
    <t>10.00.003</t>
  </si>
  <si>
    <t>COMPOSIÇÃO 11</t>
  </si>
  <si>
    <t>11.00.000</t>
  </si>
  <si>
    <t>11.00.001</t>
  </si>
  <si>
    <t>11.00.002</t>
  </si>
  <si>
    <t>11.00.003</t>
  </si>
  <si>
    <t>SERVIÇOS PRELIMINARES</t>
  </si>
  <si>
    <t>PLACA DE OBRA EM CHAPA GALVANIZADA ADESIVADA.</t>
  </si>
  <si>
    <t>EXECUÇÃO DE DEPÓSITO EM CANTEIRO DE OBRA EM CHAPA DE MADEIRA COMPENSADA, NÃO INCLUSO MOBILIÁRIO.</t>
  </si>
  <si>
    <t>DEMOLIÇÃO DE ALVENARIA DE BLOCO FURADO, DE FORMA MANUAL, SEM REAPROVEITAMENTO. (BIBLIOTECA)</t>
  </si>
  <si>
    <t>DEMOLIÇÃO DE REVESTIMENTO DE SOLEIRAS COM RASGOS NO PISO (+ 2 CM DE CADA LADO DA LARGURA DA PAREDE DEMOLIDA.)</t>
  </si>
  <si>
    <t>REMOÇÃO CUIDADOSA DE CAIXILHO DE MADEIRA COM REAPROVEITAMENTO  PARA INVERSÃO DA ABERTURA DAS PORTAS. (NA BIBLIOTECA)</t>
  </si>
  <si>
    <t>REMOÇÃO DE PORTAS (SALA AO LADO DA COPA + BILBIOTECA) DE FORMA MANUAL, COM REAPROVEITAMENTO.</t>
  </si>
  <si>
    <t>REMOÇÃO DE LUMINÁRIAS, DE FORMA MANUAL, COM REAPROVEITAMENTO.</t>
  </si>
  <si>
    <t>REMOÇÃO DE VENTILADORES DE TETO, DE FORMA MANUAL, COM REAPROVEITAMENTO.</t>
  </si>
  <si>
    <t>REMOÇÃO DE FORRO DE GESSO, DE FORMA MANUAL, SEM REAPROVEITAMENTO.</t>
  </si>
  <si>
    <t>RETIRADA DE ENTULHO DE OBRA EM CAÇAMBA DE AÇO COM 5M³ DE CAPACIDADE, INCLUSIVE CARREGAMENTO DO CONTAINER, TRANSPORTE E DESCARGA, EXCLUSIVE TARIFA DE DISPOSIÇÃO FINAL.</t>
  </si>
  <si>
    <t>ALVENARIA/VEDAÇÃO/DIVISÓRIA</t>
  </si>
  <si>
    <t>DIVISÓRIA TIPO PAINEL- PAINEL,  (D1), 35mm DE ESPESSURA, CONSIDERANDO UMA ÁREA SUPERIOR A 100m², CONSTITUIDA DE PAINEL CEGO,  COM MIOLO SEMI-OCO, REVESTIDO EM CHAPA DURA DE ALTA DENSIDADE, COM LAMINADO MELAMÍNICO DE BAIXA PRESSÃO, ESTRUTURADO EM PERFIS DE AÇO GALVANIZADO, PINTADO, INCLUSIVE PORTAS (02 PORTAS)  E EXCLUSIVE SUAS FERRAGENS.  DIVISÓRIAS TIPO PAINEL CEGO (D4) POSSUEM ALTURA DE 1,80M. FORNECIMENTO E COLOCAÇÃO.</t>
  </si>
  <si>
    <t>CONJUNTO DE FERRAGENS PARA PORTAS DE DIVISÓRIAS COM MAÇANETA DE ALAVANCA.</t>
  </si>
  <si>
    <t>DIVISÓRIA TIPO PAINEL-BANDEIRA DE VIDRO (D2) COM 35mm DE ESPESSURA, CONSIDERANDO UMA ÁREA SUPERIOR A 100m², CONSTITUIDA DE PAINEL DE VIDRO NA PARTE SUPERIOR (INCLUSIVE ESTE),  COM MIOLO SEMI-OCO, REVESTIDO EM CHAPA DURA DE ALTA DENSIDADE, COM LAMINADO MELAMÍNICO DE BAIXA PRESSÃO, ESTRUTURADO EM PERFIS DE AÇO GALVANIZADO,PINTADO, INCLUSIVE PORTAS (04 PORTAS) E EXCLUSIVE SUAS FERRAGENS.  FORNECIMENTO E COLOCAÇÃO.</t>
  </si>
  <si>
    <t>DIVISÓRIA TIPO PAINEL- VIDRO - PAINEL (D3) COM 35mm DE ESPESSURA, CONSIDERANDO UMA ÁREA SUPERIOR A 100m², CONSTITUIDA DE PAINEL CEGO ATÉ A ALTURA DE 1,10M E ACIMA DE 2,10M, COM VIDRO ENTRE 1,10M E 2,10 M  (INCLUSIVE ESTE),  COM MIOLO SEMI-OCO, REVESTIDO EM CHAPA DURA DE ALTA DENSIDADE, COM LAMINADO MELAMÍNICO DE BAIXA PRESSÃO, ESTRUTURADO EM PERFIS DE AÇO GALVANIZADO,PINTADO, INCLUSIVE PORTAS (01 PORTA) E EXCLUSIVE SUAS FERRAGENS.  FORNECIMENTO E COLOCAÇÃO.</t>
  </si>
  <si>
    <t>VERGA PRÉ-MOLDADA MEDINDO 13X15X120 CM PARA PORTAS ATÉ 1,5m  DE VÃO.</t>
  </si>
  <si>
    <t>VERGA PRÉ-MOLDADA MEDINDO 13X15X280 CM PARA JANELAS COM MAIS DE 1,5m  DE VÃO.</t>
  </si>
  <si>
    <t>CONTRAVERGA PRÉ-MOLDADAMEDINDO 13X15X280 CM PARA VÃOS DE MAIS DE 1,5m DE VÃO.</t>
  </si>
  <si>
    <t>ESQUADRIA</t>
  </si>
  <si>
    <t>RECOLOCAÇÃO DA PORTA REMOVIDA (ITEM 01.00.006) NA SALA DE PROCESSAMENTO TÉCNICO NA BIBLIOTECA E COLOCAÇÃO DE ADUELAS E ALIZARES.</t>
  </si>
  <si>
    <t>RECOLOCAÇÃO DE ADUELAS E ALIZARES COM INVERSÃO DA ABERTURA DAS PORTAS DA BILBIOTECA E  INSTALAÇÃO DAS PORTAS REMOVIDAS NO ITEM 01.00.006.</t>
  </si>
  <si>
    <t>RECOLOCAÇÃO DE LUMINÁRIAS.</t>
  </si>
  <si>
    <t>RECOLOCAÇÃO DE VENTILADOR DE TETO.</t>
  </si>
  <si>
    <t>EMBOÇO COM ARGAMASSA DE CIMENTO E AREIA, NO TRAÇO 1:1,5, COM 1,50CM DE ESPESSURA, INCLUSIVE CHAPISCO.</t>
  </si>
  <si>
    <t xml:space="preserve">SOLEIRA DE GRANITO COM (15X3) CM, ASSENTE COM RECOBRIMENTO DE NATA DE CIMENTO SOBRE ARGAMASSA DE CIMENTO E AREIA, NO TRAÇO 1:2. </t>
  </si>
  <si>
    <t>APLICAÇÃO MANUAL DE PINTURA COM TINTA LÁTEX ACRÍLICA EM PAREDES, DUAS DEMÃOS.</t>
  </si>
  <si>
    <t>PREPARO DE SUPERFÍCIE INTERNA DE REVESTIMENTO LISO, INCLUSIVE DEMÃO DE IMPERMEABILIZANTE SELADOR, COM 2 DEMÃOS DE MASSA ACRÍLICA E LIXAMENTOS NECESSÁRIOS.</t>
  </si>
  <si>
    <t>VIDROS</t>
  </si>
  <si>
    <t>VIDRO TEMPERADO INCOLOR, ESPESSURA 6 mm, FORNECIMENTO E INSTALAÇÃO.</t>
  </si>
  <si>
    <t>FORRO EM PLACAS DE GESSO, PARA AMBIENTES COMERCIAIS.</t>
  </si>
  <si>
    <t>EQUIPAMENTOS</t>
  </si>
  <si>
    <t>CONFECÇÃO DE TABLADO E RAMPA DE MADEIRA FORRADO DE CARPETE.</t>
  </si>
  <si>
    <t>CONFECÇÃO DE BALCÃO ACESSÍVEL DE MDF. CONFORME PROJETO</t>
  </si>
  <si>
    <t>CONFECÇÃO DE BALCÕES DE DIVISÓRIA. CONFORME PROJETO</t>
  </si>
  <si>
    <t>LIMPEZA DE PISOS CIMENTADOS.</t>
  </si>
  <si>
    <t>LIMPEZA MECÂNICA DE CARPETE EXECUTADA NO LOCAL DA INSTALAÇÃO, CONSIDERANDO ÁREA MÍNIMA DE 30m².</t>
  </si>
  <si>
    <t>LIMPEZA DE VIDROS, POR ÁREA DE SUPERFÍCIE (1 LADO).</t>
  </si>
  <si>
    <t xml:space="preserve">UN  </t>
  </si>
  <si>
    <t xml:space="preserve">UN </t>
  </si>
  <si>
    <t>88261/88316</t>
  </si>
  <si>
    <t>AL09.05.0153</t>
  </si>
  <si>
    <t>AL09.05.0450</t>
  </si>
  <si>
    <t>AL09.05.0800</t>
  </si>
  <si>
    <t>RV14.20.0600</t>
  </si>
  <si>
    <t>PT04.15.0056</t>
  </si>
  <si>
    <t>26.15.0350</t>
  </si>
  <si>
    <t>SC29.15.0450</t>
  </si>
  <si>
    <t>29.15.0500</t>
  </si>
  <si>
    <t>SC0</t>
  </si>
  <si>
    <t>RV09.05.0100</t>
  </si>
  <si>
    <t>SC04.05.1600</t>
  </si>
  <si>
    <t>10 dias</t>
  </si>
  <si>
    <t>20 dias</t>
  </si>
  <si>
    <t>30 dias</t>
  </si>
  <si>
    <t>MÊS 01</t>
  </si>
  <si>
    <t>MÊS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</si>
</sst>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0.0000%"/>
    <numFmt numFmtId="169" formatCode="d\.m"/>
  </numFmts>
  <fonts count="5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9"/>
      <color indexed="10"/>
      <name val="Verdana"/>
      <family val="2"/>
    </font>
    <font>
      <i/>
      <sz val="8"/>
      <color indexed="8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sz val="10"/>
      <name val="Verdana"/>
      <family val="2"/>
    </font>
    <font>
      <sz val="9"/>
      <name val="Arial"/>
      <family val="2"/>
    </font>
    <font>
      <sz val="9"/>
      <color indexed="10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11"/>
      <color rgb="FFFF0000"/>
      <name val="Arial"/>
      <family val="2"/>
    </font>
    <font>
      <b/>
      <sz val="10"/>
      <color rgb="FFFF0000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0"/>
      <color rgb="FF333399"/>
      <name val="Verdana"/>
      <family val="2"/>
    </font>
    <font>
      <b/>
      <sz val="10"/>
      <color rgb="FF000000"/>
      <name val="Verdana"/>
      <family val="2"/>
    </font>
    <font>
      <b/>
      <sz val="13"/>
      <color rgb="FF0066CC"/>
      <name val="Arial"/>
      <family val="2"/>
    </font>
    <font>
      <sz val="10"/>
      <color rgb="FF00000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7"/>
      <color rgb="FFFF0000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EB4E3"/>
        <bgColor rgb="FF8EB4E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8EB4E3"/>
      </patternFill>
    </fill>
    <fill>
      <patternFill patternType="solid">
        <fgColor theme="0"/>
        <bgColor rgb="FFFFFFFF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8EB4E3"/>
      </patternFill>
    </fill>
    <fill>
      <patternFill patternType="solid">
        <fgColor theme="3" tint="0.39997558519241921"/>
        <bgColor rgb="FFFFFFFF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thin">
        <color rgb="FF000000"/>
      </top>
      <bottom style="hair">
        <color rgb="FF000000"/>
      </bottom>
      <diagonal/>
    </border>
  </borders>
  <cellStyleXfs count="7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26" fillId="6" borderId="0" applyNumberFormat="0" applyBorder="0" applyAlignment="0" applyProtection="0"/>
    <xf numFmtId="0" fontId="16" fillId="2" borderId="1" applyNumberFormat="0" applyAlignment="0" applyProtection="0"/>
    <xf numFmtId="0" fontId="17" fillId="16" borderId="2" applyNumberFormat="0" applyAlignment="0" applyProtection="0"/>
    <xf numFmtId="165" fontId="27" fillId="0" borderId="0" applyFill="0" applyBorder="0" applyAlignment="0" applyProtection="0"/>
    <xf numFmtId="0" fontId="28" fillId="0" borderId="0"/>
    <xf numFmtId="0" fontId="23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9" fillId="3" borderId="1" applyNumberFormat="0" applyAlignment="0" applyProtection="0"/>
    <xf numFmtId="0" fontId="18" fillId="0" borderId="3" applyNumberFormat="0" applyFill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0" fillId="10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4" borderId="7" applyNumberFormat="0" applyFont="0" applyAlignment="0" applyProtection="0"/>
    <xf numFmtId="0" fontId="21" fillId="2" borderId="8" applyNumberFormat="0" applyAlignment="0" applyProtection="0"/>
    <xf numFmtId="9" fontId="3" fillId="0" borderId="0" applyFont="0" applyFill="0" applyBorder="0" applyAlignment="0" applyProtection="0"/>
    <xf numFmtId="9" fontId="27" fillId="0" borderId="0" applyFill="0" applyBorder="0" applyAlignment="0" applyProtection="0"/>
    <xf numFmtId="9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7" fillId="0" borderId="0" applyFill="0" applyBorder="0" applyAlignment="0" applyProtection="0"/>
    <xf numFmtId="164" fontId="27" fillId="0" borderId="0" applyFill="0" applyBorder="0" applyAlignment="0" applyProtection="0"/>
    <xf numFmtId="166" fontId="2" fillId="0" borderId="0"/>
    <xf numFmtId="164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27" fillId="0" borderId="0"/>
    <xf numFmtId="0" fontId="22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78">
    <xf numFmtId="0" fontId="0" fillId="0" borderId="0" xfId="0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0" fontId="6" fillId="0" borderId="0" xfId="0" applyFont="1"/>
    <xf numFmtId="44" fontId="7" fillId="0" borderId="0" xfId="38" applyFont="1" applyFill="1" applyBorder="1"/>
    <xf numFmtId="44" fontId="6" fillId="0" borderId="0" xfId="38" applyFont="1"/>
    <xf numFmtId="4" fontId="4" fillId="0" borderId="0" xfId="0" applyNumberFormat="1" applyFont="1"/>
    <xf numFmtId="0" fontId="11" fillId="0" borderId="0" xfId="0" applyFont="1" applyBorder="1" applyAlignment="1">
      <alignment vertical="distributed" wrapText="1"/>
    </xf>
    <xf numFmtId="44" fontId="7" fillId="0" borderId="0" xfId="38" applyFont="1"/>
    <xf numFmtId="44" fontId="4" fillId="0" borderId="0" xfId="38" applyFont="1"/>
    <xf numFmtId="44" fontId="5" fillId="0" borderId="0" xfId="38" applyFont="1"/>
    <xf numFmtId="4" fontId="39" fillId="0" borderId="0" xfId="0" applyNumberFormat="1" applyFont="1"/>
    <xf numFmtId="4" fontId="41" fillId="0" borderId="0" xfId="0" applyNumberFormat="1" applyFont="1" applyAlignment="1">
      <alignment horizontal="left" vertical="center"/>
    </xf>
    <xf numFmtId="0" fontId="35" fillId="0" borderId="0" xfId="0" applyFont="1" applyBorder="1" applyAlignment="1">
      <alignment horizontal="center"/>
    </xf>
    <xf numFmtId="4" fontId="41" fillId="0" borderId="0" xfId="0" applyNumberFormat="1" applyFont="1" applyAlignment="1">
      <alignment vertical="center"/>
    </xf>
    <xf numFmtId="0" fontId="36" fillId="0" borderId="0" xfId="0" applyFont="1" applyBorder="1" applyAlignment="1">
      <alignment vertical="distributed" wrapText="1"/>
    </xf>
    <xf numFmtId="0" fontId="9" fillId="0" borderId="0" xfId="0" applyFont="1" applyBorder="1" applyAlignment="1"/>
    <xf numFmtId="0" fontId="10" fillId="0" borderId="0" xfId="0" applyFont="1" applyBorder="1" applyAlignment="1"/>
    <xf numFmtId="0" fontId="7" fillId="0" borderId="0" xfId="0" applyFont="1" applyBorder="1" applyAlignment="1"/>
    <xf numFmtId="0" fontId="38" fillId="0" borderId="0" xfId="0" applyFont="1" applyAlignment="1">
      <alignment vertical="center" wrapText="1"/>
    </xf>
    <xf numFmtId="4" fontId="44" fillId="0" borderId="16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left" wrapText="1"/>
    </xf>
    <xf numFmtId="44" fontId="49" fillId="18" borderId="10" xfId="38" applyFont="1" applyFill="1" applyBorder="1" applyAlignment="1">
      <alignment horizontal="center" vertical="center" wrapText="1"/>
    </xf>
    <xf numFmtId="0" fontId="6" fillId="21" borderId="10" xfId="0" applyFont="1" applyFill="1" applyBorder="1" applyAlignment="1" applyProtection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  <xf numFmtId="2" fontId="6" fillId="21" borderId="10" xfId="0" applyNumberFormat="1" applyFont="1" applyFill="1" applyBorder="1" applyAlignment="1">
      <alignment horizontal="center" vertical="center" wrapText="1"/>
    </xf>
    <xf numFmtId="2" fontId="50" fillId="21" borderId="10" xfId="0" applyNumberFormat="1" applyFont="1" applyFill="1" applyBorder="1" applyAlignment="1">
      <alignment horizontal="right"/>
    </xf>
    <xf numFmtId="44" fontId="50" fillId="21" borderId="10" xfId="38" applyFont="1" applyFill="1" applyBorder="1"/>
    <xf numFmtId="44" fontId="51" fillId="21" borderId="10" xfId="38" applyFont="1" applyFill="1" applyBorder="1"/>
    <xf numFmtId="0" fontId="50" fillId="21" borderId="10" xfId="0" applyFont="1" applyFill="1" applyBorder="1"/>
    <xf numFmtId="0" fontId="6" fillId="21" borderId="10" xfId="0" applyFont="1" applyFill="1" applyBorder="1"/>
    <xf numFmtId="0" fontId="6" fillId="0" borderId="15" xfId="0" applyFont="1" applyBorder="1" applyAlignment="1"/>
    <xf numFmtId="0" fontId="33" fillId="0" borderId="0" xfId="0" applyFont="1" applyBorder="1"/>
    <xf numFmtId="0" fontId="1" fillId="0" borderId="0" xfId="0" applyFont="1"/>
    <xf numFmtId="4" fontId="1" fillId="19" borderId="16" xfId="0" applyNumberFormat="1" applyFont="1" applyFill="1" applyBorder="1" applyAlignment="1">
      <alignment horizontal="center"/>
    </xf>
    <xf numFmtId="4" fontId="41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right" vertical="center"/>
    </xf>
    <xf numFmtId="168" fontId="6" fillId="0" borderId="10" xfId="6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 applyProtection="1">
      <alignment horizontal="left" vertical="center" wrapText="1"/>
    </xf>
    <xf numFmtId="2" fontId="6" fillId="0" borderId="10" xfId="38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right" vertical="center"/>
    </xf>
    <xf numFmtId="10" fontId="6" fillId="0" borderId="10" xfId="6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21" borderId="10" xfId="0" applyNumberFormat="1" applyFont="1" applyFill="1" applyBorder="1" applyAlignment="1">
      <alignment vertical="center"/>
    </xf>
    <xf numFmtId="2" fontId="7" fillId="21" borderId="10" xfId="0" applyNumberFormat="1" applyFont="1" applyFill="1" applyBorder="1" applyAlignment="1" applyProtection="1">
      <alignment horizontal="left" vertical="center" wrapText="1"/>
    </xf>
    <xf numFmtId="168" fontId="7" fillId="21" borderId="10" xfId="60" applyNumberFormat="1" applyFont="1" applyFill="1" applyBorder="1" applyAlignment="1">
      <alignment horizontal="right" vertical="center"/>
    </xf>
    <xf numFmtId="4" fontId="7" fillId="21" borderId="10" xfId="0" applyNumberFormat="1" applyFont="1" applyFill="1" applyBorder="1" applyAlignment="1">
      <alignment vertical="center"/>
    </xf>
    <xf numFmtId="0" fontId="7" fillId="21" borderId="10" xfId="0" applyFont="1" applyFill="1" applyBorder="1" applyAlignment="1">
      <alignment vertical="center" wrapText="1"/>
    </xf>
    <xf numFmtId="10" fontId="7" fillId="21" borderId="10" xfId="60" applyNumberFormat="1" applyFont="1" applyFill="1" applyBorder="1" applyAlignment="1">
      <alignment horizontal="center" vertical="center" wrapText="1"/>
    </xf>
    <xf numFmtId="0" fontId="4" fillId="21" borderId="10" xfId="0" applyFont="1" applyFill="1" applyBorder="1"/>
    <xf numFmtId="10" fontId="1" fillId="0" borderId="16" xfId="0" applyNumberFormat="1" applyFont="1" applyFill="1" applyBorder="1" applyAlignment="1">
      <alignment horizontal="center"/>
    </xf>
    <xf numFmtId="4" fontId="44" fillId="17" borderId="16" xfId="0" applyNumberFormat="1" applyFont="1" applyFill="1" applyBorder="1" applyAlignment="1">
      <alignment horizontal="center"/>
    </xf>
    <xf numFmtId="10" fontId="1" fillId="22" borderId="16" xfId="0" applyNumberFormat="1" applyFont="1" applyFill="1" applyBorder="1" applyAlignment="1">
      <alignment horizontal="center"/>
    </xf>
    <xf numFmtId="0" fontId="1" fillId="23" borderId="16" xfId="0" applyFont="1" applyFill="1" applyBorder="1" applyAlignment="1">
      <alignment horizontal="center"/>
    </xf>
    <xf numFmtId="4" fontId="1" fillId="23" borderId="16" xfId="0" applyNumberFormat="1" applyFont="1" applyFill="1" applyBorder="1" applyAlignment="1">
      <alignment horizontal="center"/>
    </xf>
    <xf numFmtId="0" fontId="37" fillId="19" borderId="0" xfId="0" applyFont="1" applyFill="1" applyBorder="1" applyAlignment="1"/>
    <xf numFmtId="4" fontId="1" fillId="0" borderId="25" xfId="0" applyNumberFormat="1" applyFont="1" applyBorder="1"/>
    <xf numFmtId="0" fontId="7" fillId="21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6" fillId="0" borderId="10" xfId="0" applyFont="1" applyFill="1" applyBorder="1"/>
    <xf numFmtId="0" fontId="43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 applyProtection="1">
      <alignment horizontal="left" vertical="center" wrapText="1"/>
    </xf>
    <xf numFmtId="169" fontId="54" fillId="0" borderId="10" xfId="0" applyNumberFormat="1" applyFont="1" applyFill="1" applyBorder="1" applyAlignment="1">
      <alignment horizontal="center" vertical="center"/>
    </xf>
    <xf numFmtId="169" fontId="42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/>
    </xf>
    <xf numFmtId="0" fontId="43" fillId="21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21" borderId="10" xfId="0" applyFont="1" applyFill="1" applyBorder="1" applyAlignment="1">
      <alignment horizontal="center" vertical="center"/>
    </xf>
    <xf numFmtId="0" fontId="7" fillId="21" borderId="10" xfId="0" applyFont="1" applyFill="1" applyBorder="1" applyAlignment="1" applyProtection="1">
      <alignment horizontal="center" vertical="center" wrapText="1"/>
    </xf>
    <xf numFmtId="2" fontId="7" fillId="21" borderId="10" xfId="0" applyNumberFormat="1" applyFont="1" applyFill="1" applyBorder="1" applyAlignment="1">
      <alignment horizontal="center" vertical="center" wrapText="1"/>
    </xf>
    <xf numFmtId="4" fontId="43" fillId="21" borderId="10" xfId="0" applyNumberFormat="1" applyFont="1" applyFill="1" applyBorder="1" applyAlignment="1">
      <alignment horizontal="right" vertical="center"/>
    </xf>
    <xf numFmtId="10" fontId="7" fillId="21" borderId="10" xfId="60" applyNumberFormat="1" applyFont="1" applyFill="1" applyBorder="1" applyAlignment="1">
      <alignment horizontal="right" vertical="center"/>
    </xf>
    <xf numFmtId="2" fontId="7" fillId="21" borderId="10" xfId="38" applyNumberFormat="1" applyFont="1" applyFill="1" applyBorder="1" applyAlignment="1">
      <alignment vertical="center"/>
    </xf>
    <xf numFmtId="168" fontId="7" fillId="21" borderId="10" xfId="60" applyNumberFormat="1" applyFont="1" applyFill="1" applyBorder="1" applyAlignment="1">
      <alignment horizontal="center" vertical="center" wrapText="1"/>
    </xf>
    <xf numFmtId="2" fontId="7" fillId="21" borderId="10" xfId="38" applyNumberFormat="1" applyFont="1" applyFill="1" applyBorder="1"/>
    <xf numFmtId="4" fontId="7" fillId="21" borderId="10" xfId="0" applyNumberFormat="1" applyFont="1" applyFill="1" applyBorder="1"/>
    <xf numFmtId="4" fontId="6" fillId="21" borderId="10" xfId="0" applyNumberFormat="1" applyFont="1" applyFill="1" applyBorder="1"/>
    <xf numFmtId="0" fontId="1" fillId="19" borderId="30" xfId="0" applyFont="1" applyFill="1" applyBorder="1" applyAlignment="1">
      <alignment horizontal="center"/>
    </xf>
    <xf numFmtId="0" fontId="1" fillId="19" borderId="31" xfId="0" applyFont="1" applyFill="1" applyBorder="1" applyAlignment="1">
      <alignment horizontal="center"/>
    </xf>
    <xf numFmtId="0" fontId="1" fillId="19" borderId="3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44" fillId="0" borderId="16" xfId="0" applyNumberFormat="1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10" fontId="1" fillId="25" borderId="16" xfId="0" applyNumberFormat="1" applyFont="1" applyFill="1" applyBorder="1" applyAlignment="1">
      <alignment horizontal="center"/>
    </xf>
    <xf numFmtId="0" fontId="1" fillId="26" borderId="16" xfId="0" applyFont="1" applyFill="1" applyBorder="1" applyAlignment="1">
      <alignment horizontal="center"/>
    </xf>
    <xf numFmtId="10" fontId="1" fillId="24" borderId="16" xfId="0" applyNumberFormat="1" applyFont="1" applyFill="1" applyBorder="1" applyAlignment="1">
      <alignment horizontal="center"/>
    </xf>
    <xf numFmtId="4" fontId="1" fillId="26" borderId="16" xfId="0" applyNumberFormat="1" applyFont="1" applyFill="1" applyBorder="1" applyAlignment="1">
      <alignment horizontal="center"/>
    </xf>
    <xf numFmtId="4" fontId="44" fillId="24" borderId="16" xfId="0" applyNumberFormat="1" applyFont="1" applyFill="1" applyBorder="1" applyAlignment="1">
      <alignment horizontal="center"/>
    </xf>
    <xf numFmtId="10" fontId="44" fillId="0" borderId="16" xfId="60" applyNumberFormat="1" applyFont="1" applyBorder="1" applyAlignment="1">
      <alignment horizontal="center"/>
    </xf>
    <xf numFmtId="10" fontId="44" fillId="17" borderId="16" xfId="60" applyNumberFormat="1" applyFont="1" applyFill="1" applyBorder="1" applyAlignment="1">
      <alignment horizontal="center"/>
    </xf>
    <xf numFmtId="10" fontId="44" fillId="0" borderId="16" xfId="60" applyNumberFormat="1" applyFont="1" applyFill="1" applyBorder="1" applyAlignment="1">
      <alignment horizontal="center"/>
    </xf>
    <xf numFmtId="10" fontId="1" fillId="0" borderId="25" xfId="0" applyNumberFormat="1" applyFont="1" applyBorder="1"/>
    <xf numFmtId="4" fontId="1" fillId="19" borderId="38" xfId="0" applyNumberFormat="1" applyFont="1" applyFill="1" applyBorder="1" applyAlignment="1">
      <alignment horizontal="center"/>
    </xf>
    <xf numFmtId="0" fontId="1" fillId="19" borderId="38" xfId="0" applyFont="1" applyFill="1" applyBorder="1" applyAlignment="1">
      <alignment horizontal="center"/>
    </xf>
    <xf numFmtId="4" fontId="1" fillId="0" borderId="39" xfId="0" applyNumberFormat="1" applyFont="1" applyBorder="1"/>
    <xf numFmtId="10" fontId="1" fillId="20" borderId="16" xfId="0" applyNumberFormat="1" applyFont="1" applyFill="1" applyBorder="1" applyAlignment="1">
      <alignment horizontal="center"/>
    </xf>
    <xf numFmtId="10" fontId="0" fillId="0" borderId="16" xfId="60" applyNumberFormat="1" applyFont="1" applyBorder="1" applyAlignment="1" applyProtection="1">
      <alignment horizontal="center" vertical="center"/>
    </xf>
    <xf numFmtId="0" fontId="0" fillId="0" borderId="25" xfId="0" applyBorder="1"/>
    <xf numFmtId="4" fontId="8" fillId="19" borderId="16" xfId="0" applyNumberFormat="1" applyFont="1" applyFill="1" applyBorder="1" applyAlignment="1">
      <alignment horizontal="center" vertical="center"/>
    </xf>
    <xf numFmtId="10" fontId="8" fillId="19" borderId="16" xfId="78" applyNumberFormat="1" applyFont="1" applyFill="1" applyBorder="1" applyAlignment="1">
      <alignment horizontal="center" vertical="center"/>
    </xf>
    <xf numFmtId="0" fontId="0" fillId="0" borderId="16" xfId="0" applyBorder="1"/>
    <xf numFmtId="0" fontId="13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/>
    <xf numFmtId="0" fontId="7" fillId="21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2" fontId="49" fillId="18" borderId="10" xfId="0" applyNumberFormat="1" applyFont="1" applyFill="1" applyBorder="1" applyAlignment="1">
      <alignment horizontal="center" vertical="center" wrapText="1"/>
    </xf>
    <xf numFmtId="44" fontId="49" fillId="18" borderId="10" xfId="38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/>
    </xf>
    <xf numFmtId="0" fontId="49" fillId="18" borderId="10" xfId="0" applyFont="1" applyFill="1" applyBorder="1" applyAlignment="1" applyProtection="1">
      <alignment horizontal="center" vertical="center" wrapText="1"/>
    </xf>
    <xf numFmtId="2" fontId="49" fillId="18" borderId="10" xfId="0" applyNumberFormat="1" applyFont="1" applyFill="1" applyBorder="1" applyAlignment="1">
      <alignment horizontal="center" vertical="center"/>
    </xf>
    <xf numFmtId="4" fontId="7" fillId="21" borderId="10" xfId="38" applyNumberFormat="1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textRotation="255"/>
    </xf>
    <xf numFmtId="0" fontId="52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7" fillId="19" borderId="0" xfId="0" applyFont="1" applyFill="1" applyBorder="1" applyAlignment="1">
      <alignment horizontal="center"/>
    </xf>
    <xf numFmtId="0" fontId="36" fillId="0" borderId="0" xfId="0" quotePrefix="1" applyFont="1" applyBorder="1" applyAlignment="1">
      <alignment horizontal="left" vertical="distributed" wrapText="1"/>
    </xf>
    <xf numFmtId="0" fontId="49" fillId="18" borderId="11" xfId="0" applyFont="1" applyFill="1" applyBorder="1" applyAlignment="1">
      <alignment horizontal="center" vertical="center" wrapText="1"/>
    </xf>
    <xf numFmtId="0" fontId="49" fillId="18" borderId="12" xfId="0" applyFont="1" applyFill="1" applyBorder="1" applyAlignment="1">
      <alignment horizontal="center" vertical="center" wrapText="1"/>
    </xf>
    <xf numFmtId="0" fontId="49" fillId="18" borderId="13" xfId="0" applyFont="1" applyFill="1" applyBorder="1" applyAlignment="1">
      <alignment horizontal="center" vertical="center" wrapText="1"/>
    </xf>
    <xf numFmtId="4" fontId="49" fillId="18" borderId="10" xfId="38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3" fillId="0" borderId="18" xfId="0" applyFont="1" applyFill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10" fontId="8" fillId="19" borderId="26" xfId="0" applyNumberFormat="1" applyFont="1" applyFill="1" applyBorder="1" applyAlignment="1">
      <alignment horizontal="center"/>
    </xf>
    <xf numFmtId="10" fontId="8" fillId="19" borderId="27" xfId="0" applyNumberFormat="1" applyFont="1" applyFill="1" applyBorder="1" applyAlignment="1">
      <alignment horizontal="center"/>
    </xf>
    <xf numFmtId="4" fontId="1" fillId="19" borderId="16" xfId="0" applyNumberFormat="1" applyFont="1" applyFill="1" applyBorder="1" applyAlignment="1">
      <alignment horizontal="center"/>
    </xf>
    <xf numFmtId="4" fontId="45" fillId="19" borderId="16" xfId="0" applyNumberFormat="1" applyFont="1" applyFill="1" applyBorder="1" applyAlignment="1">
      <alignment horizontal="center"/>
    </xf>
    <xf numFmtId="10" fontId="1" fillId="19" borderId="16" xfId="0" applyNumberFormat="1" applyFont="1" applyFill="1" applyBorder="1" applyAlignment="1">
      <alignment horizontal="center"/>
    </xf>
    <xf numFmtId="10" fontId="45" fillId="19" borderId="27" xfId="0" applyNumberFormat="1" applyFont="1" applyFill="1" applyBorder="1" applyAlignment="1">
      <alignment horizontal="center"/>
    </xf>
    <xf numFmtId="4" fontId="47" fillId="19" borderId="16" xfId="0" applyNumberFormat="1" applyFont="1" applyFill="1" applyBorder="1" applyAlignment="1">
      <alignment horizontal="center" vertical="center"/>
    </xf>
    <xf numFmtId="49" fontId="8" fillId="19" borderId="24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4" fontId="34" fillId="0" borderId="16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36" fillId="0" borderId="0" xfId="0" quotePrefix="1" applyFont="1" applyBorder="1" applyAlignment="1">
      <alignment horizontal="left" vertical="top" wrapText="1"/>
    </xf>
    <xf numFmtId="0" fontId="8" fillId="19" borderId="24" xfId="0" applyFont="1" applyFill="1" applyBorder="1" applyAlignment="1">
      <alignment horizontal="center"/>
    </xf>
    <xf numFmtId="0" fontId="8" fillId="19" borderId="16" xfId="0" applyFont="1" applyFill="1" applyBorder="1" applyAlignment="1">
      <alignment horizontal="center"/>
    </xf>
    <xf numFmtId="10" fontId="8" fillId="19" borderId="24" xfId="0" applyNumberFormat="1" applyFont="1" applyFill="1" applyBorder="1" applyAlignment="1">
      <alignment horizontal="center"/>
    </xf>
    <xf numFmtId="10" fontId="8" fillId="19" borderId="16" xfId="0" applyNumberFormat="1" applyFont="1" applyFill="1" applyBorder="1" applyAlignment="1">
      <alignment horizontal="center"/>
    </xf>
    <xf numFmtId="0" fontId="46" fillId="19" borderId="0" xfId="0" applyFont="1" applyFill="1" applyBorder="1" applyAlignment="1">
      <alignment horizontal="center"/>
    </xf>
    <xf numFmtId="0" fontId="33" fillId="0" borderId="0" xfId="0" applyFont="1" applyBorder="1"/>
    <xf numFmtId="0" fontId="53" fillId="19" borderId="19" xfId="0" applyFont="1" applyFill="1" applyBorder="1" applyAlignment="1">
      <alignment horizontal="center" vertical="center"/>
    </xf>
    <xf numFmtId="0" fontId="53" fillId="19" borderId="22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8" fillId="19" borderId="33" xfId="0" applyFont="1" applyFill="1" applyBorder="1" applyAlignment="1">
      <alignment horizontal="center"/>
    </xf>
    <xf numFmtId="0" fontId="8" fillId="19" borderId="34" xfId="0" applyFont="1" applyFill="1" applyBorder="1" applyAlignment="1">
      <alignment horizontal="center"/>
    </xf>
    <xf numFmtId="49" fontId="8" fillId="19" borderId="37" xfId="0" applyNumberFormat="1" applyFont="1" applyFill="1" applyBorder="1" applyAlignment="1">
      <alignment horizontal="center" vertical="center" wrapText="1"/>
    </xf>
    <xf numFmtId="0" fontId="42" fillId="0" borderId="38" xfId="0" applyFont="1" applyBorder="1" applyAlignment="1">
      <alignment horizontal="left" vertical="center" wrapText="1"/>
    </xf>
    <xf numFmtId="4" fontId="47" fillId="19" borderId="38" xfId="0" applyNumberFormat="1" applyFont="1" applyFill="1" applyBorder="1" applyAlignment="1">
      <alignment horizontal="center" vertical="center"/>
    </xf>
    <xf numFmtId="10" fontId="47" fillId="19" borderId="38" xfId="78" applyNumberFormat="1" applyFont="1" applyFill="1" applyBorder="1" applyAlignment="1">
      <alignment horizontal="center" vertical="center"/>
    </xf>
    <xf numFmtId="10" fontId="47" fillId="19" borderId="16" xfId="78" applyNumberFormat="1" applyFont="1" applyFill="1" applyBorder="1" applyAlignment="1">
      <alignment horizontal="center" vertical="center"/>
    </xf>
  </cellXfs>
  <cellStyles count="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_Revised Pricing List to CISCEA" xfId="28"/>
    <cellStyle name="Excel Built-in Normal_Mapa de Cotações Cinto tipo paraquedista.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Moeda 10" xfId="38"/>
    <cellStyle name="Moeda 10 2" xfId="39"/>
    <cellStyle name="Moeda 13 2" xfId="40"/>
    <cellStyle name="Moeda 14 2" xfId="41"/>
    <cellStyle name="Moeda 15 2" xfId="42"/>
    <cellStyle name="Moeda 2 2" xfId="43"/>
    <cellStyle name="Moeda 3 2" xfId="44"/>
    <cellStyle name="Moeda 4 2" xfId="45"/>
    <cellStyle name="Moeda 5 2" xfId="46"/>
    <cellStyle name="Moeda 6 2" xfId="47"/>
    <cellStyle name="Moeda 7 2" xfId="48"/>
    <cellStyle name="Moeda 8 2" xfId="49"/>
    <cellStyle name="Moeda 9 2" xfId="50"/>
    <cellStyle name="Neutral" xfId="51"/>
    <cellStyle name="Normal" xfId="0" builtinId="0"/>
    <cellStyle name="Normal 2" xfId="52"/>
    <cellStyle name="Normal 3" xfId="53"/>
    <cellStyle name="Normal 3 2" xfId="54"/>
    <cellStyle name="Normal 4" xfId="55"/>
    <cellStyle name="Normal 5" xfId="56"/>
    <cellStyle name="Normal 6" xfId="57"/>
    <cellStyle name="Note" xfId="58"/>
    <cellStyle name="Output" xfId="59"/>
    <cellStyle name="Percentagem" xfId="60" builtinId="5"/>
    <cellStyle name="Porcentagem 2" xfId="61"/>
    <cellStyle name="Porcentagem 2 2" xfId="62"/>
    <cellStyle name="Porcentagem 3" xfId="78"/>
    <cellStyle name="Separador de milhares 10 2" xfId="63"/>
    <cellStyle name="Separador de milhares 13 2" xfId="64"/>
    <cellStyle name="Separador de milhares 15 2" xfId="65"/>
    <cellStyle name="Separador de milhares 2 2" xfId="66"/>
    <cellStyle name="Separador de milhares 2 2 2" xfId="67"/>
    <cellStyle name="Separador de milhares 2 3" xfId="68"/>
    <cellStyle name="Separador de milhares 3 2" xfId="69"/>
    <cellStyle name="Title" xfId="70"/>
    <cellStyle name="Título 1 1" xfId="71"/>
    <cellStyle name="Título 1 1 1" xfId="72"/>
    <cellStyle name="Título 1 1_ANEXO A - 049.016.G00.PL.002.01Memória" xfId="73"/>
    <cellStyle name="Título 5" xfId="74"/>
    <cellStyle name="Título 6" xfId="75"/>
    <cellStyle name="Vírgula 2" xfId="76"/>
    <cellStyle name="Warning Text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abSelected="1" view="pageLayout" topLeftCell="C1" zoomScaleNormal="100" workbookViewId="0">
      <selection activeCell="C9" sqref="C9:C10"/>
    </sheetView>
  </sheetViews>
  <sheetFormatPr defaultRowHeight="15.75" x14ac:dyDescent="0.25"/>
  <cols>
    <col min="1" max="1" width="12" style="1" customWidth="1"/>
    <col min="2" max="2" width="13.42578125" style="1" customWidth="1"/>
    <col min="3" max="3" width="13.7109375" style="1" customWidth="1"/>
    <col min="4" max="4" width="45.28515625" style="2" customWidth="1"/>
    <col min="5" max="5" width="7.140625" style="3" customWidth="1"/>
    <col min="6" max="6" width="8.42578125" style="5" bestFit="1" customWidth="1"/>
    <col min="7" max="7" width="10.42578125" style="5" customWidth="1"/>
    <col min="8" max="8" width="8.5703125" style="5" bestFit="1" customWidth="1"/>
    <col min="9" max="9" width="10.140625" style="16" bestFit="1" customWidth="1"/>
    <col min="10" max="10" width="10.42578125" style="17" customWidth="1"/>
    <col min="11" max="11" width="10.7109375" style="4" bestFit="1" customWidth="1"/>
    <col min="12" max="12" width="11.28515625" style="4" bestFit="1" customWidth="1"/>
    <col min="13" max="13" width="11.42578125" style="4" bestFit="1" customWidth="1"/>
    <col min="14" max="14" width="12.85546875" style="4" customWidth="1"/>
    <col min="15" max="16384" width="9.140625" style="4"/>
  </cols>
  <sheetData>
    <row r="1" spans="1:14" ht="15" x14ac:dyDescent="0.2">
      <c r="A1" s="128" t="s">
        <v>69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5" x14ac:dyDescent="0.2">
      <c r="A2" s="129" t="s">
        <v>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15" x14ac:dyDescent="0.2">
      <c r="A3" s="129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15" x14ac:dyDescent="0.2">
      <c r="A4" s="130" t="s">
        <v>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 ht="30.75" customHeight="1" x14ac:dyDescent="0.2">
      <c r="A5" s="131" t="s">
        <v>67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1:14" ht="15" x14ac:dyDescent="0.2">
      <c r="A6" s="132" t="s">
        <v>68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ht="15" x14ac:dyDescent="0.2">
      <c r="A7" s="4"/>
      <c r="B7" s="4"/>
      <c r="C7" s="4"/>
      <c r="D7" s="4"/>
      <c r="E7" s="4"/>
      <c r="F7" s="4"/>
      <c r="G7" s="4"/>
      <c r="H7" s="4"/>
      <c r="I7" s="39"/>
      <c r="J7" s="39"/>
      <c r="K7" s="39"/>
      <c r="L7" s="10"/>
    </row>
    <row r="8" spans="1:14" ht="15.75" customHeight="1" x14ac:dyDescent="0.2">
      <c r="A8" s="28"/>
      <c r="B8" s="28"/>
      <c r="C8" s="28"/>
      <c r="D8" s="29"/>
      <c r="E8" s="134" t="s">
        <v>27</v>
      </c>
      <c r="F8" s="135"/>
      <c r="G8" s="135"/>
      <c r="H8" s="135"/>
      <c r="I8" s="136"/>
      <c r="J8" s="137" t="s">
        <v>37</v>
      </c>
      <c r="K8" s="137"/>
      <c r="L8" s="137"/>
      <c r="M8" s="137"/>
      <c r="N8" s="137"/>
    </row>
    <row r="9" spans="1:14" ht="15" x14ac:dyDescent="0.2">
      <c r="A9" s="122" t="s">
        <v>0</v>
      </c>
      <c r="B9" s="122" t="s">
        <v>14</v>
      </c>
      <c r="C9" s="123" t="s">
        <v>28</v>
      </c>
      <c r="D9" s="119" t="s">
        <v>1</v>
      </c>
      <c r="E9" s="124" t="s">
        <v>3</v>
      </c>
      <c r="F9" s="124" t="s">
        <v>4</v>
      </c>
      <c r="G9" s="119" t="s">
        <v>29</v>
      </c>
      <c r="H9" s="119" t="s">
        <v>30</v>
      </c>
      <c r="I9" s="119" t="s">
        <v>31</v>
      </c>
      <c r="J9" s="120" t="s">
        <v>32</v>
      </c>
      <c r="K9" s="121" t="s">
        <v>33</v>
      </c>
      <c r="L9" s="121"/>
      <c r="M9" s="121"/>
      <c r="N9" s="121" t="s">
        <v>34</v>
      </c>
    </row>
    <row r="10" spans="1:14" ht="15" x14ac:dyDescent="0.2">
      <c r="A10" s="122"/>
      <c r="B10" s="122"/>
      <c r="C10" s="123"/>
      <c r="D10" s="119"/>
      <c r="E10" s="124"/>
      <c r="F10" s="124"/>
      <c r="G10" s="119"/>
      <c r="H10" s="119"/>
      <c r="I10" s="119"/>
      <c r="J10" s="120"/>
      <c r="K10" s="30" t="s">
        <v>5</v>
      </c>
      <c r="L10" s="30" t="s">
        <v>35</v>
      </c>
      <c r="M10" s="30" t="s">
        <v>10</v>
      </c>
      <c r="N10" s="121"/>
    </row>
    <row r="11" spans="1:14" ht="15" x14ac:dyDescent="0.2">
      <c r="A11" s="77" t="s">
        <v>70</v>
      </c>
      <c r="B11" s="31"/>
      <c r="C11" s="31"/>
      <c r="D11" s="56" t="s">
        <v>125</v>
      </c>
      <c r="E11" s="32"/>
      <c r="F11" s="33"/>
      <c r="G11" s="34"/>
      <c r="H11" s="34"/>
      <c r="I11" s="35"/>
      <c r="J11" s="36"/>
      <c r="K11" s="37"/>
      <c r="L11" s="37"/>
      <c r="M11" s="55">
        <f>SUM(L12:L21)</f>
        <v>9710.3804293224021</v>
      </c>
      <c r="N11" s="58">
        <f>M11</f>
        <v>9710.3804293224021</v>
      </c>
    </row>
    <row r="12" spans="1:14" ht="22.5" x14ac:dyDescent="0.2">
      <c r="A12" s="70" t="s">
        <v>71</v>
      </c>
      <c r="B12" s="44" t="s">
        <v>48</v>
      </c>
      <c r="C12" s="44">
        <v>4813</v>
      </c>
      <c r="D12" s="50" t="s">
        <v>126</v>
      </c>
      <c r="E12" s="45" t="s">
        <v>46</v>
      </c>
      <c r="F12" s="46">
        <v>3.15</v>
      </c>
      <c r="G12" s="52">
        <v>330</v>
      </c>
      <c r="H12" s="53">
        <v>0.2676</v>
      </c>
      <c r="I12" s="51">
        <f>G12*(1+H12)</f>
        <v>418.30799999999999</v>
      </c>
      <c r="J12" s="48">
        <f t="shared" ref="J12:J21" si="0">$J$56</f>
        <v>0</v>
      </c>
      <c r="K12" s="47">
        <f>I12*(1-J12)</f>
        <v>418.30799999999999</v>
      </c>
      <c r="L12" s="49">
        <f>K12*F12</f>
        <v>1317.6702</v>
      </c>
      <c r="M12" s="54"/>
      <c r="N12" s="71"/>
    </row>
    <row r="13" spans="1:14" ht="33.75" x14ac:dyDescent="0.2">
      <c r="A13" s="70" t="s">
        <v>72</v>
      </c>
      <c r="B13" s="44" t="s">
        <v>48</v>
      </c>
      <c r="C13" s="44">
        <v>93584</v>
      </c>
      <c r="D13" s="50" t="s">
        <v>127</v>
      </c>
      <c r="E13" s="45" t="s">
        <v>46</v>
      </c>
      <c r="F13" s="46">
        <v>9</v>
      </c>
      <c r="G13" s="47">
        <v>632.33000000000004</v>
      </c>
      <c r="H13" s="53">
        <v>0.2676</v>
      </c>
      <c r="I13" s="51">
        <f t="shared" ref="I13:I15" si="1">G13*(1+H13)</f>
        <v>801.54150800000014</v>
      </c>
      <c r="J13" s="48">
        <f t="shared" si="0"/>
        <v>0</v>
      </c>
      <c r="K13" s="47">
        <f t="shared" ref="K13:K15" si="2">I13*(1-J13)</f>
        <v>801.54150800000014</v>
      </c>
      <c r="L13" s="49">
        <f t="shared" ref="L13:L15" si="3">K13*F13</f>
        <v>7213.8735720000013</v>
      </c>
      <c r="M13" s="71"/>
      <c r="N13" s="71"/>
    </row>
    <row r="14" spans="1:14" ht="33.75" x14ac:dyDescent="0.2">
      <c r="A14" s="70" t="s">
        <v>73</v>
      </c>
      <c r="B14" s="44" t="s">
        <v>48</v>
      </c>
      <c r="C14" s="44">
        <v>97622</v>
      </c>
      <c r="D14" s="50" t="s">
        <v>128</v>
      </c>
      <c r="E14" s="45" t="s">
        <v>50</v>
      </c>
      <c r="F14" s="46">
        <v>2</v>
      </c>
      <c r="G14" s="47">
        <v>56.63</v>
      </c>
      <c r="H14" s="53">
        <v>0.2676</v>
      </c>
      <c r="I14" s="51">
        <f t="shared" si="1"/>
        <v>71.784188</v>
      </c>
      <c r="J14" s="48">
        <f t="shared" si="0"/>
        <v>0</v>
      </c>
      <c r="K14" s="47">
        <f t="shared" si="2"/>
        <v>71.784188</v>
      </c>
      <c r="L14" s="49">
        <f t="shared" si="3"/>
        <v>143.568376</v>
      </c>
      <c r="M14" s="71"/>
      <c r="N14" s="71"/>
    </row>
    <row r="15" spans="1:14" ht="33.75" x14ac:dyDescent="0.2">
      <c r="A15" s="70" t="s">
        <v>74</v>
      </c>
      <c r="B15" s="44" t="s">
        <v>47</v>
      </c>
      <c r="C15" s="44" t="s">
        <v>176</v>
      </c>
      <c r="D15" s="50" t="s">
        <v>129</v>
      </c>
      <c r="E15" s="45" t="s">
        <v>46</v>
      </c>
      <c r="F15" s="46">
        <v>0.80400000000000005</v>
      </c>
      <c r="G15" s="47">
        <v>8.3699999999999992</v>
      </c>
      <c r="H15" s="53">
        <v>0.2676</v>
      </c>
      <c r="I15" s="51">
        <f t="shared" si="1"/>
        <v>10.609812</v>
      </c>
      <c r="J15" s="48">
        <f t="shared" si="0"/>
        <v>0</v>
      </c>
      <c r="K15" s="47">
        <f t="shared" si="2"/>
        <v>10.609812</v>
      </c>
      <c r="L15" s="49">
        <f t="shared" si="3"/>
        <v>8.5302888479999996</v>
      </c>
      <c r="M15" s="71"/>
      <c r="N15" s="71"/>
    </row>
    <row r="16" spans="1:14" ht="45" x14ac:dyDescent="0.2">
      <c r="A16" s="70" t="s">
        <v>75</v>
      </c>
      <c r="B16" s="44" t="s">
        <v>48</v>
      </c>
      <c r="C16" s="44" t="s">
        <v>165</v>
      </c>
      <c r="D16" s="50" t="s">
        <v>130</v>
      </c>
      <c r="E16" s="45" t="s">
        <v>46</v>
      </c>
      <c r="F16" s="46">
        <v>3.78</v>
      </c>
      <c r="G16" s="47">
        <v>33.840000000000003</v>
      </c>
      <c r="H16" s="53">
        <v>0.2676</v>
      </c>
      <c r="I16" s="51">
        <f t="shared" ref="I16" si="4">G16*(1+H16)</f>
        <v>42.895584000000007</v>
      </c>
      <c r="J16" s="48">
        <f t="shared" si="0"/>
        <v>0</v>
      </c>
      <c r="K16" s="47">
        <f t="shared" ref="K16" si="5">I16*(1-J16)</f>
        <v>42.895584000000007</v>
      </c>
      <c r="L16" s="49">
        <f t="shared" ref="L16" si="6">K16*F16</f>
        <v>162.14530752000002</v>
      </c>
      <c r="M16" s="71"/>
      <c r="N16" s="71"/>
    </row>
    <row r="17" spans="1:14" ht="33.75" x14ac:dyDescent="0.2">
      <c r="A17" s="78" t="s">
        <v>76</v>
      </c>
      <c r="B17" s="44" t="s">
        <v>77</v>
      </c>
      <c r="C17" s="44"/>
      <c r="D17" s="50" t="s">
        <v>131</v>
      </c>
      <c r="E17" s="45" t="s">
        <v>46</v>
      </c>
      <c r="F17" s="46">
        <v>5.67</v>
      </c>
      <c r="G17" s="47">
        <v>16.690000000000001</v>
      </c>
      <c r="H17" s="53">
        <v>0.2676</v>
      </c>
      <c r="I17" s="51">
        <f t="shared" ref="I17" si="7">G17*(1+H17)</f>
        <v>21.156244000000001</v>
      </c>
      <c r="J17" s="48">
        <f t="shared" si="0"/>
        <v>0</v>
      </c>
      <c r="K17" s="47">
        <f t="shared" ref="K17" si="8">I17*(1-J17)</f>
        <v>21.156244000000001</v>
      </c>
      <c r="L17" s="49">
        <f t="shared" ref="L17" si="9">K17*F17</f>
        <v>119.95590348</v>
      </c>
      <c r="M17" s="49"/>
      <c r="N17" s="49"/>
    </row>
    <row r="18" spans="1:14" ht="22.5" x14ac:dyDescent="0.2">
      <c r="A18" s="70" t="s">
        <v>78</v>
      </c>
      <c r="B18" s="44" t="s">
        <v>79</v>
      </c>
      <c r="C18" s="44"/>
      <c r="D18" s="50" t="s">
        <v>132</v>
      </c>
      <c r="E18" s="45" t="s">
        <v>163</v>
      </c>
      <c r="F18" s="46">
        <v>11</v>
      </c>
      <c r="G18" s="47">
        <v>2.5682620000000003</v>
      </c>
      <c r="H18" s="53">
        <v>0.2676</v>
      </c>
      <c r="I18" s="51">
        <f t="shared" ref="I18" si="10">G18*(1+H18)</f>
        <v>3.2555289112000003</v>
      </c>
      <c r="J18" s="48">
        <f t="shared" si="0"/>
        <v>0</v>
      </c>
      <c r="K18" s="47">
        <f t="shared" ref="K18" si="11">I18*(1-J18)</f>
        <v>3.2555289112000003</v>
      </c>
      <c r="L18" s="49">
        <f t="shared" ref="L18" si="12">K18*F18</f>
        <v>35.810818023200007</v>
      </c>
      <c r="M18" s="71"/>
      <c r="N18" s="71"/>
    </row>
    <row r="19" spans="1:14" ht="22.5" x14ac:dyDescent="0.2">
      <c r="A19" s="70" t="s">
        <v>80</v>
      </c>
      <c r="B19" s="44" t="s">
        <v>81</v>
      </c>
      <c r="C19" s="44"/>
      <c r="D19" s="50" t="s">
        <v>133</v>
      </c>
      <c r="E19" s="45" t="s">
        <v>163</v>
      </c>
      <c r="F19" s="46">
        <v>1</v>
      </c>
      <c r="G19" s="47">
        <v>2.5682620000000003</v>
      </c>
      <c r="H19" s="53">
        <v>0.2676</v>
      </c>
      <c r="I19" s="51">
        <f t="shared" ref="I19:I20" si="13">G19*(1+H19)</f>
        <v>3.2555289112000003</v>
      </c>
      <c r="J19" s="48">
        <f t="shared" si="0"/>
        <v>0</v>
      </c>
      <c r="K19" s="47">
        <f t="shared" ref="K19:K20" si="14">I19*(1-J19)</f>
        <v>3.2555289112000003</v>
      </c>
      <c r="L19" s="49">
        <f t="shared" ref="L19:L20" si="15">K19*F19</f>
        <v>3.2555289112000003</v>
      </c>
      <c r="M19" s="71"/>
      <c r="N19" s="71"/>
    </row>
    <row r="20" spans="1:14" ht="22.5" x14ac:dyDescent="0.2">
      <c r="A20" s="74" t="s">
        <v>82</v>
      </c>
      <c r="B20" s="44" t="s">
        <v>48</v>
      </c>
      <c r="C20" s="44">
        <v>97641</v>
      </c>
      <c r="D20" s="50" t="s">
        <v>134</v>
      </c>
      <c r="E20" s="45" t="s">
        <v>46</v>
      </c>
      <c r="F20" s="46">
        <v>41.35</v>
      </c>
      <c r="G20" s="47">
        <v>5</v>
      </c>
      <c r="H20" s="53">
        <v>0.2676</v>
      </c>
      <c r="I20" s="51">
        <f t="shared" si="13"/>
        <v>6.3380000000000001</v>
      </c>
      <c r="J20" s="48">
        <f t="shared" si="0"/>
        <v>0</v>
      </c>
      <c r="K20" s="47">
        <f t="shared" si="14"/>
        <v>6.3380000000000001</v>
      </c>
      <c r="L20" s="49">
        <f t="shared" si="15"/>
        <v>262.0763</v>
      </c>
      <c r="M20" s="71"/>
      <c r="N20" s="71"/>
    </row>
    <row r="21" spans="1:14" ht="56.25" x14ac:dyDescent="0.2">
      <c r="A21" s="78" t="s">
        <v>83</v>
      </c>
      <c r="B21" s="44" t="s">
        <v>47</v>
      </c>
      <c r="C21" s="44" t="s">
        <v>49</v>
      </c>
      <c r="D21" s="50" t="s">
        <v>135</v>
      </c>
      <c r="E21" s="45" t="s">
        <v>50</v>
      </c>
      <c r="F21" s="46">
        <v>6.1574999999999998</v>
      </c>
      <c r="G21" s="47">
        <v>56.82</v>
      </c>
      <c r="H21" s="53">
        <v>0.2676</v>
      </c>
      <c r="I21" s="51">
        <f t="shared" ref="I21" si="16">G21*(1+H21)</f>
        <v>72.02503200000001</v>
      </c>
      <c r="J21" s="48">
        <f t="shared" si="0"/>
        <v>0</v>
      </c>
      <c r="K21" s="47">
        <f t="shared" ref="K21" si="17">I21*(1-J21)</f>
        <v>72.02503200000001</v>
      </c>
      <c r="L21" s="49">
        <f t="shared" ref="L21" si="18">K21*F21</f>
        <v>443.49413454000006</v>
      </c>
      <c r="M21" s="49"/>
      <c r="N21" s="49"/>
    </row>
    <row r="22" spans="1:14" ht="15" x14ac:dyDescent="0.2">
      <c r="A22" s="79" t="s">
        <v>84</v>
      </c>
      <c r="B22" s="80"/>
      <c r="C22" s="80"/>
      <c r="D22" s="56" t="s">
        <v>136</v>
      </c>
      <c r="E22" s="69"/>
      <c r="F22" s="81"/>
      <c r="G22" s="82"/>
      <c r="H22" s="83"/>
      <c r="I22" s="84"/>
      <c r="J22" s="85"/>
      <c r="K22" s="82"/>
      <c r="L22" s="58"/>
      <c r="M22" s="87">
        <f>SUM(L23:L29)</f>
        <v>48291.822101120008</v>
      </c>
      <c r="N22" s="87">
        <f>M22</f>
        <v>48291.822101120008</v>
      </c>
    </row>
    <row r="23" spans="1:14" ht="135" x14ac:dyDescent="0.2">
      <c r="A23" s="70" t="s">
        <v>85</v>
      </c>
      <c r="B23" s="44" t="s">
        <v>47</v>
      </c>
      <c r="C23" s="44" t="s">
        <v>166</v>
      </c>
      <c r="D23" s="50" t="s">
        <v>137</v>
      </c>
      <c r="E23" s="45" t="s">
        <v>46</v>
      </c>
      <c r="F23" s="46">
        <v>50.85</v>
      </c>
      <c r="G23" s="47">
        <v>101.4</v>
      </c>
      <c r="H23" s="53">
        <v>0.2676</v>
      </c>
      <c r="I23" s="51">
        <f t="shared" ref="I23:I41" si="19">G23*(1+H23)</f>
        <v>128.53464000000002</v>
      </c>
      <c r="J23" s="48">
        <f t="shared" ref="J23:J29" si="20">$J$56</f>
        <v>0</v>
      </c>
      <c r="K23" s="47">
        <f t="shared" ref="K23:K41" si="21">I23*(1-J23)</f>
        <v>128.53464000000002</v>
      </c>
      <c r="L23" s="49">
        <f t="shared" ref="L23:L41" si="22">K23*F23</f>
        <v>6535.986444000001</v>
      </c>
      <c r="M23" s="71"/>
      <c r="N23" s="71"/>
    </row>
    <row r="24" spans="1:14" ht="22.5" x14ac:dyDescent="0.2">
      <c r="A24" s="70" t="s">
        <v>86</v>
      </c>
      <c r="B24" s="44" t="s">
        <v>87</v>
      </c>
      <c r="C24" s="44"/>
      <c r="D24" s="50" t="s">
        <v>138</v>
      </c>
      <c r="E24" s="45" t="s">
        <v>163</v>
      </c>
      <c r="F24" s="46">
        <v>7</v>
      </c>
      <c r="G24" s="47">
        <v>218.28</v>
      </c>
      <c r="H24" s="53">
        <v>0.2676</v>
      </c>
      <c r="I24" s="51">
        <f t="shared" si="19"/>
        <v>276.69172800000001</v>
      </c>
      <c r="J24" s="48">
        <f t="shared" si="20"/>
        <v>0</v>
      </c>
      <c r="K24" s="47">
        <f t="shared" si="21"/>
        <v>276.69172800000001</v>
      </c>
      <c r="L24" s="49">
        <f t="shared" si="22"/>
        <v>1936.8420960000001</v>
      </c>
      <c r="M24" s="71"/>
      <c r="N24" s="71"/>
    </row>
    <row r="25" spans="1:14" ht="123.75" x14ac:dyDescent="0.2">
      <c r="A25" s="70" t="s">
        <v>88</v>
      </c>
      <c r="B25" s="44" t="s">
        <v>47</v>
      </c>
      <c r="C25" s="44" t="s">
        <v>167</v>
      </c>
      <c r="D25" s="50" t="s">
        <v>139</v>
      </c>
      <c r="E25" s="45" t="s">
        <v>46</v>
      </c>
      <c r="F25" s="46">
        <v>142.27000000000001</v>
      </c>
      <c r="G25" s="47">
        <v>190.35</v>
      </c>
      <c r="H25" s="53">
        <v>0.2676</v>
      </c>
      <c r="I25" s="51">
        <f t="shared" si="19"/>
        <v>241.28766000000002</v>
      </c>
      <c r="J25" s="48">
        <f t="shared" si="20"/>
        <v>0</v>
      </c>
      <c r="K25" s="47">
        <f t="shared" si="21"/>
        <v>241.28766000000002</v>
      </c>
      <c r="L25" s="49">
        <f t="shared" si="22"/>
        <v>34327.995388200005</v>
      </c>
      <c r="M25" s="71"/>
      <c r="N25" s="71"/>
    </row>
    <row r="26" spans="1:14" ht="135" x14ac:dyDescent="0.2">
      <c r="A26" s="70" t="s">
        <v>89</v>
      </c>
      <c r="B26" s="44" t="s">
        <v>47</v>
      </c>
      <c r="C26" s="44" t="s">
        <v>168</v>
      </c>
      <c r="D26" s="50" t="s">
        <v>140</v>
      </c>
      <c r="E26" s="45" t="s">
        <v>46</v>
      </c>
      <c r="F26" s="46">
        <v>30.69</v>
      </c>
      <c r="G26" s="47">
        <v>134.63</v>
      </c>
      <c r="H26" s="53">
        <v>0.2676</v>
      </c>
      <c r="I26" s="51">
        <f t="shared" si="19"/>
        <v>170.65698800000001</v>
      </c>
      <c r="J26" s="48">
        <f t="shared" si="20"/>
        <v>0</v>
      </c>
      <c r="K26" s="47">
        <f t="shared" si="21"/>
        <v>170.65698800000001</v>
      </c>
      <c r="L26" s="49">
        <f t="shared" si="22"/>
        <v>5237.4629617200007</v>
      </c>
      <c r="M26" s="71"/>
      <c r="N26" s="71"/>
    </row>
    <row r="27" spans="1:14" ht="22.5" x14ac:dyDescent="0.2">
      <c r="A27" s="70" t="s">
        <v>90</v>
      </c>
      <c r="B27" s="44" t="s">
        <v>48</v>
      </c>
      <c r="C27" s="44">
        <v>93184</v>
      </c>
      <c r="D27" s="50" t="s">
        <v>141</v>
      </c>
      <c r="E27" s="45" t="s">
        <v>51</v>
      </c>
      <c r="F27" s="46">
        <v>1.2</v>
      </c>
      <c r="G27" s="47">
        <v>20.68</v>
      </c>
      <c r="H27" s="53">
        <v>0.2676</v>
      </c>
      <c r="I27" s="51">
        <f t="shared" si="19"/>
        <v>26.213968000000001</v>
      </c>
      <c r="J27" s="48">
        <f t="shared" si="20"/>
        <v>0</v>
      </c>
      <c r="K27" s="47">
        <f t="shared" si="21"/>
        <v>26.213968000000001</v>
      </c>
      <c r="L27" s="49">
        <f t="shared" si="22"/>
        <v>31.4567616</v>
      </c>
      <c r="M27" s="71"/>
      <c r="N27" s="71"/>
    </row>
    <row r="28" spans="1:14" ht="22.5" x14ac:dyDescent="0.2">
      <c r="A28" s="70" t="s">
        <v>91</v>
      </c>
      <c r="B28" s="44" t="s">
        <v>48</v>
      </c>
      <c r="C28" s="44">
        <v>93183</v>
      </c>
      <c r="D28" s="50" t="s">
        <v>142</v>
      </c>
      <c r="E28" s="45" t="s">
        <v>51</v>
      </c>
      <c r="F28" s="46">
        <v>2.8</v>
      </c>
      <c r="G28" s="47">
        <v>32.369999999999997</v>
      </c>
      <c r="H28" s="53">
        <v>0.2676</v>
      </c>
      <c r="I28" s="51">
        <f t="shared" si="19"/>
        <v>41.032212000000001</v>
      </c>
      <c r="J28" s="48">
        <f t="shared" si="20"/>
        <v>0</v>
      </c>
      <c r="K28" s="47">
        <f t="shared" si="21"/>
        <v>41.032212000000001</v>
      </c>
      <c r="L28" s="49">
        <f t="shared" si="22"/>
        <v>114.89019359999999</v>
      </c>
      <c r="M28" s="71"/>
      <c r="N28" s="71"/>
    </row>
    <row r="29" spans="1:14" ht="33.75" x14ac:dyDescent="0.2">
      <c r="A29" s="70" t="s">
        <v>92</v>
      </c>
      <c r="B29" s="44" t="s">
        <v>48</v>
      </c>
      <c r="C29" s="44">
        <v>93195</v>
      </c>
      <c r="D29" s="50" t="s">
        <v>143</v>
      </c>
      <c r="E29" s="45" t="s">
        <v>51</v>
      </c>
      <c r="F29" s="46">
        <v>2.8</v>
      </c>
      <c r="G29" s="47">
        <v>30.2</v>
      </c>
      <c r="H29" s="53">
        <v>0.2676</v>
      </c>
      <c r="I29" s="51">
        <f t="shared" si="19"/>
        <v>38.28152</v>
      </c>
      <c r="J29" s="48">
        <f t="shared" si="20"/>
        <v>0</v>
      </c>
      <c r="K29" s="47">
        <f t="shared" si="21"/>
        <v>38.28152</v>
      </c>
      <c r="L29" s="49">
        <f t="shared" si="22"/>
        <v>107.188256</v>
      </c>
      <c r="M29" s="71"/>
      <c r="N29" s="71"/>
    </row>
    <row r="30" spans="1:14" ht="15" x14ac:dyDescent="0.2">
      <c r="A30" s="79" t="s">
        <v>93</v>
      </c>
      <c r="B30" s="80"/>
      <c r="C30" s="80"/>
      <c r="D30" s="56" t="s">
        <v>144</v>
      </c>
      <c r="E30" s="69"/>
      <c r="F30" s="81"/>
      <c r="G30" s="82"/>
      <c r="H30" s="83"/>
      <c r="I30" s="84"/>
      <c r="J30" s="85"/>
      <c r="K30" s="82"/>
      <c r="L30" s="58"/>
      <c r="M30" s="55">
        <f>SUM(L31:L32)</f>
        <v>1411.6484541479999</v>
      </c>
      <c r="N30" s="87">
        <f>M30</f>
        <v>1411.6484541479999</v>
      </c>
    </row>
    <row r="31" spans="1:14" ht="45" x14ac:dyDescent="0.2">
      <c r="A31" s="70" t="s">
        <v>94</v>
      </c>
      <c r="B31" s="44" t="s">
        <v>95</v>
      </c>
      <c r="C31" s="44"/>
      <c r="D31" s="50" t="s">
        <v>145</v>
      </c>
      <c r="E31" s="45" t="s">
        <v>164</v>
      </c>
      <c r="F31" s="46">
        <v>1</v>
      </c>
      <c r="G31" s="47">
        <v>500.91872999999998</v>
      </c>
      <c r="H31" s="53">
        <v>0.2676</v>
      </c>
      <c r="I31" s="51">
        <f t="shared" si="19"/>
        <v>634.96458214799998</v>
      </c>
      <c r="J31" s="48">
        <f>$J$56</f>
        <v>0</v>
      </c>
      <c r="K31" s="47">
        <f t="shared" si="21"/>
        <v>634.96458214799998</v>
      </c>
      <c r="L31" s="49">
        <f t="shared" si="22"/>
        <v>634.96458214799998</v>
      </c>
      <c r="M31" s="71"/>
      <c r="N31" s="71"/>
    </row>
    <row r="32" spans="1:14" ht="45" x14ac:dyDescent="0.2">
      <c r="A32" s="70" t="s">
        <v>96</v>
      </c>
      <c r="B32" s="44" t="s">
        <v>97</v>
      </c>
      <c r="C32" s="44"/>
      <c r="D32" s="50" t="s">
        <v>146</v>
      </c>
      <c r="E32" s="45" t="s">
        <v>164</v>
      </c>
      <c r="F32" s="46">
        <v>2</v>
      </c>
      <c r="G32" s="47">
        <v>306.36</v>
      </c>
      <c r="H32" s="53">
        <v>0.2676</v>
      </c>
      <c r="I32" s="51">
        <f t="shared" si="19"/>
        <v>388.34193600000003</v>
      </c>
      <c r="J32" s="48">
        <f>$J$56</f>
        <v>0</v>
      </c>
      <c r="K32" s="47">
        <f t="shared" si="21"/>
        <v>388.34193600000003</v>
      </c>
      <c r="L32" s="49">
        <f t="shared" si="22"/>
        <v>776.68387200000006</v>
      </c>
      <c r="M32" s="71"/>
      <c r="N32" s="71"/>
    </row>
    <row r="33" spans="1:14" ht="15" x14ac:dyDescent="0.2">
      <c r="A33" s="79" t="s">
        <v>98</v>
      </c>
      <c r="B33" s="80"/>
      <c r="C33" s="80"/>
      <c r="D33" s="56" t="s">
        <v>52</v>
      </c>
      <c r="E33" s="69"/>
      <c r="F33" s="81"/>
      <c r="G33" s="82"/>
      <c r="H33" s="83"/>
      <c r="I33" s="84"/>
      <c r="J33" s="85"/>
      <c r="K33" s="82"/>
      <c r="L33" s="58"/>
      <c r="M33" s="55">
        <f>SUM(L34:L35)</f>
        <v>1425.7001424000002</v>
      </c>
      <c r="N33" s="87">
        <f>M33</f>
        <v>1425.7001424000002</v>
      </c>
    </row>
    <row r="34" spans="1:14" ht="22.5" x14ac:dyDescent="0.2">
      <c r="A34" s="70" t="s">
        <v>99</v>
      </c>
      <c r="B34" s="44" t="s">
        <v>100</v>
      </c>
      <c r="C34" s="44"/>
      <c r="D34" s="50" t="s">
        <v>147</v>
      </c>
      <c r="E34" s="45" t="s">
        <v>164</v>
      </c>
      <c r="F34" s="46">
        <v>11</v>
      </c>
      <c r="G34" s="47">
        <v>93.727000000000004</v>
      </c>
      <c r="H34" s="53">
        <v>0.2676</v>
      </c>
      <c r="I34" s="51">
        <f t="shared" si="19"/>
        <v>118.80834520000001</v>
      </c>
      <c r="J34" s="48">
        <f>$J$56</f>
        <v>0</v>
      </c>
      <c r="K34" s="47">
        <f t="shared" si="21"/>
        <v>118.80834520000001</v>
      </c>
      <c r="L34" s="49">
        <f t="shared" si="22"/>
        <v>1306.8917972000002</v>
      </c>
      <c r="M34" s="71"/>
      <c r="N34" s="71"/>
    </row>
    <row r="35" spans="1:14" ht="22.5" x14ac:dyDescent="0.2">
      <c r="A35" s="70" t="s">
        <v>96</v>
      </c>
      <c r="B35" s="44" t="s">
        <v>101</v>
      </c>
      <c r="C35" s="44"/>
      <c r="D35" s="50" t="s">
        <v>148</v>
      </c>
      <c r="E35" s="45" t="s">
        <v>164</v>
      </c>
      <c r="F35" s="46">
        <v>1</v>
      </c>
      <c r="G35" s="47">
        <v>93.727000000000004</v>
      </c>
      <c r="H35" s="53">
        <v>0.2676</v>
      </c>
      <c r="I35" s="51">
        <f t="shared" si="19"/>
        <v>118.80834520000001</v>
      </c>
      <c r="J35" s="48">
        <f>$J$56</f>
        <v>0</v>
      </c>
      <c r="K35" s="47">
        <f t="shared" si="21"/>
        <v>118.80834520000001</v>
      </c>
      <c r="L35" s="49">
        <f t="shared" si="22"/>
        <v>118.80834520000001</v>
      </c>
      <c r="M35" s="71"/>
      <c r="N35" s="71"/>
    </row>
    <row r="36" spans="1:14" ht="15" x14ac:dyDescent="0.2">
      <c r="A36" s="79" t="s">
        <v>102</v>
      </c>
      <c r="B36" s="80"/>
      <c r="C36" s="80"/>
      <c r="D36" s="56" t="s">
        <v>53</v>
      </c>
      <c r="E36" s="69"/>
      <c r="F36" s="81"/>
      <c r="G36" s="82"/>
      <c r="H36" s="83"/>
      <c r="I36" s="84"/>
      <c r="J36" s="85"/>
      <c r="K36" s="82"/>
      <c r="L36" s="58"/>
      <c r="M36" s="55">
        <f>SUM(L37)</f>
        <v>86.731220159999992</v>
      </c>
      <c r="N36" s="58">
        <f>M36</f>
        <v>86.731220159999992</v>
      </c>
    </row>
    <row r="37" spans="1:14" ht="33.75" x14ac:dyDescent="0.2">
      <c r="A37" s="70" t="s">
        <v>103</v>
      </c>
      <c r="B37" s="44" t="s">
        <v>47</v>
      </c>
      <c r="C37" s="44" t="s">
        <v>175</v>
      </c>
      <c r="D37" s="50" t="s">
        <v>149</v>
      </c>
      <c r="E37" s="45" t="s">
        <v>46</v>
      </c>
      <c r="F37" s="46">
        <v>2.34</v>
      </c>
      <c r="G37" s="47">
        <v>29.24</v>
      </c>
      <c r="H37" s="53">
        <v>0.2676</v>
      </c>
      <c r="I37" s="51">
        <f t="shared" si="19"/>
        <v>37.064624000000002</v>
      </c>
      <c r="J37" s="48">
        <f>$J$56</f>
        <v>0</v>
      </c>
      <c r="K37" s="47">
        <f t="shared" si="21"/>
        <v>37.064624000000002</v>
      </c>
      <c r="L37" s="49">
        <f t="shared" si="22"/>
        <v>86.731220159999992</v>
      </c>
      <c r="M37" s="71"/>
      <c r="N37" s="71"/>
    </row>
    <row r="38" spans="1:14" ht="15" x14ac:dyDescent="0.2">
      <c r="A38" s="79" t="s">
        <v>104</v>
      </c>
      <c r="B38" s="80" t="s">
        <v>105</v>
      </c>
      <c r="C38" s="80"/>
      <c r="D38" s="56" t="s">
        <v>54</v>
      </c>
      <c r="E38" s="69"/>
      <c r="F38" s="81"/>
      <c r="G38" s="82"/>
      <c r="H38" s="83"/>
      <c r="I38" s="84"/>
      <c r="J38" s="85"/>
      <c r="K38" s="82"/>
      <c r="L38" s="58"/>
      <c r="M38" s="55">
        <f>SUM(L39)</f>
        <v>357.97023999999999</v>
      </c>
      <c r="N38" s="58">
        <f>M38</f>
        <v>357.97023999999999</v>
      </c>
    </row>
    <row r="39" spans="1:14" ht="45" x14ac:dyDescent="0.2">
      <c r="A39" s="70" t="s">
        <v>106</v>
      </c>
      <c r="B39" s="44" t="s">
        <v>47</v>
      </c>
      <c r="C39" s="44" t="s">
        <v>169</v>
      </c>
      <c r="D39" s="50" t="s">
        <v>150</v>
      </c>
      <c r="E39" s="45" t="s">
        <v>51</v>
      </c>
      <c r="F39" s="46">
        <v>4</v>
      </c>
      <c r="G39" s="47">
        <v>70.599999999999994</v>
      </c>
      <c r="H39" s="53">
        <v>0.2676</v>
      </c>
      <c r="I39" s="51">
        <f t="shared" si="19"/>
        <v>89.492559999999997</v>
      </c>
      <c r="J39" s="48">
        <f>$J$56</f>
        <v>0</v>
      </c>
      <c r="K39" s="47">
        <f t="shared" si="21"/>
        <v>89.492559999999997</v>
      </c>
      <c r="L39" s="49">
        <f t="shared" si="22"/>
        <v>357.97023999999999</v>
      </c>
      <c r="M39" s="71"/>
      <c r="N39" s="71"/>
    </row>
    <row r="40" spans="1:14" ht="15" x14ac:dyDescent="0.2">
      <c r="A40" s="79" t="s">
        <v>107</v>
      </c>
      <c r="B40" s="80"/>
      <c r="C40" s="80"/>
      <c r="D40" s="56" t="s">
        <v>55</v>
      </c>
      <c r="E40" s="69"/>
      <c r="F40" s="81"/>
      <c r="G40" s="82"/>
      <c r="H40" s="83"/>
      <c r="I40" s="84"/>
      <c r="J40" s="85"/>
      <c r="K40" s="82"/>
      <c r="L40" s="58"/>
      <c r="M40" s="55">
        <f>SUM(L41:L42)</f>
        <v>1988.14998064</v>
      </c>
      <c r="N40" s="58">
        <f>M40</f>
        <v>1988.14998064</v>
      </c>
    </row>
    <row r="41" spans="1:14" ht="22.5" x14ac:dyDescent="0.2">
      <c r="A41" s="70" t="s">
        <v>108</v>
      </c>
      <c r="B41" s="44" t="s">
        <v>48</v>
      </c>
      <c r="C41" s="44">
        <v>88489</v>
      </c>
      <c r="D41" s="50" t="s">
        <v>151</v>
      </c>
      <c r="E41" s="45" t="s">
        <v>46</v>
      </c>
      <c r="F41" s="46">
        <v>54</v>
      </c>
      <c r="G41" s="47">
        <v>13.28</v>
      </c>
      <c r="H41" s="53">
        <v>0.2676</v>
      </c>
      <c r="I41" s="51">
        <f t="shared" si="19"/>
        <v>16.833728000000001</v>
      </c>
      <c r="J41" s="48">
        <f>$J$56</f>
        <v>0</v>
      </c>
      <c r="K41" s="47">
        <f t="shared" si="21"/>
        <v>16.833728000000001</v>
      </c>
      <c r="L41" s="49">
        <f t="shared" si="22"/>
        <v>909.02131200000008</v>
      </c>
      <c r="M41" s="71"/>
      <c r="N41" s="71"/>
    </row>
    <row r="42" spans="1:14" ht="56.25" x14ac:dyDescent="0.2">
      <c r="A42" s="72" t="s">
        <v>109</v>
      </c>
      <c r="B42" s="44" t="s">
        <v>47</v>
      </c>
      <c r="C42" s="44" t="s">
        <v>170</v>
      </c>
      <c r="D42" s="73" t="s">
        <v>152</v>
      </c>
      <c r="E42" s="45" t="s">
        <v>46</v>
      </c>
      <c r="F42" s="46">
        <v>23.74</v>
      </c>
      <c r="G42" s="47">
        <v>35.86</v>
      </c>
      <c r="H42" s="53">
        <v>0.2676</v>
      </c>
      <c r="I42" s="51">
        <f t="shared" ref="I42" si="23">G42*(1+H42)</f>
        <v>45.456136000000001</v>
      </c>
      <c r="J42" s="48">
        <f>$J$56</f>
        <v>0</v>
      </c>
      <c r="K42" s="47">
        <f t="shared" ref="K42" si="24">I42*(1-J42)</f>
        <v>45.456136000000001</v>
      </c>
      <c r="L42" s="49">
        <f t="shared" ref="L42" si="25">K42*F42</f>
        <v>1079.1286686399999</v>
      </c>
      <c r="M42" s="49"/>
      <c r="N42" s="76"/>
    </row>
    <row r="43" spans="1:14" ht="15" x14ac:dyDescent="0.2">
      <c r="A43" s="79" t="s">
        <v>110</v>
      </c>
      <c r="B43" s="80"/>
      <c r="C43" s="80"/>
      <c r="D43" s="56" t="s">
        <v>153</v>
      </c>
      <c r="E43" s="69"/>
      <c r="F43" s="81"/>
      <c r="G43" s="82"/>
      <c r="H43" s="83"/>
      <c r="I43" s="84"/>
      <c r="J43" s="85"/>
      <c r="K43" s="82"/>
      <c r="L43" s="58"/>
      <c r="M43" s="55">
        <f>SUM(L44)</f>
        <v>621.06188760000009</v>
      </c>
      <c r="N43" s="58">
        <f>M43</f>
        <v>621.06188760000009</v>
      </c>
    </row>
    <row r="44" spans="1:14" ht="22.5" x14ac:dyDescent="0.2">
      <c r="A44" s="70" t="s">
        <v>111</v>
      </c>
      <c r="B44" s="44" t="s">
        <v>48</v>
      </c>
      <c r="C44" s="44">
        <v>72118</v>
      </c>
      <c r="D44" s="50" t="s">
        <v>154</v>
      </c>
      <c r="E44" s="45" t="s">
        <v>46</v>
      </c>
      <c r="F44" s="46">
        <v>2.1</v>
      </c>
      <c r="G44" s="47">
        <v>233.31</v>
      </c>
      <c r="H44" s="53">
        <v>0.2676</v>
      </c>
      <c r="I44" s="51">
        <f t="shared" ref="I44" si="26">G44*(1+H44)</f>
        <v>295.74375600000002</v>
      </c>
      <c r="J44" s="48">
        <f>$J$56</f>
        <v>0</v>
      </c>
      <c r="K44" s="47">
        <f t="shared" ref="K44" si="27">I44*(1-J44)</f>
        <v>295.74375600000002</v>
      </c>
      <c r="L44" s="49">
        <f t="shared" ref="L44" si="28">K44*F44</f>
        <v>621.06188760000009</v>
      </c>
      <c r="M44" s="71"/>
      <c r="N44" s="71"/>
    </row>
    <row r="45" spans="1:14" ht="15" x14ac:dyDescent="0.2">
      <c r="A45" s="77" t="s">
        <v>112</v>
      </c>
      <c r="B45" s="80"/>
      <c r="C45" s="80"/>
      <c r="D45" s="56" t="s">
        <v>56</v>
      </c>
      <c r="E45" s="69"/>
      <c r="F45" s="81"/>
      <c r="G45" s="82"/>
      <c r="H45" s="83"/>
      <c r="I45" s="86"/>
      <c r="J45" s="85"/>
      <c r="K45" s="82"/>
      <c r="L45" s="58"/>
      <c r="M45" s="55">
        <f>SUM(L46)</f>
        <v>2146.4048970000003</v>
      </c>
      <c r="N45" s="58">
        <f>M45</f>
        <v>2146.4048970000003</v>
      </c>
    </row>
    <row r="46" spans="1:14" ht="22.5" x14ac:dyDescent="0.2">
      <c r="A46" s="72" t="s">
        <v>113</v>
      </c>
      <c r="B46" s="44" t="s">
        <v>48</v>
      </c>
      <c r="C46" s="44">
        <v>96113</v>
      </c>
      <c r="D46" s="50" t="s">
        <v>155</v>
      </c>
      <c r="E46" s="45" t="s">
        <v>46</v>
      </c>
      <c r="F46" s="46">
        <v>41.35</v>
      </c>
      <c r="G46" s="47">
        <v>40.950000000000003</v>
      </c>
      <c r="H46" s="53">
        <v>0.2676</v>
      </c>
      <c r="I46" s="51">
        <f t="shared" ref="I46" si="29">G46*(1+H46)</f>
        <v>51.908220000000007</v>
      </c>
      <c r="J46" s="48">
        <f>$J$56</f>
        <v>0</v>
      </c>
      <c r="K46" s="47">
        <f t="shared" ref="K46" si="30">I46*(1-J46)</f>
        <v>51.908220000000007</v>
      </c>
      <c r="L46" s="49">
        <f t="shared" ref="L46" si="31">K46*F46</f>
        <v>2146.4048970000003</v>
      </c>
      <c r="M46" s="49"/>
      <c r="N46" s="71"/>
    </row>
    <row r="47" spans="1:14" ht="15" x14ac:dyDescent="0.2">
      <c r="A47" s="79" t="s">
        <v>114</v>
      </c>
      <c r="B47" s="80"/>
      <c r="C47" s="80"/>
      <c r="D47" s="56" t="s">
        <v>156</v>
      </c>
      <c r="E47" s="69"/>
      <c r="F47" s="81"/>
      <c r="G47" s="82"/>
      <c r="H47" s="83"/>
      <c r="I47" s="84"/>
      <c r="J47" s="85"/>
      <c r="K47" s="82"/>
      <c r="L47" s="58"/>
      <c r="M47" s="88">
        <f>SUM(L48:L50)</f>
        <v>11984.7539601056</v>
      </c>
      <c r="N47" s="87">
        <f>M47</f>
        <v>11984.7539601056</v>
      </c>
    </row>
    <row r="48" spans="1:14" ht="22.5" x14ac:dyDescent="0.2">
      <c r="A48" s="70" t="s">
        <v>115</v>
      </c>
      <c r="B48" s="44" t="s">
        <v>116</v>
      </c>
      <c r="C48" s="44"/>
      <c r="D48" s="50" t="s">
        <v>157</v>
      </c>
      <c r="E48" s="45" t="s">
        <v>164</v>
      </c>
      <c r="F48" s="46">
        <v>1</v>
      </c>
      <c r="G48" s="47">
        <v>8315.08</v>
      </c>
      <c r="H48" s="53">
        <v>0.2676</v>
      </c>
      <c r="I48" s="51">
        <f t="shared" ref="I48:I54" si="32">G48*(1+H48)</f>
        <v>10540.195408</v>
      </c>
      <c r="J48" s="48">
        <f>$J$56</f>
        <v>0</v>
      </c>
      <c r="K48" s="47">
        <f t="shared" ref="K48:K54" si="33">I48*(1-J48)</f>
        <v>10540.195408</v>
      </c>
      <c r="L48" s="49">
        <f t="shared" ref="L48:L54" si="34">K48*F48</f>
        <v>10540.195408</v>
      </c>
      <c r="M48" s="71"/>
      <c r="N48" s="71"/>
    </row>
    <row r="49" spans="1:15" ht="22.5" x14ac:dyDescent="0.2">
      <c r="A49" s="70" t="s">
        <v>117</v>
      </c>
      <c r="B49" s="44" t="s">
        <v>118</v>
      </c>
      <c r="C49" s="44"/>
      <c r="D49" s="50" t="s">
        <v>158</v>
      </c>
      <c r="E49" s="45" t="s">
        <v>164</v>
      </c>
      <c r="F49" s="46">
        <v>2</v>
      </c>
      <c r="G49" s="47">
        <v>497.39262800000006</v>
      </c>
      <c r="H49" s="53">
        <v>0.2676</v>
      </c>
      <c r="I49" s="51">
        <f t="shared" si="32"/>
        <v>630.49489525280012</v>
      </c>
      <c r="J49" s="48">
        <f>$J$56</f>
        <v>0</v>
      </c>
      <c r="K49" s="47">
        <f t="shared" si="33"/>
        <v>630.49489525280012</v>
      </c>
      <c r="L49" s="49">
        <f t="shared" si="34"/>
        <v>1260.9897905056002</v>
      </c>
      <c r="M49" s="71"/>
      <c r="N49" s="71"/>
    </row>
    <row r="50" spans="1:15" ht="22.5" x14ac:dyDescent="0.2">
      <c r="A50" s="70" t="s">
        <v>119</v>
      </c>
      <c r="B50" s="44" t="s">
        <v>120</v>
      </c>
      <c r="C50" s="44"/>
      <c r="D50" s="50" t="s">
        <v>159</v>
      </c>
      <c r="E50" s="45" t="s">
        <v>164</v>
      </c>
      <c r="F50" s="46">
        <v>1</v>
      </c>
      <c r="G50" s="47">
        <v>144.816</v>
      </c>
      <c r="H50" s="53">
        <v>0.2676</v>
      </c>
      <c r="I50" s="51">
        <f t="shared" si="32"/>
        <v>183.56876160000002</v>
      </c>
      <c r="J50" s="48">
        <f>$J$56</f>
        <v>0</v>
      </c>
      <c r="K50" s="47">
        <f t="shared" si="33"/>
        <v>183.56876160000002</v>
      </c>
      <c r="L50" s="49">
        <f t="shared" si="34"/>
        <v>183.56876160000002</v>
      </c>
      <c r="M50" s="71"/>
      <c r="N50" s="71"/>
    </row>
    <row r="51" spans="1:15" ht="15" x14ac:dyDescent="0.2">
      <c r="A51" s="79" t="s">
        <v>121</v>
      </c>
      <c r="B51" s="80"/>
      <c r="C51" s="80"/>
      <c r="D51" s="56" t="s">
        <v>57</v>
      </c>
      <c r="E51" s="69"/>
      <c r="F51" s="81"/>
      <c r="G51" s="82"/>
      <c r="H51" s="83"/>
      <c r="I51" s="84"/>
      <c r="J51" s="85"/>
      <c r="K51" s="82"/>
      <c r="L51" s="58"/>
      <c r="M51" s="88">
        <f>SUM(L52:L54)</f>
        <v>4262.6420168120003</v>
      </c>
      <c r="N51" s="87">
        <f>M51</f>
        <v>4262.6420168120003</v>
      </c>
    </row>
    <row r="52" spans="1:15" ht="15" x14ac:dyDescent="0.2">
      <c r="A52" s="70" t="s">
        <v>122</v>
      </c>
      <c r="B52" s="44" t="s">
        <v>47</v>
      </c>
      <c r="C52" s="44" t="s">
        <v>171</v>
      </c>
      <c r="D52" s="50" t="s">
        <v>160</v>
      </c>
      <c r="E52" s="45" t="s">
        <v>51</v>
      </c>
      <c r="F52" s="46">
        <v>695.74</v>
      </c>
      <c r="G52" s="47">
        <v>4.33</v>
      </c>
      <c r="H52" s="53">
        <v>0.2676</v>
      </c>
      <c r="I52" s="51">
        <f t="shared" si="32"/>
        <v>5.4887079999999999</v>
      </c>
      <c r="J52" s="48">
        <f>$J$56</f>
        <v>0</v>
      </c>
      <c r="K52" s="47">
        <f t="shared" si="33"/>
        <v>5.4887079999999999</v>
      </c>
      <c r="L52" s="49">
        <f t="shared" si="34"/>
        <v>3818.7137039200002</v>
      </c>
      <c r="M52" s="71"/>
      <c r="N52" s="71"/>
    </row>
    <row r="53" spans="1:15" ht="33.75" x14ac:dyDescent="0.2">
      <c r="A53" s="70" t="s">
        <v>123</v>
      </c>
      <c r="B53" s="44" t="s">
        <v>47</v>
      </c>
      <c r="C53" s="44" t="s">
        <v>172</v>
      </c>
      <c r="D53" s="50" t="s">
        <v>161</v>
      </c>
      <c r="E53" s="45" t="s">
        <v>46</v>
      </c>
      <c r="F53" s="46">
        <v>33.947000000000003</v>
      </c>
      <c r="G53" s="47">
        <v>6.21</v>
      </c>
      <c r="H53" s="53">
        <v>0.2676</v>
      </c>
      <c r="I53" s="51">
        <f t="shared" si="32"/>
        <v>7.8717960000000007</v>
      </c>
      <c r="J53" s="48">
        <f>$J$56</f>
        <v>0</v>
      </c>
      <c r="K53" s="47">
        <f t="shared" si="33"/>
        <v>7.8717960000000007</v>
      </c>
      <c r="L53" s="49">
        <f t="shared" si="34"/>
        <v>267.22385881200006</v>
      </c>
      <c r="M53" s="71"/>
      <c r="N53" s="71"/>
    </row>
    <row r="54" spans="1:15" ht="22.5" x14ac:dyDescent="0.2">
      <c r="A54" s="70" t="s">
        <v>124</v>
      </c>
      <c r="B54" s="44" t="s">
        <v>174</v>
      </c>
      <c r="C54" s="44" t="s">
        <v>173</v>
      </c>
      <c r="D54" s="50" t="s">
        <v>162</v>
      </c>
      <c r="E54" s="45" t="s">
        <v>46</v>
      </c>
      <c r="F54" s="46">
        <v>38.192</v>
      </c>
      <c r="G54" s="47">
        <v>3.65</v>
      </c>
      <c r="H54" s="53">
        <v>0.2676</v>
      </c>
      <c r="I54" s="51">
        <f t="shared" si="32"/>
        <v>4.6267399999999999</v>
      </c>
      <c r="J54" s="48">
        <f>$J$56</f>
        <v>0</v>
      </c>
      <c r="K54" s="47">
        <f t="shared" si="33"/>
        <v>4.6267399999999999</v>
      </c>
      <c r="L54" s="49">
        <f t="shared" si="34"/>
        <v>176.70445408</v>
      </c>
      <c r="M54" s="71"/>
      <c r="N54" s="71"/>
    </row>
    <row r="55" spans="1:15" ht="6.95" customHeight="1" x14ac:dyDescent="0.2">
      <c r="A55" s="75"/>
      <c r="B55" s="44"/>
      <c r="C55" s="44"/>
      <c r="D55" s="50"/>
      <c r="E55" s="45"/>
      <c r="F55" s="46"/>
      <c r="G55" s="47"/>
      <c r="H55" s="53"/>
      <c r="I55" s="51"/>
      <c r="J55" s="48"/>
      <c r="K55" s="47"/>
      <c r="L55" s="49"/>
      <c r="M55" s="71"/>
      <c r="N55" s="71"/>
    </row>
    <row r="56" spans="1:15" ht="15" customHeight="1" x14ac:dyDescent="0.2">
      <c r="A56" s="118" t="s">
        <v>11</v>
      </c>
      <c r="B56" s="118"/>
      <c r="C56" s="118"/>
      <c r="D56" s="118"/>
      <c r="E56" s="59"/>
      <c r="F56" s="59"/>
      <c r="G56" s="59"/>
      <c r="H56" s="60"/>
      <c r="I56" s="59"/>
      <c r="J56" s="57">
        <v>0</v>
      </c>
      <c r="K56" s="61"/>
      <c r="L56" s="38"/>
      <c r="M56" s="125">
        <f>SUM(N10:N55)</f>
        <v>82287.265329308007</v>
      </c>
      <c r="N56" s="125"/>
      <c r="O56" s="13"/>
    </row>
    <row r="57" spans="1:15" ht="19.5" customHeight="1" x14ac:dyDescent="0.2">
      <c r="A57" s="114" t="s">
        <v>8</v>
      </c>
      <c r="B57" s="114"/>
      <c r="C57" s="114"/>
      <c r="D57" s="114"/>
      <c r="E57" s="114"/>
      <c r="F57" s="114"/>
      <c r="G57" s="115" t="s">
        <v>60</v>
      </c>
      <c r="H57" s="115"/>
      <c r="I57" s="115"/>
      <c r="J57" s="115"/>
      <c r="K57" s="115"/>
      <c r="L57" s="115"/>
      <c r="M57" s="115"/>
      <c r="N57" s="115"/>
    </row>
    <row r="58" spans="1:15" ht="24" customHeight="1" x14ac:dyDescent="0.2">
      <c r="A58" s="115" t="s">
        <v>61</v>
      </c>
      <c r="B58" s="115"/>
      <c r="C58" s="115"/>
      <c r="D58" s="115"/>
      <c r="E58" s="115" t="s">
        <v>36</v>
      </c>
      <c r="F58" s="115"/>
      <c r="G58" s="115"/>
      <c r="H58" s="115"/>
      <c r="I58" s="115"/>
      <c r="J58" s="115"/>
      <c r="K58" s="115"/>
      <c r="L58" s="115"/>
      <c r="M58" s="115"/>
      <c r="N58" s="115"/>
    </row>
    <row r="59" spans="1:15" ht="15" x14ac:dyDescent="0.2">
      <c r="A59" s="126" t="s">
        <v>12</v>
      </c>
      <c r="B59" s="19" t="s">
        <v>64</v>
      </c>
      <c r="C59" s="20"/>
      <c r="D59" s="7"/>
      <c r="E59" s="8"/>
      <c r="F59" s="9"/>
      <c r="G59" s="9"/>
      <c r="H59" s="9"/>
      <c r="I59" s="12"/>
      <c r="J59" s="12"/>
      <c r="K59" s="10"/>
      <c r="L59" s="10"/>
    </row>
    <row r="60" spans="1:15" ht="15" x14ac:dyDescent="0.2">
      <c r="A60" s="127"/>
      <c r="B60" s="21" t="s">
        <v>66</v>
      </c>
      <c r="C60" s="20"/>
      <c r="D60" s="7"/>
      <c r="E60" s="21"/>
      <c r="F60" s="21"/>
      <c r="G60" s="43"/>
      <c r="H60" s="22"/>
      <c r="I60" s="22"/>
      <c r="J60" s="22"/>
      <c r="K60" s="22"/>
      <c r="L60" s="10"/>
    </row>
    <row r="61" spans="1:15" ht="15" x14ac:dyDescent="0.2">
      <c r="A61" s="127"/>
      <c r="B61" s="116" t="s">
        <v>65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</row>
    <row r="62" spans="1:15" ht="15" x14ac:dyDescent="0.2">
      <c r="A62" s="127"/>
      <c r="B62" s="116" t="s">
        <v>22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</row>
    <row r="63" spans="1:15" ht="15" x14ac:dyDescent="0.2">
      <c r="A63" s="127"/>
      <c r="B63" s="116" t="s">
        <v>23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0"/>
    </row>
    <row r="64" spans="1:15" ht="24" customHeight="1" x14ac:dyDescent="0.2">
      <c r="A64" s="127"/>
      <c r="B64" s="133" t="s">
        <v>13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</row>
    <row r="65" spans="1:12" ht="15" x14ac:dyDescent="0.2">
      <c r="A65" s="6"/>
      <c r="B65" s="6"/>
      <c r="C65" s="6"/>
      <c r="D65" s="7"/>
      <c r="E65" s="8"/>
      <c r="F65" s="9"/>
      <c r="G65" s="9"/>
      <c r="H65" s="9"/>
      <c r="I65" s="12"/>
      <c r="J65" s="11"/>
      <c r="K65" s="10"/>
      <c r="L65" s="10"/>
    </row>
    <row r="66" spans="1:12" ht="15" x14ac:dyDescent="0.2">
      <c r="A66" s="6"/>
      <c r="B66" s="6"/>
      <c r="C66" s="6"/>
      <c r="D66" s="7"/>
      <c r="E66" s="8"/>
      <c r="F66" s="9"/>
      <c r="G66" s="9"/>
      <c r="H66" s="9"/>
      <c r="I66" s="12"/>
      <c r="J66" s="11"/>
      <c r="K66" s="10"/>
      <c r="L66" s="10"/>
    </row>
    <row r="67" spans="1:12" ht="15" x14ac:dyDescent="0.2">
      <c r="A67" s="6"/>
      <c r="B67" s="6"/>
      <c r="C67" s="6"/>
      <c r="D67" s="7"/>
      <c r="E67" s="8"/>
      <c r="F67" s="9"/>
      <c r="G67" s="9"/>
      <c r="H67" s="9"/>
      <c r="I67" s="12"/>
      <c r="J67" s="11"/>
      <c r="K67" s="10"/>
      <c r="L67" s="10"/>
    </row>
    <row r="68" spans="1:12" ht="15" x14ac:dyDescent="0.2">
      <c r="A68" s="6"/>
      <c r="B68" s="6"/>
      <c r="C68" s="6"/>
      <c r="D68" s="7"/>
      <c r="E68" s="8"/>
      <c r="F68" s="9"/>
      <c r="G68" s="9"/>
      <c r="H68" s="9"/>
      <c r="I68" s="12"/>
      <c r="J68" s="11"/>
      <c r="K68" s="10"/>
      <c r="L68" s="10"/>
    </row>
    <row r="69" spans="1:12" ht="15" x14ac:dyDescent="0.2">
      <c r="A69" s="6"/>
      <c r="B69" s="6"/>
      <c r="C69" s="6"/>
      <c r="D69" s="7"/>
      <c r="E69" s="8"/>
      <c r="F69" s="9"/>
      <c r="G69" s="9"/>
      <c r="H69" s="9"/>
      <c r="I69" s="12"/>
      <c r="J69" s="11"/>
      <c r="K69" s="10"/>
      <c r="L69" s="10"/>
    </row>
    <row r="70" spans="1:12" ht="15" x14ac:dyDescent="0.2">
      <c r="A70" s="6"/>
      <c r="B70" s="6"/>
      <c r="C70" s="6"/>
      <c r="D70" s="7"/>
      <c r="E70" s="8"/>
      <c r="F70" s="9"/>
      <c r="G70" s="9"/>
      <c r="H70" s="9"/>
      <c r="I70" s="12"/>
      <c r="J70" s="11"/>
      <c r="K70" s="10"/>
      <c r="L70" s="10"/>
    </row>
    <row r="71" spans="1:12" ht="15" x14ac:dyDescent="0.2">
      <c r="A71" s="6"/>
      <c r="B71" s="6"/>
      <c r="C71" s="6"/>
      <c r="D71" s="7"/>
      <c r="E71" s="8"/>
      <c r="F71" s="9"/>
      <c r="G71" s="9"/>
      <c r="H71" s="9"/>
      <c r="I71" s="12"/>
      <c r="J71" s="11"/>
      <c r="K71" s="10"/>
      <c r="L71" s="10"/>
    </row>
    <row r="72" spans="1:12" ht="15" x14ac:dyDescent="0.2">
      <c r="A72" s="6"/>
      <c r="B72" s="6"/>
      <c r="C72" s="6"/>
      <c r="D72" s="7"/>
      <c r="E72" s="8"/>
      <c r="F72" s="9"/>
      <c r="G72" s="9"/>
      <c r="H72" s="9"/>
      <c r="I72" s="12"/>
      <c r="J72" s="11"/>
      <c r="K72" s="10"/>
      <c r="L72" s="10"/>
    </row>
    <row r="73" spans="1:12" ht="15" x14ac:dyDescent="0.2">
      <c r="A73" s="6"/>
      <c r="B73" s="6"/>
      <c r="C73" s="6"/>
      <c r="D73" s="7"/>
      <c r="E73" s="8"/>
      <c r="F73" s="9"/>
      <c r="G73" s="9"/>
      <c r="H73" s="9"/>
      <c r="I73" s="12"/>
      <c r="J73" s="11"/>
      <c r="K73" s="10"/>
      <c r="L73" s="10"/>
    </row>
    <row r="74" spans="1:12" ht="15" x14ac:dyDescent="0.2">
      <c r="A74" s="6"/>
      <c r="B74" s="6"/>
      <c r="C74" s="6"/>
      <c r="D74" s="7"/>
      <c r="E74" s="8"/>
      <c r="F74" s="9"/>
      <c r="G74" s="9"/>
      <c r="H74" s="9"/>
      <c r="I74" s="12"/>
      <c r="J74" s="11"/>
      <c r="K74" s="10"/>
      <c r="L74" s="10"/>
    </row>
    <row r="75" spans="1:12" ht="15" x14ac:dyDescent="0.2">
      <c r="A75" s="6"/>
      <c r="B75" s="6"/>
      <c r="C75" s="6"/>
      <c r="D75" s="7"/>
      <c r="E75" s="8"/>
      <c r="F75" s="9"/>
      <c r="G75" s="9"/>
      <c r="H75" s="9"/>
      <c r="I75" s="12"/>
      <c r="J75" s="11"/>
      <c r="K75" s="10"/>
      <c r="L75" s="10"/>
    </row>
    <row r="76" spans="1:12" ht="15" x14ac:dyDescent="0.2">
      <c r="A76" s="6"/>
      <c r="B76" s="6"/>
      <c r="C76" s="6"/>
      <c r="D76" s="7"/>
      <c r="E76" s="8"/>
      <c r="F76" s="9"/>
      <c r="G76" s="9"/>
      <c r="H76" s="9"/>
      <c r="I76" s="12"/>
      <c r="J76" s="11"/>
      <c r="K76" s="10"/>
      <c r="L76" s="10"/>
    </row>
    <row r="77" spans="1:12" ht="15" x14ac:dyDescent="0.2">
      <c r="A77" s="6"/>
      <c r="B77" s="6"/>
      <c r="C77" s="6"/>
      <c r="D77" s="7"/>
      <c r="E77" s="8"/>
      <c r="F77" s="9"/>
      <c r="G77" s="9"/>
      <c r="H77" s="9"/>
      <c r="I77" s="12"/>
      <c r="J77" s="15"/>
      <c r="K77" s="10"/>
      <c r="L77" s="10"/>
    </row>
    <row r="78" spans="1:12" ht="15" x14ac:dyDescent="0.2">
      <c r="A78" s="6"/>
      <c r="B78" s="6"/>
      <c r="C78" s="6"/>
      <c r="D78" s="7"/>
      <c r="E78" s="8"/>
      <c r="F78" s="9"/>
      <c r="G78" s="9"/>
      <c r="H78" s="9"/>
      <c r="I78" s="12"/>
      <c r="J78" s="15"/>
      <c r="K78" s="10"/>
      <c r="L78" s="10"/>
    </row>
    <row r="79" spans="1:12" ht="15" x14ac:dyDescent="0.2">
      <c r="A79" s="6"/>
      <c r="B79" s="6"/>
      <c r="C79" s="6"/>
      <c r="D79" s="7"/>
      <c r="E79" s="8"/>
      <c r="F79" s="9"/>
      <c r="G79" s="9"/>
      <c r="H79" s="9"/>
      <c r="I79" s="12"/>
      <c r="J79" s="15"/>
      <c r="K79" s="10"/>
      <c r="L79" s="10"/>
    </row>
    <row r="80" spans="1:12" ht="15" x14ac:dyDescent="0.2">
      <c r="A80" s="6"/>
      <c r="B80" s="6"/>
      <c r="C80" s="6"/>
      <c r="D80" s="7"/>
      <c r="E80" s="8"/>
      <c r="F80" s="9"/>
      <c r="G80" s="9"/>
      <c r="H80" s="9"/>
      <c r="I80" s="12"/>
      <c r="J80" s="15"/>
      <c r="K80" s="10"/>
      <c r="L80" s="10"/>
    </row>
    <row r="81" spans="1:12" ht="15" x14ac:dyDescent="0.2">
      <c r="A81" s="6"/>
      <c r="B81" s="6"/>
      <c r="C81" s="6"/>
      <c r="D81" s="7"/>
      <c r="E81" s="8"/>
      <c r="F81" s="9"/>
      <c r="G81" s="9"/>
      <c r="H81" s="9"/>
      <c r="I81" s="12"/>
      <c r="J81" s="15"/>
      <c r="K81" s="10"/>
      <c r="L81" s="10"/>
    </row>
    <row r="82" spans="1:12" ht="15" x14ac:dyDescent="0.2">
      <c r="A82" s="6"/>
      <c r="B82" s="6"/>
      <c r="C82" s="6"/>
      <c r="D82" s="7"/>
      <c r="E82" s="8"/>
      <c r="F82" s="9"/>
      <c r="G82" s="9"/>
      <c r="H82" s="9"/>
      <c r="I82" s="12"/>
      <c r="J82" s="15"/>
      <c r="K82" s="10"/>
      <c r="L82" s="10"/>
    </row>
    <row r="83" spans="1:12" ht="15" x14ac:dyDescent="0.2">
      <c r="A83" s="6"/>
      <c r="B83" s="6"/>
      <c r="C83" s="6"/>
      <c r="D83" s="7"/>
      <c r="E83" s="8"/>
      <c r="F83" s="9"/>
      <c r="G83" s="9"/>
      <c r="H83" s="9"/>
      <c r="I83" s="12"/>
      <c r="J83" s="15"/>
      <c r="K83" s="10"/>
      <c r="L83" s="10"/>
    </row>
    <row r="84" spans="1:12" ht="15" x14ac:dyDescent="0.2">
      <c r="A84" s="6"/>
      <c r="B84" s="6"/>
      <c r="C84" s="6"/>
      <c r="D84" s="7"/>
      <c r="E84" s="8"/>
      <c r="F84" s="9"/>
      <c r="G84" s="9"/>
      <c r="H84" s="9"/>
      <c r="I84" s="12"/>
      <c r="J84" s="15"/>
      <c r="K84" s="10"/>
      <c r="L84" s="10"/>
    </row>
    <row r="85" spans="1:12" ht="15" x14ac:dyDescent="0.2">
      <c r="A85" s="6"/>
      <c r="B85" s="6"/>
      <c r="C85" s="6"/>
      <c r="D85" s="7"/>
      <c r="E85" s="8"/>
      <c r="F85" s="9"/>
      <c r="G85" s="9"/>
      <c r="H85" s="9"/>
      <c r="I85" s="12"/>
      <c r="J85" s="15"/>
      <c r="K85" s="10"/>
      <c r="L85" s="10"/>
    </row>
    <row r="86" spans="1:12" ht="15" x14ac:dyDescent="0.2">
      <c r="A86" s="6"/>
      <c r="B86" s="6"/>
      <c r="C86" s="6"/>
      <c r="D86" s="7"/>
      <c r="E86" s="8"/>
      <c r="F86" s="9"/>
      <c r="G86" s="9"/>
      <c r="H86" s="9"/>
      <c r="I86" s="12"/>
      <c r="J86" s="15"/>
      <c r="K86" s="10"/>
      <c r="L86" s="10"/>
    </row>
    <row r="87" spans="1:12" ht="15" x14ac:dyDescent="0.2">
      <c r="A87" s="6"/>
      <c r="B87" s="6"/>
      <c r="C87" s="6"/>
      <c r="D87" s="7"/>
      <c r="E87" s="8"/>
      <c r="F87" s="9"/>
      <c r="G87" s="9"/>
      <c r="H87" s="9"/>
      <c r="I87" s="12"/>
      <c r="J87" s="15"/>
      <c r="K87" s="10"/>
      <c r="L87" s="10"/>
    </row>
    <row r="88" spans="1:12" ht="15" x14ac:dyDescent="0.2">
      <c r="A88" s="6"/>
      <c r="B88" s="6"/>
      <c r="C88" s="6"/>
      <c r="D88" s="7"/>
      <c r="E88" s="8"/>
      <c r="F88" s="9"/>
      <c r="G88" s="9"/>
      <c r="H88" s="9"/>
      <c r="I88" s="12"/>
      <c r="J88" s="15"/>
      <c r="K88" s="10"/>
      <c r="L88" s="10"/>
    </row>
    <row r="89" spans="1:12" ht="15" x14ac:dyDescent="0.2">
      <c r="A89" s="6"/>
      <c r="B89" s="6"/>
      <c r="C89" s="6"/>
      <c r="D89" s="7"/>
      <c r="E89" s="8"/>
      <c r="F89" s="9"/>
      <c r="G89" s="9"/>
      <c r="H89" s="9"/>
      <c r="I89" s="12"/>
      <c r="J89" s="15"/>
      <c r="K89" s="10"/>
      <c r="L89" s="10"/>
    </row>
    <row r="90" spans="1:12" ht="15" x14ac:dyDescent="0.2">
      <c r="A90" s="6"/>
      <c r="B90" s="6"/>
      <c r="C90" s="6"/>
      <c r="D90" s="7"/>
      <c r="E90" s="8"/>
      <c r="F90" s="9"/>
      <c r="G90" s="9"/>
      <c r="H90" s="9"/>
      <c r="I90" s="12"/>
      <c r="J90" s="15"/>
      <c r="K90" s="10"/>
      <c r="L90" s="10"/>
    </row>
    <row r="91" spans="1:12" ht="15" x14ac:dyDescent="0.2">
      <c r="A91" s="6"/>
      <c r="B91" s="6"/>
      <c r="C91" s="6"/>
      <c r="D91" s="7"/>
      <c r="E91" s="8"/>
      <c r="F91" s="9"/>
      <c r="G91" s="9"/>
      <c r="H91" s="9"/>
      <c r="I91" s="12"/>
      <c r="J91" s="15"/>
      <c r="K91" s="10"/>
      <c r="L91" s="10"/>
    </row>
    <row r="92" spans="1:12" ht="15" x14ac:dyDescent="0.2">
      <c r="A92" s="6"/>
      <c r="B92" s="6"/>
      <c r="C92" s="6"/>
      <c r="D92" s="7"/>
      <c r="E92" s="8"/>
      <c r="F92" s="9"/>
      <c r="G92" s="9"/>
      <c r="H92" s="9"/>
      <c r="I92" s="12"/>
      <c r="J92" s="15"/>
      <c r="K92" s="10"/>
      <c r="L92" s="10"/>
    </row>
    <row r="93" spans="1:12" ht="15" x14ac:dyDescent="0.2">
      <c r="A93" s="6"/>
      <c r="B93" s="6"/>
      <c r="C93" s="6"/>
      <c r="D93" s="7"/>
      <c r="E93" s="8"/>
      <c r="F93" s="9"/>
      <c r="G93" s="9"/>
      <c r="H93" s="9"/>
      <c r="I93" s="12"/>
      <c r="J93" s="15"/>
      <c r="K93" s="10"/>
      <c r="L93" s="10"/>
    </row>
  </sheetData>
  <mergeCells count="31">
    <mergeCell ref="N9:N10"/>
    <mergeCell ref="M56:N56"/>
    <mergeCell ref="G57:N58"/>
    <mergeCell ref="A59:A64"/>
    <mergeCell ref="A1:N1"/>
    <mergeCell ref="A2:N2"/>
    <mergeCell ref="A3:N3"/>
    <mergeCell ref="A4:N4"/>
    <mergeCell ref="A5:N5"/>
    <mergeCell ref="A6:N6"/>
    <mergeCell ref="B61:N61"/>
    <mergeCell ref="B62:N62"/>
    <mergeCell ref="B64:N64"/>
    <mergeCell ref="E8:I8"/>
    <mergeCell ref="J8:N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M9"/>
    <mergeCell ref="A57:F57"/>
    <mergeCell ref="A58:D58"/>
    <mergeCell ref="E58:F58"/>
    <mergeCell ref="B63:K63"/>
    <mergeCell ref="A56:D56"/>
  </mergeCells>
  <printOptions horizontalCentered="1"/>
  <pageMargins left="0" right="0" top="0.55118110236220474" bottom="0.55118110236220474" header="0.31496062992125984" footer="0.35433070866141736"/>
  <pageSetup paperSize="9" scale="75" fitToHeight="16" orientation="landscape" r:id="rId1"/>
  <headerFooter>
    <oddHeader xml:space="preserve">&amp;R&amp;"Verdana,Normal"&amp;8Fls.:______
Processo n.º 23069.153788/2020-19
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Normal="100" workbookViewId="0">
      <selection activeCell="G16" sqref="G16"/>
    </sheetView>
  </sheetViews>
  <sheetFormatPr defaultRowHeight="15" x14ac:dyDescent="0.25"/>
  <cols>
    <col min="1" max="1" width="5.7109375" customWidth="1"/>
    <col min="2" max="2" width="37.140625" customWidth="1"/>
    <col min="3" max="3" width="13.42578125" bestFit="1" customWidth="1"/>
    <col min="4" max="4" width="10.85546875" bestFit="1" customWidth="1"/>
    <col min="5" max="10" width="12.7109375" customWidth="1"/>
    <col min="11" max="11" width="13.42578125" bestFit="1" customWidth="1"/>
  </cols>
  <sheetData>
    <row r="1" spans="1:14" ht="15.75" x14ac:dyDescent="0.25">
      <c r="A1" s="128" t="s">
        <v>62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23"/>
      <c r="M1" s="23"/>
    </row>
    <row r="2" spans="1:14" ht="15.75" x14ac:dyDescent="0.25">
      <c r="A2" s="129" t="s">
        <v>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24"/>
      <c r="M2" s="24"/>
    </row>
    <row r="3" spans="1:14" ht="15.75" x14ac:dyDescent="0.25">
      <c r="A3" s="129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24"/>
      <c r="M3" s="24"/>
    </row>
    <row r="4" spans="1:14" x14ac:dyDescent="0.25">
      <c r="A4" s="156" t="s">
        <v>63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25"/>
      <c r="M4" s="25"/>
    </row>
    <row r="5" spans="1:14" ht="31.5" customHeight="1" x14ac:dyDescent="0.25">
      <c r="A5" s="131" t="s">
        <v>67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26"/>
      <c r="M5" s="26"/>
      <c r="N5" s="26"/>
    </row>
    <row r="6" spans="1:14" x14ac:dyDescent="0.25">
      <c r="A6" s="132" t="s">
        <v>68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67"/>
      <c r="M6" s="67"/>
      <c r="N6" s="67"/>
    </row>
    <row r="7" spans="1:14" ht="17.25" thickBot="1" x14ac:dyDescent="0.3">
      <c r="A7" s="163"/>
      <c r="B7" s="164"/>
      <c r="C7" s="164"/>
      <c r="D7" s="164"/>
      <c r="E7" s="164"/>
      <c r="F7" s="164"/>
      <c r="G7" s="164"/>
      <c r="H7" s="40"/>
      <c r="I7" s="40"/>
      <c r="J7" s="40"/>
    </row>
    <row r="8" spans="1:14" ht="15.75" thickTop="1" x14ac:dyDescent="0.25">
      <c r="A8" s="165" t="s">
        <v>0</v>
      </c>
      <c r="B8" s="167" t="s">
        <v>38</v>
      </c>
      <c r="C8" s="167" t="s">
        <v>39</v>
      </c>
      <c r="D8" s="167" t="s">
        <v>40</v>
      </c>
      <c r="E8" s="171" t="s">
        <v>180</v>
      </c>
      <c r="F8" s="172"/>
      <c r="G8" s="172"/>
      <c r="H8" s="171" t="s">
        <v>181</v>
      </c>
      <c r="I8" s="172"/>
      <c r="J8" s="172"/>
      <c r="K8" s="169" t="s">
        <v>41</v>
      </c>
      <c r="L8" s="41"/>
      <c r="M8" s="41"/>
    </row>
    <row r="9" spans="1:14" x14ac:dyDescent="0.25">
      <c r="A9" s="166"/>
      <c r="B9" s="168"/>
      <c r="C9" s="168"/>
      <c r="D9" s="168"/>
      <c r="E9" s="89" t="s">
        <v>177</v>
      </c>
      <c r="F9" s="90" t="s">
        <v>178</v>
      </c>
      <c r="G9" s="91" t="s">
        <v>179</v>
      </c>
      <c r="H9" s="89" t="s">
        <v>177</v>
      </c>
      <c r="I9" s="90" t="s">
        <v>178</v>
      </c>
      <c r="J9" s="91" t="s">
        <v>179</v>
      </c>
      <c r="K9" s="170"/>
      <c r="L9" s="41"/>
      <c r="M9" s="41"/>
    </row>
    <row r="10" spans="1:14" x14ac:dyDescent="0.25">
      <c r="A10" s="173" t="s">
        <v>15</v>
      </c>
      <c r="B10" s="174" t="s">
        <v>125</v>
      </c>
      <c r="C10" s="175">
        <f>Orçamento!$N$11</f>
        <v>9710.3804293224021</v>
      </c>
      <c r="D10" s="176">
        <f>C10/C$43</f>
        <v>0.11800587114497151</v>
      </c>
      <c r="E10" s="105">
        <f>$C10*E12</f>
        <v>5395.0873665315266</v>
      </c>
      <c r="F10" s="106"/>
      <c r="G10" s="105">
        <f>$C10*G12</f>
        <v>3871.5286771708415</v>
      </c>
      <c r="H10" s="106"/>
      <c r="I10" s="106"/>
      <c r="J10" s="105">
        <f>$C10*J12</f>
        <v>443.76438562003375</v>
      </c>
      <c r="K10" s="107">
        <f>$C$43-SUM(E10:J10)</f>
        <v>72576.884899985598</v>
      </c>
      <c r="L10" s="41"/>
      <c r="M10" s="41"/>
    </row>
    <row r="11" spans="1:14" ht="6.95" customHeight="1" x14ac:dyDescent="0.25">
      <c r="A11" s="153"/>
      <c r="B11" s="140"/>
      <c r="C11" s="152"/>
      <c r="D11" s="177"/>
      <c r="E11" s="108"/>
      <c r="F11" s="62"/>
      <c r="G11" s="98"/>
      <c r="H11" s="62"/>
      <c r="I11" s="62"/>
      <c r="J11" s="98"/>
      <c r="K11" s="68"/>
      <c r="L11" s="41"/>
      <c r="M11" s="41"/>
    </row>
    <row r="12" spans="1:14" ht="15" customHeight="1" x14ac:dyDescent="0.25">
      <c r="A12" s="153"/>
      <c r="B12" s="140"/>
      <c r="C12" s="152"/>
      <c r="D12" s="177"/>
      <c r="E12" s="101">
        <v>0.55559999999999998</v>
      </c>
      <c r="F12" s="101"/>
      <c r="G12" s="109">
        <v>0.3987</v>
      </c>
      <c r="H12" s="109"/>
      <c r="I12" s="109"/>
      <c r="J12" s="109">
        <v>4.5699999999999998E-2</v>
      </c>
      <c r="K12" s="104">
        <f>1-SUM(E12:J12)</f>
        <v>0</v>
      </c>
      <c r="L12" s="41"/>
      <c r="M12" s="41"/>
    </row>
    <row r="13" spans="1:14" ht="15" customHeight="1" x14ac:dyDescent="0.25">
      <c r="A13" s="153" t="s">
        <v>16</v>
      </c>
      <c r="B13" s="140" t="s">
        <v>136</v>
      </c>
      <c r="C13" s="152">
        <f>Orçamento!$N$22</f>
        <v>48291.822101120008</v>
      </c>
      <c r="D13" s="177">
        <f>C13/C$43</f>
        <v>0.58686872030391868</v>
      </c>
      <c r="E13" s="27"/>
      <c r="F13" s="27">
        <f>$C13*F15</f>
        <v>12068.126343069891</v>
      </c>
      <c r="G13" s="27">
        <f t="shared" ref="G13:I13" si="0">$C$13*G15</f>
        <v>12068.126343069891</v>
      </c>
      <c r="H13" s="27">
        <f t="shared" si="0"/>
        <v>12068.126343069891</v>
      </c>
      <c r="I13" s="27">
        <f t="shared" si="0"/>
        <v>12087.443071910338</v>
      </c>
      <c r="J13" s="27"/>
      <c r="K13" s="68">
        <f>K10-SUM(E13:J13)</f>
        <v>24285.062798865583</v>
      </c>
      <c r="L13" s="41"/>
      <c r="M13" s="41"/>
    </row>
    <row r="14" spans="1:14" ht="6.95" customHeight="1" x14ac:dyDescent="0.25">
      <c r="A14" s="153"/>
      <c r="B14" s="140"/>
      <c r="C14" s="152"/>
      <c r="D14" s="177"/>
      <c r="E14" s="62"/>
      <c r="F14" s="95"/>
      <c r="G14" s="95"/>
      <c r="H14" s="95"/>
      <c r="I14" s="95"/>
      <c r="J14" s="92"/>
      <c r="K14" s="68"/>
      <c r="L14" s="41"/>
      <c r="M14" s="41"/>
    </row>
    <row r="15" spans="1:14" x14ac:dyDescent="0.25">
      <c r="A15" s="153"/>
      <c r="B15" s="140"/>
      <c r="C15" s="152"/>
      <c r="D15" s="177"/>
      <c r="E15" s="63"/>
      <c r="F15" s="109">
        <v>0.24990000000000001</v>
      </c>
      <c r="G15" s="109">
        <v>0.24990000000000001</v>
      </c>
      <c r="H15" s="109">
        <v>0.24990000000000001</v>
      </c>
      <c r="I15" s="109">
        <v>0.25030000000000002</v>
      </c>
      <c r="J15" s="93"/>
      <c r="K15" s="104">
        <f>1-SUM(E15:J15)</f>
        <v>0</v>
      </c>
      <c r="L15" s="41"/>
      <c r="M15" s="41"/>
    </row>
    <row r="16" spans="1:14" x14ac:dyDescent="0.25">
      <c r="A16" s="153" t="s">
        <v>17</v>
      </c>
      <c r="B16" s="140" t="s">
        <v>144</v>
      </c>
      <c r="C16" s="152">
        <f>Orçamento!$N$30</f>
        <v>1411.6484541479999</v>
      </c>
      <c r="D16" s="177">
        <f>C16/C$43</f>
        <v>1.7155126598249186E-2</v>
      </c>
      <c r="E16" s="63"/>
      <c r="F16" s="27">
        <f>$C16*F18</f>
        <v>1411.6484541479999</v>
      </c>
      <c r="G16" s="93"/>
      <c r="H16" s="93"/>
      <c r="I16" s="93"/>
      <c r="J16" s="93"/>
      <c r="K16" s="68">
        <f>K13-SUM(E16:J16)</f>
        <v>22873.414344717585</v>
      </c>
      <c r="L16" s="41"/>
      <c r="M16" s="41"/>
    </row>
    <row r="17" spans="1:13" ht="6.95" customHeight="1" x14ac:dyDescent="0.25">
      <c r="A17" s="153"/>
      <c r="B17" s="140"/>
      <c r="C17" s="152"/>
      <c r="D17" s="177"/>
      <c r="E17" s="64"/>
      <c r="F17" s="96"/>
      <c r="G17" s="62"/>
      <c r="H17" s="62"/>
      <c r="I17" s="62"/>
      <c r="J17" s="62"/>
      <c r="K17" s="68"/>
      <c r="L17" s="41"/>
      <c r="M17" s="41"/>
    </row>
    <row r="18" spans="1:13" x14ac:dyDescent="0.25">
      <c r="A18" s="153"/>
      <c r="B18" s="140"/>
      <c r="C18" s="152"/>
      <c r="D18" s="177"/>
      <c r="E18" s="63"/>
      <c r="F18" s="102">
        <v>1</v>
      </c>
      <c r="G18" s="94"/>
      <c r="H18" s="94"/>
      <c r="I18" s="94"/>
      <c r="J18" s="94"/>
      <c r="K18" s="104">
        <f>1-SUM(E18:J18)</f>
        <v>0</v>
      </c>
      <c r="L18" s="41"/>
      <c r="M18" s="41"/>
    </row>
    <row r="19" spans="1:13" x14ac:dyDescent="0.25">
      <c r="A19" s="153" t="s">
        <v>18</v>
      </c>
      <c r="B19" s="140" t="s">
        <v>52</v>
      </c>
      <c r="C19" s="152">
        <f>Orçamento!$N$33</f>
        <v>1425.7001424000002</v>
      </c>
      <c r="D19" s="177">
        <f>C19/C$43</f>
        <v>1.7325890424167649E-2</v>
      </c>
      <c r="E19" s="63"/>
      <c r="F19" s="27">
        <f>$C19*F21</f>
        <v>1425.7001424000002</v>
      </c>
      <c r="G19" s="94"/>
      <c r="H19" s="94"/>
      <c r="I19" s="94"/>
      <c r="J19" s="94"/>
      <c r="K19" s="68">
        <f>K16-SUM(E19:J19)</f>
        <v>21447.714202317584</v>
      </c>
      <c r="L19" s="41"/>
      <c r="M19" s="41"/>
    </row>
    <row r="20" spans="1:13" ht="6.95" customHeight="1" x14ac:dyDescent="0.25">
      <c r="A20" s="153"/>
      <c r="B20" s="140"/>
      <c r="C20" s="152"/>
      <c r="D20" s="177"/>
      <c r="E20" s="65"/>
      <c r="F20" s="96"/>
      <c r="G20" s="62"/>
      <c r="H20" s="62"/>
      <c r="I20" s="62"/>
      <c r="J20" s="62"/>
      <c r="K20" s="68"/>
      <c r="L20" s="41"/>
      <c r="M20" s="41"/>
    </row>
    <row r="21" spans="1:13" x14ac:dyDescent="0.25">
      <c r="A21" s="153"/>
      <c r="B21" s="140"/>
      <c r="C21" s="152"/>
      <c r="D21" s="177"/>
      <c r="E21" s="66"/>
      <c r="F21" s="102">
        <v>1</v>
      </c>
      <c r="G21" s="94"/>
      <c r="H21" s="94"/>
      <c r="I21" s="94"/>
      <c r="J21" s="94"/>
      <c r="K21" s="104">
        <f>1-SUM(E21:J21)</f>
        <v>0</v>
      </c>
      <c r="L21" s="41"/>
      <c r="M21" s="41"/>
    </row>
    <row r="22" spans="1:13" x14ac:dyDescent="0.25">
      <c r="A22" s="153" t="s">
        <v>19</v>
      </c>
      <c r="B22" s="140" t="s">
        <v>53</v>
      </c>
      <c r="C22" s="152">
        <f>Orçamento!$N$36</f>
        <v>86.731220159999992</v>
      </c>
      <c r="D22" s="177">
        <f>C22/C$43</f>
        <v>1.0540053775381596E-3</v>
      </c>
      <c r="E22" s="66"/>
      <c r="F22" s="27">
        <f>$C22*F24</f>
        <v>86.731220159999992</v>
      </c>
      <c r="G22" s="94"/>
      <c r="H22" s="94"/>
      <c r="I22" s="94"/>
      <c r="J22" s="94"/>
      <c r="K22" s="68">
        <f>K19-SUM(E22:J22)</f>
        <v>21360.982982157584</v>
      </c>
      <c r="L22" s="41"/>
      <c r="M22" s="41"/>
    </row>
    <row r="23" spans="1:13" ht="6.95" customHeight="1" x14ac:dyDescent="0.25">
      <c r="A23" s="153"/>
      <c r="B23" s="140"/>
      <c r="C23" s="152"/>
      <c r="D23" s="177"/>
      <c r="E23" s="65"/>
      <c r="F23" s="97"/>
      <c r="G23" s="62"/>
      <c r="H23" s="62"/>
      <c r="I23" s="62"/>
      <c r="J23" s="62"/>
      <c r="K23" s="68"/>
      <c r="L23" s="41"/>
      <c r="M23" s="41"/>
    </row>
    <row r="24" spans="1:13" x14ac:dyDescent="0.25">
      <c r="A24" s="153"/>
      <c r="B24" s="140"/>
      <c r="C24" s="152"/>
      <c r="D24" s="177"/>
      <c r="E24" s="66"/>
      <c r="F24" s="102">
        <v>1</v>
      </c>
      <c r="G24" s="94"/>
      <c r="H24" s="94"/>
      <c r="I24" s="94"/>
      <c r="J24" s="94"/>
      <c r="K24" s="104">
        <f>1-SUM(E24:J24)</f>
        <v>0</v>
      </c>
      <c r="L24" s="41"/>
      <c r="M24" s="41"/>
    </row>
    <row r="25" spans="1:13" x14ac:dyDescent="0.25">
      <c r="A25" s="153" t="s">
        <v>20</v>
      </c>
      <c r="B25" s="140" t="s">
        <v>54</v>
      </c>
      <c r="C25" s="152">
        <f>Orçamento!$N$38</f>
        <v>357.97023999999999</v>
      </c>
      <c r="D25" s="177">
        <f>C25/C$43</f>
        <v>4.350250777777431E-3</v>
      </c>
      <c r="E25" s="66"/>
      <c r="F25" s="27">
        <f>$C25*F27</f>
        <v>357.97023999999999</v>
      </c>
      <c r="G25" s="94"/>
      <c r="H25" s="94"/>
      <c r="I25" s="94"/>
      <c r="J25" s="94"/>
      <c r="K25" s="68">
        <f>K22-SUM(E25:J25)</f>
        <v>21003.012742157585</v>
      </c>
      <c r="L25" s="41"/>
      <c r="M25" s="41"/>
    </row>
    <row r="26" spans="1:13" ht="6.95" customHeight="1" x14ac:dyDescent="0.25">
      <c r="A26" s="153"/>
      <c r="B26" s="140"/>
      <c r="C26" s="152"/>
      <c r="D26" s="177"/>
      <c r="E26" s="65"/>
      <c r="F26" s="97"/>
      <c r="G26" s="62"/>
      <c r="H26" s="62"/>
      <c r="I26" s="62"/>
      <c r="J26" s="62"/>
      <c r="K26" s="68"/>
      <c r="L26" s="41"/>
      <c r="M26" s="41"/>
    </row>
    <row r="27" spans="1:13" x14ac:dyDescent="0.25">
      <c r="A27" s="153"/>
      <c r="B27" s="140"/>
      <c r="C27" s="152"/>
      <c r="D27" s="177"/>
      <c r="E27" s="65"/>
      <c r="F27" s="102">
        <v>1</v>
      </c>
      <c r="G27" s="94"/>
      <c r="H27" s="94"/>
      <c r="I27" s="94"/>
      <c r="J27" s="94"/>
      <c r="K27" s="104">
        <f>1-SUM(E27:J27)</f>
        <v>0</v>
      </c>
      <c r="L27" s="41"/>
      <c r="M27" s="41"/>
    </row>
    <row r="28" spans="1:13" x14ac:dyDescent="0.25">
      <c r="A28" s="153" t="s">
        <v>58</v>
      </c>
      <c r="B28" s="140" t="s">
        <v>55</v>
      </c>
      <c r="C28" s="152">
        <f>Orçamento!$N$40</f>
        <v>1988.14998064</v>
      </c>
      <c r="D28" s="177">
        <f>C28/C$43</f>
        <v>2.4161089479442045E-2</v>
      </c>
      <c r="E28" s="65"/>
      <c r="F28" s="66"/>
      <c r="G28" s="27">
        <f>$C28*G30</f>
        <v>1988.14998064</v>
      </c>
      <c r="H28" s="94"/>
      <c r="I28" s="94"/>
      <c r="J28" s="94"/>
      <c r="K28" s="68">
        <f>K25-SUM(E28:J28)</f>
        <v>19014.862761517586</v>
      </c>
      <c r="L28" s="41"/>
      <c r="M28" s="41"/>
    </row>
    <row r="29" spans="1:13" ht="6.95" customHeight="1" x14ac:dyDescent="0.25">
      <c r="A29" s="153"/>
      <c r="B29" s="140"/>
      <c r="C29" s="152"/>
      <c r="D29" s="177"/>
      <c r="E29" s="65"/>
      <c r="F29" s="65"/>
      <c r="G29" s="98"/>
      <c r="H29" s="62"/>
      <c r="I29" s="62"/>
      <c r="J29" s="62"/>
      <c r="K29" s="68"/>
      <c r="L29" s="41"/>
      <c r="M29" s="41"/>
    </row>
    <row r="30" spans="1:13" x14ac:dyDescent="0.25">
      <c r="A30" s="153"/>
      <c r="B30" s="140"/>
      <c r="C30" s="152"/>
      <c r="D30" s="177"/>
      <c r="E30" s="66"/>
      <c r="F30" s="66"/>
      <c r="G30" s="102">
        <v>1</v>
      </c>
      <c r="H30" s="94"/>
      <c r="I30" s="94"/>
      <c r="J30" s="94"/>
      <c r="K30" s="104">
        <f>1-SUM(E30:J30)</f>
        <v>0</v>
      </c>
      <c r="L30" s="41"/>
      <c r="M30" s="41"/>
    </row>
    <row r="31" spans="1:13" x14ac:dyDescent="0.25">
      <c r="A31" s="153" t="s">
        <v>21</v>
      </c>
      <c r="B31" s="140" t="s">
        <v>153</v>
      </c>
      <c r="C31" s="152">
        <f>Orçamento!$N$43</f>
        <v>621.06188760000009</v>
      </c>
      <c r="D31" s="177">
        <f>C31/C$43</f>
        <v>7.5474848400241875E-3</v>
      </c>
      <c r="E31" s="66"/>
      <c r="F31" s="66"/>
      <c r="G31" s="27">
        <f>$C31*G33</f>
        <v>621.06188760000009</v>
      </c>
      <c r="H31" s="94"/>
      <c r="I31" s="94"/>
      <c r="J31" s="94"/>
      <c r="K31" s="68">
        <f>K28-SUM(E31:J31)</f>
        <v>18393.800873917586</v>
      </c>
      <c r="L31" s="41"/>
      <c r="M31" s="41"/>
    </row>
    <row r="32" spans="1:13" ht="6.95" customHeight="1" x14ac:dyDescent="0.25">
      <c r="A32" s="153"/>
      <c r="B32" s="140"/>
      <c r="C32" s="152"/>
      <c r="D32" s="177"/>
      <c r="E32" s="65"/>
      <c r="F32" s="64"/>
      <c r="G32" s="98"/>
      <c r="H32" s="62"/>
      <c r="I32" s="62"/>
      <c r="J32" s="62"/>
      <c r="K32" s="68"/>
      <c r="L32" s="41"/>
      <c r="M32" s="41"/>
    </row>
    <row r="33" spans="1:13" x14ac:dyDescent="0.25">
      <c r="A33" s="153"/>
      <c r="B33" s="140"/>
      <c r="C33" s="152"/>
      <c r="D33" s="177"/>
      <c r="E33" s="66"/>
      <c r="F33" s="63"/>
      <c r="G33" s="102">
        <v>1</v>
      </c>
      <c r="H33" s="94"/>
      <c r="I33" s="94"/>
      <c r="J33" s="94"/>
      <c r="K33" s="104">
        <f>1-SUM(E33:J33)</f>
        <v>0</v>
      </c>
      <c r="L33" s="41"/>
      <c r="M33" s="41"/>
    </row>
    <row r="34" spans="1:13" x14ac:dyDescent="0.25">
      <c r="A34" s="153" t="s">
        <v>42</v>
      </c>
      <c r="B34" s="140" t="s">
        <v>56</v>
      </c>
      <c r="C34" s="152">
        <f>Orçamento!$N$45</f>
        <v>2146.4048970000003</v>
      </c>
      <c r="D34" s="177">
        <f>C34/C$43</f>
        <v>2.6084290058859469E-2</v>
      </c>
      <c r="E34" s="66"/>
      <c r="F34" s="63"/>
      <c r="G34" s="94"/>
      <c r="H34" s="27">
        <f>$C34*H36</f>
        <v>1073.2024485000002</v>
      </c>
      <c r="I34" s="27">
        <f>$C34*I36</f>
        <v>1073.2024485000002</v>
      </c>
      <c r="J34" s="94"/>
      <c r="K34" s="68">
        <f>K31-SUM(E34:J34)</f>
        <v>16247.395976917585</v>
      </c>
      <c r="L34" s="41"/>
      <c r="M34" s="41"/>
    </row>
    <row r="35" spans="1:13" ht="6.95" customHeight="1" x14ac:dyDescent="0.25">
      <c r="A35" s="153"/>
      <c r="B35" s="140"/>
      <c r="C35" s="152"/>
      <c r="D35" s="177"/>
      <c r="E35" s="65"/>
      <c r="F35" s="65"/>
      <c r="G35" s="62"/>
      <c r="H35" s="98"/>
      <c r="I35" s="98"/>
      <c r="J35" s="62"/>
      <c r="K35" s="68"/>
      <c r="L35" s="41"/>
      <c r="M35" s="41"/>
    </row>
    <row r="36" spans="1:13" x14ac:dyDescent="0.25">
      <c r="A36" s="153"/>
      <c r="B36" s="140"/>
      <c r="C36" s="152"/>
      <c r="D36" s="177"/>
      <c r="E36" s="42"/>
      <c r="F36" s="42"/>
      <c r="G36" s="94"/>
      <c r="H36" s="103">
        <v>0.5</v>
      </c>
      <c r="I36" s="103">
        <v>0.5</v>
      </c>
      <c r="J36" s="94"/>
      <c r="K36" s="104">
        <f>1-SUM(E36:J36)</f>
        <v>0</v>
      </c>
      <c r="L36" s="41"/>
      <c r="M36" s="41"/>
    </row>
    <row r="37" spans="1:13" x14ac:dyDescent="0.25">
      <c r="A37" s="154">
        <v>10</v>
      </c>
      <c r="B37" s="140" t="s">
        <v>156</v>
      </c>
      <c r="C37" s="155">
        <f>Orçamento!$N$47</f>
        <v>11984.7539601056</v>
      </c>
      <c r="D37" s="177">
        <f>C37/C$43</f>
        <v>0.14564530625903577</v>
      </c>
      <c r="E37" s="42"/>
      <c r="F37" s="27">
        <f>$C37*F39</f>
        <v>4360.0534906864177</v>
      </c>
      <c r="G37" s="27">
        <f>$C37*G39</f>
        <v>4134.7401162364313</v>
      </c>
      <c r="H37" s="27">
        <f>$C37*H39</f>
        <v>3489.9603531827506</v>
      </c>
      <c r="I37" s="94"/>
      <c r="J37" s="94"/>
      <c r="K37" s="68">
        <f>K34-SUM(E37:J37)</f>
        <v>4262.6420168119857</v>
      </c>
      <c r="L37" s="41"/>
      <c r="M37" s="41"/>
    </row>
    <row r="38" spans="1:13" ht="6.95" customHeight="1" x14ac:dyDescent="0.25">
      <c r="A38" s="154"/>
      <c r="B38" s="140"/>
      <c r="C38" s="155"/>
      <c r="D38" s="177"/>
      <c r="E38" s="42"/>
      <c r="F38" s="99"/>
      <c r="G38" s="100"/>
      <c r="H38" s="100"/>
      <c r="I38" s="94"/>
      <c r="J38" s="94"/>
      <c r="K38" s="68"/>
      <c r="L38" s="41"/>
      <c r="M38" s="41"/>
    </row>
    <row r="39" spans="1:13" x14ac:dyDescent="0.25">
      <c r="A39" s="154"/>
      <c r="B39" s="140"/>
      <c r="C39" s="155"/>
      <c r="D39" s="177"/>
      <c r="E39" s="42"/>
      <c r="F39" s="109">
        <v>0.36380000000000001</v>
      </c>
      <c r="G39" s="109">
        <v>0.34499999999999997</v>
      </c>
      <c r="H39" s="109">
        <v>0.29120000000000001</v>
      </c>
      <c r="I39" s="94"/>
      <c r="J39" s="94"/>
      <c r="K39" s="104">
        <f>1-SUM(E39:J39)</f>
        <v>0</v>
      </c>
      <c r="L39" s="41"/>
      <c r="M39" s="41"/>
    </row>
    <row r="40" spans="1:13" x14ac:dyDescent="0.25">
      <c r="A40" s="154">
        <v>11</v>
      </c>
      <c r="B40" s="140" t="s">
        <v>57</v>
      </c>
      <c r="C40" s="155">
        <f>Orçamento!$N$51</f>
        <v>4262.6420168120003</v>
      </c>
      <c r="D40" s="177">
        <f>C40/C$43</f>
        <v>5.1801964736015935E-2</v>
      </c>
      <c r="E40" s="42"/>
      <c r="F40" s="42"/>
      <c r="G40" s="94"/>
      <c r="H40" s="94"/>
      <c r="I40" s="94"/>
      <c r="J40" s="27">
        <f>$C40*J42</f>
        <v>4262.6420168120003</v>
      </c>
      <c r="K40" s="68">
        <f>K37-SUM(E40:J40)</f>
        <v>-1.4551915228366852E-11</v>
      </c>
      <c r="L40" s="41"/>
      <c r="M40" s="41"/>
    </row>
    <row r="41" spans="1:13" ht="6.95" customHeight="1" x14ac:dyDescent="0.25">
      <c r="A41" s="154"/>
      <c r="B41" s="140"/>
      <c r="C41" s="155"/>
      <c r="D41" s="177"/>
      <c r="E41" s="42"/>
      <c r="F41" s="42"/>
      <c r="G41" s="94"/>
      <c r="H41" s="94"/>
      <c r="I41" s="94"/>
      <c r="J41" s="100"/>
      <c r="K41" s="110"/>
      <c r="L41" s="41"/>
      <c r="M41" s="41"/>
    </row>
    <row r="42" spans="1:13" x14ac:dyDescent="0.25">
      <c r="A42" s="154"/>
      <c r="B42" s="140"/>
      <c r="C42" s="155"/>
      <c r="D42" s="177"/>
      <c r="E42" s="42"/>
      <c r="F42" s="42"/>
      <c r="G42" s="27"/>
      <c r="H42" s="27"/>
      <c r="I42" s="27"/>
      <c r="J42" s="102">
        <v>1</v>
      </c>
      <c r="K42" s="104">
        <f>1-SUM(E42:J42)</f>
        <v>0</v>
      </c>
      <c r="L42" s="41"/>
      <c r="M42" s="41"/>
    </row>
    <row r="43" spans="1:13" x14ac:dyDescent="0.25">
      <c r="A43" s="159" t="s">
        <v>43</v>
      </c>
      <c r="B43" s="160"/>
      <c r="C43" s="111">
        <f>SUM(C10:C41)</f>
        <v>82287.265329308007</v>
      </c>
      <c r="D43" s="112">
        <f>SUM(D10:D42)</f>
        <v>1</v>
      </c>
      <c r="E43" s="113"/>
      <c r="F43" s="113"/>
      <c r="G43" s="113"/>
      <c r="H43" s="113"/>
      <c r="I43" s="113"/>
      <c r="J43" s="113"/>
      <c r="K43" s="141"/>
      <c r="L43" s="41"/>
      <c r="M43" s="41"/>
    </row>
    <row r="44" spans="1:13" x14ac:dyDescent="0.25">
      <c r="A44" s="159" t="s">
        <v>44</v>
      </c>
      <c r="B44" s="160"/>
      <c r="C44" s="160"/>
      <c r="D44" s="160"/>
      <c r="E44" s="148">
        <f>E10+G10+F13+G13+F16+F19+F22+F25+G28+G31+F37+G37</f>
        <v>47788.924261713008</v>
      </c>
      <c r="F44" s="148"/>
      <c r="G44" s="148"/>
      <c r="H44" s="148">
        <f>J10+H13+I13+H34+I34+H37+J40</f>
        <v>34498.341067595014</v>
      </c>
      <c r="I44" s="148"/>
      <c r="J44" s="148"/>
      <c r="K44" s="141"/>
      <c r="L44" s="41"/>
      <c r="M44" s="41"/>
    </row>
    <row r="45" spans="1:13" x14ac:dyDescent="0.25">
      <c r="A45" s="161" t="s">
        <v>24</v>
      </c>
      <c r="B45" s="162"/>
      <c r="C45" s="162"/>
      <c r="D45" s="162"/>
      <c r="E45" s="149">
        <f>E44</f>
        <v>47788.924261713008</v>
      </c>
      <c r="F45" s="149"/>
      <c r="G45" s="149"/>
      <c r="H45" s="149">
        <f>E45+H44</f>
        <v>82287.265329308022</v>
      </c>
      <c r="I45" s="149"/>
      <c r="J45" s="149"/>
      <c r="K45" s="141"/>
      <c r="L45" s="41"/>
      <c r="M45" s="41"/>
    </row>
    <row r="46" spans="1:13" x14ac:dyDescent="0.25">
      <c r="A46" s="161" t="s">
        <v>25</v>
      </c>
      <c r="B46" s="162"/>
      <c r="C46" s="162"/>
      <c r="D46" s="162"/>
      <c r="E46" s="150">
        <f>E44/$C$43</f>
        <v>0.58075722981514821</v>
      </c>
      <c r="F46" s="150"/>
      <c r="G46" s="150"/>
      <c r="H46" s="150">
        <f>H44/$C$43</f>
        <v>0.41924277018485195</v>
      </c>
      <c r="I46" s="150"/>
      <c r="J46" s="150"/>
      <c r="K46" s="141"/>
      <c r="L46" s="41"/>
      <c r="M46" s="41"/>
    </row>
    <row r="47" spans="1:13" ht="15.75" thickBot="1" x14ac:dyDescent="0.3">
      <c r="A47" s="146" t="s">
        <v>26</v>
      </c>
      <c r="B47" s="147"/>
      <c r="C47" s="147"/>
      <c r="D47" s="147"/>
      <c r="E47" s="151">
        <f>E46</f>
        <v>0.58075722981514821</v>
      </c>
      <c r="F47" s="151"/>
      <c r="G47" s="151"/>
      <c r="H47" s="151">
        <f>E47+H46</f>
        <v>1.0000000000000002</v>
      </c>
      <c r="I47" s="151"/>
      <c r="J47" s="151"/>
      <c r="K47" s="142"/>
      <c r="L47" s="41"/>
      <c r="M47" s="41"/>
    </row>
    <row r="48" spans="1:13" ht="21" customHeight="1" thickTop="1" x14ac:dyDescent="0.25">
      <c r="A48" s="143" t="s">
        <v>8</v>
      </c>
      <c r="B48" s="143"/>
      <c r="C48" s="143"/>
      <c r="D48" s="143"/>
      <c r="E48" s="143"/>
      <c r="F48" s="144" t="s">
        <v>59</v>
      </c>
      <c r="G48" s="144"/>
      <c r="H48" s="144"/>
      <c r="I48" s="144"/>
      <c r="J48" s="144"/>
      <c r="K48" s="144"/>
    </row>
    <row r="49" spans="1:13" ht="21.75" customHeight="1" x14ac:dyDescent="0.25">
      <c r="A49" s="145" t="s">
        <v>7</v>
      </c>
      <c r="B49" s="145"/>
      <c r="C49" s="145"/>
      <c r="D49" s="138" t="s">
        <v>36</v>
      </c>
      <c r="E49" s="139"/>
      <c r="F49" s="145"/>
      <c r="G49" s="145"/>
      <c r="H49" s="145"/>
      <c r="I49" s="145"/>
      <c r="J49" s="145"/>
      <c r="K49" s="145"/>
    </row>
    <row r="50" spans="1:13" x14ac:dyDescent="0.25">
      <c r="A50" s="157" t="s">
        <v>12</v>
      </c>
      <c r="B50" s="157"/>
      <c r="C50" s="20"/>
      <c r="D50" s="20"/>
      <c r="E50" s="7"/>
      <c r="F50" s="8"/>
      <c r="G50" s="9"/>
      <c r="H50" s="9"/>
      <c r="I50" s="9"/>
      <c r="J50" s="9"/>
      <c r="K50" s="12"/>
      <c r="L50" s="12"/>
      <c r="M50" s="10"/>
    </row>
    <row r="51" spans="1:13" ht="12" customHeight="1" x14ac:dyDescent="0.25">
      <c r="A51" s="18"/>
      <c r="B51" s="158" t="s">
        <v>45</v>
      </c>
      <c r="C51" s="158"/>
      <c r="D51" s="158"/>
      <c r="E51" s="158"/>
      <c r="F51" s="158"/>
      <c r="G51" s="158"/>
      <c r="H51" s="158"/>
      <c r="I51" s="158"/>
      <c r="J51" s="158"/>
      <c r="K51" s="158"/>
      <c r="L51" s="22"/>
      <c r="M51" s="22"/>
    </row>
    <row r="52" spans="1:13" x14ac:dyDescent="0.25">
      <c r="A52" s="6"/>
      <c r="B52" s="116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</row>
    <row r="53" spans="1:13" x14ac:dyDescent="0.25">
      <c r="A53" s="6"/>
      <c r="B53" s="116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</row>
    <row r="54" spans="1:13" x14ac:dyDescent="0.25">
      <c r="A54" s="14"/>
      <c r="B54" s="116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</row>
    <row r="55" spans="1:13" x14ac:dyDescent="0.25">
      <c r="A55" s="6"/>
      <c r="M55" s="10"/>
    </row>
  </sheetData>
  <mergeCells count="81">
    <mergeCell ref="B22:B24"/>
    <mergeCell ref="C19:C21"/>
    <mergeCell ref="C22:C24"/>
    <mergeCell ref="C25:C27"/>
    <mergeCell ref="D19:D21"/>
    <mergeCell ref="D22:D24"/>
    <mergeCell ref="D25:D27"/>
    <mergeCell ref="D28:D30"/>
    <mergeCell ref="D31:D33"/>
    <mergeCell ref="E8:G8"/>
    <mergeCell ref="H8:J8"/>
    <mergeCell ref="A10:A12"/>
    <mergeCell ref="A13:A15"/>
    <mergeCell ref="A16:A18"/>
    <mergeCell ref="B10:B12"/>
    <mergeCell ref="B13:B15"/>
    <mergeCell ref="B16:B18"/>
    <mergeCell ref="C10:C12"/>
    <mergeCell ref="C13:C15"/>
    <mergeCell ref="C16:C18"/>
    <mergeCell ref="D10:D12"/>
    <mergeCell ref="D13:D15"/>
    <mergeCell ref="D16:D18"/>
    <mergeCell ref="A6:K6"/>
    <mergeCell ref="A50:B50"/>
    <mergeCell ref="B51:K51"/>
    <mergeCell ref="A43:B43"/>
    <mergeCell ref="A44:D44"/>
    <mergeCell ref="A45:D45"/>
    <mergeCell ref="A46:D46"/>
    <mergeCell ref="A7:G7"/>
    <mergeCell ref="A8:A9"/>
    <mergeCell ref="B8:B9"/>
    <mergeCell ref="C8:C9"/>
    <mergeCell ref="D8:D9"/>
    <mergeCell ref="K8:K9"/>
    <mergeCell ref="A19:A21"/>
    <mergeCell ref="A22:A24"/>
    <mergeCell ref="B19:B21"/>
    <mergeCell ref="A1:K1"/>
    <mergeCell ref="A2:K2"/>
    <mergeCell ref="A3:K3"/>
    <mergeCell ref="A4:K4"/>
    <mergeCell ref="A5:K5"/>
    <mergeCell ref="A25:A27"/>
    <mergeCell ref="A28:A30"/>
    <mergeCell ref="A31:A33"/>
    <mergeCell ref="B25:B27"/>
    <mergeCell ref="B28:B30"/>
    <mergeCell ref="B31:B33"/>
    <mergeCell ref="H46:J46"/>
    <mergeCell ref="H47:J47"/>
    <mergeCell ref="C28:C30"/>
    <mergeCell ref="C31:C33"/>
    <mergeCell ref="A34:A36"/>
    <mergeCell ref="A37:A39"/>
    <mergeCell ref="A40:A42"/>
    <mergeCell ref="B34:B36"/>
    <mergeCell ref="C34:C36"/>
    <mergeCell ref="C37:C39"/>
    <mergeCell ref="C40:C42"/>
    <mergeCell ref="B40:B42"/>
    <mergeCell ref="D34:D36"/>
    <mergeCell ref="D37:D39"/>
    <mergeCell ref="D40:D42"/>
    <mergeCell ref="D49:E49"/>
    <mergeCell ref="B37:B39"/>
    <mergeCell ref="B52:M52"/>
    <mergeCell ref="B53:M53"/>
    <mergeCell ref="B54:M54"/>
    <mergeCell ref="K43:K47"/>
    <mergeCell ref="A48:E48"/>
    <mergeCell ref="F48:K49"/>
    <mergeCell ref="A49:C49"/>
    <mergeCell ref="A47:D47"/>
    <mergeCell ref="E44:G44"/>
    <mergeCell ref="E45:G45"/>
    <mergeCell ref="E46:G46"/>
    <mergeCell ref="E47:G47"/>
    <mergeCell ref="H44:J44"/>
    <mergeCell ref="H45:J45"/>
  </mergeCells>
  <printOptions horizontalCentered="1"/>
  <pageMargins left="0" right="0" top="0.44" bottom="0.48" header="0.11811023622047245" footer="0.33"/>
  <pageSetup paperSize="9" scale="75" orientation="landscape" verticalDpi="0" r:id="rId1"/>
  <headerFooter>
    <oddHeader>&amp;RFls.:________
Processo n.º 23069.090077/2019-92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3</vt:i4>
      </vt:variant>
    </vt:vector>
  </HeadingPairs>
  <TitlesOfParts>
    <vt:vector size="5" baseType="lpstr">
      <vt:lpstr>Orçamento</vt:lpstr>
      <vt:lpstr>Cronograma</vt:lpstr>
      <vt:lpstr>Cronograma!Área_de_Impressão</vt:lpstr>
      <vt:lpstr>Orçamento!Área_de_Impressão</vt:lpstr>
      <vt:lpstr>Orçamento!Títulos_de_Impressão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Proad</cp:lastModifiedBy>
  <cp:lastPrinted>2020-05-09T00:22:02Z</cp:lastPrinted>
  <dcterms:created xsi:type="dcterms:W3CDTF">2009-04-27T20:33:58Z</dcterms:created>
  <dcterms:modified xsi:type="dcterms:W3CDTF">2020-05-09T01:01:59Z</dcterms:modified>
</cp:coreProperties>
</file>