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5-2021 Elevadores Inst Física\RDC 05-2021 Elevadores Instituto Física\"/>
    </mc:Choice>
  </mc:AlternateContent>
  <xr:revisionPtr revIDLastSave="0" documentId="13_ncr:1_{230A8D6C-CAA4-42C2-822D-44E371FEC21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rçamento" sheetId="2" r:id="rId1"/>
    <sheet name="Cronograma FisicoFinanceiro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0">Orçamento!$A$1:$M$80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5" l="1"/>
  <c r="Q41" i="5"/>
  <c r="Q38" i="5"/>
  <c r="Q35" i="5"/>
  <c r="Q32" i="5"/>
  <c r="Q29" i="5"/>
  <c r="Q26" i="5"/>
  <c r="Q44" i="5"/>
  <c r="Q23" i="5"/>
  <c r="Q20" i="5"/>
  <c r="Q14" i="5"/>
  <c r="A12" i="5"/>
  <c r="A15" i="5" s="1"/>
  <c r="A18" i="5" s="1"/>
  <c r="A21" i="5" s="1"/>
  <c r="A24" i="5" s="1"/>
  <c r="A27" i="5" s="1"/>
  <c r="A30" i="5" s="1"/>
  <c r="A33" i="5" s="1"/>
  <c r="A36" i="5" s="1"/>
  <c r="A39" i="5" s="1"/>
  <c r="A42" i="5" s="1"/>
  <c r="J70" i="2"/>
  <c r="I70" i="2"/>
  <c r="J69" i="2"/>
  <c r="I69" i="2"/>
  <c r="J67" i="2"/>
  <c r="I67" i="2"/>
  <c r="J66" i="2"/>
  <c r="I66" i="2"/>
  <c r="J65" i="2"/>
  <c r="I65" i="2"/>
  <c r="J64" i="2"/>
  <c r="I64" i="2"/>
  <c r="J62" i="2"/>
  <c r="I62" i="2"/>
  <c r="J61" i="2"/>
  <c r="I61" i="2"/>
  <c r="J60" i="2"/>
  <c r="I60" i="2"/>
  <c r="J59" i="2"/>
  <c r="I59" i="2"/>
  <c r="J58" i="2"/>
  <c r="I58" i="2"/>
  <c r="J57" i="2"/>
  <c r="I57" i="2"/>
  <c r="J55" i="2"/>
  <c r="I55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2" i="2"/>
  <c r="I32" i="2"/>
  <c r="J31" i="2"/>
  <c r="I31" i="2"/>
  <c r="J30" i="2"/>
  <c r="I30" i="2"/>
  <c r="J28" i="2"/>
  <c r="I28" i="2"/>
  <c r="J27" i="2"/>
  <c r="I27" i="2"/>
  <c r="J26" i="2"/>
  <c r="I26" i="2"/>
  <c r="J24" i="2"/>
  <c r="I24" i="2"/>
  <c r="J23" i="2"/>
  <c r="I23" i="2"/>
  <c r="J22" i="2"/>
  <c r="I22" i="2"/>
  <c r="J21" i="2"/>
  <c r="I21" i="2"/>
  <c r="J20" i="2"/>
  <c r="I20" i="2"/>
  <c r="K20" i="2" s="1"/>
  <c r="L20" i="2" s="1"/>
  <c r="J19" i="2"/>
  <c r="I19" i="2"/>
  <c r="J18" i="2"/>
  <c r="I18" i="2"/>
  <c r="J17" i="2"/>
  <c r="I17" i="2"/>
  <c r="J15" i="2"/>
  <c r="I15" i="2"/>
  <c r="J12" i="2"/>
  <c r="I12" i="2"/>
  <c r="K22" i="2" l="1"/>
  <c r="L22" i="2" s="1"/>
  <c r="K24" i="2"/>
  <c r="L24" i="2" s="1"/>
  <c r="K58" i="2"/>
  <c r="L58" i="2" s="1"/>
  <c r="K60" i="2"/>
  <c r="L60" i="2" s="1"/>
  <c r="K62" i="2"/>
  <c r="L62" i="2" s="1"/>
  <c r="K15" i="2"/>
  <c r="L15" i="2" s="1"/>
  <c r="M14" i="2" s="1"/>
  <c r="K52" i="2"/>
  <c r="L52" i="2" s="1"/>
  <c r="K28" i="2"/>
  <c r="L28" i="2" s="1"/>
  <c r="K30" i="2"/>
  <c r="L30" i="2" s="1"/>
  <c r="K32" i="2"/>
  <c r="L32" i="2" s="1"/>
  <c r="K34" i="2"/>
  <c r="L34" i="2" s="1"/>
  <c r="K36" i="2"/>
  <c r="L36" i="2" s="1"/>
  <c r="K38" i="2"/>
  <c r="L38" i="2" s="1"/>
  <c r="K40" i="2"/>
  <c r="L40" i="2" s="1"/>
  <c r="K42" i="2"/>
  <c r="L42" i="2" s="1"/>
  <c r="K44" i="2"/>
  <c r="L44" i="2" s="1"/>
  <c r="K47" i="2"/>
  <c r="L47" i="2" s="1"/>
  <c r="K49" i="2"/>
  <c r="L49" i="2" s="1"/>
  <c r="K51" i="2"/>
  <c r="L51" i="2" s="1"/>
  <c r="K53" i="2"/>
  <c r="L53" i="2" s="1"/>
  <c r="K57" i="2"/>
  <c r="L57" i="2" s="1"/>
  <c r="K59" i="2"/>
  <c r="L59" i="2" s="1"/>
  <c r="K61" i="2"/>
  <c r="L61" i="2" s="1"/>
  <c r="K64" i="2"/>
  <c r="L64" i="2" s="1"/>
  <c r="K66" i="2"/>
  <c r="L66" i="2" s="1"/>
  <c r="K19" i="2"/>
  <c r="L19" i="2" s="1"/>
  <c r="K55" i="2"/>
  <c r="L55" i="2" s="1"/>
  <c r="M54" i="2" s="1"/>
  <c r="C33" i="5" s="1"/>
  <c r="N34" i="5" s="1"/>
  <c r="Q33" i="5" s="1"/>
  <c r="K21" i="2"/>
  <c r="L21" i="2" s="1"/>
  <c r="K23" i="2"/>
  <c r="L23" i="2" s="1"/>
  <c r="K17" i="2"/>
  <c r="L17" i="2" s="1"/>
  <c r="K26" i="2"/>
  <c r="L26" i="2" s="1"/>
  <c r="K12" i="2"/>
  <c r="L12" i="2" s="1"/>
  <c r="K18" i="2"/>
  <c r="L18" i="2" s="1"/>
  <c r="K27" i="2"/>
  <c r="L27" i="2" s="1"/>
  <c r="K31" i="2"/>
  <c r="L31" i="2" s="1"/>
  <c r="K35" i="2"/>
  <c r="L35" i="2" s="1"/>
  <c r="K37" i="2"/>
  <c r="L37" i="2" s="1"/>
  <c r="K39" i="2"/>
  <c r="L39" i="2" s="1"/>
  <c r="K41" i="2"/>
  <c r="L41" i="2" s="1"/>
  <c r="K43" i="2"/>
  <c r="L43" i="2" s="1"/>
  <c r="K45" i="2"/>
  <c r="L45" i="2" s="1"/>
  <c r="K48" i="2"/>
  <c r="L48" i="2" s="1"/>
  <c r="K50" i="2"/>
  <c r="L50" i="2" s="1"/>
  <c r="K69" i="2"/>
  <c r="L69" i="2" s="1"/>
  <c r="M68" i="2" s="1"/>
  <c r="C42" i="5" s="1"/>
  <c r="K65" i="2"/>
  <c r="L65" i="2" s="1"/>
  <c r="K67" i="2"/>
  <c r="L67" i="2" s="1"/>
  <c r="K70" i="2"/>
  <c r="L70" i="2" s="1"/>
  <c r="I13" i="2"/>
  <c r="P43" i="5" l="1"/>
  <c r="O43" i="5"/>
  <c r="M43" i="5"/>
  <c r="K43" i="5"/>
  <c r="M56" i="2"/>
  <c r="C36" i="5" s="1"/>
  <c r="M46" i="2"/>
  <c r="C30" i="5" s="1"/>
  <c r="M63" i="2"/>
  <c r="C39" i="5" s="1"/>
  <c r="M33" i="2"/>
  <c r="C27" i="5" s="1"/>
  <c r="C15" i="5"/>
  <c r="M29" i="2"/>
  <c r="C24" i="5" s="1"/>
  <c r="M25" i="2"/>
  <c r="C21" i="5" s="1"/>
  <c r="M16" i="2"/>
  <c r="C18" i="5" s="1"/>
  <c r="J13" i="2"/>
  <c r="K13" i="2" s="1"/>
  <c r="L13" i="2" s="1"/>
  <c r="M11" i="2" s="1"/>
  <c r="C12" i="5" s="1"/>
  <c r="Q42" i="5" l="1"/>
  <c r="O40" i="5"/>
  <c r="N40" i="5"/>
  <c r="J40" i="5"/>
  <c r="M40" i="5"/>
  <c r="H40" i="5"/>
  <c r="P40" i="5"/>
  <c r="P47" i="5" s="1"/>
  <c r="L40" i="5"/>
  <c r="K40" i="5"/>
  <c r="O31" i="5"/>
  <c r="P31" i="5"/>
  <c r="I28" i="5"/>
  <c r="N28" i="5"/>
  <c r="L28" i="5"/>
  <c r="J28" i="5"/>
  <c r="M25" i="5"/>
  <c r="I25" i="5"/>
  <c r="O25" i="5"/>
  <c r="K25" i="5"/>
  <c r="K22" i="5"/>
  <c r="I22" i="5"/>
  <c r="H22" i="5"/>
  <c r="M22" i="5"/>
  <c r="E19" i="5"/>
  <c r="M19" i="5"/>
  <c r="N37" i="5"/>
  <c r="J37" i="5"/>
  <c r="M37" i="5"/>
  <c r="L37" i="5"/>
  <c r="K37" i="5"/>
  <c r="O37" i="5"/>
  <c r="G47" i="5"/>
  <c r="F13" i="5"/>
  <c r="F47" i="5" s="1"/>
  <c r="K19" i="5"/>
  <c r="H19" i="5"/>
  <c r="I19" i="5"/>
  <c r="L72" i="2"/>
  <c r="C45" i="5"/>
  <c r="D46" i="5" s="1"/>
  <c r="L47" i="5" l="1"/>
  <c r="N47" i="5"/>
  <c r="N49" i="5" s="1"/>
  <c r="N17" i="5" s="1"/>
  <c r="N16" i="5" s="1"/>
  <c r="N50" i="5" s="1"/>
  <c r="N52" i="5" s="1"/>
  <c r="Q30" i="5"/>
  <c r="I47" i="5"/>
  <c r="I49" i="5" s="1"/>
  <c r="K47" i="5"/>
  <c r="K49" i="5" s="1"/>
  <c r="Q21" i="5"/>
  <c r="Q39" i="5"/>
  <c r="J47" i="5"/>
  <c r="J49" i="5" s="1"/>
  <c r="Q27" i="5"/>
  <c r="Q24" i="5"/>
  <c r="O47" i="5"/>
  <c r="O49" i="5" s="1"/>
  <c r="O17" i="5" s="1"/>
  <c r="O16" i="5" s="1"/>
  <c r="O50" i="5" s="1"/>
  <c r="O52" i="5" s="1"/>
  <c r="M47" i="5"/>
  <c r="M49" i="5" s="1"/>
  <c r="M17" i="5" s="1"/>
  <c r="M16" i="5" s="1"/>
  <c r="M50" i="5" s="1"/>
  <c r="M52" i="5" s="1"/>
  <c r="Q36" i="5"/>
  <c r="H47" i="5"/>
  <c r="H49" i="5" s="1"/>
  <c r="Q18" i="5"/>
  <c r="E47" i="5"/>
  <c r="E48" i="5" s="1"/>
  <c r="F48" i="5" s="1"/>
  <c r="G48" i="5" s="1"/>
  <c r="Q12" i="5"/>
  <c r="P49" i="5"/>
  <c r="P17" i="5" s="1"/>
  <c r="L49" i="5"/>
  <c r="G49" i="5"/>
  <c r="G50" i="5" s="1"/>
  <c r="G52" i="5" s="1"/>
  <c r="F49" i="5"/>
  <c r="F50" i="5" s="1"/>
  <c r="F52" i="5" s="1"/>
  <c r="D27" i="5"/>
  <c r="D30" i="5"/>
  <c r="D33" i="5"/>
  <c r="D42" i="5"/>
  <c r="D24" i="5"/>
  <c r="D36" i="5"/>
  <c r="D21" i="5"/>
  <c r="D15" i="5"/>
  <c r="D12" i="5"/>
  <c r="D39" i="5"/>
  <c r="D18" i="5"/>
  <c r="E49" i="5" l="1"/>
  <c r="D45" i="5"/>
  <c r="E50" i="5" l="1"/>
  <c r="E52" i="5" s="1"/>
  <c r="E53" i="5" s="1"/>
  <c r="F53" i="5" s="1"/>
  <c r="G53" i="5" s="1"/>
  <c r="H50" i="5"/>
  <c r="H52" i="5" s="1"/>
  <c r="P16" i="5"/>
  <c r="P50" i="5" s="1"/>
  <c r="J17" i="5"/>
  <c r="J16" i="5" s="1"/>
  <c r="J50" i="5" s="1"/>
  <c r="J52" i="5" s="1"/>
  <c r="K17" i="5"/>
  <c r="K16" i="5" s="1"/>
  <c r="K50" i="5" s="1"/>
  <c r="K52" i="5" s="1"/>
  <c r="H48" i="5"/>
  <c r="I48" i="5" s="1"/>
  <c r="J48" i="5" s="1"/>
  <c r="K48" i="5" s="1"/>
  <c r="L48" i="5" s="1"/>
  <c r="M48" i="5" s="1"/>
  <c r="N48" i="5" s="1"/>
  <c r="O48" i="5" s="1"/>
  <c r="P48" i="5" s="1"/>
  <c r="I16" i="5"/>
  <c r="I50" i="5" s="1"/>
  <c r="I52" i="5" s="1"/>
  <c r="L17" i="5"/>
  <c r="L16" i="5" s="1"/>
  <c r="L50" i="5" s="1"/>
  <c r="L52" i="5" s="1"/>
  <c r="E51" i="5" l="1"/>
  <c r="F51" i="5" s="1"/>
  <c r="G51" i="5" s="1"/>
  <c r="H51" i="5" s="1"/>
  <c r="I51" i="5" s="1"/>
  <c r="J51" i="5" s="1"/>
  <c r="K51" i="5" s="1"/>
  <c r="L51" i="5" s="1"/>
  <c r="M51" i="5" s="1"/>
  <c r="N51" i="5" s="1"/>
  <c r="O51" i="5" s="1"/>
  <c r="P51" i="5" s="1"/>
  <c r="H53" i="5"/>
  <c r="I53" i="5" s="1"/>
  <c r="J53" i="5" s="1"/>
  <c r="K53" i="5" s="1"/>
  <c r="L53" i="5" s="1"/>
  <c r="M53" i="5" s="1"/>
  <c r="N53" i="5" s="1"/>
  <c r="O53" i="5" s="1"/>
  <c r="P52" i="5"/>
  <c r="Q15" i="5"/>
  <c r="Q17" i="5"/>
  <c r="P53" i="5" l="1"/>
</calcChain>
</file>

<file path=xl/sharedStrings.xml><?xml version="1.0" encoding="utf-8"?>
<sst xmlns="http://schemas.openxmlformats.org/spreadsheetml/2006/main" count="347" uniqueCount="233">
  <si>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</si>
  <si>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</si>
  <si>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</si>
  <si>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</si>
  <si>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</si>
  <si>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</si>
  <si>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</si>
  <si>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</si>
  <si>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</si>
  <si>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</si>
  <si>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</si>
  <si>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</si>
  <si>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</si>
  <si>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</si>
  <si>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</si>
  <si>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</si>
  <si>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</si>
  <si>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</si>
  <si>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</si>
  <si>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</si>
  <si>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</si>
  <si>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</si>
  <si>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</si>
  <si>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</si>
  <si>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</si>
  <si>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</si>
  <si>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%</t>
  </si>
  <si>
    <t>- A planilha deve ser assinada pelo responsável técnico pela sua confecção (Art. 14 Lei 5.194/66), identificado através de carimbo com número do CREA/CAU</t>
  </si>
  <si>
    <t xml:space="preserve"> 1 </t>
  </si>
  <si>
    <t>PROJETOS</t>
  </si>
  <si>
    <t xml:space="preserve"> 1.1 </t>
  </si>
  <si>
    <t xml:space="preserve"> UFF-001-EXE-MEC-001 </t>
  </si>
  <si>
    <t>Próprio</t>
  </si>
  <si>
    <t>Fornecimento de projeto executivo de instalacao de mecanica em Autocad aprovado pela concessionaria, em predios escolares e administrativos com ate 500m2 de area.(desonerado)</t>
  </si>
  <si>
    <t>m²</t>
  </si>
  <si>
    <t xml:space="preserve"> 1.2 </t>
  </si>
  <si>
    <t xml:space="preserve"> UFF-001-EXE-ELE-001 </t>
  </si>
  <si>
    <t>Fornecimento de projeto executivo de instalação elétrica em Autocad aprovado pela concessionaria, em prédios escolares e administrativos com ate 500m2 de área.(desonerado)</t>
  </si>
  <si>
    <t xml:space="preserve"> 2 </t>
  </si>
  <si>
    <t>GERENCIAMENTO DE OBRAS</t>
  </si>
  <si>
    <t xml:space="preserve"> 2.1 </t>
  </si>
  <si>
    <t>SINAPI</t>
  </si>
  <si>
    <t xml:space="preserve"> 3 </t>
  </si>
  <si>
    <t>SERVIÇOS PRELIMINARES</t>
  </si>
  <si>
    <t xml:space="preserve"> 3.1 </t>
  </si>
  <si>
    <t xml:space="preserve"> 00004813 </t>
  </si>
  <si>
    <t>PLACA DE OBRA (PARA CONSTRUCAO CIVIL) EM CHAPA GALVANIZADA *N. 22*, ADESIVADA</t>
  </si>
  <si>
    <t xml:space="preserve"> 3.2 </t>
  </si>
  <si>
    <t xml:space="preserve"> 00010527 </t>
  </si>
  <si>
    <t>LOCACAO DE ANDAIME METALICO TUBULAR DE ENCAIXE, TIPO DE TORRE, COM LARGURA DE 1 ATE 1,5 M E ALTURA DE *1,00* M (INCLUSO SAPATAS FIXAS OU RODIZIOS)</t>
  </si>
  <si>
    <t>MXMES</t>
  </si>
  <si>
    <t xml:space="preserve"> 3.3 </t>
  </si>
  <si>
    <t xml:space="preserve"> 97064 </t>
  </si>
  <si>
    <t>MONTAGEM E DESMONTAGEM DE ANDAIME TUBULAR TIPO TORRE (EXCLUSIVE ANDAIME E LIMPEZA). AF_11/2017</t>
  </si>
  <si>
    <t>M</t>
  </si>
  <si>
    <t xml:space="preserve"> 3.4 </t>
  </si>
  <si>
    <t xml:space="preserve"> 97644 </t>
  </si>
  <si>
    <t>REMOÇÃO DE PORTAS, DE FORMA MANUAL, SEM REAPROVEITAMENTO. AF_12/2017</t>
  </si>
  <si>
    <t xml:space="preserve"> 3.5 </t>
  </si>
  <si>
    <t xml:space="preserve"> 97665 </t>
  </si>
  <si>
    <t>REMOÇÃO DE LUMINÁRIAS, DE FORMA MANUAL, SEM REAPROVEITAMENTO. AF_12/2017</t>
  </si>
  <si>
    <t>UN</t>
  </si>
  <si>
    <t xml:space="preserve"> 3.6 </t>
  </si>
  <si>
    <t xml:space="preserve"> 022326 </t>
  </si>
  <si>
    <t>SBC</t>
  </si>
  <si>
    <t>DESMONTAGEM E REMOCAO DE ELEVADORES - ELEVADOR 1</t>
  </si>
  <si>
    <t xml:space="preserve"> 3.7 </t>
  </si>
  <si>
    <t>DESMONTAGEM E REMOCAO DE ELEVADORES - ELEVADOR 2</t>
  </si>
  <si>
    <t xml:space="preserve"> 3.8 </t>
  </si>
  <si>
    <t>DESMONTAGEM E REMOCAO DE ELEVADORES - ELEVADOR 3</t>
  </si>
  <si>
    <t>ALVENARIA / VEDAÇÃO / DIVISÓRIAS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</si>
  <si>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</si>
  <si>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</si>
  <si>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87878 </t>
  </si>
  <si>
    <t>CHAPISCO APLICADO EM ALVENARIAS E ESTRUTURAS DE CONCRETO INTERNAS, COM COLHER DE PEDREIRO.  ARGAMASSA TRAÇO 1:3 COM PREPARO MANUAL. AF_06/2014</t>
  </si>
  <si>
    <t xml:space="preserve"> 00001360 </t>
  </si>
  <si>
    <t xml:space="preserve"> 90838 </t>
  </si>
  <si>
    <t xml:space="preserve"> UFF-010-DVS-001 </t>
  </si>
  <si>
    <t>Tela para proteção em arame galvanizado no 12, soldada em cantoneira de ferro em "L" de (1 1/2"x1 1/2"x3/16"), fixada em alvenaria. Fornecimento e instalação.(desonerado) - FECHAMENTO DOS ESPAÇOS ENTRE CAIXAS DE CORRIDA DOS ELEVADORES</t>
  </si>
  <si>
    <t>INSTALAÇÕES ELÉTRICAS</t>
  </si>
  <si>
    <t xml:space="preserve"> 101878 </t>
  </si>
  <si>
    <t>QUADRO DE DISTRIBUIÇÃO DE ENERGIA EM CHAPA DE AÇO GALVANIZADO, DE SOBREPOR, COM BARRAMENTO TRIFÁSICO, PARA 18 DISJUNTORES DIN 100A - FORNECIMENTO E INSTALAÇÃO. AF_10/2020</t>
  </si>
  <si>
    <t xml:space="preserve"> 97585 </t>
  </si>
  <si>
    <t>LUMINÁRIA TIPO CALHA, DE SOBREPOR, COM 2 LÂMPADAS TUBULARES FLUORESCENTES DE 18 W, COM REATOR DE PARTIDA RÁPIDA - FORNECIMENTO E INSTALAÇÃO. AF_02/2020</t>
  </si>
  <si>
    <t xml:space="preserve"> 92979 </t>
  </si>
  <si>
    <t>CABO DE COBRE FLEXÍVEL ISOLADO, 10 MM², ANTI-CHAMA 450/750 V, PARA DISTRIBUIÇÃO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</si>
  <si>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</si>
  <si>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</si>
  <si>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91871 </t>
  </si>
  <si>
    <t>ELETRODUTO RÍGIDO ROSCÁVEL, PVC, DN 25 MM (3/4"), PARA CIRCUITOS TERMINAIS, INSTALADO EM PAREDE - FORNECIMENTO E INSTALAÇÃO. AF_12/2015</t>
  </si>
  <si>
    <t xml:space="preserve"> 95805 </t>
  </si>
  <si>
    <t>CONDULETE DE PVC, TIPO B, PARA ELETRODUTO DE PVC SOLDÁVEL DN 25 MM (3/4''), APARENTE - FORNECIMENTO E INSTALAÇÃO. AF_11/2016</t>
  </si>
  <si>
    <t xml:space="preserve"> 91997 </t>
  </si>
  <si>
    <t>TOMADA MÉDIA DE EMBUTIR (1 MÓDULO), 2P+T 20 A, INCLUINDO SUPORTE E PLACA - FORNECIMENTO E INSTALAÇÃO. AF_12/2015</t>
  </si>
  <si>
    <t xml:space="preserve"> 93654 </t>
  </si>
  <si>
    <t>DISJUNTOR MONOPOLAR TIPO DIN, CORRENTE NOMINAL DE 16A - FORNECIMENTO E INSTALAÇÃO. AF_10/2020</t>
  </si>
  <si>
    <t xml:space="preserve"> 93653 </t>
  </si>
  <si>
    <t>DISJUNTOR MONOPOLAR TIPO DIN, CORRENTE NOMINAL DE 10A - FORNECIMENTO E INSTALAÇÃO. AF_10/2020</t>
  </si>
  <si>
    <t xml:space="preserve"> 97599 </t>
  </si>
  <si>
    <t>LUMINÁRIA DE EMERGÊNCIA, COM 30 LÂMPADAS LED DE 2 W, SEM REATOR - FORNECIMENTO E INSTALAÇÃO. AF_02/2020</t>
  </si>
  <si>
    <t xml:space="preserve"> 080603 </t>
  </si>
  <si>
    <t>CASA DE MAQUINAS PARA ELEVADOR</t>
  </si>
  <si>
    <t>ESQUADRIAS</t>
  </si>
  <si>
    <t>INSTALAÇÕES DE COMBATE À INCÊNDIO</t>
  </si>
  <si>
    <t xml:space="preserve"> 101907 </t>
  </si>
  <si>
    <t>EXTINTOR DE INCÊNDIO PORTÁTIL COM CARGA DE CO2 DE 6 KG, CLASSE BC - FORNECIMENTO E INSTALAÇÃO. AF_10/2020_P</t>
  </si>
  <si>
    <t xml:space="preserve"> UFF-014-DVS-001 </t>
  </si>
  <si>
    <t>FITA ANTIDERRAPANTE FOTOLUMINESCENTE, PARA APLICAÇÃO EM ESCADAS, CONFECCIONADA EM VINIL ANTIDERRAPANTE E AUTOADESIVO. LARGURA DA FITA 50 MM -  FORNECIMENTO E INSTALAÇÃO.</t>
  </si>
  <si>
    <t xml:space="preserve"> 055034 </t>
  </si>
  <si>
    <t>PLACA FOTOLUMINESCENTE EXTINTOR INCENDIO CO2 21x21cm</t>
  </si>
  <si>
    <t xml:space="preserve"> 055031 </t>
  </si>
  <si>
    <t>PLACA FOTOLUMINESCENTE 25x10cm - Placa de Indicação "CASA DE MÁQUINAS DE ELEVADOR"</t>
  </si>
  <si>
    <t>PLACA FOTOLUMINESCENTE 25x10cm - Placa de Indicação "PORTA CORTA FOGO""´</t>
  </si>
  <si>
    <t>PLACA FOTOLUMINESCENTE 25x10cm - Placa de Indicação "SAÍDA"</t>
  </si>
  <si>
    <t xml:space="preserve"> 055915 </t>
  </si>
  <si>
    <t>PLACA FOTOLUMINESCENTE NAO UTILIZE ELEVADOR EM CASO DE INCENDIO</t>
  </si>
  <si>
    <t>IMPERMEABILIZAÇÃO, ISOLAMENTO TERMICO E ACÚSTICO</t>
  </si>
  <si>
    <t xml:space="preserve"> 98555 </t>
  </si>
  <si>
    <t>IMPERMEABILIZAÇÃO DE SUPERFÍCIE COM ARGAMASSA POLIMÉRICA / MEMBRANA ACRÍLICA, 3 DEMÃOS. AF_06/2018</t>
  </si>
  <si>
    <t>PINTURA</t>
  </si>
  <si>
    <t xml:space="preserve"> 95306 </t>
  </si>
  <si>
    <t>TEXTURA ACRÍLICA, APLICAÇÃO MANUAL EM TETO, UMA DEMÃO. AF_09/2016</t>
  </si>
  <si>
    <t xml:space="preserve"> 88488 </t>
  </si>
  <si>
    <t>APLICAÇÃO MANUAL DE PINTURA COM TINTA LÁTEX ACRÍLICA EM TETO, DUAS DEMÃOS. AF_06/2014</t>
  </si>
  <si>
    <t xml:space="preserve"> 88489 </t>
  </si>
  <si>
    <t>APLICAÇÃO MANUAL DE PINTURA COM TINTA LÁTEX ACRÍLICA EM PAREDES, DUAS DEMÃOS. AF_06/2014</t>
  </si>
  <si>
    <t xml:space="preserve"> 84665 </t>
  </si>
  <si>
    <t>PINTURA ACRILICA PARA SINALIZAÇÃO HORIZONTAL EM PISO CIMENTADO</t>
  </si>
  <si>
    <t xml:space="preserve"> 74245/001 </t>
  </si>
  <si>
    <t>PINTURA ACRILICA EM PISO CIMENTADO DUAS DEMAOS</t>
  </si>
  <si>
    <t xml:space="preserve"> 100753 </t>
  </si>
  <si>
    <t>PINTURA COM TINTA ACRÍLICA DE ACABAMENTO PULVERIZADA SOBRE SUPERFÍCIES METÁLICAS (EXCETO PERFIL) EXECUTADO EM OBRA (02 DEMÃOS). AF_01/2020_P</t>
  </si>
  <si>
    <t>EQUIPAMENTOS</t>
  </si>
  <si>
    <t xml:space="preserve"> 073011 </t>
  </si>
  <si>
    <t>EXAUSTOR AXIAL INDUSTRIAL 300MM MODELO EA400-M4</t>
  </si>
  <si>
    <t>SERVIÇOS COMPLEMENTARES</t>
  </si>
  <si>
    <t xml:space="preserve"> 210023 </t>
  </si>
  <si>
    <t>LIMPEZA FINAL DE OBRAS</t>
  </si>
  <si>
    <t xml:space="preserve"> 210500 </t>
  </si>
  <si>
    <t>ALUGUEL DE CACAMBA 48 HORAS COM RETIRADA</t>
  </si>
  <si>
    <t>8.1</t>
  </si>
  <si>
    <t>11.</t>
  </si>
  <si>
    <t>11.1</t>
  </si>
  <si>
    <t>11.2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</si>
  <si>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</si>
  <si>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</si>
  <si>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</si>
  <si>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</si>
  <si>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</si>
  <si>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</si>
  <si>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</si>
  <si>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</si>
  <si>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</si>
  <si>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</si>
  <si>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</si>
  <si>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</si>
  <si>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</si>
  <si>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</si>
  <si>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</si>
  <si>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</si>
  <si>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</si>
  <si>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</si>
  <si>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</si>
  <si>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</si>
  <si>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</si>
  <si>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</si>
  <si>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</si>
  <si>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</si>
  <si>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</si>
  <si>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</si>
  <si>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</si>
  <si>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</si>
  <si>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</si>
  <si>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</si>
  <si>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</si>
  <si>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</si>
  <si>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</si>
  <si>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</si>
  <si>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</si>
  <si>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 xml:space="preserve"> - Mês de Referência: Jul/2021</t>
  </si>
  <si>
    <t xml:space="preserve"> - Incluso BDI (onerado ou desonerado) sobre preço unitário de: 26,49 %</t>
  </si>
  <si>
    <t>A referência utilizada como base de custos é a planilha do Sistema Nacional de Pesquisa de Custos e Índices da Construção Civil (SINAPI) e SBC;</t>
  </si>
  <si>
    <t xml:space="preserve">As composições que não constam no SINAPI, procedeu-se a obtenção da composição em outra fonte (SBC) e utilizou-se como base de cálculo os insumos do SINAPI. </t>
  </si>
  <si>
    <t>No caso de não haver o insumo no SINAPI, foi mantido a referência de valor indicada na composição do SBC</t>
  </si>
  <si>
    <t>MODELO DE PLANILHA DE CRONOGRAMA FÍSICO E FINANCEIRO</t>
  </si>
  <si>
    <t>SERVIÇO</t>
  </si>
  <si>
    <t>PERÍODO</t>
  </si>
  <si>
    <t>TOTAL</t>
  </si>
  <si>
    <t>DISCRIMINAÇÃO</t>
  </si>
  <si>
    <t>TOTAL (R$)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</si>
  <si>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</si>
  <si>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</si>
  <si>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</si>
  <si>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</si>
  <si>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</si>
  <si>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</si>
  <si>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</si>
  <si>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</si>
  <si>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</si>
  <si>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R$</t>
  </si>
  <si>
    <t>Projetos</t>
  </si>
  <si>
    <t>Gerenciamento de obras / Fiscalização</t>
  </si>
  <si>
    <t>Serviços Preliminares</t>
  </si>
  <si>
    <t>TOTAL GERAL (R$)</t>
  </si>
  <si>
    <t>Medição Mensal de Serviços (R$)</t>
  </si>
  <si>
    <t>Acumulado de Serviços (R$)</t>
  </si>
  <si>
    <t>% Mensal de Serviços</t>
  </si>
  <si>
    <t xml:space="preserve"> Medição Mensal (Serviços + Administração Local) (R$)</t>
  </si>
  <si>
    <t>Acumulado Mensal (Serviços + Administração Local) (R$)</t>
  </si>
  <si>
    <t>% Mensal (Serviços + Administração Local)</t>
  </si>
  <si>
    <t>% Acumulado</t>
  </si>
  <si>
    <t>Responsável legal da empresa e carimbo de CNPJ</t>
  </si>
  <si>
    <t>Mês 10</t>
  </si>
  <si>
    <t>Mês 11</t>
  </si>
  <si>
    <t>Mês 12</t>
  </si>
  <si>
    <t>TOTAL SEM ADMINISTRAÇÃO LOCAL (R$)</t>
  </si>
  <si>
    <t xml:space="preserve"> UFF-ADM-23069.155083/2021-17 </t>
  </si>
  <si>
    <t>ADMINISTRAÇÃO E GERENCIAMENTO LOCAL DA OBRA</t>
  </si>
  <si>
    <t>100%</t>
  </si>
  <si>
    <t>CHAPA DE MADEIRA COMPENSADA NAVAL (COM COLA FENOLICA), E = 6 MM, DE *1,60 X 2,20* M - REAPROVEITADO 3 VEZES</t>
  </si>
  <si>
    <t>PORTA CORTA-FOGO 80X210X4CM - FORNECIMENTO E INSTALAÇÃO. AF_12/2019 - ACESSO PRINCIPAL DA CM</t>
  </si>
  <si>
    <t xml:space="preserve"> 111409 </t>
  </si>
  <si>
    <t>ALÇAPÃO EM ESQUADRIA DE CHAPA DE ACO DOBRADO DE ABRIR COM PINTURA ESMALTE NA COR AMARELO DEMARCAÇÃO</t>
  </si>
  <si>
    <t xml:space="preserve"> 002808 </t>
  </si>
  <si>
    <t>DISJUNTOR TRIPOLAR CAIXA MOLDADA 200A SCHNEIDER</t>
  </si>
  <si>
    <t xml:space="preserve"> 080120 </t>
  </si>
  <si>
    <t>ELEVADOR 18 PESSOAS 150mpm 1350 kgf-ATE 20 PAV.COMERCIAL  - INCLUSO TODOS OS EQUIPAMENTOS, PORTAS DE PAVIMENTO  TIPO PARA-CHAMAS, COM RESISTENCIA AO FOGO DE 30 MINUTOS (E-30), QUADROS, COMANDOS, GUIAS, LONGARINAS, CHASSIS, ACESSÓRIOS INTERNOS E EXTERNOS AO PERFEITO FUNCIONAMENTO E OPERAÇÃO DOS EQUIPAMENTOS</t>
  </si>
  <si>
    <t>parada</t>
  </si>
  <si>
    <t>ANEXO III-A DO EDITAL DE LICITAÇÃO POR RDC ELETRÔNICO N.º 05/2021</t>
  </si>
  <si>
    <t>OBRA: Fornecimento dos equipamentos e substituição dos 03 (três) elevadores do Instituto de Física da UFF</t>
  </si>
  <si>
    <t>OBRA: Fornecimenro dos equipamentos e substituição dos 03 (três) elevadores do Instituto de Física da UFF</t>
  </si>
  <si>
    <t>LOCAL: Instituto de Física – Campus Universitário da Praia Vermelha – UFF, Rua General Milton Tavares de Souza, Praia Vermelha, Niterói, RJ</t>
  </si>
  <si>
    <t>ANEXO III-B DO EDITAL DE LICITAÇÃO POR RDC ELETRÔNICO N.º 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</si>
</sst>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  <numFmt numFmtId="170" formatCode="#,##0.00_ ;[Red]\-#,##0.00\ 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rgb="FFFF0000"/>
      <name val="Verdana"/>
      <family val="2"/>
    </font>
    <font>
      <b/>
      <sz val="12"/>
      <color rgb="FFFF0000"/>
      <name val="Verdana"/>
      <family val="2"/>
    </font>
    <font>
      <sz val="11"/>
      <name val="Arial"/>
      <family val="1"/>
      <charset val="1"/>
    </font>
    <font>
      <b/>
      <sz val="10"/>
      <color rgb="FF000000"/>
      <name val="Arial"/>
      <family val="1"/>
      <charset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b/>
      <sz val="9"/>
      <color rgb="FFFF000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D8ECF6"/>
        <bgColor rgb="FFCCFFFF"/>
      </patternFill>
    </fill>
    <fill>
      <patternFill patternType="solid">
        <fgColor rgb="FFD8EC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CCFFFF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rgb="FFCCCCCC"/>
      </right>
      <top style="hair">
        <color indexed="64"/>
      </top>
      <bottom/>
      <diagonal/>
    </border>
    <border>
      <left style="double">
        <color indexed="64"/>
      </left>
      <right style="thin">
        <color rgb="FFCCCCCC"/>
      </right>
      <top/>
      <bottom/>
      <diagonal/>
    </border>
    <border>
      <left style="double">
        <color indexed="64"/>
      </left>
      <right style="thin">
        <color rgb="FFCCCCCC"/>
      </right>
      <top/>
      <bottom style="hair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hair">
        <color indexed="64"/>
      </right>
      <top style="hair">
        <color indexed="64"/>
      </top>
      <bottom/>
      <diagonal/>
    </border>
    <border>
      <left style="thin">
        <color rgb="FFCCCCCC"/>
      </left>
      <right style="hair">
        <color indexed="64"/>
      </right>
      <top/>
      <bottom/>
      <diagonal/>
    </border>
    <border>
      <left style="thin">
        <color rgb="FFCCCCCC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65" fontId="23" fillId="0" borderId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6" fontId="1" fillId="0" borderId="0"/>
    <xf numFmtId="16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3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43" fontId="43" fillId="0" borderId="0" applyFont="0" applyFill="0" applyBorder="0" applyAlignment="0" applyProtection="0"/>
    <xf numFmtId="0" fontId="44" fillId="0" borderId="0"/>
    <xf numFmtId="0" fontId="44" fillId="0" borderId="0"/>
  </cellStyleXfs>
  <cellXfs count="205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4" fontId="33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4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vertical="distributed" wrapText="1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0" fontId="5" fillId="0" borderId="15" xfId="0" applyFont="1" applyBorder="1" applyAlignment="1"/>
    <xf numFmtId="168" fontId="5" fillId="21" borderId="10" xfId="60" applyNumberFormat="1" applyFont="1" applyFill="1" applyBorder="1" applyAlignment="1">
      <alignment horizontal="center" vertical="center" wrapText="1"/>
    </xf>
    <xf numFmtId="168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60" applyNumberFormat="1" applyFont="1" applyFill="1" applyBorder="1" applyAlignment="1">
      <alignment horizontal="center" vertical="center"/>
    </xf>
    <xf numFmtId="2" fontId="5" fillId="0" borderId="10" xfId="38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38" applyNumberFormat="1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vertical="center" wrapText="1"/>
    </xf>
    <xf numFmtId="10" fontId="6" fillId="21" borderId="18" xfId="60" applyNumberFormat="1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vertical="center" wrapText="1"/>
    </xf>
    <xf numFmtId="169" fontId="6" fillId="21" borderId="10" xfId="60" applyNumberFormat="1" applyFont="1" applyFill="1" applyBorder="1" applyAlignment="1">
      <alignment horizontal="right" vertical="center"/>
    </xf>
    <xf numFmtId="0" fontId="3" fillId="21" borderId="0" xfId="0" applyFont="1" applyFill="1"/>
    <xf numFmtId="0" fontId="41" fillId="21" borderId="19" xfId="79" applyFont="1" applyFill="1" applyBorder="1" applyAlignment="1">
      <alignment horizontal="center" vertical="center" wrapText="1"/>
    </xf>
    <xf numFmtId="4" fontId="41" fillId="21" borderId="19" xfId="79" applyNumberFormat="1" applyFont="1" applyFill="1" applyBorder="1" applyAlignment="1">
      <alignment horizontal="center" vertical="center" wrapText="1"/>
    </xf>
    <xf numFmtId="10" fontId="5" fillId="21" borderId="10" xfId="60" applyNumberFormat="1" applyFont="1" applyFill="1" applyBorder="1" applyAlignment="1">
      <alignment horizontal="center" vertical="center"/>
    </xf>
    <xf numFmtId="4" fontId="5" fillId="21" borderId="10" xfId="38" applyNumberFormat="1" applyFont="1" applyFill="1" applyBorder="1" applyAlignment="1">
      <alignment horizontal="center" vertical="center"/>
    </xf>
    <xf numFmtId="4" fontId="34" fillId="21" borderId="10" xfId="0" applyNumberFormat="1" applyFont="1" applyFill="1" applyBorder="1" applyAlignment="1">
      <alignment horizontal="center" vertical="center"/>
    </xf>
    <xf numFmtId="4" fontId="5" fillId="21" borderId="10" xfId="0" applyNumberFormat="1" applyFont="1" applyFill="1" applyBorder="1" applyAlignment="1">
      <alignment horizontal="center" vertical="center"/>
    </xf>
    <xf numFmtId="44" fontId="37" fillId="21" borderId="10" xfId="38" applyFont="1" applyFill="1" applyBorder="1" applyAlignment="1">
      <alignment horizontal="center" vertical="center" wrapText="1"/>
    </xf>
    <xf numFmtId="4" fontId="41" fillId="21" borderId="19" xfId="79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21" borderId="10" xfId="0" applyNumberFormat="1" applyFont="1" applyFill="1" applyBorder="1" applyAlignment="1">
      <alignment horizontal="right" vertical="center"/>
    </xf>
    <xf numFmtId="0" fontId="35" fillId="20" borderId="19" xfId="79" applyFont="1" applyFill="1" applyBorder="1" applyAlignment="1">
      <alignment horizontal="center" vertical="center" wrapText="1"/>
    </xf>
    <xf numFmtId="0" fontId="35" fillId="21" borderId="19" xfId="79" applyFont="1" applyFill="1" applyBorder="1" applyAlignment="1">
      <alignment horizontal="center" vertical="center" wrapText="1"/>
    </xf>
    <xf numFmtId="0" fontId="34" fillId="19" borderId="19" xfId="79" applyFont="1" applyFill="1" applyBorder="1" applyAlignment="1">
      <alignment horizontal="center" vertical="center" wrapText="1"/>
    </xf>
    <xf numFmtId="4" fontId="35" fillId="21" borderId="19" xfId="79" applyNumberFormat="1" applyFont="1" applyFill="1" applyBorder="1" applyAlignment="1">
      <alignment horizontal="center" vertical="center" wrapText="1"/>
    </xf>
    <xf numFmtId="0" fontId="45" fillId="0" borderId="0" xfId="81" applyFont="1"/>
    <xf numFmtId="0" fontId="29" fillId="0" borderId="20" xfId="81" applyFont="1" applyBorder="1"/>
    <xf numFmtId="0" fontId="29" fillId="0" borderId="0" xfId="81" applyFont="1"/>
    <xf numFmtId="0" fontId="35" fillId="17" borderId="27" xfId="81" applyFont="1" applyFill="1" applyBorder="1" applyAlignment="1">
      <alignment horizontal="center" wrapText="1"/>
    </xf>
    <xf numFmtId="0" fontId="35" fillId="0" borderId="31" xfId="81" applyFont="1" applyBorder="1" applyAlignment="1">
      <alignment horizontal="center" wrapText="1"/>
    </xf>
    <xf numFmtId="0" fontId="35" fillId="0" borderId="37" xfId="81" applyFont="1" applyBorder="1" applyAlignment="1">
      <alignment horizontal="center" vertical="center" wrapText="1"/>
    </xf>
    <xf numFmtId="0" fontId="34" fillId="22" borderId="40" xfId="81" applyFont="1" applyFill="1" applyBorder="1" applyAlignment="1">
      <alignment wrapText="1"/>
    </xf>
    <xf numFmtId="0" fontId="34" fillId="0" borderId="40" xfId="81" applyFont="1" applyBorder="1" applyAlignment="1">
      <alignment wrapText="1"/>
    </xf>
    <xf numFmtId="2" fontId="34" fillId="0" borderId="13" xfId="80" applyNumberFormat="1" applyFont="1" applyFill="1" applyBorder="1" applyAlignment="1">
      <alignment horizontal="center" wrapText="1"/>
    </xf>
    <xf numFmtId="4" fontId="34" fillId="0" borderId="10" xfId="80" applyNumberFormat="1" applyFont="1" applyFill="1" applyBorder="1" applyAlignment="1">
      <alignment horizontal="center" wrapText="1"/>
    </xf>
    <xf numFmtId="8" fontId="34" fillId="0" borderId="10" xfId="81" applyNumberFormat="1" applyFont="1" applyBorder="1" applyAlignment="1">
      <alignment horizontal="center" wrapText="1"/>
    </xf>
    <xf numFmtId="10" fontId="34" fillId="0" borderId="13" xfId="81" applyNumberFormat="1" applyFont="1" applyBorder="1" applyAlignment="1">
      <alignment horizontal="center" wrapText="1"/>
    </xf>
    <xf numFmtId="10" fontId="34" fillId="0" borderId="10" xfId="81" applyNumberFormat="1" applyFont="1" applyBorder="1" applyAlignment="1">
      <alignment horizontal="center" wrapText="1"/>
    </xf>
    <xf numFmtId="10" fontId="34" fillId="0" borderId="10" xfId="81" applyNumberFormat="1" applyFont="1" applyBorder="1" applyAlignment="1">
      <alignment horizontal="center" vertical="center" wrapText="1"/>
    </xf>
    <xf numFmtId="10" fontId="34" fillId="0" borderId="31" xfId="81" applyNumberFormat="1" applyFont="1" applyBorder="1" applyAlignment="1">
      <alignment horizontal="center" vertical="center" wrapText="1"/>
    </xf>
    <xf numFmtId="0" fontId="34" fillId="0" borderId="13" xfId="81" applyFont="1" applyBorder="1" applyAlignment="1">
      <alignment wrapText="1"/>
    </xf>
    <xf numFmtId="0" fontId="34" fillId="0" borderId="10" xfId="81" applyFont="1" applyBorder="1" applyAlignment="1">
      <alignment wrapText="1"/>
    </xf>
    <xf numFmtId="0" fontId="34" fillId="22" borderId="10" xfId="81" applyFont="1" applyFill="1" applyBorder="1" applyAlignment="1">
      <alignment vertical="center" wrapText="1"/>
    </xf>
    <xf numFmtId="8" fontId="34" fillId="0" borderId="13" xfId="81" applyNumberFormat="1" applyFont="1" applyBorder="1" applyAlignment="1">
      <alignment horizontal="center" wrapText="1"/>
    </xf>
    <xf numFmtId="0" fontId="34" fillId="0" borderId="10" xfId="81" applyFont="1" applyBorder="1" applyAlignment="1">
      <alignment vertical="center" wrapText="1"/>
    </xf>
    <xf numFmtId="4" fontId="6" fillId="0" borderId="47" xfId="82" applyNumberFormat="1" applyFont="1" applyBorder="1" applyAlignment="1">
      <alignment wrapText="1"/>
    </xf>
    <xf numFmtId="10" fontId="6" fillId="0" borderId="48" xfId="78" applyNumberFormat="1" applyFont="1" applyBorder="1" applyAlignment="1">
      <alignment horizontal="center" wrapText="1"/>
    </xf>
    <xf numFmtId="4" fontId="6" fillId="0" borderId="30" xfId="82" applyNumberFormat="1" applyFont="1" applyBorder="1"/>
    <xf numFmtId="170" fontId="34" fillId="24" borderId="13" xfId="80" applyNumberFormat="1" applyFont="1" applyFill="1" applyBorder="1" applyAlignment="1">
      <alignment vertical="center"/>
    </xf>
    <xf numFmtId="43" fontId="34" fillId="24" borderId="13" xfId="80" applyFont="1" applyFill="1" applyBorder="1" applyAlignment="1">
      <alignment vertical="center"/>
    </xf>
    <xf numFmtId="43" fontId="34" fillId="24" borderId="10" xfId="80" applyFont="1" applyFill="1" applyBorder="1" applyAlignment="1">
      <alignment vertical="center"/>
    </xf>
    <xf numFmtId="10" fontId="34" fillId="24" borderId="13" xfId="82" applyNumberFormat="1" applyFont="1" applyFill="1" applyBorder="1" applyAlignment="1">
      <alignment vertical="center"/>
    </xf>
    <xf numFmtId="43" fontId="35" fillId="24" borderId="13" xfId="80" applyFont="1" applyFill="1" applyBorder="1" applyAlignment="1">
      <alignment vertical="center"/>
    </xf>
    <xf numFmtId="43" fontId="35" fillId="24" borderId="10" xfId="80" applyFont="1" applyFill="1" applyBorder="1" applyAlignment="1">
      <alignment vertical="center"/>
    </xf>
    <xf numFmtId="10" fontId="34" fillId="24" borderId="13" xfId="78" applyNumberFormat="1" applyFont="1" applyFill="1" applyBorder="1" applyAlignment="1">
      <alignment vertical="center"/>
    </xf>
    <xf numFmtId="10" fontId="35" fillId="24" borderId="58" xfId="82" applyNumberFormat="1" applyFont="1" applyFill="1" applyBorder="1" applyAlignment="1">
      <alignment vertical="center"/>
    </xf>
    <xf numFmtId="10" fontId="35" fillId="24" borderId="56" xfId="82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" fontId="33" fillId="0" borderId="0" xfId="0" applyNumberFormat="1" applyFont="1"/>
    <xf numFmtId="2" fontId="34" fillId="0" borderId="13" xfId="81" applyNumberFormat="1" applyFont="1" applyBorder="1" applyAlignment="1">
      <alignment horizontal="center" wrapText="1"/>
    </xf>
    <xf numFmtId="0" fontId="34" fillId="17" borderId="16" xfId="81" applyFont="1" applyFill="1" applyBorder="1" applyAlignment="1">
      <alignment wrapText="1"/>
    </xf>
    <xf numFmtId="0" fontId="34" fillId="17" borderId="40" xfId="81" applyFont="1" applyFill="1" applyBorder="1" applyAlignment="1">
      <alignment wrapText="1"/>
    </xf>
    <xf numFmtId="0" fontId="34" fillId="17" borderId="10" xfId="81" applyFont="1" applyFill="1" applyBorder="1" applyAlignment="1">
      <alignment vertical="center" wrapText="1"/>
    </xf>
    <xf numFmtId="0" fontId="34" fillId="22" borderId="13" xfId="81" applyFont="1" applyFill="1" applyBorder="1" applyAlignment="1">
      <alignment wrapText="1"/>
    </xf>
    <xf numFmtId="0" fontId="34" fillId="17" borderId="13" xfId="81" applyFont="1" applyFill="1" applyBorder="1" applyAlignment="1">
      <alignment wrapText="1"/>
    </xf>
    <xf numFmtId="10" fontId="34" fillId="22" borderId="10" xfId="81" applyNumberFormat="1" applyFont="1" applyFill="1" applyBorder="1" applyAlignment="1">
      <alignment horizontal="center" vertical="center" wrapText="1"/>
    </xf>
    <xf numFmtId="10" fontId="34" fillId="0" borderId="10" xfId="60" applyNumberFormat="1" applyFont="1" applyBorder="1" applyAlignment="1">
      <alignment vertical="center" wrapText="1"/>
    </xf>
    <xf numFmtId="10" fontId="34" fillId="0" borderId="10" xfId="60" applyNumberFormat="1" applyFont="1" applyBorder="1" applyAlignment="1">
      <alignment horizontal="center" vertical="center" wrapText="1"/>
    </xf>
    <xf numFmtId="4" fontId="34" fillId="0" borderId="10" xfId="81" applyNumberFormat="1" applyFont="1" applyBorder="1" applyAlignment="1">
      <alignment horizontal="center" vertical="center" wrapText="1"/>
    </xf>
    <xf numFmtId="4" fontId="34" fillId="0" borderId="10" xfId="81" applyNumberFormat="1" applyFont="1" applyBorder="1" applyAlignment="1">
      <alignment vertical="center" wrapText="1"/>
    </xf>
    <xf numFmtId="4" fontId="34" fillId="0" borderId="13" xfId="81" applyNumberFormat="1" applyFont="1" applyBorder="1" applyAlignment="1">
      <alignment horizontal="center" wrapText="1"/>
    </xf>
    <xf numFmtId="4" fontId="34" fillId="19" borderId="19" xfId="79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/>
    <xf numFmtId="0" fontId="6" fillId="21" borderId="17" xfId="0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/>
    </xf>
    <xf numFmtId="0" fontId="37" fillId="21" borderId="10" xfId="0" applyFont="1" applyFill="1" applyBorder="1" applyAlignment="1">
      <alignment horizontal="center" vertical="center" wrapText="1"/>
    </xf>
    <xf numFmtId="2" fontId="37" fillId="21" borderId="10" xfId="0" applyNumberFormat="1" applyFont="1" applyFill="1" applyBorder="1" applyAlignment="1">
      <alignment horizontal="center" vertical="center" wrapText="1"/>
    </xf>
    <xf numFmtId="44" fontId="37" fillId="21" borderId="10" xfId="38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30" fillId="0" borderId="0" xfId="0" quotePrefix="1" applyFont="1" applyBorder="1" applyAlignment="1">
      <alignment horizontal="left" vertical="distributed" wrapText="1"/>
    </xf>
    <xf numFmtId="0" fontId="37" fillId="21" borderId="11" xfId="0" applyFont="1" applyFill="1" applyBorder="1" applyAlignment="1">
      <alignment horizontal="center" vertical="center" wrapText="1"/>
    </xf>
    <xf numFmtId="0" fontId="37" fillId="21" borderId="12" xfId="0" applyFont="1" applyFill="1" applyBorder="1" applyAlignment="1">
      <alignment horizontal="center" vertical="center" wrapText="1"/>
    </xf>
    <xf numFmtId="0" fontId="37" fillId="21" borderId="13" xfId="0" applyFont="1" applyFill="1" applyBorder="1" applyAlignment="1">
      <alignment horizontal="center" vertical="center" wrapText="1"/>
    </xf>
    <xf numFmtId="4" fontId="37" fillId="21" borderId="10" xfId="38" applyNumberFormat="1" applyFont="1" applyFill="1" applyBorder="1" applyAlignment="1">
      <alignment horizontal="center" vertical="center"/>
    </xf>
    <xf numFmtId="0" fontId="37" fillId="21" borderId="10" xfId="0" applyFont="1" applyFill="1" applyBorder="1" applyAlignment="1">
      <alignment horizontal="center" vertical="center"/>
    </xf>
    <xf numFmtId="4" fontId="6" fillId="21" borderId="12" xfId="0" applyNumberFormat="1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37" fillId="21" borderId="10" xfId="0" applyFont="1" applyFill="1" applyBorder="1" applyAlignment="1" applyProtection="1">
      <alignment horizontal="center" vertical="center" wrapText="1"/>
    </xf>
    <xf numFmtId="2" fontId="37" fillId="21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18" borderId="0" xfId="0" applyFont="1" applyFill="1" applyBorder="1" applyAlignment="1">
      <alignment horizontal="center"/>
    </xf>
    <xf numFmtId="4" fontId="34" fillId="0" borderId="42" xfId="80" applyNumberFormat="1" applyFont="1" applyBorder="1" applyAlignment="1">
      <alignment horizontal="center" vertical="center" wrapText="1"/>
    </xf>
    <xf numFmtId="4" fontId="34" fillId="0" borderId="31" xfId="80" applyNumberFormat="1" applyFont="1" applyBorder="1" applyAlignment="1">
      <alignment horizontal="center" vertical="center" wrapText="1"/>
    </xf>
    <xf numFmtId="4" fontId="35" fillId="17" borderId="68" xfId="81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0" fontId="35" fillId="17" borderId="45" xfId="78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5" fillId="0" borderId="10" xfId="81" applyFont="1" applyBorder="1" applyAlignment="1">
      <alignment horizontal="center" vertical="center" wrapText="1"/>
    </xf>
    <xf numFmtId="0" fontId="35" fillId="0" borderId="34" xfId="81" applyFont="1" applyBorder="1" applyAlignment="1">
      <alignment horizontal="center" vertical="center" wrapText="1"/>
    </xf>
    <xf numFmtId="0" fontId="35" fillId="25" borderId="64" xfId="79" applyFont="1" applyFill="1" applyBorder="1" applyAlignment="1">
      <alignment horizontal="center" vertical="center" wrapText="1"/>
    </xf>
    <xf numFmtId="0" fontId="0" fillId="17" borderId="65" xfId="0" applyFill="1" applyBorder="1" applyAlignment="1">
      <alignment horizontal="center" vertical="center" wrapText="1"/>
    </xf>
    <xf numFmtId="0" fontId="0" fillId="17" borderId="66" xfId="0" applyFill="1" applyBorder="1" applyAlignment="1">
      <alignment horizontal="center" vertical="center" wrapText="1"/>
    </xf>
    <xf numFmtId="0" fontId="35" fillId="0" borderId="14" xfId="8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" fontId="35" fillId="17" borderId="44" xfId="8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0" fillId="0" borderId="0" xfId="0" quotePrefix="1" applyFont="1" applyAlignment="1">
      <alignment horizontal="center" vertical="distributed" wrapText="1"/>
    </xf>
    <xf numFmtId="1" fontId="35" fillId="0" borderId="43" xfId="81" applyNumberFormat="1" applyFont="1" applyBorder="1" applyAlignment="1">
      <alignment horizontal="center" vertical="center" wrapText="1"/>
    </xf>
    <xf numFmtId="1" fontId="35" fillId="0" borderId="60" xfId="81" applyNumberFormat="1" applyFont="1" applyBorder="1" applyAlignment="1">
      <alignment horizontal="center" vertical="center" wrapText="1"/>
    </xf>
    <xf numFmtId="1" fontId="35" fillId="0" borderId="38" xfId="81" applyNumberFormat="1" applyFont="1" applyBorder="1" applyAlignment="1">
      <alignment horizontal="center" vertical="center" wrapText="1"/>
    </xf>
    <xf numFmtId="1" fontId="35" fillId="0" borderId="61" xfId="81" applyNumberFormat="1" applyFont="1" applyBorder="1" applyAlignment="1">
      <alignment horizontal="center" vertical="center" wrapText="1"/>
    </xf>
    <xf numFmtId="1" fontId="35" fillId="0" borderId="62" xfId="81" applyNumberFormat="1" applyFont="1" applyBorder="1" applyAlignment="1">
      <alignment horizontal="center" vertical="center" wrapText="1"/>
    </xf>
    <xf numFmtId="1" fontId="35" fillId="0" borderId="63" xfId="81" applyNumberFormat="1" applyFont="1" applyBorder="1" applyAlignment="1">
      <alignment horizontal="center" vertical="center" wrapText="1"/>
    </xf>
    <xf numFmtId="0" fontId="35" fillId="25" borderId="65" xfId="79" applyFont="1" applyFill="1" applyBorder="1" applyAlignment="1">
      <alignment horizontal="center" vertical="center" wrapText="1"/>
    </xf>
    <xf numFmtId="0" fontId="35" fillId="25" borderId="66" xfId="79" applyFont="1" applyFill="1" applyBorder="1" applyAlignment="1">
      <alignment horizontal="center" vertical="center" wrapText="1"/>
    </xf>
    <xf numFmtId="0" fontId="35" fillId="17" borderId="55" xfId="82" applyFont="1" applyFill="1" applyBorder="1" applyAlignment="1">
      <alignment horizontal="center" vertical="center" wrapText="1"/>
    </xf>
    <xf numFmtId="0" fontId="35" fillId="17" borderId="56" xfId="82" applyFont="1" applyFill="1" applyBorder="1" applyAlignment="1">
      <alignment horizontal="center" vertical="center" wrapText="1"/>
    </xf>
    <xf numFmtId="0" fontId="35" fillId="17" borderId="57" xfId="82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/>
    </xf>
    <xf numFmtId="0" fontId="6" fillId="0" borderId="46" xfId="82" applyFont="1" applyBorder="1" applyAlignment="1">
      <alignment horizontal="center" wrapText="1"/>
    </xf>
    <xf numFmtId="0" fontId="6" fillId="0" borderId="47" xfId="82" applyFont="1" applyBorder="1" applyAlignment="1">
      <alignment horizontal="center" wrapText="1"/>
    </xf>
    <xf numFmtId="10" fontId="34" fillId="23" borderId="49" xfId="82" applyNumberFormat="1" applyFont="1" applyFill="1" applyBorder="1" applyAlignment="1">
      <alignment horizontal="center" vertical="center"/>
    </xf>
    <xf numFmtId="10" fontId="34" fillId="23" borderId="50" xfId="82" applyNumberFormat="1" applyFont="1" applyFill="1" applyBorder="1" applyAlignment="1">
      <alignment horizontal="center" vertical="center"/>
    </xf>
    <xf numFmtId="10" fontId="34" fillId="23" borderId="51" xfId="82" applyNumberFormat="1" applyFont="1" applyFill="1" applyBorder="1" applyAlignment="1">
      <alignment horizontal="center" vertical="center"/>
    </xf>
    <xf numFmtId="0" fontId="6" fillId="0" borderId="52" xfId="82" applyFont="1" applyBorder="1" applyAlignment="1">
      <alignment horizontal="center"/>
    </xf>
    <xf numFmtId="0" fontId="6" fillId="0" borderId="10" xfId="82" applyFont="1" applyBorder="1" applyAlignment="1">
      <alignment horizontal="center"/>
    </xf>
    <xf numFmtId="0" fontId="35" fillId="17" borderId="52" xfId="82" applyFont="1" applyFill="1" applyBorder="1" applyAlignment="1">
      <alignment horizontal="center" vertical="center" wrapText="1"/>
    </xf>
    <xf numFmtId="0" fontId="35" fillId="17" borderId="10" xfId="82" applyFont="1" applyFill="1" applyBorder="1" applyAlignment="1">
      <alignment horizontal="center" vertical="center" wrapText="1"/>
    </xf>
    <xf numFmtId="0" fontId="35" fillId="17" borderId="30" xfId="82" applyFont="1" applyFill="1" applyBorder="1" applyAlignment="1">
      <alignment horizontal="center" vertical="center" wrapText="1"/>
    </xf>
    <xf numFmtId="43" fontId="34" fillId="24" borderId="53" xfId="80" applyFont="1" applyFill="1" applyBorder="1" applyAlignment="1">
      <alignment horizontal="center" vertical="center"/>
    </xf>
    <xf numFmtId="43" fontId="34" fillId="24" borderId="54" xfId="80" applyFont="1" applyFill="1" applyBorder="1" applyAlignment="1">
      <alignment horizontal="center" vertical="center"/>
    </xf>
    <xf numFmtId="43" fontId="34" fillId="24" borderId="59" xfId="80" applyFont="1" applyFill="1" applyBorder="1" applyAlignment="1">
      <alignment horizontal="center" vertical="center"/>
    </xf>
    <xf numFmtId="0" fontId="35" fillId="0" borderId="52" xfId="82" applyFont="1" applyBorder="1" applyAlignment="1">
      <alignment horizontal="center" vertical="center" wrapText="1"/>
    </xf>
    <xf numFmtId="0" fontId="35" fillId="0" borderId="10" xfId="82" applyFont="1" applyBorder="1" applyAlignment="1">
      <alignment horizontal="center" vertical="center" wrapText="1"/>
    </xf>
    <xf numFmtId="0" fontId="35" fillId="0" borderId="30" xfId="82" applyFont="1" applyBorder="1" applyAlignment="1">
      <alignment horizontal="center" vertical="center" wrapText="1"/>
    </xf>
    <xf numFmtId="1" fontId="35" fillId="0" borderId="28" xfId="81" applyNumberFormat="1" applyFont="1" applyBorder="1" applyAlignment="1">
      <alignment horizontal="center" vertical="center" wrapText="1"/>
    </xf>
    <xf numFmtId="0" fontId="35" fillId="0" borderId="29" xfId="81" applyFont="1" applyBorder="1" applyAlignment="1">
      <alignment horizontal="center" vertical="center" wrapText="1"/>
    </xf>
    <xf numFmtId="4" fontId="35" fillId="17" borderId="10" xfId="81" applyNumberFormat="1" applyFont="1" applyFill="1" applyBorder="1" applyAlignment="1">
      <alignment horizontal="center" vertical="center" wrapText="1"/>
    </xf>
    <xf numFmtId="10" fontId="35" fillId="17" borderId="41" xfId="78" applyNumberFormat="1" applyFont="1" applyFill="1" applyBorder="1" applyAlignment="1">
      <alignment horizontal="center" vertical="center" wrapText="1"/>
    </xf>
    <xf numFmtId="10" fontId="35" fillId="17" borderId="30" xfId="78" applyNumberFormat="1" applyFont="1" applyFill="1" applyBorder="1" applyAlignment="1">
      <alignment horizontal="center" vertical="center" wrapText="1"/>
    </xf>
    <xf numFmtId="0" fontId="35" fillId="0" borderId="39" xfId="81" applyFont="1" applyBorder="1" applyAlignment="1">
      <alignment horizontal="center" vertical="center" wrapText="1"/>
    </xf>
    <xf numFmtId="4" fontId="35" fillId="17" borderId="40" xfId="81" applyNumberFormat="1" applyFont="1" applyFill="1" applyBorder="1" applyAlignment="1">
      <alignment horizontal="center" vertical="center" wrapText="1"/>
    </xf>
    <xf numFmtId="4" fontId="35" fillId="17" borderId="18" xfId="81" applyNumberFormat="1" applyFont="1" applyFill="1" applyBorder="1" applyAlignment="1">
      <alignment horizontal="center" vertical="center" wrapText="1"/>
    </xf>
    <xf numFmtId="0" fontId="35" fillId="17" borderId="21" xfId="81" applyFont="1" applyFill="1" applyBorder="1" applyAlignment="1">
      <alignment horizontal="center" wrapText="1"/>
    </xf>
    <xf numFmtId="0" fontId="35" fillId="0" borderId="22" xfId="81" applyFont="1" applyBorder="1" applyAlignment="1">
      <alignment horizontal="center" vertical="center" wrapText="1"/>
    </xf>
    <xf numFmtId="0" fontId="35" fillId="0" borderId="28" xfId="81" applyFont="1" applyBorder="1" applyAlignment="1">
      <alignment horizontal="center" vertical="center" wrapText="1"/>
    </xf>
    <xf numFmtId="0" fontId="35" fillId="0" borderId="32" xfId="81" applyFont="1" applyBorder="1" applyAlignment="1">
      <alignment horizontal="center" vertical="center" wrapText="1"/>
    </xf>
    <xf numFmtId="0" fontId="35" fillId="17" borderId="23" xfId="81" applyFont="1" applyFill="1" applyBorder="1" applyAlignment="1">
      <alignment horizontal="center" wrapText="1"/>
    </xf>
    <xf numFmtId="0" fontId="35" fillId="17" borderId="24" xfId="81" applyFont="1" applyFill="1" applyBorder="1" applyAlignment="1">
      <alignment horizontal="center" wrapText="1"/>
    </xf>
    <xf numFmtId="0" fontId="35" fillId="17" borderId="25" xfId="81" applyFont="1" applyFill="1" applyBorder="1" applyAlignment="1">
      <alignment horizontal="center" wrapText="1"/>
    </xf>
    <xf numFmtId="0" fontId="35" fillId="17" borderId="26" xfId="81" applyFont="1" applyFill="1" applyBorder="1" applyAlignment="1">
      <alignment horizontal="center" wrapText="1"/>
    </xf>
    <xf numFmtId="0" fontId="35" fillId="0" borderId="33" xfId="81" applyFont="1" applyBorder="1" applyAlignment="1">
      <alignment horizontal="center" vertical="center" wrapText="1"/>
    </xf>
    <xf numFmtId="9" fontId="35" fillId="0" borderId="30" xfId="78" applyFont="1" applyBorder="1" applyAlignment="1">
      <alignment horizontal="center" vertical="center" wrapText="1"/>
    </xf>
    <xf numFmtId="9" fontId="35" fillId="0" borderId="35" xfId="78" applyFont="1" applyBorder="1" applyAlignment="1">
      <alignment horizontal="center" vertical="center" wrapText="1"/>
    </xf>
    <xf numFmtId="0" fontId="35" fillId="0" borderId="13" xfId="81" applyFont="1" applyBorder="1" applyAlignment="1">
      <alignment horizontal="center" vertical="center" wrapText="1"/>
    </xf>
    <xf numFmtId="0" fontId="35" fillId="0" borderId="36" xfId="8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Moeda 10" xfId="38" xr:uid="{00000000-0005-0000-0000-000025000000}"/>
    <cellStyle name="Moeda 10 2" xfId="39" xr:uid="{00000000-0005-0000-0000-000026000000}"/>
    <cellStyle name="Moeda 13 2" xfId="40" xr:uid="{00000000-0005-0000-0000-000027000000}"/>
    <cellStyle name="Moeda 14 2" xfId="41" xr:uid="{00000000-0005-0000-0000-000028000000}"/>
    <cellStyle name="Moeda 15 2" xfId="42" xr:uid="{00000000-0005-0000-0000-000029000000}"/>
    <cellStyle name="Moeda 2 2" xfId="43" xr:uid="{00000000-0005-0000-0000-00002A000000}"/>
    <cellStyle name="Moeda 3 2" xfId="44" xr:uid="{00000000-0005-0000-0000-00002B000000}"/>
    <cellStyle name="Moeda 4 2" xfId="45" xr:uid="{00000000-0005-0000-0000-00002C000000}"/>
    <cellStyle name="Moeda 5 2" xfId="46" xr:uid="{00000000-0005-0000-0000-00002D000000}"/>
    <cellStyle name="Moeda 6 2" xfId="47" xr:uid="{00000000-0005-0000-0000-00002E000000}"/>
    <cellStyle name="Moeda 7 2" xfId="48" xr:uid="{00000000-0005-0000-0000-00002F000000}"/>
    <cellStyle name="Moeda 8 2" xfId="49" xr:uid="{00000000-0005-0000-0000-000030000000}"/>
    <cellStyle name="Moeda 9 2" xfId="50" xr:uid="{00000000-0005-0000-0000-000031000000}"/>
    <cellStyle name="Neutral" xfId="51" xr:uid="{00000000-0005-0000-0000-000032000000}"/>
    <cellStyle name="Normal" xfId="0" builtinId="0"/>
    <cellStyle name="Normal 2" xfId="52" xr:uid="{00000000-0005-0000-0000-000034000000}"/>
    <cellStyle name="Normal 2 2" xfId="79" xr:uid="{E00FD728-0310-47DE-B82E-B95BE3867381}"/>
    <cellStyle name="Normal 3" xfId="53" xr:uid="{00000000-0005-0000-0000-000035000000}"/>
    <cellStyle name="Normal 3 2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81" xr:uid="{09888099-2E49-4025-B83C-1BE44936E954}"/>
    <cellStyle name="Normal 7 2" xfId="82" xr:uid="{7E176AFA-3014-4346-B6D5-1A44C6BE26AD}"/>
    <cellStyle name="Note" xfId="58" xr:uid="{00000000-0005-0000-0000-00003A000000}"/>
    <cellStyle name="Output" xfId="59" xr:uid="{00000000-0005-0000-0000-00003B000000}"/>
    <cellStyle name="Porcentagem" xfId="60" builtinId="5"/>
    <cellStyle name="Porcentagem 2" xfId="61" xr:uid="{00000000-0005-0000-0000-00003D000000}"/>
    <cellStyle name="Porcentagem 2 2" xfId="62" xr:uid="{00000000-0005-0000-0000-00003E000000}"/>
    <cellStyle name="Porcentagem 3" xfId="78" xr:uid="{00000000-0005-0000-0000-00003F000000}"/>
    <cellStyle name="Separador de milhares 10 2" xfId="63" xr:uid="{00000000-0005-0000-0000-000040000000}"/>
    <cellStyle name="Separador de milhares 13 2" xfId="64" xr:uid="{00000000-0005-0000-0000-000041000000}"/>
    <cellStyle name="Separador de milhares 15 2" xfId="65" xr:uid="{00000000-0005-0000-0000-000042000000}"/>
    <cellStyle name="Separador de milhares 2 2" xfId="66" xr:uid="{00000000-0005-0000-0000-000043000000}"/>
    <cellStyle name="Separador de milhares 2 2 2" xfId="67" xr:uid="{00000000-0005-0000-0000-000044000000}"/>
    <cellStyle name="Separador de milhares 2 3" xfId="68" xr:uid="{00000000-0005-0000-0000-000045000000}"/>
    <cellStyle name="Separador de milhares 3 2" xfId="69" xr:uid="{00000000-0005-0000-0000-000046000000}"/>
    <cellStyle name="Title" xfId="70" xr:uid="{00000000-0005-0000-0000-000047000000}"/>
    <cellStyle name="Título 1 1" xfId="71" xr:uid="{00000000-0005-0000-0000-000048000000}"/>
    <cellStyle name="Título 1 1 1" xfId="72" xr:uid="{00000000-0005-0000-0000-000049000000}"/>
    <cellStyle name="Título 1 1_ANEXO A - 049.016.G00.PL.002.01Memória" xfId="73" xr:uid="{00000000-0005-0000-0000-00004A000000}"/>
    <cellStyle name="Título 5" xfId="74" xr:uid="{00000000-0005-0000-0000-00004B000000}"/>
    <cellStyle name="Título 6" xfId="75" xr:uid="{00000000-0005-0000-0000-00004C000000}"/>
    <cellStyle name="Vírgula" xfId="80" builtinId="3"/>
    <cellStyle name="Vírgula 2" xfId="76" xr:uid="{00000000-0005-0000-0000-00004D000000}"/>
    <cellStyle name="Warning Text" xfId="77" xr:uid="{00000000-0005-0000-0000-00004E000000}"/>
  </cellStyles>
  <dxfs count="2">
    <dxf>
      <font>
        <sz val="11"/>
        <color rgb="FFFFFFFF"/>
        <name val="Calibri"/>
      </font>
    </dxf>
    <dxf>
      <font>
        <sz val="11"/>
        <color rgb="FFFFFFFF"/>
        <name val="Calibri"/>
      </font>
    </dxf>
  </dxfs>
  <tableStyles count="0" defaultTableStyle="TableStyleMedium9" defaultPivotStyle="PivotStyleLight16"/>
  <colors>
    <mruColors>
      <color rgb="FFD8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7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_rels/externalLink8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zoomScaleNormal="100" workbookViewId="0">
      <selection activeCell="A7" sqref="A7"/>
    </sheetView>
  </sheetViews>
  <sheetFormatPr defaultRowHeight="15.75" x14ac:dyDescent="0.25"/>
  <cols>
    <col min="1" max="1" width="6.7109375" style="1" customWidth="1"/>
    <col min="2" max="2" width="19.28515625" style="1" customWidth="1"/>
    <col min="3" max="3" width="10.7109375" style="1" customWidth="1"/>
    <col min="4" max="4" width="45.28515625" style="2" customWidth="1"/>
    <col min="5" max="5" width="7.140625" style="3" customWidth="1"/>
    <col min="6" max="6" width="8.5703125" style="5" bestFit="1" customWidth="1"/>
    <col min="7" max="7" width="10.42578125" style="5" customWidth="1"/>
    <col min="8" max="8" width="9.140625" style="5" bestFit="1" customWidth="1"/>
    <col min="9" max="9" width="10.140625" style="17" bestFit="1" customWidth="1"/>
    <col min="10" max="10" width="11.85546875" style="18" bestFit="1" customWidth="1"/>
    <col min="11" max="11" width="10.7109375" style="4" bestFit="1" customWidth="1"/>
    <col min="12" max="12" width="11.28515625" style="4" bestFit="1" customWidth="1"/>
    <col min="13" max="13" width="12.42578125" style="4" customWidth="1"/>
    <col min="14" max="16384" width="9.140625" style="4"/>
  </cols>
  <sheetData>
    <row r="1" spans="1:13" ht="15" x14ac:dyDescent="0.2">
      <c r="A1" s="126" t="s">
        <v>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 x14ac:dyDescent="0.2">
      <c r="A2" s="126" t="s">
        <v>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" x14ac:dyDescent="0.2">
      <c r="A3" s="115" t="s">
        <v>228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" x14ac:dyDescent="0.2">
      <c r="A4" s="127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23.25" customHeight="1" x14ac:dyDescent="0.2">
      <c r="A5" s="128" t="s">
        <v>229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5" x14ac:dyDescent="0.2">
      <c r="A6" s="129" t="s">
        <v>231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5" x14ac:dyDescent="0.2">
      <c r="A7" s="4"/>
      <c r="B7" s="4"/>
      <c r="C7" s="4"/>
      <c r="D7" s="4"/>
      <c r="E7" s="4"/>
      <c r="F7" s="4"/>
      <c r="G7" s="4"/>
      <c r="H7" s="4"/>
      <c r="I7" s="26"/>
      <c r="J7" s="26"/>
      <c r="K7" s="26"/>
      <c r="L7" s="10"/>
    </row>
    <row r="8" spans="1:13" ht="15.75" customHeight="1" x14ac:dyDescent="0.2">
      <c r="A8" s="24"/>
      <c r="B8" s="24"/>
      <c r="C8" s="24"/>
      <c r="D8" s="25"/>
      <c r="E8" s="117" t="s">
        <v>15</v>
      </c>
      <c r="F8" s="118"/>
      <c r="G8" s="118"/>
      <c r="H8" s="118"/>
      <c r="I8" s="119"/>
      <c r="J8" s="120" t="s">
        <v>25</v>
      </c>
      <c r="K8" s="120"/>
      <c r="L8" s="120"/>
      <c r="M8" s="120"/>
    </row>
    <row r="9" spans="1:13" ht="15" x14ac:dyDescent="0.2">
      <c r="A9" s="121" t="s">
        <v>0</v>
      </c>
      <c r="B9" s="124" t="s">
        <v>16</v>
      </c>
      <c r="C9" s="124" t="s">
        <v>14</v>
      </c>
      <c r="D9" s="110" t="s">
        <v>1</v>
      </c>
      <c r="E9" s="125" t="s">
        <v>3</v>
      </c>
      <c r="F9" s="125" t="s">
        <v>4</v>
      </c>
      <c r="G9" s="110" t="s">
        <v>17</v>
      </c>
      <c r="H9" s="110" t="s">
        <v>18</v>
      </c>
      <c r="I9" s="110" t="s">
        <v>19</v>
      </c>
      <c r="J9" s="111" t="s">
        <v>20</v>
      </c>
      <c r="K9" s="112" t="s">
        <v>21</v>
      </c>
      <c r="L9" s="112"/>
      <c r="M9" s="112" t="s">
        <v>22</v>
      </c>
    </row>
    <row r="10" spans="1:13" ht="15" x14ac:dyDescent="0.2">
      <c r="A10" s="121"/>
      <c r="B10" s="124"/>
      <c r="C10" s="124"/>
      <c r="D10" s="110"/>
      <c r="E10" s="125"/>
      <c r="F10" s="125"/>
      <c r="G10" s="110"/>
      <c r="H10" s="110"/>
      <c r="I10" s="110"/>
      <c r="J10" s="111"/>
      <c r="K10" s="47" t="s">
        <v>5</v>
      </c>
      <c r="L10" s="47" t="s">
        <v>23</v>
      </c>
      <c r="M10" s="112"/>
    </row>
    <row r="11" spans="1:13" ht="15" x14ac:dyDescent="0.2">
      <c r="A11" s="51" t="s">
        <v>28</v>
      </c>
      <c r="B11" s="51"/>
      <c r="C11" s="51"/>
      <c r="D11" s="51" t="s">
        <v>29</v>
      </c>
      <c r="E11" s="52"/>
      <c r="F11" s="52"/>
      <c r="G11" s="52"/>
      <c r="H11" s="41"/>
      <c r="I11" s="41"/>
      <c r="J11" s="41"/>
      <c r="K11" s="42"/>
      <c r="L11" s="42"/>
      <c r="M11" s="48">
        <f>SUM(L12:L13)</f>
        <v>4248.7711457099995</v>
      </c>
    </row>
    <row r="12" spans="1:13" ht="56.25" x14ac:dyDescent="0.2">
      <c r="A12" s="53" t="s">
        <v>30</v>
      </c>
      <c r="B12" s="53" t="s">
        <v>31</v>
      </c>
      <c r="C12" s="53" t="s">
        <v>32</v>
      </c>
      <c r="D12" s="53" t="s">
        <v>33</v>
      </c>
      <c r="E12" s="53" t="s">
        <v>34</v>
      </c>
      <c r="F12" s="101">
        <v>147.13</v>
      </c>
      <c r="G12" s="101">
        <v>7.58</v>
      </c>
      <c r="H12" s="30">
        <v>0.26490000000000002</v>
      </c>
      <c r="I12" s="35">
        <f>G12*(1+H12)</f>
        <v>9.587942</v>
      </c>
      <c r="J12" s="28">
        <f>$J$72</f>
        <v>0</v>
      </c>
      <c r="K12" s="32">
        <f>I12*(1-J12)</f>
        <v>9.587942</v>
      </c>
      <c r="L12" s="33">
        <f>K12*F12</f>
        <v>1410.6739064599999</v>
      </c>
      <c r="M12" s="49"/>
    </row>
    <row r="13" spans="1:13" ht="56.25" x14ac:dyDescent="0.2">
      <c r="A13" s="53" t="s">
        <v>35</v>
      </c>
      <c r="B13" s="53" t="s">
        <v>36</v>
      </c>
      <c r="C13" s="53" t="s">
        <v>32</v>
      </c>
      <c r="D13" s="53" t="s">
        <v>37</v>
      </c>
      <c r="E13" s="53" t="s">
        <v>34</v>
      </c>
      <c r="F13" s="101">
        <v>147.13</v>
      </c>
      <c r="G13" s="101">
        <v>15.25</v>
      </c>
      <c r="H13" s="30">
        <v>0.26490000000000002</v>
      </c>
      <c r="I13" s="35">
        <f>G13*(1+H13)</f>
        <v>19.289724999999997</v>
      </c>
      <c r="J13" s="28">
        <f>$J$72</f>
        <v>0</v>
      </c>
      <c r="K13" s="32">
        <f>I13*(1-J13)</f>
        <v>19.289724999999997</v>
      </c>
      <c r="L13" s="33">
        <f>K13*F13</f>
        <v>2838.0972392499993</v>
      </c>
      <c r="M13" s="49"/>
    </row>
    <row r="14" spans="1:13" ht="15" x14ac:dyDescent="0.2">
      <c r="A14" s="51" t="s">
        <v>38</v>
      </c>
      <c r="B14" s="51"/>
      <c r="C14" s="51"/>
      <c r="D14" s="51" t="s">
        <v>39</v>
      </c>
      <c r="E14" s="52"/>
      <c r="F14" s="54"/>
      <c r="G14" s="54"/>
      <c r="H14" s="41"/>
      <c r="I14" s="42"/>
      <c r="J14" s="27"/>
      <c r="K14" s="45"/>
      <c r="L14" s="46"/>
      <c r="M14" s="50">
        <f>SUM(L15)</f>
        <v>10088.083459999998</v>
      </c>
    </row>
    <row r="15" spans="1:13" ht="33.75" x14ac:dyDescent="0.2">
      <c r="A15" s="53" t="s">
        <v>40</v>
      </c>
      <c r="B15" s="53" t="s">
        <v>216</v>
      </c>
      <c r="C15" s="53" t="s">
        <v>32</v>
      </c>
      <c r="D15" s="53" t="s">
        <v>217</v>
      </c>
      <c r="E15" s="53" t="s">
        <v>218</v>
      </c>
      <c r="F15" s="101">
        <v>1</v>
      </c>
      <c r="G15" s="101">
        <v>7975.4</v>
      </c>
      <c r="H15" s="30">
        <v>0.26490000000000002</v>
      </c>
      <c r="I15" s="35">
        <f>G15*(1+H15)</f>
        <v>10088.083459999998</v>
      </c>
      <c r="J15" s="28">
        <f>$J$72</f>
        <v>0</v>
      </c>
      <c r="K15" s="32">
        <f>I15*(1-J15)</f>
        <v>10088.083459999998</v>
      </c>
      <c r="L15" s="33">
        <f>K15*F15</f>
        <v>10088.083459999998</v>
      </c>
      <c r="M15" s="49"/>
    </row>
    <row r="16" spans="1:13" ht="15" x14ac:dyDescent="0.2">
      <c r="A16" s="51" t="s">
        <v>42</v>
      </c>
      <c r="B16" s="51"/>
      <c r="C16" s="51"/>
      <c r="D16" s="51" t="s">
        <v>43</v>
      </c>
      <c r="E16" s="52"/>
      <c r="F16" s="54"/>
      <c r="G16" s="54"/>
      <c r="H16" s="43"/>
      <c r="I16" s="44"/>
      <c r="J16" s="27"/>
      <c r="K16" s="45"/>
      <c r="L16" s="46"/>
      <c r="M16" s="50">
        <f>SUM(L17:L24)</f>
        <v>173628.75052795999</v>
      </c>
    </row>
    <row r="17" spans="1:13" ht="22.5" x14ac:dyDescent="0.2">
      <c r="A17" s="53" t="s">
        <v>44</v>
      </c>
      <c r="B17" s="53" t="s">
        <v>45</v>
      </c>
      <c r="C17" s="53" t="s">
        <v>41</v>
      </c>
      <c r="D17" s="53" t="s">
        <v>46</v>
      </c>
      <c r="E17" s="53" t="s">
        <v>34</v>
      </c>
      <c r="F17" s="101">
        <v>3.15</v>
      </c>
      <c r="G17" s="101">
        <v>225</v>
      </c>
      <c r="H17" s="30">
        <v>0.26490000000000002</v>
      </c>
      <c r="I17" s="35">
        <f t="shared" ref="I17:I24" si="0">G17*(1+H17)</f>
        <v>284.60249999999996</v>
      </c>
      <c r="J17" s="28">
        <f t="shared" ref="J17:J24" si="1">$J$72</f>
        <v>0</v>
      </c>
      <c r="K17" s="32">
        <f t="shared" ref="K17:K24" si="2">I17*(1-J17)</f>
        <v>284.60249999999996</v>
      </c>
      <c r="L17" s="33">
        <f t="shared" ref="L17:L24" si="3">K17*F17</f>
        <v>896.49787499999991</v>
      </c>
      <c r="M17" s="49"/>
    </row>
    <row r="18" spans="1:13" ht="45" x14ac:dyDescent="0.2">
      <c r="A18" s="53" t="s">
        <v>47</v>
      </c>
      <c r="B18" s="53" t="s">
        <v>48</v>
      </c>
      <c r="C18" s="53" t="s">
        <v>41</v>
      </c>
      <c r="D18" s="53" t="s">
        <v>49</v>
      </c>
      <c r="E18" s="53" t="s">
        <v>50</v>
      </c>
      <c r="F18" s="101">
        <v>3</v>
      </c>
      <c r="G18" s="101">
        <v>19</v>
      </c>
      <c r="H18" s="30">
        <v>0.26490000000000002</v>
      </c>
      <c r="I18" s="35">
        <f t="shared" si="0"/>
        <v>24.033099999999997</v>
      </c>
      <c r="J18" s="28">
        <f t="shared" si="1"/>
        <v>0</v>
      </c>
      <c r="K18" s="32">
        <f t="shared" si="2"/>
        <v>24.033099999999997</v>
      </c>
      <c r="L18" s="33">
        <f t="shared" si="3"/>
        <v>72.099299999999999</v>
      </c>
      <c r="M18" s="49"/>
    </row>
    <row r="19" spans="1:13" ht="33.75" x14ac:dyDescent="0.2">
      <c r="A19" s="53" t="s">
        <v>51</v>
      </c>
      <c r="B19" s="53" t="s">
        <v>52</v>
      </c>
      <c r="C19" s="53" t="s">
        <v>41</v>
      </c>
      <c r="D19" s="53" t="s">
        <v>53</v>
      </c>
      <c r="E19" s="53" t="s">
        <v>54</v>
      </c>
      <c r="F19" s="101">
        <v>9</v>
      </c>
      <c r="G19" s="101">
        <v>20.91</v>
      </c>
      <c r="H19" s="30">
        <v>0.26490000000000002</v>
      </c>
      <c r="I19" s="35">
        <f t="shared" si="0"/>
        <v>26.449058999999998</v>
      </c>
      <c r="J19" s="28">
        <f t="shared" si="1"/>
        <v>0</v>
      </c>
      <c r="K19" s="32">
        <f t="shared" si="2"/>
        <v>26.449058999999998</v>
      </c>
      <c r="L19" s="33">
        <f t="shared" si="3"/>
        <v>238.04153099999999</v>
      </c>
      <c r="M19" s="49"/>
    </row>
    <row r="20" spans="1:13" ht="22.5" x14ac:dyDescent="0.2">
      <c r="A20" s="53" t="s">
        <v>55</v>
      </c>
      <c r="B20" s="53" t="s">
        <v>56</v>
      </c>
      <c r="C20" s="53" t="s">
        <v>41</v>
      </c>
      <c r="D20" s="53" t="s">
        <v>57</v>
      </c>
      <c r="E20" s="53" t="s">
        <v>34</v>
      </c>
      <c r="F20" s="101">
        <v>45.99</v>
      </c>
      <c r="G20" s="101">
        <v>8.9600000000000009</v>
      </c>
      <c r="H20" s="30">
        <v>0.26490000000000002</v>
      </c>
      <c r="I20" s="35">
        <f t="shared" si="0"/>
        <v>11.333504</v>
      </c>
      <c r="J20" s="28">
        <f t="shared" si="1"/>
        <v>0</v>
      </c>
      <c r="K20" s="32">
        <f t="shared" si="2"/>
        <v>11.333504</v>
      </c>
      <c r="L20" s="33">
        <f t="shared" si="3"/>
        <v>521.22784895999996</v>
      </c>
      <c r="M20" s="49"/>
    </row>
    <row r="21" spans="1:13" ht="22.5" x14ac:dyDescent="0.2">
      <c r="A21" s="53" t="s">
        <v>58</v>
      </c>
      <c r="B21" s="53" t="s">
        <v>59</v>
      </c>
      <c r="C21" s="53" t="s">
        <v>41</v>
      </c>
      <c r="D21" s="53" t="s">
        <v>60</v>
      </c>
      <c r="E21" s="53" t="s">
        <v>61</v>
      </c>
      <c r="F21" s="101">
        <v>5</v>
      </c>
      <c r="G21" s="101">
        <v>1.24</v>
      </c>
      <c r="H21" s="30">
        <v>0.26490000000000002</v>
      </c>
      <c r="I21" s="35">
        <f t="shared" si="0"/>
        <v>1.568476</v>
      </c>
      <c r="J21" s="28">
        <f t="shared" si="1"/>
        <v>0</v>
      </c>
      <c r="K21" s="32">
        <f t="shared" si="2"/>
        <v>1.568476</v>
      </c>
      <c r="L21" s="33">
        <f t="shared" si="3"/>
        <v>7.8423800000000004</v>
      </c>
      <c r="M21" s="49"/>
    </row>
    <row r="22" spans="1:13" ht="22.5" x14ac:dyDescent="0.2">
      <c r="A22" s="53" t="s">
        <v>62</v>
      </c>
      <c r="B22" s="53" t="s">
        <v>63</v>
      </c>
      <c r="C22" s="53" t="s">
        <v>64</v>
      </c>
      <c r="D22" s="53" t="s">
        <v>65</v>
      </c>
      <c r="E22" s="53" t="s">
        <v>227</v>
      </c>
      <c r="F22" s="101">
        <v>7</v>
      </c>
      <c r="G22" s="101">
        <v>6471.17</v>
      </c>
      <c r="H22" s="30">
        <v>0.26490000000000002</v>
      </c>
      <c r="I22" s="35">
        <f t="shared" si="0"/>
        <v>8185.3829329999999</v>
      </c>
      <c r="J22" s="28">
        <f t="shared" si="1"/>
        <v>0</v>
      </c>
      <c r="K22" s="32">
        <f t="shared" si="2"/>
        <v>8185.3829329999999</v>
      </c>
      <c r="L22" s="33">
        <f t="shared" si="3"/>
        <v>57297.680530999998</v>
      </c>
      <c r="M22" s="49"/>
    </row>
    <row r="23" spans="1:13" ht="22.5" x14ac:dyDescent="0.2">
      <c r="A23" s="53" t="s">
        <v>66</v>
      </c>
      <c r="B23" s="53" t="s">
        <v>63</v>
      </c>
      <c r="C23" s="53" t="s">
        <v>64</v>
      </c>
      <c r="D23" s="53" t="s">
        <v>67</v>
      </c>
      <c r="E23" s="53" t="s">
        <v>227</v>
      </c>
      <c r="F23" s="101">
        <v>7</v>
      </c>
      <c r="G23" s="101">
        <v>6471.17</v>
      </c>
      <c r="H23" s="30">
        <v>0.26490000000000002</v>
      </c>
      <c r="I23" s="35">
        <f t="shared" si="0"/>
        <v>8185.3829329999999</v>
      </c>
      <c r="J23" s="28">
        <f t="shared" si="1"/>
        <v>0</v>
      </c>
      <c r="K23" s="32">
        <f t="shared" si="2"/>
        <v>8185.3829329999999</v>
      </c>
      <c r="L23" s="33">
        <f t="shared" si="3"/>
        <v>57297.680530999998</v>
      </c>
      <c r="M23" s="49"/>
    </row>
    <row r="24" spans="1:13" ht="22.5" x14ac:dyDescent="0.2">
      <c r="A24" s="53" t="s">
        <v>68</v>
      </c>
      <c r="B24" s="53" t="s">
        <v>63</v>
      </c>
      <c r="C24" s="53" t="s">
        <v>64</v>
      </c>
      <c r="D24" s="53" t="s">
        <v>69</v>
      </c>
      <c r="E24" s="53" t="s">
        <v>227</v>
      </c>
      <c r="F24" s="101">
        <v>7</v>
      </c>
      <c r="G24" s="101">
        <v>6471.17</v>
      </c>
      <c r="H24" s="30">
        <v>0.26490000000000002</v>
      </c>
      <c r="I24" s="35">
        <f t="shared" si="0"/>
        <v>8185.3829329999999</v>
      </c>
      <c r="J24" s="28">
        <f t="shared" si="1"/>
        <v>0</v>
      </c>
      <c r="K24" s="32">
        <f t="shared" si="2"/>
        <v>8185.3829329999999</v>
      </c>
      <c r="L24" s="33">
        <f t="shared" si="3"/>
        <v>57297.680530999998</v>
      </c>
      <c r="M24" s="49"/>
    </row>
    <row r="25" spans="1:13" ht="15" x14ac:dyDescent="0.2">
      <c r="A25" s="51">
        <v>4</v>
      </c>
      <c r="B25" s="51"/>
      <c r="C25" s="51"/>
      <c r="D25" s="51" t="s">
        <v>70</v>
      </c>
      <c r="E25" s="52"/>
      <c r="F25" s="54"/>
      <c r="G25" s="54"/>
      <c r="H25" s="43"/>
      <c r="I25" s="44"/>
      <c r="J25" s="27"/>
      <c r="K25" s="45"/>
      <c r="L25" s="46"/>
      <c r="M25" s="50">
        <f>SUM(L26:L28)</f>
        <v>1046.78114996</v>
      </c>
    </row>
    <row r="26" spans="1:13" ht="67.5" x14ac:dyDescent="0.2">
      <c r="A26" s="53" t="s">
        <v>144</v>
      </c>
      <c r="B26" s="53" t="s">
        <v>71</v>
      </c>
      <c r="C26" s="53" t="s">
        <v>41</v>
      </c>
      <c r="D26" s="53" t="s">
        <v>72</v>
      </c>
      <c r="E26" s="53" t="s">
        <v>34</v>
      </c>
      <c r="F26" s="101">
        <v>2.9</v>
      </c>
      <c r="G26" s="101">
        <v>23.92</v>
      </c>
      <c r="H26" s="30">
        <v>0.26490000000000002</v>
      </c>
      <c r="I26" s="35">
        <f t="shared" ref="I26:I28" si="4">G26*(1+H26)</f>
        <v>30.256408</v>
      </c>
      <c r="J26" s="28">
        <f>$J$72</f>
        <v>0</v>
      </c>
      <c r="K26" s="32">
        <f t="shared" ref="K26:K28" si="5">I26*(1-J26)</f>
        <v>30.256408</v>
      </c>
      <c r="L26" s="33">
        <f t="shared" ref="L26:L28" si="6">K26*F26</f>
        <v>87.743583200000003</v>
      </c>
      <c r="M26" s="49"/>
    </row>
    <row r="27" spans="1:13" ht="45" x14ac:dyDescent="0.2">
      <c r="A27" s="53" t="s">
        <v>145</v>
      </c>
      <c r="B27" s="53" t="s">
        <v>73</v>
      </c>
      <c r="C27" s="53" t="s">
        <v>41</v>
      </c>
      <c r="D27" s="53" t="s">
        <v>74</v>
      </c>
      <c r="E27" s="53" t="s">
        <v>34</v>
      </c>
      <c r="F27" s="101">
        <v>2.9</v>
      </c>
      <c r="G27" s="101">
        <v>4.34</v>
      </c>
      <c r="H27" s="30">
        <v>0.26490000000000002</v>
      </c>
      <c r="I27" s="35">
        <f t="shared" si="4"/>
        <v>5.4896659999999997</v>
      </c>
      <c r="J27" s="28">
        <f>$J$72</f>
        <v>0</v>
      </c>
      <c r="K27" s="32">
        <f t="shared" si="5"/>
        <v>5.4896659999999997</v>
      </c>
      <c r="L27" s="33">
        <f t="shared" si="6"/>
        <v>15.920031399999999</v>
      </c>
      <c r="M27" s="49"/>
    </row>
    <row r="28" spans="1:13" ht="33.75" x14ac:dyDescent="0.2">
      <c r="A28" s="53" t="s">
        <v>146</v>
      </c>
      <c r="B28" s="53" t="s">
        <v>75</v>
      </c>
      <c r="C28" s="53" t="s">
        <v>41</v>
      </c>
      <c r="D28" s="53" t="s">
        <v>219</v>
      </c>
      <c r="E28" s="53" t="s">
        <v>34</v>
      </c>
      <c r="F28" s="101">
        <v>24.64</v>
      </c>
      <c r="G28" s="101">
        <v>30.26</v>
      </c>
      <c r="H28" s="30">
        <v>0.26490000000000002</v>
      </c>
      <c r="I28" s="35">
        <f t="shared" si="4"/>
        <v>38.275874000000002</v>
      </c>
      <c r="J28" s="28">
        <f>$J$72</f>
        <v>0</v>
      </c>
      <c r="K28" s="32">
        <f t="shared" si="5"/>
        <v>38.275874000000002</v>
      </c>
      <c r="L28" s="33">
        <f t="shared" si="6"/>
        <v>943.11753536000003</v>
      </c>
      <c r="M28" s="49"/>
    </row>
    <row r="29" spans="1:13" ht="15" x14ac:dyDescent="0.2">
      <c r="A29" s="51">
        <v>5</v>
      </c>
      <c r="B29" s="51"/>
      <c r="C29" s="51"/>
      <c r="D29" s="51" t="s">
        <v>102</v>
      </c>
      <c r="E29" s="52"/>
      <c r="F29" s="54"/>
      <c r="G29" s="54"/>
      <c r="H29" s="43"/>
      <c r="I29" s="44"/>
      <c r="J29" s="27"/>
      <c r="K29" s="45"/>
      <c r="L29" s="46"/>
      <c r="M29" s="50">
        <f>SUM(L30:L32)</f>
        <v>42747.420219139996</v>
      </c>
    </row>
    <row r="30" spans="1:13" ht="33.75" x14ac:dyDescent="0.2">
      <c r="A30" s="53" t="s">
        <v>147</v>
      </c>
      <c r="B30" s="53" t="s">
        <v>76</v>
      </c>
      <c r="C30" s="53" t="s">
        <v>41</v>
      </c>
      <c r="D30" s="53" t="s">
        <v>220</v>
      </c>
      <c r="E30" s="53" t="s">
        <v>61</v>
      </c>
      <c r="F30" s="101">
        <v>1</v>
      </c>
      <c r="G30" s="101">
        <v>952.95</v>
      </c>
      <c r="H30" s="30">
        <v>0.26490000000000002</v>
      </c>
      <c r="I30" s="35">
        <f t="shared" ref="I30:I32" si="7">G30*(1+H30)</f>
        <v>1205.3864550000001</v>
      </c>
      <c r="J30" s="28">
        <f>$J$72</f>
        <v>0</v>
      </c>
      <c r="K30" s="32">
        <f t="shared" ref="K30:K32" si="8">I30*(1-J30)</f>
        <v>1205.3864550000001</v>
      </c>
      <c r="L30" s="33">
        <f t="shared" ref="L30:L32" si="9">K30*F30</f>
        <v>1205.3864550000001</v>
      </c>
      <c r="M30" s="49"/>
    </row>
    <row r="31" spans="1:13" ht="67.5" x14ac:dyDescent="0.2">
      <c r="A31" s="53" t="s">
        <v>148</v>
      </c>
      <c r="B31" s="53" t="s">
        <v>77</v>
      </c>
      <c r="C31" s="53" t="s">
        <v>32</v>
      </c>
      <c r="D31" s="53" t="s">
        <v>78</v>
      </c>
      <c r="E31" s="53" t="s">
        <v>34</v>
      </c>
      <c r="F31" s="101">
        <v>89.52</v>
      </c>
      <c r="G31" s="101">
        <v>346.57</v>
      </c>
      <c r="H31" s="30">
        <v>0.26490000000000002</v>
      </c>
      <c r="I31" s="35">
        <f t="shared" si="7"/>
        <v>438.37639299999995</v>
      </c>
      <c r="J31" s="28">
        <f>$J$72</f>
        <v>0</v>
      </c>
      <c r="K31" s="32">
        <f t="shared" si="8"/>
        <v>438.37639299999995</v>
      </c>
      <c r="L31" s="33">
        <f t="shared" si="9"/>
        <v>39243.454701359995</v>
      </c>
      <c r="M31" s="49"/>
    </row>
    <row r="32" spans="1:13" ht="33.75" x14ac:dyDescent="0.2">
      <c r="A32" s="53" t="s">
        <v>149</v>
      </c>
      <c r="B32" s="53" t="s">
        <v>221</v>
      </c>
      <c r="C32" s="53" t="s">
        <v>64</v>
      </c>
      <c r="D32" s="53" t="s">
        <v>222</v>
      </c>
      <c r="E32" s="53" t="s">
        <v>34</v>
      </c>
      <c r="F32" s="101">
        <v>2.42</v>
      </c>
      <c r="G32" s="101">
        <v>750.91</v>
      </c>
      <c r="H32" s="30">
        <v>0.26490000000000002</v>
      </c>
      <c r="I32" s="35">
        <f t="shared" si="7"/>
        <v>949.82605899999987</v>
      </c>
      <c r="J32" s="28">
        <f>$J$72</f>
        <v>0</v>
      </c>
      <c r="K32" s="32">
        <f t="shared" si="8"/>
        <v>949.82605899999987</v>
      </c>
      <c r="L32" s="33">
        <f t="shared" si="9"/>
        <v>2298.5790627799997</v>
      </c>
      <c r="M32" s="49"/>
    </row>
    <row r="33" spans="1:13" ht="15" x14ac:dyDescent="0.2">
      <c r="A33" s="51">
        <v>6</v>
      </c>
      <c r="B33" s="51"/>
      <c r="C33" s="51"/>
      <c r="D33" s="51" t="s">
        <v>79</v>
      </c>
      <c r="E33" s="52"/>
      <c r="F33" s="54"/>
      <c r="G33" s="54"/>
      <c r="H33" s="43"/>
      <c r="I33" s="44"/>
      <c r="J33" s="27"/>
      <c r="K33" s="45"/>
      <c r="L33" s="46"/>
      <c r="M33" s="50">
        <f>SUM(L34:L45)</f>
        <v>18583.898151000001</v>
      </c>
    </row>
    <row r="34" spans="1:13" ht="56.25" x14ac:dyDescent="0.2">
      <c r="A34" s="53" t="s">
        <v>150</v>
      </c>
      <c r="B34" s="53" t="s">
        <v>80</v>
      </c>
      <c r="C34" s="53" t="s">
        <v>41</v>
      </c>
      <c r="D34" s="53" t="s">
        <v>81</v>
      </c>
      <c r="E34" s="53" t="s">
        <v>61</v>
      </c>
      <c r="F34" s="101">
        <v>1</v>
      </c>
      <c r="G34" s="101">
        <v>415.81</v>
      </c>
      <c r="H34" s="30">
        <v>0.26490000000000002</v>
      </c>
      <c r="I34" s="35">
        <f t="shared" ref="I34:I45" si="10">G34*(1+H34)</f>
        <v>525.95806900000002</v>
      </c>
      <c r="J34" s="28">
        <f t="shared" ref="J34:J45" si="11">$J$72</f>
        <v>0</v>
      </c>
      <c r="K34" s="32">
        <f t="shared" ref="K34:K45" si="12">I34*(1-J34)</f>
        <v>525.95806900000002</v>
      </c>
      <c r="L34" s="33">
        <f t="shared" ref="L34:L45" si="13">K34*F34</f>
        <v>525.95806900000002</v>
      </c>
      <c r="M34" s="49"/>
    </row>
    <row r="35" spans="1:13" ht="45" x14ac:dyDescent="0.2">
      <c r="A35" s="53" t="s">
        <v>151</v>
      </c>
      <c r="B35" s="53" t="s">
        <v>82</v>
      </c>
      <c r="C35" s="53" t="s">
        <v>41</v>
      </c>
      <c r="D35" s="53" t="s">
        <v>83</v>
      </c>
      <c r="E35" s="53" t="s">
        <v>61</v>
      </c>
      <c r="F35" s="101">
        <v>5</v>
      </c>
      <c r="G35" s="101">
        <v>106.89</v>
      </c>
      <c r="H35" s="30">
        <v>0.26490000000000002</v>
      </c>
      <c r="I35" s="35">
        <f t="shared" si="10"/>
        <v>135.205161</v>
      </c>
      <c r="J35" s="28">
        <f t="shared" si="11"/>
        <v>0</v>
      </c>
      <c r="K35" s="32">
        <f t="shared" si="12"/>
        <v>135.205161</v>
      </c>
      <c r="L35" s="33">
        <f t="shared" si="13"/>
        <v>676.02580499999999</v>
      </c>
      <c r="M35" s="49"/>
    </row>
    <row r="36" spans="1:13" ht="33.75" x14ac:dyDescent="0.2">
      <c r="A36" s="53" t="s">
        <v>152</v>
      </c>
      <c r="B36" s="53" t="s">
        <v>84</v>
      </c>
      <c r="C36" s="53" t="s">
        <v>41</v>
      </c>
      <c r="D36" s="53" t="s">
        <v>85</v>
      </c>
      <c r="E36" s="53" t="s">
        <v>54</v>
      </c>
      <c r="F36" s="101">
        <v>35</v>
      </c>
      <c r="G36" s="101">
        <v>10.23</v>
      </c>
      <c r="H36" s="30">
        <v>0.26490000000000002</v>
      </c>
      <c r="I36" s="35">
        <f t="shared" si="10"/>
        <v>12.939926999999999</v>
      </c>
      <c r="J36" s="28">
        <f t="shared" si="11"/>
        <v>0</v>
      </c>
      <c r="K36" s="32">
        <f t="shared" si="12"/>
        <v>12.939926999999999</v>
      </c>
      <c r="L36" s="33">
        <f t="shared" si="13"/>
        <v>452.89744499999995</v>
      </c>
      <c r="M36" s="49"/>
    </row>
    <row r="37" spans="1:13" ht="45" x14ac:dyDescent="0.2">
      <c r="A37" s="53" t="s">
        <v>153</v>
      </c>
      <c r="B37" s="53" t="s">
        <v>86</v>
      </c>
      <c r="C37" s="53" t="s">
        <v>41</v>
      </c>
      <c r="D37" s="53" t="s">
        <v>87</v>
      </c>
      <c r="E37" s="53" t="s">
        <v>54</v>
      </c>
      <c r="F37" s="101">
        <v>85</v>
      </c>
      <c r="G37" s="101">
        <v>4.13</v>
      </c>
      <c r="H37" s="30">
        <v>0.26490000000000002</v>
      </c>
      <c r="I37" s="35">
        <f t="shared" si="10"/>
        <v>5.2240369999999992</v>
      </c>
      <c r="J37" s="28">
        <f t="shared" si="11"/>
        <v>0</v>
      </c>
      <c r="K37" s="32">
        <f t="shared" si="12"/>
        <v>5.2240369999999992</v>
      </c>
      <c r="L37" s="33">
        <f t="shared" si="13"/>
        <v>444.04314499999992</v>
      </c>
      <c r="M37" s="49"/>
    </row>
    <row r="38" spans="1:13" ht="45" x14ac:dyDescent="0.2">
      <c r="A38" s="53" t="s">
        <v>154</v>
      </c>
      <c r="B38" s="53" t="s">
        <v>88</v>
      </c>
      <c r="C38" s="53" t="s">
        <v>41</v>
      </c>
      <c r="D38" s="53" t="s">
        <v>89</v>
      </c>
      <c r="E38" s="53" t="s">
        <v>54</v>
      </c>
      <c r="F38" s="101">
        <v>30</v>
      </c>
      <c r="G38" s="101">
        <v>11.74</v>
      </c>
      <c r="H38" s="30">
        <v>0.26490000000000002</v>
      </c>
      <c r="I38" s="35">
        <f t="shared" si="10"/>
        <v>14.849926</v>
      </c>
      <c r="J38" s="28">
        <f t="shared" si="11"/>
        <v>0</v>
      </c>
      <c r="K38" s="32">
        <f t="shared" si="12"/>
        <v>14.849926</v>
      </c>
      <c r="L38" s="33">
        <f t="shared" si="13"/>
        <v>445.49777999999998</v>
      </c>
      <c r="M38" s="49"/>
    </row>
    <row r="39" spans="1:13" ht="45" x14ac:dyDescent="0.2">
      <c r="A39" s="53" t="s">
        <v>155</v>
      </c>
      <c r="B39" s="53" t="s">
        <v>90</v>
      </c>
      <c r="C39" s="53" t="s">
        <v>41</v>
      </c>
      <c r="D39" s="53" t="s">
        <v>91</v>
      </c>
      <c r="E39" s="53" t="s">
        <v>61</v>
      </c>
      <c r="F39" s="101">
        <v>3</v>
      </c>
      <c r="G39" s="101">
        <v>21.42</v>
      </c>
      <c r="H39" s="30">
        <v>0.26490000000000002</v>
      </c>
      <c r="I39" s="35">
        <f t="shared" si="10"/>
        <v>27.094158</v>
      </c>
      <c r="J39" s="28">
        <f t="shared" si="11"/>
        <v>0</v>
      </c>
      <c r="K39" s="32">
        <f t="shared" si="12"/>
        <v>27.094158</v>
      </c>
      <c r="L39" s="33">
        <f t="shared" si="13"/>
        <v>81.282474000000008</v>
      </c>
      <c r="M39" s="49"/>
    </row>
    <row r="40" spans="1:13" ht="33.75" x14ac:dyDescent="0.2">
      <c r="A40" s="53" t="s">
        <v>156</v>
      </c>
      <c r="B40" s="53" t="s">
        <v>92</v>
      </c>
      <c r="C40" s="53" t="s">
        <v>41</v>
      </c>
      <c r="D40" s="53" t="s">
        <v>93</v>
      </c>
      <c r="E40" s="53" t="s">
        <v>61</v>
      </c>
      <c r="F40" s="101">
        <v>3</v>
      </c>
      <c r="G40" s="101">
        <v>31.4</v>
      </c>
      <c r="H40" s="30">
        <v>0.26490000000000002</v>
      </c>
      <c r="I40" s="35">
        <f t="shared" si="10"/>
        <v>39.717859999999995</v>
      </c>
      <c r="J40" s="28">
        <f t="shared" si="11"/>
        <v>0</v>
      </c>
      <c r="K40" s="32">
        <f t="shared" si="12"/>
        <v>39.717859999999995</v>
      </c>
      <c r="L40" s="33">
        <f t="shared" si="13"/>
        <v>119.15357999999998</v>
      </c>
      <c r="M40" s="49"/>
    </row>
    <row r="41" spans="1:13" ht="33.75" x14ac:dyDescent="0.2">
      <c r="A41" s="53" t="s">
        <v>157</v>
      </c>
      <c r="B41" s="53" t="s">
        <v>94</v>
      </c>
      <c r="C41" s="53" t="s">
        <v>41</v>
      </c>
      <c r="D41" s="53" t="s">
        <v>95</v>
      </c>
      <c r="E41" s="53" t="s">
        <v>61</v>
      </c>
      <c r="F41" s="101">
        <v>1</v>
      </c>
      <c r="G41" s="101">
        <v>11.39</v>
      </c>
      <c r="H41" s="30">
        <v>0.26490000000000002</v>
      </c>
      <c r="I41" s="35">
        <f t="shared" si="10"/>
        <v>14.407211</v>
      </c>
      <c r="J41" s="28">
        <f t="shared" si="11"/>
        <v>0</v>
      </c>
      <c r="K41" s="32">
        <f t="shared" si="12"/>
        <v>14.407211</v>
      </c>
      <c r="L41" s="33">
        <f t="shared" si="13"/>
        <v>14.407211</v>
      </c>
      <c r="M41" s="49"/>
    </row>
    <row r="42" spans="1:13" ht="33.75" x14ac:dyDescent="0.2">
      <c r="A42" s="53" t="s">
        <v>158</v>
      </c>
      <c r="B42" s="53" t="s">
        <v>96</v>
      </c>
      <c r="C42" s="53" t="s">
        <v>41</v>
      </c>
      <c r="D42" s="53" t="s">
        <v>97</v>
      </c>
      <c r="E42" s="53" t="s">
        <v>61</v>
      </c>
      <c r="F42" s="101">
        <v>1</v>
      </c>
      <c r="G42" s="101">
        <v>10.8</v>
      </c>
      <c r="H42" s="30">
        <v>0.26490000000000002</v>
      </c>
      <c r="I42" s="35">
        <f t="shared" si="10"/>
        <v>13.660920000000001</v>
      </c>
      <c r="J42" s="28">
        <f t="shared" si="11"/>
        <v>0</v>
      </c>
      <c r="K42" s="32">
        <f t="shared" si="12"/>
        <v>13.660920000000001</v>
      </c>
      <c r="L42" s="33">
        <f t="shared" si="13"/>
        <v>13.660920000000001</v>
      </c>
      <c r="M42" s="49"/>
    </row>
    <row r="43" spans="1:13" ht="33.75" x14ac:dyDescent="0.2">
      <c r="A43" s="53" t="s">
        <v>159</v>
      </c>
      <c r="B43" s="53" t="s">
        <v>98</v>
      </c>
      <c r="C43" s="53" t="s">
        <v>41</v>
      </c>
      <c r="D43" s="53" t="s">
        <v>99</v>
      </c>
      <c r="E43" s="53" t="s">
        <v>61</v>
      </c>
      <c r="F43" s="101">
        <v>5</v>
      </c>
      <c r="G43" s="101">
        <v>29</v>
      </c>
      <c r="H43" s="30">
        <v>0.26490000000000002</v>
      </c>
      <c r="I43" s="35">
        <f t="shared" si="10"/>
        <v>36.682099999999998</v>
      </c>
      <c r="J43" s="28">
        <f t="shared" si="11"/>
        <v>0</v>
      </c>
      <c r="K43" s="32">
        <f t="shared" si="12"/>
        <v>36.682099999999998</v>
      </c>
      <c r="L43" s="33">
        <f t="shared" si="13"/>
        <v>183.41049999999998</v>
      </c>
      <c r="M43" s="49"/>
    </row>
    <row r="44" spans="1:13" ht="15" x14ac:dyDescent="0.2">
      <c r="A44" s="53" t="s">
        <v>160</v>
      </c>
      <c r="B44" s="53" t="s">
        <v>100</v>
      </c>
      <c r="C44" s="53" t="s">
        <v>64</v>
      </c>
      <c r="D44" s="53" t="s">
        <v>101</v>
      </c>
      <c r="E44" s="53" t="s">
        <v>61</v>
      </c>
      <c r="F44" s="101">
        <v>3</v>
      </c>
      <c r="G44" s="101">
        <v>2750.66</v>
      </c>
      <c r="H44" s="30">
        <v>0.26490000000000002</v>
      </c>
      <c r="I44" s="35">
        <f t="shared" si="10"/>
        <v>3479.3098339999997</v>
      </c>
      <c r="J44" s="28">
        <f t="shared" si="11"/>
        <v>0</v>
      </c>
      <c r="K44" s="32">
        <f t="shared" si="12"/>
        <v>3479.3098339999997</v>
      </c>
      <c r="L44" s="33">
        <f t="shared" si="13"/>
        <v>10437.929501999999</v>
      </c>
      <c r="M44" s="49"/>
    </row>
    <row r="45" spans="1:13" ht="22.5" x14ac:dyDescent="0.2">
      <c r="A45" s="53" t="s">
        <v>161</v>
      </c>
      <c r="B45" s="53" t="s">
        <v>223</v>
      </c>
      <c r="C45" s="53" t="s">
        <v>64</v>
      </c>
      <c r="D45" s="53" t="s">
        <v>224</v>
      </c>
      <c r="E45" s="53" t="s">
        <v>61</v>
      </c>
      <c r="F45" s="101">
        <v>3</v>
      </c>
      <c r="G45" s="101">
        <v>1367.6</v>
      </c>
      <c r="H45" s="30">
        <v>0.26490000000000002</v>
      </c>
      <c r="I45" s="35">
        <f t="shared" si="10"/>
        <v>1729.8772399999998</v>
      </c>
      <c r="J45" s="28">
        <f t="shared" si="11"/>
        <v>0</v>
      </c>
      <c r="K45" s="32">
        <f t="shared" si="12"/>
        <v>1729.8772399999998</v>
      </c>
      <c r="L45" s="33">
        <f t="shared" si="13"/>
        <v>5189.6317199999994</v>
      </c>
      <c r="M45" s="49"/>
    </row>
    <row r="46" spans="1:13" ht="15" x14ac:dyDescent="0.2">
      <c r="A46" s="51">
        <v>7</v>
      </c>
      <c r="B46" s="51"/>
      <c r="C46" s="51"/>
      <c r="D46" s="51" t="s">
        <v>103</v>
      </c>
      <c r="E46" s="52"/>
      <c r="F46" s="54"/>
      <c r="G46" s="54"/>
      <c r="H46" s="43"/>
      <c r="I46" s="44"/>
      <c r="J46" s="27"/>
      <c r="K46" s="45"/>
      <c r="L46" s="46"/>
      <c r="M46" s="50">
        <f>SUM(L47:L53)</f>
        <v>3415.9003969999999</v>
      </c>
    </row>
    <row r="47" spans="1:13" ht="33.75" x14ac:dyDescent="0.2">
      <c r="A47" s="53" t="s">
        <v>162</v>
      </c>
      <c r="B47" s="53" t="s">
        <v>104</v>
      </c>
      <c r="C47" s="53" t="s">
        <v>41</v>
      </c>
      <c r="D47" s="53" t="s">
        <v>105</v>
      </c>
      <c r="E47" s="53" t="s">
        <v>61</v>
      </c>
      <c r="F47" s="101">
        <v>2</v>
      </c>
      <c r="G47" s="101">
        <v>592.75</v>
      </c>
      <c r="H47" s="30">
        <v>0.26490000000000002</v>
      </c>
      <c r="I47" s="35">
        <f t="shared" ref="I47:I53" si="14">G47*(1+H47)</f>
        <v>749.76947499999994</v>
      </c>
      <c r="J47" s="28">
        <f t="shared" ref="J47:J53" si="15">$J$72</f>
        <v>0</v>
      </c>
      <c r="K47" s="32">
        <f t="shared" ref="K47:K53" si="16">I47*(1-J47)</f>
        <v>749.76947499999994</v>
      </c>
      <c r="L47" s="33">
        <f t="shared" ref="L47:L53" si="17">K47*F47</f>
        <v>1499.5389499999999</v>
      </c>
      <c r="M47" s="49"/>
    </row>
    <row r="48" spans="1:13" ht="56.25" x14ac:dyDescent="0.2">
      <c r="A48" s="53" t="s">
        <v>163</v>
      </c>
      <c r="B48" s="53" t="s">
        <v>106</v>
      </c>
      <c r="C48" s="53" t="s">
        <v>32</v>
      </c>
      <c r="D48" s="53" t="s">
        <v>107</v>
      </c>
      <c r="E48" s="53" t="s">
        <v>54</v>
      </c>
      <c r="F48" s="101">
        <v>70</v>
      </c>
      <c r="G48" s="101">
        <v>15.36</v>
      </c>
      <c r="H48" s="30">
        <v>0.26490000000000002</v>
      </c>
      <c r="I48" s="35">
        <f t="shared" si="14"/>
        <v>19.428863999999997</v>
      </c>
      <c r="J48" s="28">
        <f t="shared" si="15"/>
        <v>0</v>
      </c>
      <c r="K48" s="32">
        <f t="shared" si="16"/>
        <v>19.428863999999997</v>
      </c>
      <c r="L48" s="33">
        <f t="shared" si="17"/>
        <v>1360.0204799999999</v>
      </c>
      <c r="M48" s="49"/>
    </row>
    <row r="49" spans="1:13" ht="22.5" x14ac:dyDescent="0.2">
      <c r="A49" s="53" t="s">
        <v>164</v>
      </c>
      <c r="B49" s="53" t="s">
        <v>108</v>
      </c>
      <c r="C49" s="53" t="s">
        <v>64</v>
      </c>
      <c r="D49" s="53" t="s">
        <v>109</v>
      </c>
      <c r="E49" s="53" t="s">
        <v>61</v>
      </c>
      <c r="F49" s="101">
        <v>2</v>
      </c>
      <c r="G49" s="101">
        <v>14.79</v>
      </c>
      <c r="H49" s="30">
        <v>0.26490000000000002</v>
      </c>
      <c r="I49" s="35">
        <f t="shared" si="14"/>
        <v>18.707870999999997</v>
      </c>
      <c r="J49" s="28">
        <f t="shared" si="15"/>
        <v>0</v>
      </c>
      <c r="K49" s="32">
        <f t="shared" si="16"/>
        <v>18.707870999999997</v>
      </c>
      <c r="L49" s="33">
        <f t="shared" si="17"/>
        <v>37.415741999999995</v>
      </c>
      <c r="M49" s="49"/>
    </row>
    <row r="50" spans="1:13" ht="22.5" x14ac:dyDescent="0.2">
      <c r="A50" s="53" t="s">
        <v>165</v>
      </c>
      <c r="B50" s="53" t="s">
        <v>110</v>
      </c>
      <c r="C50" s="53" t="s">
        <v>64</v>
      </c>
      <c r="D50" s="53" t="s">
        <v>111</v>
      </c>
      <c r="E50" s="53" t="s">
        <v>61</v>
      </c>
      <c r="F50" s="101">
        <v>1</v>
      </c>
      <c r="G50" s="101">
        <v>29.23</v>
      </c>
      <c r="H50" s="30">
        <v>0.26490000000000002</v>
      </c>
      <c r="I50" s="35">
        <f t="shared" si="14"/>
        <v>36.973026999999995</v>
      </c>
      <c r="J50" s="28">
        <f t="shared" si="15"/>
        <v>0</v>
      </c>
      <c r="K50" s="32">
        <f t="shared" si="16"/>
        <v>36.973026999999995</v>
      </c>
      <c r="L50" s="33">
        <f t="shared" si="17"/>
        <v>36.973026999999995</v>
      </c>
      <c r="M50" s="49"/>
    </row>
    <row r="51" spans="1:13" ht="22.5" x14ac:dyDescent="0.2">
      <c r="A51" s="53" t="s">
        <v>166</v>
      </c>
      <c r="B51" s="53" t="s">
        <v>110</v>
      </c>
      <c r="C51" s="53" t="s">
        <v>64</v>
      </c>
      <c r="D51" s="53" t="s">
        <v>112</v>
      </c>
      <c r="E51" s="53" t="s">
        <v>61</v>
      </c>
      <c r="F51" s="101">
        <v>1</v>
      </c>
      <c r="G51" s="101">
        <v>29.23</v>
      </c>
      <c r="H51" s="30">
        <v>0.26490000000000002</v>
      </c>
      <c r="I51" s="35">
        <f t="shared" si="14"/>
        <v>36.973026999999995</v>
      </c>
      <c r="J51" s="28">
        <f t="shared" si="15"/>
        <v>0</v>
      </c>
      <c r="K51" s="32">
        <f t="shared" si="16"/>
        <v>36.973026999999995</v>
      </c>
      <c r="L51" s="33">
        <f t="shared" si="17"/>
        <v>36.973026999999995</v>
      </c>
      <c r="M51" s="49"/>
    </row>
    <row r="52" spans="1:13" ht="22.5" x14ac:dyDescent="0.2">
      <c r="A52" s="53" t="s">
        <v>167</v>
      </c>
      <c r="B52" s="53" t="s">
        <v>110</v>
      </c>
      <c r="C52" s="53" t="s">
        <v>64</v>
      </c>
      <c r="D52" s="53" t="s">
        <v>113</v>
      </c>
      <c r="E52" s="53" t="s">
        <v>61</v>
      </c>
      <c r="F52" s="101">
        <v>1</v>
      </c>
      <c r="G52" s="101">
        <v>29.23</v>
      </c>
      <c r="H52" s="30">
        <v>0.26490000000000002</v>
      </c>
      <c r="I52" s="35">
        <f t="shared" si="14"/>
        <v>36.973026999999995</v>
      </c>
      <c r="J52" s="28">
        <f t="shared" si="15"/>
        <v>0</v>
      </c>
      <c r="K52" s="32">
        <f t="shared" si="16"/>
        <v>36.973026999999995</v>
      </c>
      <c r="L52" s="33">
        <f t="shared" si="17"/>
        <v>36.973026999999995</v>
      </c>
      <c r="M52" s="49"/>
    </row>
    <row r="53" spans="1:13" ht="22.5" x14ac:dyDescent="0.2">
      <c r="A53" s="53" t="s">
        <v>168</v>
      </c>
      <c r="B53" s="53" t="s">
        <v>114</v>
      </c>
      <c r="C53" s="53" t="s">
        <v>64</v>
      </c>
      <c r="D53" s="53" t="s">
        <v>115</v>
      </c>
      <c r="E53" s="53" t="s">
        <v>61</v>
      </c>
      <c r="F53" s="101">
        <v>21</v>
      </c>
      <c r="G53" s="101">
        <v>15.36</v>
      </c>
      <c r="H53" s="30">
        <v>0.26490000000000002</v>
      </c>
      <c r="I53" s="35">
        <f t="shared" si="14"/>
        <v>19.428863999999997</v>
      </c>
      <c r="J53" s="28">
        <f t="shared" si="15"/>
        <v>0</v>
      </c>
      <c r="K53" s="32">
        <f t="shared" si="16"/>
        <v>19.428863999999997</v>
      </c>
      <c r="L53" s="33">
        <f t="shared" si="17"/>
        <v>408.00614399999995</v>
      </c>
      <c r="M53" s="49"/>
    </row>
    <row r="54" spans="1:13" ht="22.5" x14ac:dyDescent="0.2">
      <c r="A54" s="51">
        <v>8</v>
      </c>
      <c r="B54" s="51"/>
      <c r="C54" s="51"/>
      <c r="D54" s="51" t="s">
        <v>116</v>
      </c>
      <c r="E54" s="52"/>
      <c r="F54" s="54"/>
      <c r="G54" s="54"/>
      <c r="H54" s="43"/>
      <c r="I54" s="44"/>
      <c r="J54" s="27"/>
      <c r="K54" s="45"/>
      <c r="L54" s="46"/>
      <c r="M54" s="50">
        <f>SUM(L55)</f>
        <v>1834.7652777999997</v>
      </c>
    </row>
    <row r="55" spans="1:13" ht="33.75" x14ac:dyDescent="0.2">
      <c r="A55" s="53" t="s">
        <v>140</v>
      </c>
      <c r="B55" s="53" t="s">
        <v>117</v>
      </c>
      <c r="C55" s="53" t="s">
        <v>41</v>
      </c>
      <c r="D55" s="53" t="s">
        <v>118</v>
      </c>
      <c r="E55" s="53" t="s">
        <v>34</v>
      </c>
      <c r="F55" s="101">
        <v>56.2</v>
      </c>
      <c r="G55" s="101">
        <v>25.81</v>
      </c>
      <c r="H55" s="30">
        <v>0.26490000000000002</v>
      </c>
      <c r="I55" s="35">
        <f>G55*(1+H55)</f>
        <v>32.647068999999995</v>
      </c>
      <c r="J55" s="28">
        <f>$J$72</f>
        <v>0</v>
      </c>
      <c r="K55" s="32">
        <f>I55*(1-J55)</f>
        <v>32.647068999999995</v>
      </c>
      <c r="L55" s="33">
        <f>K55*F55</f>
        <v>1834.7652777999997</v>
      </c>
      <c r="M55" s="49"/>
    </row>
    <row r="56" spans="1:13" ht="15" x14ac:dyDescent="0.2">
      <c r="A56" s="51">
        <v>9</v>
      </c>
      <c r="B56" s="51"/>
      <c r="C56" s="51"/>
      <c r="D56" s="51" t="s">
        <v>119</v>
      </c>
      <c r="E56" s="52"/>
      <c r="F56" s="54"/>
      <c r="G56" s="54"/>
      <c r="H56" s="43"/>
      <c r="I56" s="44"/>
      <c r="J56" s="27"/>
      <c r="K56" s="45"/>
      <c r="L56" s="46"/>
      <c r="M56" s="50">
        <f>SUM(L57:L62)</f>
        <v>19285.766546045998</v>
      </c>
    </row>
    <row r="57" spans="1:13" ht="22.5" x14ac:dyDescent="0.2">
      <c r="A57" s="53" t="s">
        <v>169</v>
      </c>
      <c r="B57" s="53" t="s">
        <v>120</v>
      </c>
      <c r="C57" s="53" t="s">
        <v>41</v>
      </c>
      <c r="D57" s="53" t="s">
        <v>121</v>
      </c>
      <c r="E57" s="53" t="s">
        <v>34</v>
      </c>
      <c r="F57" s="101">
        <v>39.99</v>
      </c>
      <c r="G57" s="101">
        <v>17.07</v>
      </c>
      <c r="H57" s="30">
        <v>0.26490000000000002</v>
      </c>
      <c r="I57" s="35">
        <f t="shared" ref="I57:I62" si="18">G57*(1+H57)</f>
        <v>21.591842999999997</v>
      </c>
      <c r="J57" s="28">
        <f t="shared" ref="J57:J62" si="19">$J$72</f>
        <v>0</v>
      </c>
      <c r="K57" s="32">
        <f t="shared" ref="K57:K62" si="20">I57*(1-J57)</f>
        <v>21.591842999999997</v>
      </c>
      <c r="L57" s="33">
        <f t="shared" ref="L57:L62" si="21">K57*F57</f>
        <v>863.4578015699999</v>
      </c>
      <c r="M57" s="49"/>
    </row>
    <row r="58" spans="1:13" ht="33.75" x14ac:dyDescent="0.2">
      <c r="A58" s="53" t="s">
        <v>170</v>
      </c>
      <c r="B58" s="53" t="s">
        <v>122</v>
      </c>
      <c r="C58" s="53" t="s">
        <v>41</v>
      </c>
      <c r="D58" s="53" t="s">
        <v>123</v>
      </c>
      <c r="E58" s="53" t="s">
        <v>34</v>
      </c>
      <c r="F58" s="101">
        <v>39.99</v>
      </c>
      <c r="G58" s="101">
        <v>16.04</v>
      </c>
      <c r="H58" s="30">
        <v>0.26490000000000002</v>
      </c>
      <c r="I58" s="35">
        <f t="shared" si="18"/>
        <v>20.288995999999997</v>
      </c>
      <c r="J58" s="28">
        <f t="shared" si="19"/>
        <v>0</v>
      </c>
      <c r="K58" s="32">
        <f t="shared" si="20"/>
        <v>20.288995999999997</v>
      </c>
      <c r="L58" s="33">
        <f t="shared" si="21"/>
        <v>811.3569500399999</v>
      </c>
      <c r="M58" s="49"/>
    </row>
    <row r="59" spans="1:13" ht="33.75" x14ac:dyDescent="0.2">
      <c r="A59" s="53" t="s">
        <v>171</v>
      </c>
      <c r="B59" s="53" t="s">
        <v>124</v>
      </c>
      <c r="C59" s="53" t="s">
        <v>41</v>
      </c>
      <c r="D59" s="53" t="s">
        <v>125</v>
      </c>
      <c r="E59" s="53" t="s">
        <v>34</v>
      </c>
      <c r="F59" s="101">
        <v>610.9</v>
      </c>
      <c r="G59" s="101">
        <v>14.03</v>
      </c>
      <c r="H59" s="30">
        <v>0.26490000000000002</v>
      </c>
      <c r="I59" s="35">
        <f t="shared" si="18"/>
        <v>17.746547</v>
      </c>
      <c r="J59" s="28">
        <f t="shared" si="19"/>
        <v>0</v>
      </c>
      <c r="K59" s="32">
        <f t="shared" si="20"/>
        <v>17.746547</v>
      </c>
      <c r="L59" s="33">
        <f t="shared" si="21"/>
        <v>10841.3655623</v>
      </c>
      <c r="M59" s="49"/>
    </row>
    <row r="60" spans="1:13" ht="22.5" x14ac:dyDescent="0.2">
      <c r="A60" s="53" t="s">
        <v>172</v>
      </c>
      <c r="B60" s="53" t="s">
        <v>126</v>
      </c>
      <c r="C60" s="53" t="s">
        <v>41</v>
      </c>
      <c r="D60" s="53" t="s">
        <v>127</v>
      </c>
      <c r="E60" s="53" t="s">
        <v>34</v>
      </c>
      <c r="F60" s="101">
        <v>35</v>
      </c>
      <c r="G60" s="101">
        <v>26.33</v>
      </c>
      <c r="H60" s="30">
        <v>0.26490000000000002</v>
      </c>
      <c r="I60" s="35">
        <f t="shared" si="18"/>
        <v>33.304816999999993</v>
      </c>
      <c r="J60" s="28">
        <f t="shared" si="19"/>
        <v>0</v>
      </c>
      <c r="K60" s="32">
        <f t="shared" si="20"/>
        <v>33.304816999999993</v>
      </c>
      <c r="L60" s="33">
        <f t="shared" si="21"/>
        <v>1165.6685949999996</v>
      </c>
      <c r="M60" s="49"/>
    </row>
    <row r="61" spans="1:13" ht="22.5" x14ac:dyDescent="0.2">
      <c r="A61" s="53" t="s">
        <v>173</v>
      </c>
      <c r="B61" s="53" t="s">
        <v>128</v>
      </c>
      <c r="C61" s="53" t="s">
        <v>41</v>
      </c>
      <c r="D61" s="53" t="s">
        <v>129</v>
      </c>
      <c r="E61" s="53" t="s">
        <v>34</v>
      </c>
      <c r="F61" s="101">
        <v>55.29</v>
      </c>
      <c r="G61" s="101">
        <v>17.5</v>
      </c>
      <c r="H61" s="30">
        <v>0.26490000000000002</v>
      </c>
      <c r="I61" s="35">
        <f t="shared" si="18"/>
        <v>22.135749999999998</v>
      </c>
      <c r="J61" s="28">
        <f t="shared" si="19"/>
        <v>0</v>
      </c>
      <c r="K61" s="32">
        <f t="shared" si="20"/>
        <v>22.135749999999998</v>
      </c>
      <c r="L61" s="33">
        <f t="shared" si="21"/>
        <v>1223.8856174999999</v>
      </c>
      <c r="M61" s="49"/>
    </row>
    <row r="62" spans="1:13" ht="45" x14ac:dyDescent="0.2">
      <c r="A62" s="53" t="s">
        <v>174</v>
      </c>
      <c r="B62" s="53" t="s">
        <v>130</v>
      </c>
      <c r="C62" s="53" t="s">
        <v>41</v>
      </c>
      <c r="D62" s="53" t="s">
        <v>131</v>
      </c>
      <c r="E62" s="53" t="s">
        <v>34</v>
      </c>
      <c r="F62" s="101">
        <v>179.04599999999999</v>
      </c>
      <c r="G62" s="101">
        <v>19.34</v>
      </c>
      <c r="H62" s="30">
        <v>0.26490000000000002</v>
      </c>
      <c r="I62" s="35">
        <f t="shared" si="18"/>
        <v>24.463165999999998</v>
      </c>
      <c r="J62" s="28">
        <f t="shared" si="19"/>
        <v>0</v>
      </c>
      <c r="K62" s="32">
        <f t="shared" si="20"/>
        <v>24.463165999999998</v>
      </c>
      <c r="L62" s="33">
        <f t="shared" si="21"/>
        <v>4380.0320196359989</v>
      </c>
      <c r="M62" s="49"/>
    </row>
    <row r="63" spans="1:13" ht="15" x14ac:dyDescent="0.2">
      <c r="A63" s="51">
        <v>10</v>
      </c>
      <c r="B63" s="51"/>
      <c r="C63" s="51"/>
      <c r="D63" s="51" t="s">
        <v>132</v>
      </c>
      <c r="E63" s="52"/>
      <c r="F63" s="54"/>
      <c r="G63" s="54"/>
      <c r="H63" s="43"/>
      <c r="I63" s="44"/>
      <c r="J63" s="27"/>
      <c r="K63" s="45"/>
      <c r="L63" s="46"/>
      <c r="M63" s="50">
        <f>SUM(L64:L67)</f>
        <v>791026.22498900001</v>
      </c>
    </row>
    <row r="64" spans="1:13" ht="22.5" x14ac:dyDescent="0.2">
      <c r="A64" s="53" t="s">
        <v>175</v>
      </c>
      <c r="B64" s="53" t="s">
        <v>133</v>
      </c>
      <c r="C64" s="53" t="s">
        <v>64</v>
      </c>
      <c r="D64" s="53" t="s">
        <v>134</v>
      </c>
      <c r="E64" s="53" t="s">
        <v>61</v>
      </c>
      <c r="F64" s="101">
        <v>2</v>
      </c>
      <c r="G64" s="101">
        <v>2070.1</v>
      </c>
      <c r="H64" s="30">
        <v>0.26490000000000002</v>
      </c>
      <c r="I64" s="35">
        <f t="shared" ref="I64:I67" si="22">G64*(1+H64)</f>
        <v>2618.4694899999995</v>
      </c>
      <c r="J64" s="28">
        <f t="shared" ref="J64:J67" si="23">$J$72</f>
        <v>0</v>
      </c>
      <c r="K64" s="32">
        <f t="shared" ref="K64:K67" si="24">I64*(1-J64)</f>
        <v>2618.4694899999995</v>
      </c>
      <c r="L64" s="33">
        <f t="shared" ref="L64:L67" si="25">K64*F64</f>
        <v>5236.938979999999</v>
      </c>
      <c r="M64" s="49"/>
    </row>
    <row r="65" spans="1:14" ht="101.25" x14ac:dyDescent="0.2">
      <c r="A65" s="53" t="s">
        <v>176</v>
      </c>
      <c r="B65" s="53" t="s">
        <v>225</v>
      </c>
      <c r="C65" s="53" t="s">
        <v>64</v>
      </c>
      <c r="D65" s="53" t="s">
        <v>226</v>
      </c>
      <c r="E65" s="53" t="s">
        <v>227</v>
      </c>
      <c r="F65" s="101">
        <v>7</v>
      </c>
      <c r="G65" s="101">
        <v>29582.21</v>
      </c>
      <c r="H65" s="30">
        <v>0.26490000000000002</v>
      </c>
      <c r="I65" s="35">
        <f t="shared" si="22"/>
        <v>37418.537428999996</v>
      </c>
      <c r="J65" s="28">
        <f t="shared" si="23"/>
        <v>0</v>
      </c>
      <c r="K65" s="32">
        <f t="shared" si="24"/>
        <v>37418.537428999996</v>
      </c>
      <c r="L65" s="33">
        <f t="shared" si="25"/>
        <v>261929.76200299998</v>
      </c>
      <c r="M65" s="49"/>
    </row>
    <row r="66" spans="1:14" ht="101.25" x14ac:dyDescent="0.2">
      <c r="A66" s="53" t="s">
        <v>177</v>
      </c>
      <c r="B66" s="53" t="s">
        <v>225</v>
      </c>
      <c r="C66" s="53" t="s">
        <v>64</v>
      </c>
      <c r="D66" s="53" t="s">
        <v>226</v>
      </c>
      <c r="E66" s="53" t="s">
        <v>227</v>
      </c>
      <c r="F66" s="101">
        <v>7</v>
      </c>
      <c r="G66" s="101">
        <v>29582.21</v>
      </c>
      <c r="H66" s="30">
        <v>0.26490000000000002</v>
      </c>
      <c r="I66" s="35">
        <f t="shared" si="22"/>
        <v>37418.537428999996</v>
      </c>
      <c r="J66" s="28">
        <f t="shared" si="23"/>
        <v>0</v>
      </c>
      <c r="K66" s="32">
        <f t="shared" si="24"/>
        <v>37418.537428999996</v>
      </c>
      <c r="L66" s="33">
        <f t="shared" si="25"/>
        <v>261929.76200299998</v>
      </c>
      <c r="M66" s="49"/>
    </row>
    <row r="67" spans="1:14" ht="101.25" x14ac:dyDescent="0.2">
      <c r="A67" s="53" t="s">
        <v>178</v>
      </c>
      <c r="B67" s="53" t="s">
        <v>225</v>
      </c>
      <c r="C67" s="53" t="s">
        <v>64</v>
      </c>
      <c r="D67" s="53" t="s">
        <v>226</v>
      </c>
      <c r="E67" s="53" t="s">
        <v>227</v>
      </c>
      <c r="F67" s="101">
        <v>7</v>
      </c>
      <c r="G67" s="101">
        <v>29582.21</v>
      </c>
      <c r="H67" s="30">
        <v>0.26490000000000002</v>
      </c>
      <c r="I67" s="35">
        <f t="shared" si="22"/>
        <v>37418.537428999996</v>
      </c>
      <c r="J67" s="28">
        <f t="shared" si="23"/>
        <v>0</v>
      </c>
      <c r="K67" s="32">
        <f t="shared" si="24"/>
        <v>37418.537428999996</v>
      </c>
      <c r="L67" s="33">
        <f t="shared" si="25"/>
        <v>261929.76200299998</v>
      </c>
      <c r="M67" s="49"/>
    </row>
    <row r="68" spans="1:14" ht="15" x14ac:dyDescent="0.2">
      <c r="A68" s="51" t="s">
        <v>141</v>
      </c>
      <c r="B68" s="51"/>
      <c r="C68" s="51"/>
      <c r="D68" s="51" t="s">
        <v>135</v>
      </c>
      <c r="E68" s="53"/>
      <c r="F68" s="54"/>
      <c r="G68" s="54"/>
      <c r="H68" s="43"/>
      <c r="I68" s="44"/>
      <c r="J68" s="27"/>
      <c r="K68" s="45"/>
      <c r="L68" s="46"/>
      <c r="M68" s="50">
        <f>SUM(L69:L70)</f>
        <v>7104.6903199999988</v>
      </c>
    </row>
    <row r="69" spans="1:14" ht="15" x14ac:dyDescent="0.2">
      <c r="A69" s="53" t="s">
        <v>142</v>
      </c>
      <c r="B69" s="53" t="s">
        <v>136</v>
      </c>
      <c r="C69" s="53" t="s">
        <v>64</v>
      </c>
      <c r="D69" s="53" t="s">
        <v>137</v>
      </c>
      <c r="E69" s="53" t="s">
        <v>34</v>
      </c>
      <c r="F69" s="101">
        <v>105</v>
      </c>
      <c r="G69" s="101">
        <v>40.159999999999997</v>
      </c>
      <c r="H69" s="30">
        <v>0.26490000000000002</v>
      </c>
      <c r="I69" s="35">
        <f t="shared" ref="I69:I70" si="26">G69*(1+H69)</f>
        <v>50.798383999999992</v>
      </c>
      <c r="J69" s="28">
        <f t="shared" ref="J69:J70" si="27">$J$72</f>
        <v>0</v>
      </c>
      <c r="K69" s="32">
        <f t="shared" ref="K69:K70" si="28">I69*(1-J69)</f>
        <v>50.798383999999992</v>
      </c>
      <c r="L69" s="33">
        <f t="shared" ref="L69:L70" si="29">K69*F69</f>
        <v>5333.8303199999991</v>
      </c>
      <c r="M69" s="49"/>
    </row>
    <row r="70" spans="1:14" ht="22.5" x14ac:dyDescent="0.2">
      <c r="A70" s="53" t="s">
        <v>143</v>
      </c>
      <c r="B70" s="53" t="s">
        <v>138</v>
      </c>
      <c r="C70" s="53" t="s">
        <v>64</v>
      </c>
      <c r="D70" s="53" t="s">
        <v>139</v>
      </c>
      <c r="E70" s="53" t="s">
        <v>61</v>
      </c>
      <c r="F70" s="101">
        <v>4</v>
      </c>
      <c r="G70" s="101">
        <v>350</v>
      </c>
      <c r="H70" s="30">
        <v>0.26490000000000002</v>
      </c>
      <c r="I70" s="35">
        <f t="shared" si="26"/>
        <v>442.71499999999997</v>
      </c>
      <c r="J70" s="28">
        <f t="shared" si="27"/>
        <v>0</v>
      </c>
      <c r="K70" s="32">
        <f t="shared" si="28"/>
        <v>442.71499999999997</v>
      </c>
      <c r="L70" s="33">
        <f t="shared" si="29"/>
        <v>1770.86</v>
      </c>
      <c r="M70" s="33"/>
    </row>
    <row r="71" spans="1:14" ht="15" x14ac:dyDescent="0.2">
      <c r="A71" s="14"/>
      <c r="B71" s="14"/>
      <c r="C71" s="14"/>
      <c r="D71" s="15"/>
      <c r="E71" s="29"/>
      <c r="F71" s="102"/>
      <c r="G71" s="32"/>
      <c r="H71" s="30"/>
      <c r="I71" s="31"/>
      <c r="J71" s="28"/>
      <c r="K71" s="32"/>
      <c r="L71" s="33"/>
      <c r="M71" s="34"/>
    </row>
    <row r="72" spans="1:14" ht="15" customHeight="1" x14ac:dyDescent="0.2">
      <c r="A72" s="107" t="s">
        <v>11</v>
      </c>
      <c r="B72" s="108"/>
      <c r="C72" s="108"/>
      <c r="D72" s="108"/>
      <c r="E72" s="36"/>
      <c r="F72" s="36"/>
      <c r="G72" s="36"/>
      <c r="H72" s="37"/>
      <c r="I72" s="38"/>
      <c r="J72" s="39">
        <v>0</v>
      </c>
      <c r="K72" s="40"/>
      <c r="L72" s="122">
        <f>SUM(M11:M68)</f>
        <v>1073011.052183616</v>
      </c>
      <c r="M72" s="123"/>
      <c r="N72" s="13"/>
    </row>
    <row r="73" spans="1:14" ht="19.5" customHeight="1" x14ac:dyDescent="0.2">
      <c r="A73" s="103" t="s">
        <v>9</v>
      </c>
      <c r="B73" s="103"/>
      <c r="C73" s="103"/>
      <c r="D73" s="103"/>
      <c r="E73" s="103"/>
      <c r="F73" s="103"/>
      <c r="G73" s="104" t="s">
        <v>8</v>
      </c>
      <c r="H73" s="104"/>
      <c r="I73" s="104"/>
      <c r="J73" s="104"/>
      <c r="K73" s="104"/>
      <c r="L73" s="104"/>
      <c r="M73" s="104"/>
    </row>
    <row r="74" spans="1:14" ht="24" customHeight="1" x14ac:dyDescent="0.2">
      <c r="A74" s="104" t="s">
        <v>7</v>
      </c>
      <c r="B74" s="104"/>
      <c r="C74" s="104"/>
      <c r="D74" s="104"/>
      <c r="E74" s="104" t="s">
        <v>24</v>
      </c>
      <c r="F74" s="104"/>
      <c r="G74" s="104"/>
      <c r="H74" s="104"/>
      <c r="I74" s="104"/>
      <c r="J74" s="104"/>
      <c r="K74" s="104"/>
      <c r="L74" s="104"/>
      <c r="M74" s="104"/>
    </row>
    <row r="75" spans="1:14" ht="15" x14ac:dyDescent="0.2">
      <c r="A75" s="113" t="s">
        <v>12</v>
      </c>
      <c r="B75" s="19" t="s">
        <v>179</v>
      </c>
      <c r="C75" s="20"/>
      <c r="D75" s="7"/>
      <c r="E75" s="8"/>
      <c r="F75" s="9"/>
      <c r="G75" s="9"/>
      <c r="H75" s="9"/>
      <c r="I75" s="12"/>
      <c r="J75" s="12"/>
      <c r="K75" s="10"/>
      <c r="L75" s="10"/>
    </row>
    <row r="76" spans="1:14" ht="15" x14ac:dyDescent="0.2">
      <c r="A76" s="114"/>
      <c r="B76" s="21" t="s">
        <v>180</v>
      </c>
      <c r="C76" s="20"/>
      <c r="D76" s="7"/>
      <c r="E76" s="109"/>
      <c r="F76" s="109"/>
      <c r="G76" s="22"/>
      <c r="H76" s="23"/>
      <c r="I76" s="23"/>
      <c r="J76" s="23"/>
      <c r="K76" s="23"/>
      <c r="L76" s="10"/>
    </row>
    <row r="77" spans="1:14" ht="15" x14ac:dyDescent="0.2">
      <c r="A77" s="114"/>
      <c r="B77" s="105" t="s">
        <v>181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1:14" ht="15" x14ac:dyDescent="0.2">
      <c r="A78" s="114"/>
      <c r="B78" s="105" t="s">
        <v>182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1:14" ht="15" x14ac:dyDescent="0.2">
      <c r="A79" s="114"/>
      <c r="B79" s="105" t="s">
        <v>183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"/>
    </row>
    <row r="80" spans="1:14" ht="24" customHeight="1" x14ac:dyDescent="0.2">
      <c r="A80" s="114"/>
      <c r="B80" s="116" t="s">
        <v>13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15" x14ac:dyDescent="0.2">
      <c r="A81" s="6"/>
      <c r="B81" s="6"/>
      <c r="C81" s="6"/>
      <c r="D81" s="7"/>
      <c r="E81" s="8"/>
      <c r="F81" s="9"/>
      <c r="G81" s="9"/>
      <c r="H81" s="9"/>
      <c r="I81" s="12"/>
      <c r="J81" s="11"/>
      <c r="K81" s="10"/>
      <c r="L81" s="10"/>
    </row>
    <row r="82" spans="1:13" ht="15" x14ac:dyDescent="0.2">
      <c r="A82" s="6"/>
      <c r="B82" s="6"/>
      <c r="C82" s="6"/>
      <c r="D82" s="7"/>
      <c r="E82" s="8"/>
      <c r="F82" s="9"/>
      <c r="G82" s="9"/>
      <c r="H82" s="9"/>
      <c r="I82" s="12"/>
      <c r="J82" s="11"/>
      <c r="K82" s="10"/>
      <c r="L82" s="10"/>
    </row>
    <row r="83" spans="1:13" ht="15" x14ac:dyDescent="0.2">
      <c r="A83" s="6"/>
      <c r="B83" s="6"/>
      <c r="C83" s="6"/>
      <c r="D83" s="7"/>
      <c r="E83" s="8"/>
      <c r="F83" s="9"/>
      <c r="G83" s="9"/>
      <c r="H83" s="9"/>
      <c r="I83" s="12"/>
      <c r="J83" s="11"/>
      <c r="K83" s="10"/>
      <c r="L83" s="10"/>
    </row>
    <row r="84" spans="1:13" ht="15" x14ac:dyDescent="0.2">
      <c r="A84" s="6"/>
      <c r="B84" s="6"/>
      <c r="C84" s="6"/>
      <c r="D84" s="7"/>
      <c r="E84" s="8"/>
      <c r="F84" s="9"/>
      <c r="G84" s="9"/>
      <c r="H84" s="9"/>
      <c r="I84" s="12"/>
      <c r="J84" s="11"/>
      <c r="K84" s="10"/>
      <c r="L84" s="10"/>
      <c r="M84" s="13"/>
    </row>
    <row r="85" spans="1:13" ht="15" x14ac:dyDescent="0.2">
      <c r="A85" s="6"/>
      <c r="B85" s="6"/>
      <c r="C85" s="6"/>
      <c r="D85" s="7"/>
      <c r="E85" s="8"/>
      <c r="F85" s="9"/>
      <c r="G85" s="9"/>
      <c r="H85" s="9"/>
      <c r="I85" s="12"/>
      <c r="J85" s="11"/>
      <c r="K85" s="10"/>
      <c r="L85" s="10"/>
    </row>
    <row r="86" spans="1:13" ht="15" x14ac:dyDescent="0.2">
      <c r="A86" s="6"/>
      <c r="B86" s="6"/>
      <c r="C86" s="6"/>
      <c r="D86" s="7"/>
      <c r="E86" s="8"/>
      <c r="F86" s="9"/>
      <c r="G86" s="9"/>
      <c r="H86" s="9"/>
      <c r="I86" s="12"/>
      <c r="J86" s="11"/>
      <c r="K86" s="10"/>
      <c r="L86" s="10"/>
    </row>
    <row r="87" spans="1:13" ht="15" x14ac:dyDescent="0.2">
      <c r="A87" s="6"/>
      <c r="B87" s="6"/>
      <c r="C87" s="6"/>
      <c r="D87" s="7"/>
      <c r="E87" s="8"/>
      <c r="F87" s="9"/>
      <c r="G87" s="9"/>
      <c r="H87" s="9"/>
      <c r="I87" s="12"/>
      <c r="J87" s="11"/>
      <c r="K87" s="10"/>
      <c r="L87" s="10"/>
    </row>
    <row r="88" spans="1:13" ht="15" x14ac:dyDescent="0.2">
      <c r="A88" s="6"/>
      <c r="B88" s="6"/>
      <c r="C88" s="6"/>
      <c r="D88" s="7"/>
      <c r="E88" s="8"/>
      <c r="F88" s="9"/>
      <c r="G88" s="9"/>
      <c r="H88" s="9"/>
      <c r="I88" s="12"/>
      <c r="J88" s="11"/>
      <c r="K88" s="10"/>
      <c r="L88" s="10"/>
    </row>
    <row r="89" spans="1:13" ht="15" x14ac:dyDescent="0.2">
      <c r="A89" s="6"/>
      <c r="B89" s="6"/>
      <c r="C89" s="6"/>
      <c r="D89" s="7"/>
      <c r="E89" s="8"/>
      <c r="F89" s="9"/>
      <c r="G89" s="9"/>
      <c r="H89" s="9"/>
      <c r="I89" s="12"/>
      <c r="J89" s="11"/>
      <c r="K89" s="10"/>
      <c r="L89" s="10"/>
    </row>
    <row r="90" spans="1:13" ht="15" x14ac:dyDescent="0.2">
      <c r="A90" s="6"/>
      <c r="B90" s="6"/>
      <c r="C90" s="6"/>
      <c r="D90" s="7"/>
      <c r="E90" s="8"/>
      <c r="F90" s="9"/>
      <c r="G90" s="9"/>
      <c r="H90" s="9"/>
      <c r="I90" s="12"/>
      <c r="J90" s="11"/>
      <c r="K90" s="10"/>
      <c r="L90" s="10"/>
    </row>
    <row r="91" spans="1:13" ht="15" x14ac:dyDescent="0.2">
      <c r="A91" s="6"/>
      <c r="B91" s="6"/>
      <c r="C91" s="6"/>
      <c r="D91" s="7"/>
      <c r="E91" s="8"/>
      <c r="F91" s="9"/>
      <c r="G91" s="9"/>
      <c r="H91" s="9"/>
      <c r="I91" s="12"/>
      <c r="J91" s="11"/>
      <c r="K91" s="10"/>
      <c r="L91" s="10"/>
    </row>
    <row r="92" spans="1:13" ht="15" x14ac:dyDescent="0.2">
      <c r="A92" s="6"/>
      <c r="B92" s="6"/>
      <c r="C92" s="6"/>
      <c r="D92" s="7"/>
      <c r="E92" s="8"/>
      <c r="F92" s="9"/>
      <c r="G92" s="9"/>
      <c r="H92" s="9"/>
      <c r="I92" s="12"/>
      <c r="J92" s="11"/>
      <c r="K92" s="10"/>
      <c r="L92" s="10"/>
    </row>
    <row r="93" spans="1:13" ht="15" x14ac:dyDescent="0.2">
      <c r="A93" s="6"/>
      <c r="B93" s="6"/>
      <c r="C93" s="6"/>
      <c r="D93" s="7"/>
      <c r="E93" s="8"/>
      <c r="F93" s="9"/>
      <c r="G93" s="9"/>
      <c r="H93" s="9"/>
      <c r="I93" s="12"/>
      <c r="J93" s="16"/>
      <c r="K93" s="10"/>
      <c r="L93" s="10"/>
    </row>
    <row r="94" spans="1:13" ht="15" x14ac:dyDescent="0.2">
      <c r="A94" s="6"/>
      <c r="B94" s="6"/>
      <c r="C94" s="6"/>
      <c r="D94" s="7"/>
      <c r="E94" s="8"/>
      <c r="F94" s="9"/>
      <c r="G94" s="9"/>
      <c r="H94" s="9"/>
      <c r="I94" s="12"/>
      <c r="J94" s="16"/>
      <c r="K94" s="10"/>
      <c r="L94" s="10"/>
    </row>
    <row r="95" spans="1:13" ht="15" x14ac:dyDescent="0.2">
      <c r="A95" s="6"/>
      <c r="B95" s="6"/>
      <c r="C95" s="6"/>
      <c r="D95" s="7"/>
      <c r="E95" s="8"/>
      <c r="F95" s="9"/>
      <c r="G95" s="9"/>
      <c r="H95" s="9"/>
      <c r="I95" s="12"/>
      <c r="J95" s="16"/>
      <c r="K95" s="10"/>
      <c r="L95" s="10"/>
    </row>
    <row r="96" spans="1:13" ht="15" x14ac:dyDescent="0.2">
      <c r="A96" s="6"/>
      <c r="B96" s="6"/>
      <c r="C96" s="6"/>
      <c r="D96" s="7"/>
      <c r="E96" s="8"/>
      <c r="F96" s="9"/>
      <c r="G96" s="9"/>
      <c r="H96" s="9"/>
      <c r="I96" s="12"/>
      <c r="J96" s="16"/>
      <c r="K96" s="10"/>
      <c r="L96" s="10"/>
    </row>
    <row r="97" spans="1:12" ht="15" x14ac:dyDescent="0.2">
      <c r="A97" s="6"/>
      <c r="B97" s="6"/>
      <c r="C97" s="6"/>
      <c r="D97" s="7"/>
      <c r="E97" s="8"/>
      <c r="F97" s="9"/>
      <c r="G97" s="9"/>
      <c r="H97" s="9"/>
      <c r="I97" s="12"/>
      <c r="J97" s="16"/>
      <c r="K97" s="10"/>
      <c r="L97" s="10"/>
    </row>
    <row r="98" spans="1:12" ht="15" x14ac:dyDescent="0.2">
      <c r="A98" s="6"/>
      <c r="B98" s="6"/>
      <c r="C98" s="6"/>
      <c r="D98" s="7"/>
      <c r="E98" s="8"/>
      <c r="F98" s="9"/>
      <c r="G98" s="9"/>
      <c r="H98" s="9"/>
      <c r="I98" s="12"/>
      <c r="J98" s="16"/>
      <c r="K98" s="10"/>
      <c r="L98" s="10"/>
    </row>
    <row r="99" spans="1:12" ht="15" x14ac:dyDescent="0.2">
      <c r="A99" s="6"/>
      <c r="B99" s="6"/>
      <c r="C99" s="6"/>
      <c r="D99" s="7"/>
      <c r="E99" s="8"/>
      <c r="F99" s="9"/>
      <c r="G99" s="9"/>
      <c r="H99" s="9"/>
      <c r="I99" s="12"/>
      <c r="J99" s="16"/>
      <c r="K99" s="10"/>
      <c r="L99" s="10"/>
    </row>
    <row r="100" spans="1:12" ht="15" x14ac:dyDescent="0.2">
      <c r="A100" s="6"/>
      <c r="B100" s="6"/>
      <c r="C100" s="6"/>
      <c r="D100" s="7"/>
      <c r="E100" s="8"/>
      <c r="F100" s="9"/>
      <c r="G100" s="9"/>
      <c r="H100" s="9"/>
      <c r="I100" s="12"/>
      <c r="J100" s="16"/>
      <c r="K100" s="10"/>
      <c r="L100" s="10"/>
    </row>
    <row r="101" spans="1:12" ht="15" x14ac:dyDescent="0.2">
      <c r="A101" s="6"/>
      <c r="B101" s="6"/>
      <c r="C101" s="6"/>
      <c r="D101" s="7"/>
      <c r="E101" s="8"/>
      <c r="F101" s="9"/>
      <c r="G101" s="9"/>
      <c r="H101" s="9"/>
      <c r="I101" s="12"/>
      <c r="J101" s="16"/>
      <c r="K101" s="10"/>
      <c r="L101" s="10"/>
    </row>
    <row r="102" spans="1:12" ht="15" x14ac:dyDescent="0.2">
      <c r="A102" s="6"/>
      <c r="B102" s="6"/>
      <c r="C102" s="6"/>
      <c r="D102" s="7"/>
      <c r="E102" s="8"/>
      <c r="F102" s="9"/>
      <c r="G102" s="9"/>
      <c r="H102" s="9"/>
      <c r="I102" s="12"/>
      <c r="J102" s="16"/>
      <c r="K102" s="10"/>
      <c r="L102" s="10"/>
    </row>
    <row r="103" spans="1:12" ht="15" x14ac:dyDescent="0.2">
      <c r="A103" s="6"/>
      <c r="B103" s="6"/>
      <c r="C103" s="6"/>
      <c r="D103" s="7"/>
      <c r="E103" s="8"/>
      <c r="F103" s="9"/>
      <c r="G103" s="9"/>
      <c r="H103" s="9"/>
      <c r="I103" s="12"/>
      <c r="J103" s="16"/>
      <c r="K103" s="10"/>
      <c r="L103" s="10"/>
    </row>
    <row r="104" spans="1:12" ht="15" x14ac:dyDescent="0.2">
      <c r="A104" s="6"/>
      <c r="B104" s="6"/>
      <c r="C104" s="6"/>
      <c r="D104" s="7"/>
      <c r="E104" s="8"/>
      <c r="F104" s="9"/>
      <c r="G104" s="9"/>
      <c r="H104" s="9"/>
      <c r="I104" s="12"/>
      <c r="J104" s="16"/>
      <c r="K104" s="10"/>
      <c r="L104" s="10"/>
    </row>
    <row r="105" spans="1:12" ht="15" x14ac:dyDescent="0.2">
      <c r="A105" s="6"/>
      <c r="B105" s="6"/>
      <c r="C105" s="6"/>
      <c r="D105" s="7"/>
      <c r="E105" s="8"/>
      <c r="F105" s="9"/>
      <c r="G105" s="9"/>
      <c r="H105" s="9"/>
      <c r="I105" s="12"/>
      <c r="J105" s="16"/>
      <c r="K105" s="10"/>
      <c r="L105" s="10"/>
    </row>
    <row r="106" spans="1:12" ht="15" x14ac:dyDescent="0.2">
      <c r="A106" s="6"/>
      <c r="B106" s="6"/>
      <c r="C106" s="6"/>
      <c r="D106" s="7"/>
      <c r="E106" s="8"/>
      <c r="F106" s="9"/>
      <c r="G106" s="9"/>
      <c r="H106" s="9"/>
      <c r="I106" s="12"/>
      <c r="J106" s="16"/>
      <c r="K106" s="10"/>
      <c r="L106" s="10"/>
    </row>
    <row r="107" spans="1:12" ht="15" x14ac:dyDescent="0.2">
      <c r="A107" s="6"/>
      <c r="B107" s="6"/>
      <c r="C107" s="6"/>
      <c r="D107" s="7"/>
      <c r="E107" s="8"/>
      <c r="F107" s="9"/>
      <c r="G107" s="9"/>
      <c r="H107" s="9"/>
      <c r="I107" s="12"/>
      <c r="J107" s="16"/>
      <c r="K107" s="10"/>
      <c r="L107" s="10"/>
    </row>
    <row r="108" spans="1:12" ht="15" x14ac:dyDescent="0.2">
      <c r="A108" s="6"/>
      <c r="B108" s="6"/>
      <c r="C108" s="6"/>
      <c r="D108" s="7"/>
      <c r="E108" s="8"/>
      <c r="F108" s="9"/>
      <c r="G108" s="9"/>
      <c r="H108" s="9"/>
      <c r="I108" s="12"/>
      <c r="J108" s="16"/>
      <c r="K108" s="10"/>
      <c r="L108" s="10"/>
    </row>
    <row r="109" spans="1:12" ht="15" x14ac:dyDescent="0.2">
      <c r="A109" s="6"/>
      <c r="B109" s="6"/>
      <c r="C109" s="6"/>
      <c r="D109" s="7"/>
      <c r="E109" s="8"/>
      <c r="F109" s="9"/>
      <c r="G109" s="9"/>
      <c r="H109" s="9"/>
      <c r="I109" s="12"/>
      <c r="J109" s="16"/>
      <c r="K109" s="10"/>
      <c r="L109" s="10"/>
    </row>
  </sheetData>
  <mergeCells count="32">
    <mergeCell ref="A1:M1"/>
    <mergeCell ref="A2:M2"/>
    <mergeCell ref="A4:M4"/>
    <mergeCell ref="A5:M5"/>
    <mergeCell ref="A6:M6"/>
    <mergeCell ref="M9:M10"/>
    <mergeCell ref="G73:M74"/>
    <mergeCell ref="A75:A80"/>
    <mergeCell ref="A3:M3"/>
    <mergeCell ref="B77:M77"/>
    <mergeCell ref="B78:M78"/>
    <mergeCell ref="B80:M80"/>
    <mergeCell ref="E8:I8"/>
    <mergeCell ref="J8:M8"/>
    <mergeCell ref="A9:A10"/>
    <mergeCell ref="L72:M72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L9"/>
    <mergeCell ref="A73:F73"/>
    <mergeCell ref="A74:D74"/>
    <mergeCell ref="E74:F74"/>
    <mergeCell ref="B79:K79"/>
    <mergeCell ref="A72:D72"/>
    <mergeCell ref="E76:F76"/>
  </mergeCells>
  <phoneticPr fontId="42" type="noConversion"/>
  <printOptions horizontalCentered="1"/>
  <pageMargins left="0" right="0" top="0.55118110236220474" bottom="0.37" header="0.31496062992125984" footer="0.18"/>
  <pageSetup paperSize="9" scale="80" fitToHeight="16" orientation="landscape" r:id="rId1"/>
  <headerFooter>
    <oddHeader>&amp;R&amp;"Verdana,Normal"&amp;8Fls.:______
Processo n.º 23069.155083/2021-17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148C-1EF4-4773-B2FA-1D57AD84FD90}">
  <sheetPr>
    <pageSetUpPr fitToPage="1"/>
  </sheetPr>
  <dimension ref="A1:Q57"/>
  <sheetViews>
    <sheetView tabSelected="1" zoomScaleNormal="100" workbookViewId="0">
      <selection activeCell="A6" sqref="A6:Q6"/>
    </sheetView>
  </sheetViews>
  <sheetFormatPr defaultColWidth="14.42578125" defaultRowHeight="13.9" customHeight="1" x14ac:dyDescent="0.2"/>
  <cols>
    <col min="1" max="1" width="6" style="55" bestFit="1" customWidth="1"/>
    <col min="2" max="2" width="25.28515625" style="55" bestFit="1" customWidth="1"/>
    <col min="3" max="3" width="14.7109375" style="55" bestFit="1" customWidth="1"/>
    <col min="4" max="4" width="14.42578125" style="55" customWidth="1"/>
    <col min="5" max="5" width="10" style="55" bestFit="1" customWidth="1"/>
    <col min="6" max="6" width="11.85546875" style="55" bestFit="1" customWidth="1"/>
    <col min="7" max="7" width="13.140625" style="55" bestFit="1" customWidth="1"/>
    <col min="8" max="8" width="16" style="55" customWidth="1"/>
    <col min="9" max="15" width="14.5703125" style="55" bestFit="1" customWidth="1"/>
    <col min="16" max="16" width="16.42578125" style="55" bestFit="1" customWidth="1"/>
    <col min="17" max="17" width="11.28515625" style="55" bestFit="1" customWidth="1"/>
    <col min="18" max="16384" width="14.42578125" style="55"/>
  </cols>
  <sheetData>
    <row r="1" spans="1:17" ht="13.9" customHeight="1" x14ac:dyDescent="0.2">
      <c r="A1" s="202" t="s">
        <v>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13.9" customHeight="1" x14ac:dyDescent="0.2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ht="13.9" customHeight="1" x14ac:dyDescent="0.2">
      <c r="A3" s="203" t="s">
        <v>232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ht="20.45" customHeight="1" x14ac:dyDescent="0.2">
      <c r="A4" s="204" t="s">
        <v>184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ht="20.45" customHeight="1" x14ac:dyDescent="0.2">
      <c r="A5" s="128" t="s">
        <v>230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20.45" customHeight="1" x14ac:dyDescent="0.2">
      <c r="A6" s="129" t="s">
        <v>231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ht="13.9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4.45" customHeight="1" thickBot="1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1:17" ht="14.45" customHeight="1" thickTop="1" x14ac:dyDescent="0.2">
      <c r="A9" s="190" t="s">
        <v>0</v>
      </c>
      <c r="B9" s="193" t="s">
        <v>185</v>
      </c>
      <c r="C9" s="194"/>
      <c r="D9" s="195"/>
      <c r="E9" s="196" t="s">
        <v>186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58" t="s">
        <v>187</v>
      </c>
    </row>
    <row r="10" spans="1:17" ht="13.9" customHeight="1" x14ac:dyDescent="0.2">
      <c r="A10" s="191"/>
      <c r="B10" s="182" t="s">
        <v>188</v>
      </c>
      <c r="C10" s="138" t="s">
        <v>189</v>
      </c>
      <c r="D10" s="198" t="s">
        <v>26</v>
      </c>
      <c r="E10" s="200" t="s">
        <v>190</v>
      </c>
      <c r="F10" s="138" t="s">
        <v>191</v>
      </c>
      <c r="G10" s="138" t="s">
        <v>192</v>
      </c>
      <c r="H10" s="138" t="s">
        <v>193</v>
      </c>
      <c r="I10" s="138" t="s">
        <v>194</v>
      </c>
      <c r="J10" s="138" t="s">
        <v>195</v>
      </c>
      <c r="K10" s="138" t="s">
        <v>196</v>
      </c>
      <c r="L10" s="138" t="s">
        <v>197</v>
      </c>
      <c r="M10" s="138" t="s">
        <v>198</v>
      </c>
      <c r="N10" s="138" t="s">
        <v>212</v>
      </c>
      <c r="O10" s="138" t="s">
        <v>213</v>
      </c>
      <c r="P10" s="138" t="s">
        <v>214</v>
      </c>
      <c r="Q10" s="59" t="s">
        <v>199</v>
      </c>
    </row>
    <row r="11" spans="1:17" ht="13.9" customHeight="1" x14ac:dyDescent="0.2">
      <c r="A11" s="192"/>
      <c r="B11" s="197"/>
      <c r="C11" s="139"/>
      <c r="D11" s="199"/>
      <c r="E11" s="201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60" t="s">
        <v>26</v>
      </c>
    </row>
    <row r="12" spans="1:17" ht="6.95" customHeight="1" x14ac:dyDescent="0.2">
      <c r="A12" s="152">
        <f>1</f>
        <v>1</v>
      </c>
      <c r="B12" s="186" t="s">
        <v>200</v>
      </c>
      <c r="C12" s="187">
        <f>Orçamento!$M$11</f>
        <v>4248.7711457099995</v>
      </c>
      <c r="D12" s="184">
        <f>C12/$C$45</f>
        <v>3.9596713725022666E-3</v>
      </c>
      <c r="E12" s="90"/>
      <c r="F12" s="61"/>
      <c r="G12" s="91"/>
      <c r="H12" s="62"/>
      <c r="I12" s="62"/>
      <c r="J12" s="62"/>
      <c r="K12" s="62"/>
      <c r="L12" s="62"/>
      <c r="M12" s="62"/>
      <c r="N12" s="62"/>
      <c r="O12" s="62"/>
      <c r="P12" s="62"/>
      <c r="Q12" s="130">
        <f>SUM(E13:P13)</f>
        <v>4248.7711457099995</v>
      </c>
    </row>
    <row r="13" spans="1:17" ht="13.9" customHeight="1" x14ac:dyDescent="0.2">
      <c r="A13" s="181"/>
      <c r="B13" s="182"/>
      <c r="C13" s="183"/>
      <c r="D13" s="185"/>
      <c r="E13" s="63"/>
      <c r="F13" s="64">
        <f>F14*$C$12</f>
        <v>4248.7711457099995</v>
      </c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131"/>
    </row>
    <row r="14" spans="1:17" ht="13.9" customHeight="1" x14ac:dyDescent="0.2">
      <c r="A14" s="181"/>
      <c r="B14" s="182"/>
      <c r="C14" s="183"/>
      <c r="D14" s="185"/>
      <c r="E14" s="66"/>
      <c r="F14" s="67">
        <v>1</v>
      </c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>
        <f>SUM(E14:P14)</f>
        <v>1</v>
      </c>
    </row>
    <row r="15" spans="1:17" ht="6.95" customHeight="1" x14ac:dyDescent="0.2">
      <c r="A15" s="181">
        <f>A12+1</f>
        <v>2</v>
      </c>
      <c r="B15" s="182" t="s">
        <v>201</v>
      </c>
      <c r="C15" s="146">
        <f>Orçamento!$M$14</f>
        <v>10088.083459999998</v>
      </c>
      <c r="D15" s="184">
        <f>C15/$C$45</f>
        <v>9.4016584819610078E-3</v>
      </c>
      <c r="E15" s="70"/>
      <c r="F15" s="71"/>
      <c r="G15" s="71"/>
      <c r="H15" s="92"/>
      <c r="I15" s="72"/>
      <c r="J15" s="72"/>
      <c r="K15" s="72"/>
      <c r="L15" s="72"/>
      <c r="M15" s="72"/>
      <c r="N15" s="72"/>
      <c r="O15" s="72"/>
      <c r="P15" s="72"/>
      <c r="Q15" s="131">
        <f>SUM(E16:P16)</f>
        <v>10088.083459999998</v>
      </c>
    </row>
    <row r="16" spans="1:17" ht="13.9" customHeight="1" x14ac:dyDescent="0.2">
      <c r="A16" s="181"/>
      <c r="B16" s="182"/>
      <c r="C16" s="188"/>
      <c r="D16" s="185"/>
      <c r="E16" s="64"/>
      <c r="F16" s="64"/>
      <c r="G16" s="64"/>
      <c r="H16" s="64"/>
      <c r="I16" s="64">
        <f t="shared" ref="I16:P16" si="0">I17*$C$15</f>
        <v>694.11025887499989</v>
      </c>
      <c r="J16" s="64">
        <f t="shared" si="0"/>
        <v>438.43041311832616</v>
      </c>
      <c r="K16" s="64">
        <f t="shared" si="0"/>
        <v>2481.8929590953662</v>
      </c>
      <c r="L16" s="64">
        <f t="shared" si="0"/>
        <v>438.43041311832616</v>
      </c>
      <c r="M16" s="64">
        <f t="shared" si="0"/>
        <v>2482.352684290966</v>
      </c>
      <c r="N16" s="64">
        <f t="shared" si="0"/>
        <v>457.202074272402</v>
      </c>
      <c r="O16" s="64">
        <f t="shared" si="0"/>
        <v>1908.1849485301625</v>
      </c>
      <c r="P16" s="64">
        <f t="shared" si="0"/>
        <v>1187.4797086994504</v>
      </c>
      <c r="Q16" s="131"/>
    </row>
    <row r="17" spans="1:17" ht="13.9" customHeight="1" x14ac:dyDescent="0.2">
      <c r="A17" s="181"/>
      <c r="B17" s="182"/>
      <c r="C17" s="187"/>
      <c r="D17" s="185"/>
      <c r="E17" s="68"/>
      <c r="F17" s="68"/>
      <c r="G17" s="68"/>
      <c r="H17" s="68"/>
      <c r="I17" s="68">
        <f>E49+F49+G49+H49+I49</f>
        <v>6.8804967923510818E-2</v>
      </c>
      <c r="J17" s="68">
        <f t="shared" ref="I17:P17" si="1">J49</f>
        <v>4.3460228581249885E-2</v>
      </c>
      <c r="K17" s="68">
        <f t="shared" si="1"/>
        <v>0.24602224683571033</v>
      </c>
      <c r="L17" s="68">
        <f t="shared" si="1"/>
        <v>4.3460228581249885E-2</v>
      </c>
      <c r="M17" s="68">
        <f t="shared" si="1"/>
        <v>0.24606781794913563</v>
      </c>
      <c r="N17" s="68">
        <f t="shared" si="1"/>
        <v>4.5321004339946458E-2</v>
      </c>
      <c r="O17" s="68">
        <f t="shared" si="1"/>
        <v>0.18915237528478604</v>
      </c>
      <c r="P17" s="68">
        <f t="shared" si="1"/>
        <v>0.11771113050441107</v>
      </c>
      <c r="Q17" s="69">
        <f>SUM(E17:P17)</f>
        <v>1</v>
      </c>
    </row>
    <row r="18" spans="1:17" ht="6.95" customHeight="1" x14ac:dyDescent="0.2">
      <c r="A18" s="181">
        <f>A15+1</f>
        <v>3</v>
      </c>
      <c r="B18" s="182" t="s">
        <v>202</v>
      </c>
      <c r="C18" s="183">
        <f>Orçamento!$M$16</f>
        <v>173628.75052795999</v>
      </c>
      <c r="D18" s="184">
        <f>C18/$C$45</f>
        <v>0.16181450337777906</v>
      </c>
      <c r="E18" s="93"/>
      <c r="F18" s="71"/>
      <c r="G18" s="71"/>
      <c r="H18" s="72"/>
      <c r="I18" s="72"/>
      <c r="J18" s="92"/>
      <c r="K18" s="72"/>
      <c r="L18" s="92"/>
      <c r="M18" s="72"/>
      <c r="N18" s="92"/>
      <c r="O18" s="92"/>
      <c r="P18" s="92"/>
      <c r="Q18" s="131">
        <f>SUM(E19:P19)</f>
        <v>173628.75052795999</v>
      </c>
    </row>
    <row r="19" spans="1:17" ht="13.9" customHeight="1" x14ac:dyDescent="0.2">
      <c r="A19" s="181"/>
      <c r="B19" s="182"/>
      <c r="C19" s="183"/>
      <c r="D19" s="185"/>
      <c r="E19" s="89">
        <f>$C18*E20</f>
        <v>902.86950274539186</v>
      </c>
      <c r="F19" s="65"/>
      <c r="G19" s="65"/>
      <c r="H19" s="64">
        <f t="shared" ref="H19:M19" si="2">H20*$C$18</f>
        <v>121.540125369572</v>
      </c>
      <c r="I19" s="64">
        <f t="shared" si="2"/>
        <v>57523.205049913144</v>
      </c>
      <c r="J19" s="64"/>
      <c r="K19" s="64">
        <f t="shared" si="2"/>
        <v>57523.205049913144</v>
      </c>
      <c r="L19" s="64"/>
      <c r="M19" s="64">
        <f t="shared" si="2"/>
        <v>57557.930800018738</v>
      </c>
      <c r="N19" s="64"/>
      <c r="O19" s="64"/>
      <c r="P19" s="64"/>
      <c r="Q19" s="131"/>
    </row>
    <row r="20" spans="1:17" ht="13.9" customHeight="1" x14ac:dyDescent="0.2">
      <c r="A20" s="181"/>
      <c r="B20" s="182"/>
      <c r="C20" s="183"/>
      <c r="D20" s="185"/>
      <c r="E20" s="66">
        <v>5.1999999999999998E-3</v>
      </c>
      <c r="F20" s="67"/>
      <c r="G20" s="67"/>
      <c r="H20" s="68">
        <v>6.9999999999999999E-4</v>
      </c>
      <c r="I20" s="68">
        <v>0.33129999999999998</v>
      </c>
      <c r="J20" s="68"/>
      <c r="K20" s="68">
        <v>0.33129999999999998</v>
      </c>
      <c r="L20" s="68"/>
      <c r="M20" s="68">
        <v>0.33150000000000002</v>
      </c>
      <c r="N20" s="68"/>
      <c r="O20" s="68"/>
      <c r="P20" s="68"/>
      <c r="Q20" s="69">
        <f>SUM(E20:P20)</f>
        <v>1</v>
      </c>
    </row>
    <row r="21" spans="1:17" ht="6.95" customHeight="1" x14ac:dyDescent="0.2">
      <c r="A21" s="181">
        <f>A18+1</f>
        <v>4</v>
      </c>
      <c r="B21" s="182" t="s">
        <v>70</v>
      </c>
      <c r="C21" s="183">
        <f>Orçamento!$M$25</f>
        <v>1046.78114996</v>
      </c>
      <c r="D21" s="184">
        <f>C21/$C$45</f>
        <v>9.7555486295296105E-4</v>
      </c>
      <c r="E21" s="94"/>
      <c r="F21" s="71"/>
      <c r="G21" s="71"/>
      <c r="H21" s="72"/>
      <c r="I21" s="72"/>
      <c r="J21" s="74"/>
      <c r="K21" s="72"/>
      <c r="L21" s="74"/>
      <c r="M21" s="72"/>
      <c r="N21" s="74"/>
      <c r="O21" s="74"/>
      <c r="P21" s="74"/>
      <c r="Q21" s="131">
        <f>SUM(E22:P22)</f>
        <v>1046.78114996</v>
      </c>
    </row>
    <row r="22" spans="1:17" ht="13.9" customHeight="1" x14ac:dyDescent="0.2">
      <c r="A22" s="181"/>
      <c r="B22" s="182"/>
      <c r="C22" s="183"/>
      <c r="D22" s="185"/>
      <c r="E22" s="64"/>
      <c r="F22" s="65"/>
      <c r="G22" s="65"/>
      <c r="H22" s="89">
        <f>$C21*H23</f>
        <v>6.3853650147560002</v>
      </c>
      <c r="I22" s="89">
        <f>$C21*I23</f>
        <v>468.32988649210404</v>
      </c>
      <c r="J22" s="65"/>
      <c r="K22" s="89">
        <f>$C21*K23</f>
        <v>279.17653269433197</v>
      </c>
      <c r="L22" s="65"/>
      <c r="M22" s="89">
        <f>$C21*M23</f>
        <v>292.88936575880797</v>
      </c>
      <c r="N22" s="65"/>
      <c r="O22" s="65"/>
      <c r="P22" s="65"/>
      <c r="Q22" s="131"/>
    </row>
    <row r="23" spans="1:17" ht="13.9" customHeight="1" x14ac:dyDescent="0.2">
      <c r="A23" s="181"/>
      <c r="B23" s="182"/>
      <c r="C23" s="183"/>
      <c r="D23" s="185"/>
      <c r="E23" s="68"/>
      <c r="F23" s="67"/>
      <c r="G23" s="67"/>
      <c r="H23" s="68">
        <v>6.1000000000000004E-3</v>
      </c>
      <c r="I23" s="68">
        <v>0.44740000000000002</v>
      </c>
      <c r="J23" s="68"/>
      <c r="K23" s="68">
        <v>0.26669999999999999</v>
      </c>
      <c r="L23" s="68"/>
      <c r="M23" s="68">
        <v>0.27979999999999999</v>
      </c>
      <c r="N23" s="68"/>
      <c r="O23" s="68"/>
      <c r="P23" s="68"/>
      <c r="Q23" s="69">
        <f>SUM(E23:P23)</f>
        <v>1</v>
      </c>
    </row>
    <row r="24" spans="1:17" ht="6.95" customHeight="1" x14ac:dyDescent="0.2">
      <c r="A24" s="150">
        <f>A21+1</f>
        <v>5</v>
      </c>
      <c r="B24" s="143" t="s">
        <v>102</v>
      </c>
      <c r="C24" s="146">
        <f>Orçamento!$M$29</f>
        <v>42747.420219139996</v>
      </c>
      <c r="D24" s="135">
        <f>C24/$C$45</f>
        <v>3.9838751084760461E-2</v>
      </c>
      <c r="E24" s="66"/>
      <c r="F24" s="67"/>
      <c r="G24" s="67"/>
      <c r="H24" s="68"/>
      <c r="I24" s="95"/>
      <c r="J24" s="68"/>
      <c r="K24" s="95"/>
      <c r="L24" s="68"/>
      <c r="M24" s="95"/>
      <c r="N24" s="68"/>
      <c r="O24" s="95"/>
      <c r="P24" s="68"/>
      <c r="Q24" s="130">
        <f>SUM(E25:P25)</f>
        <v>42747.420219139996</v>
      </c>
    </row>
    <row r="25" spans="1:17" ht="13.9" customHeight="1" x14ac:dyDescent="0.2">
      <c r="A25" s="151"/>
      <c r="B25" s="144"/>
      <c r="C25" s="147"/>
      <c r="D25" s="136"/>
      <c r="E25" s="66"/>
      <c r="F25" s="67"/>
      <c r="G25" s="67"/>
      <c r="H25" s="68"/>
      <c r="I25" s="100">
        <f>$C24*I26</f>
        <v>1897.9854577298158</v>
      </c>
      <c r="J25" s="98"/>
      <c r="K25" s="100">
        <f>$C24*K26</f>
        <v>17385.375803124236</v>
      </c>
      <c r="L25" s="98"/>
      <c r="M25" s="100">
        <f>$C24*M26</f>
        <v>17385.375803124236</v>
      </c>
      <c r="N25" s="98"/>
      <c r="O25" s="100">
        <f>$C24*O26</f>
        <v>6078.683155161707</v>
      </c>
      <c r="P25" s="68"/>
      <c r="Q25" s="131"/>
    </row>
    <row r="26" spans="1:17" ht="15" customHeight="1" x14ac:dyDescent="0.2">
      <c r="A26" s="152"/>
      <c r="B26" s="145"/>
      <c r="C26" s="148"/>
      <c r="D26" s="137"/>
      <c r="E26" s="70"/>
      <c r="F26" s="71"/>
      <c r="G26" s="71"/>
      <c r="H26" s="74"/>
      <c r="I26" s="97">
        <v>4.4400000000000002E-2</v>
      </c>
      <c r="J26" s="96"/>
      <c r="K26" s="97">
        <v>0.40670000000000001</v>
      </c>
      <c r="L26" s="96"/>
      <c r="M26" s="97">
        <v>0.40670000000000001</v>
      </c>
      <c r="N26" s="97"/>
      <c r="O26" s="97">
        <v>0.14219999999999999</v>
      </c>
      <c r="P26" s="74"/>
      <c r="Q26" s="69">
        <f>SUM(E26:P26)</f>
        <v>1</v>
      </c>
    </row>
    <row r="27" spans="1:17" ht="6.95" customHeight="1" x14ac:dyDescent="0.2">
      <c r="A27" s="153">
        <f>A24+1</f>
        <v>6</v>
      </c>
      <c r="B27" s="140" t="s">
        <v>79</v>
      </c>
      <c r="C27" s="132">
        <f>Orçamento!$M$33</f>
        <v>18583.898151000001</v>
      </c>
      <c r="D27" s="135">
        <f>C27/$C$45</f>
        <v>1.7319391177920397E-2</v>
      </c>
      <c r="E27" s="70"/>
      <c r="F27" s="71"/>
      <c r="G27" s="71"/>
      <c r="H27" s="74"/>
      <c r="I27" s="72"/>
      <c r="J27" s="72"/>
      <c r="K27" s="74"/>
      <c r="L27" s="72"/>
      <c r="M27" s="74"/>
      <c r="N27" s="72"/>
      <c r="O27" s="74"/>
      <c r="P27" s="74"/>
      <c r="Q27" s="130">
        <f>SUM(E28:P28)</f>
        <v>18583.898151000001</v>
      </c>
    </row>
    <row r="28" spans="1:17" ht="15" customHeight="1" x14ac:dyDescent="0.2">
      <c r="A28" s="154"/>
      <c r="B28" s="141"/>
      <c r="C28" s="133"/>
      <c r="D28" s="136"/>
      <c r="E28" s="70"/>
      <c r="F28" s="71"/>
      <c r="G28" s="71"/>
      <c r="H28" s="74"/>
      <c r="I28" s="100">
        <f>$C27*I29</f>
        <v>4168.3683552693001</v>
      </c>
      <c r="J28" s="100">
        <f>$C27*J29</f>
        <v>4757.4779266560008</v>
      </c>
      <c r="K28" s="98"/>
      <c r="L28" s="100">
        <f>$C27*L29</f>
        <v>4757.4779266560008</v>
      </c>
      <c r="M28" s="98"/>
      <c r="N28" s="100">
        <f>$C27*N29</f>
        <v>4900.5739424187004</v>
      </c>
      <c r="O28" s="99"/>
      <c r="P28" s="74"/>
      <c r="Q28" s="131"/>
    </row>
    <row r="29" spans="1:17" ht="12" x14ac:dyDescent="0.2">
      <c r="A29" s="155"/>
      <c r="B29" s="142"/>
      <c r="C29" s="134"/>
      <c r="D29" s="137"/>
      <c r="E29" s="70"/>
      <c r="F29" s="71"/>
      <c r="G29" s="71"/>
      <c r="H29" s="74"/>
      <c r="I29" s="97">
        <v>0.2243</v>
      </c>
      <c r="J29" s="97">
        <v>0.25600000000000001</v>
      </c>
      <c r="K29" s="97"/>
      <c r="L29" s="97">
        <v>0.25600000000000001</v>
      </c>
      <c r="M29" s="97"/>
      <c r="N29" s="97">
        <v>0.26369999999999999</v>
      </c>
      <c r="O29" s="74"/>
      <c r="P29" s="74"/>
      <c r="Q29" s="69">
        <f>SUM(E29:P29)</f>
        <v>1</v>
      </c>
    </row>
    <row r="30" spans="1:17" ht="6.95" customHeight="1" x14ac:dyDescent="0.2">
      <c r="A30" s="153">
        <f>A27+1</f>
        <v>7</v>
      </c>
      <c r="B30" s="140" t="s">
        <v>103</v>
      </c>
      <c r="C30" s="132">
        <f>Orçamento!$M$46</f>
        <v>3415.9003969999999</v>
      </c>
      <c r="D30" s="135">
        <f>C30/$C$45</f>
        <v>3.18347177323898E-3</v>
      </c>
      <c r="E30" s="70"/>
      <c r="F30" s="71"/>
      <c r="G30" s="71"/>
      <c r="H30" s="74"/>
      <c r="I30" s="74"/>
      <c r="J30" s="74"/>
      <c r="K30" s="74"/>
      <c r="L30" s="74"/>
      <c r="M30" s="74"/>
      <c r="N30" s="74"/>
      <c r="O30" s="72"/>
      <c r="P30" s="72"/>
      <c r="Q30" s="130">
        <f>SUM(E31:P31)</f>
        <v>3415.9003969999994</v>
      </c>
    </row>
    <row r="31" spans="1:17" ht="15" customHeight="1" x14ac:dyDescent="0.2">
      <c r="A31" s="154"/>
      <c r="B31" s="141"/>
      <c r="C31" s="133"/>
      <c r="D31" s="136"/>
      <c r="E31" s="70"/>
      <c r="F31" s="71"/>
      <c r="G31" s="71"/>
      <c r="H31" s="74"/>
      <c r="I31" s="74"/>
      <c r="J31" s="74"/>
      <c r="K31" s="74"/>
      <c r="L31" s="74"/>
      <c r="M31" s="74"/>
      <c r="N31" s="74"/>
      <c r="O31" s="100">
        <f>$C30*O32</f>
        <v>1651.9294319891999</v>
      </c>
      <c r="P31" s="100">
        <f>$C30*P32</f>
        <v>1763.9709650107998</v>
      </c>
      <c r="Q31" s="131"/>
    </row>
    <row r="32" spans="1:17" ht="12" x14ac:dyDescent="0.2">
      <c r="A32" s="155"/>
      <c r="B32" s="142"/>
      <c r="C32" s="134"/>
      <c r="D32" s="137"/>
      <c r="E32" s="70"/>
      <c r="F32" s="71"/>
      <c r="G32" s="71"/>
      <c r="H32" s="74"/>
      <c r="I32" s="74"/>
      <c r="J32" s="74"/>
      <c r="K32" s="74"/>
      <c r="L32" s="74"/>
      <c r="M32" s="74"/>
      <c r="N32" s="74"/>
      <c r="O32" s="97">
        <v>0.48359999999999997</v>
      </c>
      <c r="P32" s="97">
        <v>0.51639999999999997</v>
      </c>
      <c r="Q32" s="69">
        <f>SUM(E32:P32)</f>
        <v>1</v>
      </c>
    </row>
    <row r="33" spans="1:17" ht="6.95" customHeight="1" x14ac:dyDescent="0.2">
      <c r="A33" s="153">
        <f>A30+1</f>
        <v>8</v>
      </c>
      <c r="B33" s="140" t="s">
        <v>116</v>
      </c>
      <c r="C33" s="132">
        <f>Orçamento!$M$54</f>
        <v>1834.7652777999997</v>
      </c>
      <c r="D33" s="135">
        <f>C33/$C$45</f>
        <v>1.7099220684318084E-3</v>
      </c>
      <c r="E33" s="70"/>
      <c r="F33" s="71"/>
      <c r="G33" s="71"/>
      <c r="H33" s="74"/>
      <c r="I33" s="74"/>
      <c r="J33" s="74"/>
      <c r="K33" s="74"/>
      <c r="L33" s="74"/>
      <c r="M33" s="74"/>
      <c r="N33" s="72"/>
      <c r="O33" s="74"/>
      <c r="P33" s="74"/>
      <c r="Q33" s="130">
        <f>SUM(E34:P34)</f>
        <v>1834.7652777999997</v>
      </c>
    </row>
    <row r="34" spans="1:17" ht="15" customHeight="1" x14ac:dyDescent="0.2">
      <c r="A34" s="154"/>
      <c r="B34" s="141"/>
      <c r="C34" s="133"/>
      <c r="D34" s="136"/>
      <c r="E34" s="70"/>
      <c r="F34" s="71"/>
      <c r="G34" s="71"/>
      <c r="H34" s="74"/>
      <c r="I34" s="74"/>
      <c r="J34" s="74"/>
      <c r="K34" s="74"/>
      <c r="L34" s="74"/>
      <c r="M34" s="74"/>
      <c r="N34" s="100">
        <f>$C33*N35</f>
        <v>1834.7652777999997</v>
      </c>
      <c r="O34" s="74"/>
      <c r="P34" s="74"/>
      <c r="Q34" s="131"/>
    </row>
    <row r="35" spans="1:17" ht="12" x14ac:dyDescent="0.2">
      <c r="A35" s="155"/>
      <c r="B35" s="142"/>
      <c r="C35" s="134"/>
      <c r="D35" s="137"/>
      <c r="E35" s="70"/>
      <c r="F35" s="71"/>
      <c r="G35" s="71"/>
      <c r="H35" s="74"/>
      <c r="I35" s="74"/>
      <c r="J35" s="74"/>
      <c r="K35" s="74"/>
      <c r="L35" s="74"/>
      <c r="M35" s="74"/>
      <c r="N35" s="97">
        <v>1</v>
      </c>
      <c r="O35" s="74"/>
      <c r="P35" s="74"/>
      <c r="Q35" s="69">
        <f>SUM(E35:P35)</f>
        <v>1</v>
      </c>
    </row>
    <row r="36" spans="1:17" ht="6.95" customHeight="1" x14ac:dyDescent="0.2">
      <c r="A36" s="153">
        <f>A33+1</f>
        <v>9</v>
      </c>
      <c r="B36" s="140" t="s">
        <v>119</v>
      </c>
      <c r="C36" s="132">
        <f>Orçamento!$M$56</f>
        <v>19285.766546045998</v>
      </c>
      <c r="D36" s="135">
        <f>C36/$C$45</f>
        <v>1.7973502236345813E-2</v>
      </c>
      <c r="E36" s="70"/>
      <c r="F36" s="71"/>
      <c r="G36" s="71"/>
      <c r="H36" s="74"/>
      <c r="I36" s="74"/>
      <c r="J36" s="72"/>
      <c r="K36" s="72"/>
      <c r="L36" s="72"/>
      <c r="M36" s="72"/>
      <c r="N36" s="72"/>
      <c r="O36" s="72"/>
      <c r="P36" s="74"/>
      <c r="Q36" s="130">
        <f>SUM(E37:P37)</f>
        <v>19285.766546045998</v>
      </c>
    </row>
    <row r="37" spans="1:17" ht="15" customHeight="1" x14ac:dyDescent="0.2">
      <c r="A37" s="154"/>
      <c r="B37" s="141"/>
      <c r="C37" s="133"/>
      <c r="D37" s="136"/>
      <c r="E37" s="70"/>
      <c r="F37" s="71"/>
      <c r="G37" s="71"/>
      <c r="H37" s="74"/>
      <c r="I37" s="74"/>
      <c r="J37" s="100">
        <f t="shared" ref="J37:O37" si="3">$C36*J38</f>
        <v>2044.2912538808757</v>
      </c>
      <c r="K37" s="100">
        <f t="shared" si="3"/>
        <v>2053.9341371538985</v>
      </c>
      <c r="L37" s="100">
        <f t="shared" si="3"/>
        <v>2044.2912538808757</v>
      </c>
      <c r="M37" s="100">
        <f t="shared" si="3"/>
        <v>2053.9341371538985</v>
      </c>
      <c r="N37" s="100">
        <f t="shared" si="3"/>
        <v>2044.2912538808757</v>
      </c>
      <c r="O37" s="100">
        <f t="shared" si="3"/>
        <v>9045.0245100955726</v>
      </c>
      <c r="P37" s="74"/>
      <c r="Q37" s="131"/>
    </row>
    <row r="38" spans="1:17" ht="13.9" customHeight="1" x14ac:dyDescent="0.2">
      <c r="A38" s="155"/>
      <c r="B38" s="142"/>
      <c r="C38" s="134"/>
      <c r="D38" s="137"/>
      <c r="E38" s="70"/>
      <c r="F38" s="71"/>
      <c r="G38" s="71"/>
      <c r="H38" s="74"/>
      <c r="I38" s="74"/>
      <c r="J38" s="97">
        <v>0.106</v>
      </c>
      <c r="K38" s="97">
        <v>0.1065</v>
      </c>
      <c r="L38" s="97">
        <v>0.106</v>
      </c>
      <c r="M38" s="97">
        <v>0.1065</v>
      </c>
      <c r="N38" s="97">
        <v>0.106</v>
      </c>
      <c r="O38" s="97">
        <v>0.46899999999999997</v>
      </c>
      <c r="P38" s="74"/>
      <c r="Q38" s="69">
        <f>SUM(E38:P38)</f>
        <v>1</v>
      </c>
    </row>
    <row r="39" spans="1:17" ht="6.95" customHeight="1" x14ac:dyDescent="0.2">
      <c r="A39" s="153">
        <f>A36+1</f>
        <v>10</v>
      </c>
      <c r="B39" s="140" t="s">
        <v>132</v>
      </c>
      <c r="C39" s="132">
        <f>Orçamento!$M$63</f>
        <v>791026.22498900001</v>
      </c>
      <c r="D39" s="135">
        <f>C39/$C$45</f>
        <v>0.73720230875463333</v>
      </c>
      <c r="E39" s="70"/>
      <c r="F39" s="71"/>
      <c r="G39" s="71"/>
      <c r="H39" s="72"/>
      <c r="I39" s="74"/>
      <c r="J39" s="72"/>
      <c r="K39" s="72"/>
      <c r="L39" s="72"/>
      <c r="M39" s="72"/>
      <c r="N39" s="72"/>
      <c r="O39" s="72"/>
      <c r="P39" s="72"/>
      <c r="Q39" s="130">
        <f>SUM(E40:P40)</f>
        <v>791026.22498900001</v>
      </c>
    </row>
    <row r="40" spans="1:17" ht="13.9" customHeight="1" x14ac:dyDescent="0.2">
      <c r="A40" s="154"/>
      <c r="B40" s="156"/>
      <c r="C40" s="133"/>
      <c r="D40" s="136"/>
      <c r="E40" s="70"/>
      <c r="F40" s="71"/>
      <c r="G40" s="71"/>
      <c r="H40" s="100">
        <f>$C39*H41</f>
        <v>3796.9258799471995</v>
      </c>
      <c r="I40" s="74"/>
      <c r="J40" s="100">
        <f t="shared" ref="J40:P40" si="4">$C39*J41</f>
        <v>39393.106004452195</v>
      </c>
      <c r="K40" s="100">
        <f t="shared" si="4"/>
        <v>183676.28944244579</v>
      </c>
      <c r="L40" s="100">
        <f t="shared" si="4"/>
        <v>39393.106004452195</v>
      </c>
      <c r="M40" s="100">
        <f t="shared" si="4"/>
        <v>183676.28944244579</v>
      </c>
      <c r="N40" s="100">
        <f t="shared" si="4"/>
        <v>39393.106004452195</v>
      </c>
      <c r="O40" s="100">
        <f t="shared" si="4"/>
        <v>183676.28944244579</v>
      </c>
      <c r="P40" s="100">
        <f t="shared" si="4"/>
        <v>118021.1127683588</v>
      </c>
      <c r="Q40" s="131"/>
    </row>
    <row r="41" spans="1:17" ht="13.9" customHeight="1" x14ac:dyDescent="0.2">
      <c r="A41" s="155"/>
      <c r="B41" s="157"/>
      <c r="C41" s="134"/>
      <c r="D41" s="137"/>
      <c r="E41" s="70"/>
      <c r="F41" s="71"/>
      <c r="G41" s="71"/>
      <c r="H41" s="97">
        <v>4.7999999999999996E-3</v>
      </c>
      <c r="I41" s="97"/>
      <c r="J41" s="97">
        <v>4.9799999999999997E-2</v>
      </c>
      <c r="K41" s="97">
        <v>0.23219999999999999</v>
      </c>
      <c r="L41" s="97">
        <v>4.9799999999999997E-2</v>
      </c>
      <c r="M41" s="97">
        <v>0.23219999999999999</v>
      </c>
      <c r="N41" s="97">
        <v>4.9799999999999997E-2</v>
      </c>
      <c r="O41" s="97">
        <v>0.23219999999999999</v>
      </c>
      <c r="P41" s="97">
        <v>0.1492</v>
      </c>
      <c r="Q41" s="69">
        <f>SUM(E41:P41)</f>
        <v>0.99999999999999989</v>
      </c>
    </row>
    <row r="42" spans="1:17" ht="6.95" customHeight="1" x14ac:dyDescent="0.2">
      <c r="A42" s="181">
        <f>A39+1</f>
        <v>11</v>
      </c>
      <c r="B42" s="182" t="s">
        <v>135</v>
      </c>
      <c r="C42" s="183">
        <f>Orçamento!$M$68</f>
        <v>7104.6903199999988</v>
      </c>
      <c r="D42" s="184">
        <f t="shared" ref="D42" si="5">C42/$C$45</f>
        <v>6.6212648094739557E-3</v>
      </c>
      <c r="E42" s="70"/>
      <c r="F42" s="71"/>
      <c r="G42" s="71"/>
      <c r="H42" s="92"/>
      <c r="I42" s="92"/>
      <c r="J42" s="92"/>
      <c r="K42" s="72"/>
      <c r="L42" s="92"/>
      <c r="M42" s="72"/>
      <c r="N42" s="92"/>
      <c r="O42" s="72"/>
      <c r="P42" s="72"/>
      <c r="Q42" s="131">
        <f>SUM(E43:P43)</f>
        <v>7104.6903199999997</v>
      </c>
    </row>
    <row r="43" spans="1:17" ht="13.9" customHeight="1" x14ac:dyDescent="0.2">
      <c r="A43" s="181"/>
      <c r="B43" s="182"/>
      <c r="C43" s="183"/>
      <c r="D43" s="185"/>
      <c r="E43" s="73"/>
      <c r="F43" s="65"/>
      <c r="G43" s="65"/>
      <c r="H43" s="64"/>
      <c r="I43" s="64"/>
      <c r="J43" s="64"/>
      <c r="K43" s="100">
        <f>$C42*K44</f>
        <v>584.71601333599983</v>
      </c>
      <c r="L43" s="64"/>
      <c r="M43" s="100">
        <f>$C42*M44</f>
        <v>584.71601333599983</v>
      </c>
      <c r="N43" s="64"/>
      <c r="O43" s="100">
        <f>$C42*O44</f>
        <v>602.47773913599985</v>
      </c>
      <c r="P43" s="100">
        <f>$C42*P44</f>
        <v>5332.7805541919997</v>
      </c>
      <c r="Q43" s="131"/>
    </row>
    <row r="44" spans="1:17" ht="13.9" customHeight="1" x14ac:dyDescent="0.2">
      <c r="A44" s="181"/>
      <c r="B44" s="182"/>
      <c r="C44" s="183"/>
      <c r="D44" s="185"/>
      <c r="E44" s="66"/>
      <c r="F44" s="67"/>
      <c r="G44" s="67"/>
      <c r="H44" s="68"/>
      <c r="I44" s="68"/>
      <c r="J44" s="68"/>
      <c r="K44" s="68">
        <v>8.2299999999999998E-2</v>
      </c>
      <c r="L44" s="68"/>
      <c r="M44" s="68">
        <v>8.2299999999999998E-2</v>
      </c>
      <c r="N44" s="68"/>
      <c r="O44" s="68">
        <v>8.48E-2</v>
      </c>
      <c r="P44" s="68">
        <v>0.75060000000000004</v>
      </c>
      <c r="Q44" s="69">
        <f>SUM(E44:P44)</f>
        <v>1</v>
      </c>
    </row>
    <row r="45" spans="1:17" ht="13.9" customHeight="1" x14ac:dyDescent="0.2">
      <c r="A45" s="165" t="s">
        <v>203</v>
      </c>
      <c r="B45" s="166"/>
      <c r="C45" s="75">
        <f>SUM(C12:C44)</f>
        <v>1073011.052183616</v>
      </c>
      <c r="D45" s="76">
        <f>SUM(D12:D44)</f>
        <v>1</v>
      </c>
      <c r="E45" s="167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9"/>
    </row>
    <row r="46" spans="1:17" ht="13.9" customHeight="1" x14ac:dyDescent="0.2">
      <c r="A46" s="170" t="s">
        <v>215</v>
      </c>
      <c r="B46" s="171"/>
      <c r="C46" s="171"/>
      <c r="D46" s="77">
        <f>C45-C15</f>
        <v>1062922.9687236159</v>
      </c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9"/>
    </row>
    <row r="47" spans="1:17" ht="13.9" customHeight="1" x14ac:dyDescent="0.2">
      <c r="A47" s="172" t="s">
        <v>204</v>
      </c>
      <c r="B47" s="173"/>
      <c r="C47" s="173"/>
      <c r="D47" s="174"/>
      <c r="E47" s="78">
        <f>E13+E19+E22+E25+E28+E31+E34+E37+E40+E43</f>
        <v>902.86950274539186</v>
      </c>
      <c r="F47" s="78">
        <f t="shared" ref="F47:P47" si="6">F13+F19+F22+F25+F28+F31+F34+F37+F40+F43</f>
        <v>4248.7711457099995</v>
      </c>
      <c r="G47" s="78">
        <f t="shared" si="6"/>
        <v>0</v>
      </c>
      <c r="H47" s="78">
        <f t="shared" si="6"/>
        <v>3924.8513703315275</v>
      </c>
      <c r="I47" s="78">
        <f t="shared" si="6"/>
        <v>64057.888749404359</v>
      </c>
      <c r="J47" s="78">
        <f t="shared" si="6"/>
        <v>46194.875184989069</v>
      </c>
      <c r="K47" s="78">
        <f t="shared" si="6"/>
        <v>261502.69697866743</v>
      </c>
      <c r="L47" s="78">
        <f t="shared" si="6"/>
        <v>46194.875184989069</v>
      </c>
      <c r="M47" s="78">
        <f t="shared" si="6"/>
        <v>261551.13556183749</v>
      </c>
      <c r="N47" s="78">
        <f t="shared" si="6"/>
        <v>48172.736478551771</v>
      </c>
      <c r="O47" s="78">
        <f t="shared" si="6"/>
        <v>201054.40427882827</v>
      </c>
      <c r="P47" s="78">
        <f t="shared" si="6"/>
        <v>125117.86428756159</v>
      </c>
      <c r="Q47" s="175"/>
    </row>
    <row r="48" spans="1:17" ht="13.9" customHeight="1" x14ac:dyDescent="0.2">
      <c r="A48" s="172" t="s">
        <v>205</v>
      </c>
      <c r="B48" s="173"/>
      <c r="C48" s="173"/>
      <c r="D48" s="174"/>
      <c r="E48" s="79">
        <f>E47</f>
        <v>902.86950274539186</v>
      </c>
      <c r="F48" s="80">
        <f>E48+F47</f>
        <v>5151.6406484553918</v>
      </c>
      <c r="G48" s="80">
        <f t="shared" ref="G48:P48" si="7">F48+G47</f>
        <v>5151.6406484553918</v>
      </c>
      <c r="H48" s="80">
        <f t="shared" si="7"/>
        <v>9076.4920187869193</v>
      </c>
      <c r="I48" s="80">
        <f t="shared" si="7"/>
        <v>73134.380768191273</v>
      </c>
      <c r="J48" s="80">
        <f t="shared" si="7"/>
        <v>119329.25595318034</v>
      </c>
      <c r="K48" s="80">
        <f t="shared" si="7"/>
        <v>380831.95293184777</v>
      </c>
      <c r="L48" s="80">
        <f t="shared" si="7"/>
        <v>427026.82811683684</v>
      </c>
      <c r="M48" s="80">
        <f t="shared" si="7"/>
        <v>688577.96367867431</v>
      </c>
      <c r="N48" s="80">
        <f t="shared" si="7"/>
        <v>736750.70015722606</v>
      </c>
      <c r="O48" s="80">
        <f t="shared" si="7"/>
        <v>937805.10443605436</v>
      </c>
      <c r="P48" s="80">
        <f t="shared" si="7"/>
        <v>1062922.9687236159</v>
      </c>
      <c r="Q48" s="176"/>
    </row>
    <row r="49" spans="1:17" ht="13.9" customHeight="1" x14ac:dyDescent="0.2">
      <c r="A49" s="172" t="s">
        <v>206</v>
      </c>
      <c r="B49" s="173"/>
      <c r="C49" s="173"/>
      <c r="D49" s="174"/>
      <c r="E49" s="81">
        <f>E47/$D$46</f>
        <v>8.4942138735564241E-4</v>
      </c>
      <c r="F49" s="81">
        <f t="shared" ref="F49:P49" si="8">F47/$D$46</f>
        <v>3.997252172292437E-3</v>
      </c>
      <c r="G49" s="81">
        <f t="shared" si="8"/>
        <v>0</v>
      </c>
      <c r="H49" s="81">
        <f>H47/$D$46</f>
        <v>3.692507816483245E-3</v>
      </c>
      <c r="I49" s="81">
        <f t="shared" si="8"/>
        <v>6.0265786547379491E-2</v>
      </c>
      <c r="J49" s="81">
        <f t="shared" si="8"/>
        <v>4.3460228581249885E-2</v>
      </c>
      <c r="K49" s="81">
        <f t="shared" si="8"/>
        <v>0.24602224683571033</v>
      </c>
      <c r="L49" s="81">
        <f t="shared" si="8"/>
        <v>4.3460228581249885E-2</v>
      </c>
      <c r="M49" s="81">
        <f t="shared" si="8"/>
        <v>0.24606781794913563</v>
      </c>
      <c r="N49" s="81">
        <f t="shared" si="8"/>
        <v>4.5321004339946458E-2</v>
      </c>
      <c r="O49" s="81">
        <f t="shared" si="8"/>
        <v>0.18915237528478604</v>
      </c>
      <c r="P49" s="81">
        <f t="shared" si="8"/>
        <v>0.11771113050441107</v>
      </c>
      <c r="Q49" s="176"/>
    </row>
    <row r="50" spans="1:17" ht="13.9" customHeight="1" x14ac:dyDescent="0.2">
      <c r="A50" s="178" t="s">
        <v>207</v>
      </c>
      <c r="B50" s="179"/>
      <c r="C50" s="179"/>
      <c r="D50" s="180"/>
      <c r="E50" s="79">
        <f>E47+E16</f>
        <v>902.86950274539186</v>
      </c>
      <c r="F50" s="79">
        <f t="shared" ref="F50:P50" si="9">F47+F16</f>
        <v>4248.7711457099995</v>
      </c>
      <c r="G50" s="79">
        <f t="shared" si="9"/>
        <v>0</v>
      </c>
      <c r="H50" s="79">
        <f t="shared" si="9"/>
        <v>3924.8513703315275</v>
      </c>
      <c r="I50" s="79">
        <f t="shared" si="9"/>
        <v>64751.999008279359</v>
      </c>
      <c r="J50" s="79">
        <f t="shared" si="9"/>
        <v>46633.305598107392</v>
      </c>
      <c r="K50" s="79">
        <f t="shared" si="9"/>
        <v>263984.58993776282</v>
      </c>
      <c r="L50" s="79">
        <f t="shared" si="9"/>
        <v>46633.305598107392</v>
      </c>
      <c r="M50" s="79">
        <f t="shared" si="9"/>
        <v>264033.48824612849</v>
      </c>
      <c r="N50" s="79">
        <f t="shared" si="9"/>
        <v>48629.938552824176</v>
      </c>
      <c r="O50" s="79">
        <f t="shared" si="9"/>
        <v>202962.58922735843</v>
      </c>
      <c r="P50" s="79">
        <f t="shared" si="9"/>
        <v>126305.34399626104</v>
      </c>
      <c r="Q50" s="176"/>
    </row>
    <row r="51" spans="1:17" ht="13.9" customHeight="1" x14ac:dyDescent="0.2">
      <c r="A51" s="178" t="s">
        <v>208</v>
      </c>
      <c r="B51" s="179"/>
      <c r="C51" s="179"/>
      <c r="D51" s="180"/>
      <c r="E51" s="82">
        <f>E50</f>
        <v>902.86950274539186</v>
      </c>
      <c r="F51" s="83">
        <f>E51+F50</f>
        <v>5151.6406484553918</v>
      </c>
      <c r="G51" s="83">
        <f t="shared" ref="G51:P51" si="10">F51+G50</f>
        <v>5151.6406484553918</v>
      </c>
      <c r="H51" s="83">
        <f t="shared" si="10"/>
        <v>9076.4920187869193</v>
      </c>
      <c r="I51" s="83">
        <f t="shared" si="10"/>
        <v>73828.49102706628</v>
      </c>
      <c r="J51" s="83">
        <f t="shared" si="10"/>
        <v>120461.79662517368</v>
      </c>
      <c r="K51" s="83">
        <f t="shared" si="10"/>
        <v>384446.38656293647</v>
      </c>
      <c r="L51" s="83">
        <f t="shared" si="10"/>
        <v>431079.69216104387</v>
      </c>
      <c r="M51" s="83">
        <f t="shared" si="10"/>
        <v>695113.1804071723</v>
      </c>
      <c r="N51" s="83">
        <f t="shared" si="10"/>
        <v>743743.1189599965</v>
      </c>
      <c r="O51" s="83">
        <f t="shared" si="10"/>
        <v>946705.70818735496</v>
      </c>
      <c r="P51" s="83">
        <f t="shared" si="10"/>
        <v>1073011.052183616</v>
      </c>
      <c r="Q51" s="176"/>
    </row>
    <row r="52" spans="1:17" ht="13.9" customHeight="1" x14ac:dyDescent="0.2">
      <c r="A52" s="172" t="s">
        <v>209</v>
      </c>
      <c r="B52" s="173"/>
      <c r="C52" s="173"/>
      <c r="D52" s="174"/>
      <c r="E52" s="84">
        <f>E50/$C$45</f>
        <v>8.4143541756445098E-4</v>
      </c>
      <c r="F52" s="84">
        <f t="shared" ref="F52:P52" si="11">F50/$C$45</f>
        <v>3.9596713725022666E-3</v>
      </c>
      <c r="G52" s="84">
        <f t="shared" si="11"/>
        <v>0</v>
      </c>
      <c r="H52" s="84">
        <f t="shared" si="11"/>
        <v>3.6577921190506977E-3</v>
      </c>
      <c r="I52" s="84">
        <f t="shared" si="11"/>
        <v>6.0346069014393391E-2</v>
      </c>
      <c r="J52" s="84">
        <f t="shared" si="11"/>
        <v>4.3460228581249878E-2</v>
      </c>
      <c r="K52" s="84">
        <f t="shared" si="11"/>
        <v>0.24602224683571033</v>
      </c>
      <c r="L52" s="84">
        <f t="shared" si="11"/>
        <v>4.3460228581249878E-2</v>
      </c>
      <c r="M52" s="84">
        <f t="shared" si="11"/>
        <v>0.24606781794913563</v>
      </c>
      <c r="N52" s="84">
        <f t="shared" si="11"/>
        <v>4.5321004339946458E-2</v>
      </c>
      <c r="O52" s="84">
        <f t="shared" si="11"/>
        <v>0.18915237528478601</v>
      </c>
      <c r="P52" s="84">
        <f t="shared" si="11"/>
        <v>0.11771113050441105</v>
      </c>
      <c r="Q52" s="176"/>
    </row>
    <row r="53" spans="1:17" ht="13.9" customHeight="1" thickBot="1" x14ac:dyDescent="0.25">
      <c r="A53" s="158" t="s">
        <v>210</v>
      </c>
      <c r="B53" s="159"/>
      <c r="C53" s="159"/>
      <c r="D53" s="160"/>
      <c r="E53" s="85">
        <f>E52</f>
        <v>8.4143541756445098E-4</v>
      </c>
      <c r="F53" s="86">
        <f>E53+F52</f>
        <v>4.8011067900667172E-3</v>
      </c>
      <c r="G53" s="86">
        <f t="shared" ref="G53:P53" si="12">F53+G52</f>
        <v>4.8011067900667172E-3</v>
      </c>
      <c r="H53" s="86">
        <f t="shared" si="12"/>
        <v>8.4588989091174144E-3</v>
      </c>
      <c r="I53" s="86">
        <f t="shared" si="12"/>
        <v>6.8804967923510804E-2</v>
      </c>
      <c r="J53" s="86">
        <f t="shared" si="12"/>
        <v>0.11226519650476069</v>
      </c>
      <c r="K53" s="86">
        <f t="shared" si="12"/>
        <v>0.35828744334047102</v>
      </c>
      <c r="L53" s="86">
        <f t="shared" si="12"/>
        <v>0.40174767192172089</v>
      </c>
      <c r="M53" s="86">
        <f t="shared" si="12"/>
        <v>0.64781548987085658</v>
      </c>
      <c r="N53" s="86">
        <f t="shared" si="12"/>
        <v>0.69313649421080303</v>
      </c>
      <c r="O53" s="86">
        <f t="shared" si="12"/>
        <v>0.88228886949558905</v>
      </c>
      <c r="P53" s="86">
        <f t="shared" si="12"/>
        <v>1</v>
      </c>
      <c r="Q53" s="177"/>
    </row>
    <row r="54" spans="1:17" ht="25.5" customHeight="1" thickTop="1" x14ac:dyDescent="0.2">
      <c r="A54" s="161" t="s">
        <v>9</v>
      </c>
      <c r="B54" s="161"/>
      <c r="C54" s="161"/>
      <c r="D54" s="161"/>
      <c r="E54" s="161"/>
      <c r="F54" s="161" t="s">
        <v>211</v>
      </c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</row>
    <row r="55" spans="1:17" ht="27.75" customHeight="1" x14ac:dyDescent="0.2">
      <c r="A55" s="163" t="s">
        <v>7</v>
      </c>
      <c r="B55" s="163"/>
      <c r="C55" s="163"/>
      <c r="D55" s="163" t="s">
        <v>24</v>
      </c>
      <c r="E55" s="163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</row>
    <row r="56" spans="1:17" ht="13.9" customHeight="1" x14ac:dyDescent="0.2">
      <c r="A56" s="164" t="s">
        <v>12</v>
      </c>
      <c r="B56" s="164"/>
      <c r="C56" s="87"/>
      <c r="D56" s="8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3.9" customHeight="1" x14ac:dyDescent="0.2">
      <c r="A57" s="88"/>
      <c r="B57" s="149" t="s">
        <v>27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</row>
  </sheetData>
  <mergeCells count="97">
    <mergeCell ref="A6:Q6"/>
    <mergeCell ref="A1:Q1"/>
    <mergeCell ref="A2:Q2"/>
    <mergeCell ref="A3:Q3"/>
    <mergeCell ref="A4:Q4"/>
    <mergeCell ref="A5:Q5"/>
    <mergeCell ref="L10:L11"/>
    <mergeCell ref="P10:P11"/>
    <mergeCell ref="N10:N11"/>
    <mergeCell ref="O10:O11"/>
    <mergeCell ref="A8:Q8"/>
    <mergeCell ref="A9:A11"/>
    <mergeCell ref="B9:D9"/>
    <mergeCell ref="E9:P9"/>
    <mergeCell ref="B10:B11"/>
    <mergeCell ref="C10:C11"/>
    <mergeCell ref="D10:D11"/>
    <mergeCell ref="E10:E11"/>
    <mergeCell ref="F10:F11"/>
    <mergeCell ref="G10:G11"/>
    <mergeCell ref="A15:A17"/>
    <mergeCell ref="B15:B17"/>
    <mergeCell ref="C15:C17"/>
    <mergeCell ref="D15:D17"/>
    <mergeCell ref="Q15:Q16"/>
    <mergeCell ref="A12:A14"/>
    <mergeCell ref="B12:B14"/>
    <mergeCell ref="C12:C14"/>
    <mergeCell ref="D12:D14"/>
    <mergeCell ref="Q12:Q13"/>
    <mergeCell ref="A21:A23"/>
    <mergeCell ref="B21:B23"/>
    <mergeCell ref="C21:C23"/>
    <mergeCell ref="D21:D23"/>
    <mergeCell ref="Q21:Q22"/>
    <mergeCell ref="A18:A20"/>
    <mergeCell ref="B18:B20"/>
    <mergeCell ref="C18:C20"/>
    <mergeCell ref="D18:D20"/>
    <mergeCell ref="Q18:Q19"/>
    <mergeCell ref="A42:A44"/>
    <mergeCell ref="B42:B44"/>
    <mergeCell ref="C42:C44"/>
    <mergeCell ref="D42:D44"/>
    <mergeCell ref="Q42:Q43"/>
    <mergeCell ref="A45:B45"/>
    <mergeCell ref="E45:Q46"/>
    <mergeCell ref="A46:C46"/>
    <mergeCell ref="A47:D47"/>
    <mergeCell ref="Q47:Q53"/>
    <mergeCell ref="A48:D48"/>
    <mergeCell ref="A49:D49"/>
    <mergeCell ref="A50:D50"/>
    <mergeCell ref="A51:D51"/>
    <mergeCell ref="A52:D52"/>
    <mergeCell ref="B57:Q57"/>
    <mergeCell ref="D24:D26"/>
    <mergeCell ref="D27:D29"/>
    <mergeCell ref="A24:A26"/>
    <mergeCell ref="A27:A29"/>
    <mergeCell ref="A30:A32"/>
    <mergeCell ref="A33:A35"/>
    <mergeCell ref="A36:A38"/>
    <mergeCell ref="A39:A41"/>
    <mergeCell ref="B39:B41"/>
    <mergeCell ref="A53:D53"/>
    <mergeCell ref="A54:E54"/>
    <mergeCell ref="F54:Q55"/>
    <mergeCell ref="A55:C55"/>
    <mergeCell ref="D55:E55"/>
    <mergeCell ref="A56:B56"/>
    <mergeCell ref="D30:D32"/>
    <mergeCell ref="M10:M11"/>
    <mergeCell ref="B36:B38"/>
    <mergeCell ref="B33:B35"/>
    <mergeCell ref="B30:B32"/>
    <mergeCell ref="B27:B29"/>
    <mergeCell ref="B24:B26"/>
    <mergeCell ref="C24:C26"/>
    <mergeCell ref="C27:C29"/>
    <mergeCell ref="C30:C32"/>
    <mergeCell ref="C33:C35"/>
    <mergeCell ref="C36:C38"/>
    <mergeCell ref="H10:H11"/>
    <mergeCell ref="I10:I11"/>
    <mergeCell ref="J10:J11"/>
    <mergeCell ref="K10:K11"/>
    <mergeCell ref="Q39:Q40"/>
    <mergeCell ref="C39:C41"/>
    <mergeCell ref="D39:D41"/>
    <mergeCell ref="D36:D38"/>
    <mergeCell ref="D33:D35"/>
    <mergeCell ref="Q24:Q25"/>
    <mergeCell ref="Q27:Q28"/>
    <mergeCell ref="Q30:Q31"/>
    <mergeCell ref="Q33:Q34"/>
    <mergeCell ref="Q36:Q37"/>
  </mergeCells>
  <conditionalFormatting sqref="E45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" right="0" top="0.55118110236220474" bottom="0.55118110236220474" header="0.31496062992125984" footer="0.35433070866141736"/>
  <pageSetup paperSize="9" scale="59" orientation="landscape" r:id="rId1"/>
  <headerFooter>
    <oddHeader>&amp;R&amp;"Verdana,Normal"&amp;8Fls.:______
Processo n.º 23069.155083/2021-17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 FisicoFinanceiro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JUNIOR</cp:lastModifiedBy>
  <cp:lastPrinted>2021-08-30T13:49:48Z</cp:lastPrinted>
  <dcterms:created xsi:type="dcterms:W3CDTF">2009-04-27T20:33:58Z</dcterms:created>
  <dcterms:modified xsi:type="dcterms:W3CDTF">2021-08-30T13:50:04Z</dcterms:modified>
</cp:coreProperties>
</file>