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le\Desktop\PE 56-2021 Portaria e Zeladoria\Edital\"/>
    </mc:Choice>
  </mc:AlternateContent>
  <xr:revisionPtr revIDLastSave="0" documentId="8_{705DE5AA-7E09-425E-A3A3-D2487CA1B1B0}" xr6:coauthVersionLast="47" xr6:coauthVersionMax="47" xr10:uidLastSave="{00000000-0000-0000-0000-000000000000}"/>
  <bookViews>
    <workbookView xWindow="15" yWindow="600" windowWidth="28785" windowHeight="15600" tabRatio="816" activeTab="1" xr2:uid="{B47CC2C9-1281-411E-8D79-F6BC3AD5AFC8}"/>
  </bookViews>
  <sheets>
    <sheet name="Anexo III-A Equip." sheetId="1" r:id="rId1"/>
    <sheet name="Anexo III-B Material" sheetId="4" r:id="rId2"/>
    <sheet name="Anexo III-C Uniformes" sheetId="5" r:id="rId3"/>
    <sheet name="Anexo IV-A Porteiro 44D" sheetId="7" r:id="rId4"/>
    <sheet name="Anexo IV-B Porteiro 44N" sheetId="11" r:id="rId5"/>
    <sheet name="Anexo IV-C Porteiro 12x36D" sheetId="12" r:id="rId6"/>
    <sheet name="Anexo IV-D Porteiro 12x36N" sheetId="13" r:id="rId7"/>
    <sheet name="Anexo IV-E Zelador 44D" sheetId="9" r:id="rId8"/>
    <sheet name="Anexo IV-F Zelador 44N" sheetId="14" r:id="rId9"/>
    <sheet name="Anexo IV-G Zelador 12X36D" sheetId="15" r:id="rId10"/>
    <sheet name="Anexo IV-H Zelador 12X36N" sheetId="16" r:id="rId11"/>
    <sheet name="Anexo IV-I Supervisor 44D" sheetId="8" r:id="rId12"/>
    <sheet name="Anexo IV-J Supervisor 12X36N" sheetId="17" r:id="rId13"/>
    <sheet name="Anexo IV -K-Custo Total MDO" sheetId="10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F10" i="4"/>
  <c r="F12" i="4"/>
  <c r="C104" i="17"/>
  <c r="F18" i="1"/>
  <c r="C26" i="17"/>
  <c r="C26" i="14"/>
  <c r="C26" i="16"/>
  <c r="C26" i="13"/>
  <c r="C26" i="11"/>
  <c r="C21" i="10"/>
  <c r="C103" i="17"/>
  <c r="C55" i="8"/>
  <c r="C34" i="8"/>
  <c r="C102" i="13"/>
  <c r="C102" i="12"/>
  <c r="C102" i="11"/>
  <c r="C102" i="7"/>
  <c r="E36" i="4"/>
  <c r="E35" i="4"/>
  <c r="F35" i="4" s="1"/>
  <c r="C92" i="15" l="1"/>
  <c r="C97" i="15" s="1"/>
  <c r="C92" i="14"/>
  <c r="C97" i="14" s="1"/>
  <c r="C92" i="9"/>
  <c r="C97" i="9" s="1"/>
  <c r="C92" i="12"/>
  <c r="C97" i="12" s="1"/>
  <c r="C92" i="7"/>
  <c r="C97" i="7" s="1"/>
  <c r="C85" i="7"/>
  <c r="C54" i="7"/>
  <c r="D43" i="7"/>
  <c r="F30" i="4"/>
  <c r="F36" i="4"/>
  <c r="C55" i="15"/>
  <c r="C55" i="14"/>
  <c r="C55" i="9"/>
  <c r="C55" i="13"/>
  <c r="C55" i="12"/>
  <c r="C55" i="11"/>
  <c r="C55" i="7"/>
  <c r="C55" i="17"/>
  <c r="C55" i="16"/>
  <c r="C139" i="17"/>
  <c r="C143" i="17" s="1"/>
  <c r="C113" i="17"/>
  <c r="C117" i="17" s="1"/>
  <c r="C102" i="17"/>
  <c r="C49" i="17"/>
  <c r="C23" i="17"/>
  <c r="C29" i="17" s="1"/>
  <c r="C139" i="16"/>
  <c r="C143" i="16" s="1"/>
  <c r="C113" i="16"/>
  <c r="C117" i="16" s="1"/>
  <c r="C102" i="16"/>
  <c r="C54" i="16"/>
  <c r="C49" i="16"/>
  <c r="C23" i="16"/>
  <c r="C29" i="16" s="1"/>
  <c r="C139" i="15"/>
  <c r="C143" i="15" s="1"/>
  <c r="C113" i="15"/>
  <c r="C117" i="15" s="1"/>
  <c r="C102" i="15"/>
  <c r="C54" i="15"/>
  <c r="C59" i="15" s="1"/>
  <c r="C65" i="15" s="1"/>
  <c r="C49" i="15"/>
  <c r="C23" i="15"/>
  <c r="C29" i="15" s="1"/>
  <c r="C138" i="14"/>
  <c r="C142" i="14" s="1"/>
  <c r="C113" i="14"/>
  <c r="C117" i="14" s="1"/>
  <c r="C102" i="14"/>
  <c r="C54" i="14"/>
  <c r="C49" i="14"/>
  <c r="C23" i="14"/>
  <c r="C29" i="14" s="1"/>
  <c r="C139" i="13"/>
  <c r="C143" i="13" s="1"/>
  <c r="C113" i="13"/>
  <c r="C117" i="13" s="1"/>
  <c r="C54" i="13"/>
  <c r="C49" i="13"/>
  <c r="C23" i="13"/>
  <c r="C29" i="13" s="1"/>
  <c r="C139" i="12"/>
  <c r="C143" i="12" s="1"/>
  <c r="C113" i="12"/>
  <c r="C117" i="12" s="1"/>
  <c r="C54" i="12"/>
  <c r="C49" i="12"/>
  <c r="C23" i="12"/>
  <c r="C29" i="12" s="1"/>
  <c r="C142" i="11"/>
  <c r="C138" i="11"/>
  <c r="C117" i="11"/>
  <c r="C113" i="11"/>
  <c r="C54" i="11"/>
  <c r="C49" i="11"/>
  <c r="C29" i="11"/>
  <c r="C122" i="11" s="1"/>
  <c r="C23" i="11"/>
  <c r="D17" i="10"/>
  <c r="D13" i="10"/>
  <c r="D14" i="10"/>
  <c r="D18" i="10"/>
  <c r="D20" i="10"/>
  <c r="D12" i="10"/>
  <c r="D15" i="10"/>
  <c r="D16" i="10"/>
  <c r="D19" i="10"/>
  <c r="D11" i="10"/>
  <c r="C106" i="7"/>
  <c r="C126" i="7" s="1"/>
  <c r="C151" i="7" s="1"/>
  <c r="C102" i="9"/>
  <c r="C102" i="8"/>
  <c r="C142" i="9"/>
  <c r="C138" i="9"/>
  <c r="C117" i="9"/>
  <c r="C113" i="9"/>
  <c r="C54" i="9"/>
  <c r="C49" i="9"/>
  <c r="C29" i="9"/>
  <c r="C23" i="9"/>
  <c r="C142" i="8"/>
  <c r="C138" i="8"/>
  <c r="C117" i="8"/>
  <c r="C113" i="8"/>
  <c r="C49" i="8"/>
  <c r="C29" i="8"/>
  <c r="C23" i="8"/>
  <c r="C138" i="7"/>
  <c r="C142" i="7" s="1"/>
  <c r="C113" i="7"/>
  <c r="C117" i="7" s="1"/>
  <c r="C49" i="7"/>
  <c r="C29" i="7"/>
  <c r="C23" i="7"/>
  <c r="F10" i="1"/>
  <c r="F14" i="1" s="1"/>
  <c r="F11" i="1"/>
  <c r="F15" i="1" s="1"/>
  <c r="F12" i="1"/>
  <c r="F16" i="1" s="1"/>
  <c r="F9" i="1"/>
  <c r="F13" i="1" s="1"/>
  <c r="F29" i="4"/>
  <c r="F28" i="4"/>
  <c r="F18" i="4"/>
  <c r="F19" i="4"/>
  <c r="F20" i="4"/>
  <c r="F21" i="4"/>
  <c r="F17" i="4"/>
  <c r="C103" i="13"/>
  <c r="H18" i="5"/>
  <c r="H11" i="5"/>
  <c r="H12" i="5"/>
  <c r="H13" i="5"/>
  <c r="H14" i="5"/>
  <c r="H15" i="5"/>
  <c r="H16" i="5"/>
  <c r="H17" i="5"/>
  <c r="H10" i="5"/>
  <c r="H47" i="5"/>
  <c r="H46" i="5"/>
  <c r="H40" i="5"/>
  <c r="H41" i="5"/>
  <c r="H42" i="5"/>
  <c r="H43" i="5"/>
  <c r="H44" i="5"/>
  <c r="H45" i="5"/>
  <c r="H39" i="5"/>
  <c r="H25" i="5"/>
  <c r="H26" i="5"/>
  <c r="H27" i="5"/>
  <c r="H28" i="5"/>
  <c r="H29" i="5"/>
  <c r="H30" i="5"/>
  <c r="H31" i="5"/>
  <c r="H32" i="5"/>
  <c r="H24" i="5"/>
  <c r="G55" i="1"/>
  <c r="C51" i="1"/>
  <c r="D21" i="10" l="1"/>
  <c r="F37" i="4"/>
  <c r="E39" i="4" s="1"/>
  <c r="C106" i="13"/>
  <c r="C126" i="13" s="1"/>
  <c r="C152" i="13" s="1"/>
  <c r="C103" i="11"/>
  <c r="F22" i="4"/>
  <c r="F23" i="4" s="1"/>
  <c r="C106" i="12"/>
  <c r="C126" i="12" s="1"/>
  <c r="C152" i="12" s="1"/>
  <c r="C59" i="14"/>
  <c r="C65" i="14" s="1"/>
  <c r="C59" i="9"/>
  <c r="C65" i="9" s="1"/>
  <c r="C59" i="13"/>
  <c r="C65" i="13" s="1"/>
  <c r="C59" i="12"/>
  <c r="C65" i="12" s="1"/>
  <c r="C59" i="11"/>
  <c r="C65" i="11" s="1"/>
  <c r="C59" i="7"/>
  <c r="C65" i="7" s="1"/>
  <c r="C59" i="17"/>
  <c r="C65" i="17" s="1"/>
  <c r="C59" i="8"/>
  <c r="C65" i="8" s="1"/>
  <c r="C59" i="16"/>
  <c r="C65" i="16" s="1"/>
  <c r="C106" i="11"/>
  <c r="C126" i="11" s="1"/>
  <c r="C151" i="11" s="1"/>
  <c r="F17" i="1"/>
  <c r="C104" i="8" s="1"/>
  <c r="C122" i="17"/>
  <c r="C75" i="17"/>
  <c r="D46" i="17"/>
  <c r="D42" i="17"/>
  <c r="C35" i="17"/>
  <c r="C85" i="17" s="1"/>
  <c r="D47" i="17"/>
  <c r="D43" i="17"/>
  <c r="C74" i="17"/>
  <c r="D45" i="17"/>
  <c r="D41" i="17"/>
  <c r="C34" i="17"/>
  <c r="C70" i="17" s="1"/>
  <c r="C76" i="17" s="1"/>
  <c r="C124" i="17" s="1"/>
  <c r="C150" i="17" s="1"/>
  <c r="C71" i="17"/>
  <c r="C73" i="17"/>
  <c r="D48" i="17"/>
  <c r="D44" i="17"/>
  <c r="C37" i="17"/>
  <c r="C122" i="16"/>
  <c r="C75" i="16"/>
  <c r="D46" i="16"/>
  <c r="D42" i="16"/>
  <c r="C35" i="16"/>
  <c r="C85" i="16" s="1"/>
  <c r="C73" i="16"/>
  <c r="D47" i="16"/>
  <c r="C74" i="16"/>
  <c r="D45" i="16"/>
  <c r="D41" i="16"/>
  <c r="C34" i="16"/>
  <c r="D48" i="16"/>
  <c r="D44" i="16"/>
  <c r="C37" i="16"/>
  <c r="C71" i="16"/>
  <c r="D43" i="16"/>
  <c r="C122" i="15"/>
  <c r="C75" i="15"/>
  <c r="D46" i="15"/>
  <c r="D42" i="15"/>
  <c r="C35" i="15"/>
  <c r="C74" i="15"/>
  <c r="D45" i="15"/>
  <c r="D41" i="15"/>
  <c r="C34" i="15"/>
  <c r="C36" i="15" s="1"/>
  <c r="C63" i="15" s="1"/>
  <c r="D47" i="15"/>
  <c r="D43" i="15"/>
  <c r="C73" i="15"/>
  <c r="D48" i="15"/>
  <c r="D44" i="15"/>
  <c r="C37" i="15"/>
  <c r="C122" i="14"/>
  <c r="C75" i="14"/>
  <c r="D46" i="14"/>
  <c r="D42" i="14"/>
  <c r="C35" i="14"/>
  <c r="D43" i="14"/>
  <c r="C74" i="14"/>
  <c r="D45" i="14"/>
  <c r="D41" i="14"/>
  <c r="C34" i="14"/>
  <c r="C70" i="14" s="1"/>
  <c r="D47" i="14"/>
  <c r="C73" i="14"/>
  <c r="D48" i="14"/>
  <c r="D44" i="14"/>
  <c r="C37" i="14"/>
  <c r="C122" i="13"/>
  <c r="C75" i="13"/>
  <c r="D46" i="13"/>
  <c r="D42" i="13"/>
  <c r="C35" i="13"/>
  <c r="D45" i="13"/>
  <c r="D41" i="13"/>
  <c r="C34" i="13"/>
  <c r="C73" i="13"/>
  <c r="C74" i="13"/>
  <c r="D48" i="13"/>
  <c r="D44" i="13"/>
  <c r="C37" i="13"/>
  <c r="D47" i="13"/>
  <c r="D43" i="13"/>
  <c r="C122" i="12"/>
  <c r="C75" i="12"/>
  <c r="D46" i="12"/>
  <c r="D42" i="12"/>
  <c r="C35" i="12"/>
  <c r="C74" i="12"/>
  <c r="D45" i="12"/>
  <c r="D41" i="12"/>
  <c r="C34" i="12"/>
  <c r="C36" i="12" s="1"/>
  <c r="C63" i="12" s="1"/>
  <c r="C73" i="12"/>
  <c r="D48" i="12"/>
  <c r="D44" i="12"/>
  <c r="C37" i="12"/>
  <c r="D47" i="12"/>
  <c r="D43" i="12"/>
  <c r="C147" i="11"/>
  <c r="C37" i="11"/>
  <c r="D44" i="11"/>
  <c r="D48" i="11"/>
  <c r="C35" i="11"/>
  <c r="D42" i="11"/>
  <c r="D46" i="11"/>
  <c r="C75" i="11"/>
  <c r="D43" i="11"/>
  <c r="D47" i="11"/>
  <c r="C73" i="11"/>
  <c r="C34" i="11"/>
  <c r="D41" i="11"/>
  <c r="D45" i="11"/>
  <c r="C74" i="11"/>
  <c r="C122" i="9"/>
  <c r="C75" i="9"/>
  <c r="D46" i="9"/>
  <c r="D42" i="9"/>
  <c r="C35" i="9"/>
  <c r="D48" i="9"/>
  <c r="D44" i="9"/>
  <c r="C37" i="9"/>
  <c r="C74" i="9"/>
  <c r="D45" i="9"/>
  <c r="D41" i="9"/>
  <c r="C34" i="9"/>
  <c r="C36" i="9" s="1"/>
  <c r="C63" i="9" s="1"/>
  <c r="C73" i="9"/>
  <c r="D47" i="9"/>
  <c r="D43" i="9"/>
  <c r="C122" i="8"/>
  <c r="C75" i="8"/>
  <c r="D46" i="8"/>
  <c r="D42" i="8"/>
  <c r="C35" i="8"/>
  <c r="C74" i="8"/>
  <c r="D45" i="8"/>
  <c r="D41" i="8"/>
  <c r="C36" i="8"/>
  <c r="C63" i="8" s="1"/>
  <c r="C73" i="8"/>
  <c r="D48" i="8"/>
  <c r="D44" i="8"/>
  <c r="C37" i="8"/>
  <c r="D47" i="8"/>
  <c r="D43" i="8"/>
  <c r="C122" i="7"/>
  <c r="C75" i="7"/>
  <c r="D46" i="7"/>
  <c r="D42" i="7"/>
  <c r="C35" i="7"/>
  <c r="D45" i="7"/>
  <c r="D41" i="7"/>
  <c r="C34" i="7"/>
  <c r="C36" i="7" s="1"/>
  <c r="C63" i="7" s="1"/>
  <c r="C71" i="7"/>
  <c r="C74" i="7"/>
  <c r="C73" i="7"/>
  <c r="D48" i="7"/>
  <c r="D44" i="7"/>
  <c r="C37" i="7"/>
  <c r="D47" i="7"/>
  <c r="F41" i="5"/>
  <c r="F27" i="5"/>
  <c r="F26" i="5"/>
  <c r="C85" i="13" l="1"/>
  <c r="C36" i="11"/>
  <c r="C63" i="11" s="1"/>
  <c r="F39" i="4"/>
  <c r="F41" i="4"/>
  <c r="C103" i="8" s="1"/>
  <c r="D49" i="14"/>
  <c r="C64" i="14" s="1"/>
  <c r="C85" i="14"/>
  <c r="C71" i="14"/>
  <c r="C36" i="13"/>
  <c r="C63" i="13" s="1"/>
  <c r="C71" i="13"/>
  <c r="C70" i="13"/>
  <c r="C70" i="16"/>
  <c r="C76" i="16" s="1"/>
  <c r="C124" i="16" s="1"/>
  <c r="C150" i="16" s="1"/>
  <c r="C36" i="17"/>
  <c r="C63" i="17" s="1"/>
  <c r="C76" i="13"/>
  <c r="C124" i="13" s="1"/>
  <c r="C150" i="13" s="1"/>
  <c r="C103" i="9"/>
  <c r="C106" i="9" s="1"/>
  <c r="C126" i="9" s="1"/>
  <c r="C151" i="9" s="1"/>
  <c r="C103" i="16"/>
  <c r="C106" i="16" s="1"/>
  <c r="C126" i="16" s="1"/>
  <c r="C152" i="16" s="1"/>
  <c r="C103" i="15"/>
  <c r="C106" i="15" s="1"/>
  <c r="C126" i="15" s="1"/>
  <c r="C152" i="15" s="1"/>
  <c r="C103" i="14"/>
  <c r="C106" i="14" s="1"/>
  <c r="C126" i="14" s="1"/>
  <c r="C151" i="14" s="1"/>
  <c r="D49" i="17"/>
  <c r="C64" i="17" s="1"/>
  <c r="C148" i="17"/>
  <c r="C36" i="16"/>
  <c r="C63" i="16" s="1"/>
  <c r="D49" i="16"/>
  <c r="C64" i="16" s="1"/>
  <c r="C148" i="16"/>
  <c r="D49" i="15"/>
  <c r="C64" i="15" s="1"/>
  <c r="C66" i="15" s="1"/>
  <c r="C85" i="15"/>
  <c r="C70" i="15"/>
  <c r="C76" i="15" s="1"/>
  <c r="C124" i="15" s="1"/>
  <c r="C150" i="15" s="1"/>
  <c r="C71" i="15"/>
  <c r="C148" i="15"/>
  <c r="C76" i="14"/>
  <c r="C124" i="14" s="1"/>
  <c r="C149" i="14" s="1"/>
  <c r="C36" i="14"/>
  <c r="C63" i="14" s="1"/>
  <c r="C66" i="14" s="1"/>
  <c r="C147" i="14"/>
  <c r="D49" i="13"/>
  <c r="C64" i="13" s="1"/>
  <c r="C66" i="13" s="1"/>
  <c r="C148" i="13"/>
  <c r="C70" i="12"/>
  <c r="D49" i="12"/>
  <c r="C64" i="12" s="1"/>
  <c r="C66" i="12" s="1"/>
  <c r="C85" i="12"/>
  <c r="C71" i="12"/>
  <c r="C148" i="12"/>
  <c r="C85" i="11"/>
  <c r="D49" i="11"/>
  <c r="C64" i="11" s="1"/>
  <c r="C66" i="11" s="1"/>
  <c r="C71" i="11"/>
  <c r="C70" i="11"/>
  <c r="C70" i="9"/>
  <c r="C85" i="9"/>
  <c r="D49" i="9"/>
  <c r="C64" i="9" s="1"/>
  <c r="C66" i="9" s="1"/>
  <c r="C71" i="9"/>
  <c r="C147" i="9"/>
  <c r="D49" i="8"/>
  <c r="C64" i="8" s="1"/>
  <c r="C66" i="8" s="1"/>
  <c r="C70" i="8"/>
  <c r="C76" i="8" s="1"/>
  <c r="C124" i="8" s="1"/>
  <c r="C149" i="8" s="1"/>
  <c r="C85" i="8"/>
  <c r="C71" i="8"/>
  <c r="C147" i="8"/>
  <c r="C70" i="7"/>
  <c r="C76" i="7"/>
  <c r="C124" i="7" s="1"/>
  <c r="C149" i="7" s="1"/>
  <c r="D49" i="7"/>
  <c r="C64" i="7" s="1"/>
  <c r="C66" i="7" s="1"/>
  <c r="C147" i="7"/>
  <c r="F44" i="5"/>
  <c r="F30" i="5"/>
  <c r="F15" i="5"/>
  <c r="C66" i="17" l="1"/>
  <c r="F40" i="4"/>
  <c r="C106" i="8"/>
  <c r="C126" i="8" s="1"/>
  <c r="C151" i="8" s="1"/>
  <c r="C106" i="17"/>
  <c r="C126" i="17" s="1"/>
  <c r="C152" i="17" s="1"/>
  <c r="C123" i="17"/>
  <c r="C66" i="16"/>
  <c r="C123" i="15"/>
  <c r="C82" i="15"/>
  <c r="C84" i="15"/>
  <c r="C83" i="15"/>
  <c r="C123" i="14"/>
  <c r="C83" i="14"/>
  <c r="C84" i="14"/>
  <c r="C82" i="14"/>
  <c r="C123" i="13"/>
  <c r="C84" i="13"/>
  <c r="C83" i="13"/>
  <c r="C82" i="13"/>
  <c r="C123" i="12"/>
  <c r="C76" i="12"/>
  <c r="C124" i="12" s="1"/>
  <c r="C150" i="12" s="1"/>
  <c r="C123" i="11"/>
  <c r="C76" i="11"/>
  <c r="C124" i="11" s="1"/>
  <c r="C149" i="11" s="1"/>
  <c r="C123" i="9"/>
  <c r="C76" i="9"/>
  <c r="C124" i="9" s="1"/>
  <c r="C149" i="9" s="1"/>
  <c r="C123" i="8"/>
  <c r="C123" i="7"/>
  <c r="C84" i="7"/>
  <c r="C83" i="7"/>
  <c r="C82" i="7"/>
  <c r="F43" i="5"/>
  <c r="F42" i="5"/>
  <c r="F40" i="5"/>
  <c r="F39" i="5"/>
  <c r="F14" i="5"/>
  <c r="F13" i="5"/>
  <c r="F12" i="5"/>
  <c r="F11" i="5"/>
  <c r="F10" i="5"/>
  <c r="F29" i="5"/>
  <c r="F28" i="5"/>
  <c r="F25" i="5"/>
  <c r="F24" i="5"/>
  <c r="C83" i="8" l="1"/>
  <c r="C84" i="8"/>
  <c r="C82" i="8"/>
  <c r="C87" i="8" s="1"/>
  <c r="C96" i="8" s="1"/>
  <c r="C98" i="8" s="1"/>
  <c r="C125" i="8" s="1"/>
  <c r="C150" i="8" s="1"/>
  <c r="C82" i="17"/>
  <c r="C83" i="17"/>
  <c r="C84" i="17"/>
  <c r="C82" i="12"/>
  <c r="C87" i="14"/>
  <c r="C96" i="14" s="1"/>
  <c r="C98" i="14" s="1"/>
  <c r="C125" i="14" s="1"/>
  <c r="C150" i="14" s="1"/>
  <c r="C87" i="13"/>
  <c r="C96" i="13" s="1"/>
  <c r="C98" i="13" s="1"/>
  <c r="C125" i="13" s="1"/>
  <c r="C151" i="13" s="1"/>
  <c r="C149" i="17"/>
  <c r="C123" i="16"/>
  <c r="C82" i="16"/>
  <c r="C84" i="16"/>
  <c r="C83" i="16"/>
  <c r="C87" i="15"/>
  <c r="C96" i="15" s="1"/>
  <c r="C98" i="15" s="1"/>
  <c r="C125" i="15" s="1"/>
  <c r="C151" i="15" s="1"/>
  <c r="C149" i="15"/>
  <c r="C148" i="14"/>
  <c r="C149" i="13"/>
  <c r="C83" i="12"/>
  <c r="C84" i="12"/>
  <c r="C149" i="12"/>
  <c r="C83" i="11"/>
  <c r="C82" i="11"/>
  <c r="C84" i="11"/>
  <c r="C148" i="11"/>
  <c r="C83" i="9"/>
  <c r="C84" i="9"/>
  <c r="C82" i="9"/>
  <c r="C148" i="9"/>
  <c r="C148" i="8"/>
  <c r="C87" i="7"/>
  <c r="C96" i="7" s="1"/>
  <c r="C98" i="7" s="1"/>
  <c r="C125" i="7" s="1"/>
  <c r="C150" i="7" s="1"/>
  <c r="C148" i="7"/>
  <c r="H48" i="5"/>
  <c r="H33" i="5"/>
  <c r="H34" i="5" s="1"/>
  <c r="H19" i="5"/>
  <c r="C87" i="17" l="1"/>
  <c r="C96" i="17" s="1"/>
  <c r="C98" i="17" s="1"/>
  <c r="C125" i="17" s="1"/>
  <c r="C151" i="17" s="1"/>
  <c r="C153" i="17" s="1"/>
  <c r="D136" i="17" s="1"/>
  <c r="D137" i="17" s="1"/>
  <c r="D139" i="17" s="1"/>
  <c r="C127" i="14"/>
  <c r="C152" i="14"/>
  <c r="C127" i="13"/>
  <c r="D110" i="13" s="1"/>
  <c r="C153" i="13"/>
  <c r="D136" i="13" s="1"/>
  <c r="C127" i="8"/>
  <c r="D110" i="8" s="1"/>
  <c r="D111" i="8" s="1"/>
  <c r="C87" i="12"/>
  <c r="C96" i="12" s="1"/>
  <c r="C98" i="12" s="1"/>
  <c r="C125" i="12" s="1"/>
  <c r="C151" i="12" s="1"/>
  <c r="C153" i="12" s="1"/>
  <c r="C87" i="9"/>
  <c r="C96" i="9" s="1"/>
  <c r="C98" i="9" s="1"/>
  <c r="C125" i="9" s="1"/>
  <c r="C150" i="9" s="1"/>
  <c r="C152" i="9" s="1"/>
  <c r="C87" i="16"/>
  <c r="C96" i="16" s="1"/>
  <c r="C98" i="16" s="1"/>
  <c r="C125" i="16" s="1"/>
  <c r="C151" i="16" s="1"/>
  <c r="C149" i="16"/>
  <c r="C127" i="15"/>
  <c r="C153" i="15"/>
  <c r="D110" i="14"/>
  <c r="D111" i="14" s="1"/>
  <c r="D135" i="14"/>
  <c r="D136" i="14" s="1"/>
  <c r="C87" i="11"/>
  <c r="C96" i="11" s="1"/>
  <c r="C98" i="11" s="1"/>
  <c r="C125" i="11" s="1"/>
  <c r="C127" i="7"/>
  <c r="D110" i="7" s="1"/>
  <c r="D111" i="7" s="1"/>
  <c r="C152" i="8"/>
  <c r="C152" i="7"/>
  <c r="D135" i="7" s="1"/>
  <c r="C127" i="17" l="1"/>
  <c r="D110" i="17" s="1"/>
  <c r="D111" i="17" s="1"/>
  <c r="D115" i="17" s="1"/>
  <c r="C127" i="12"/>
  <c r="D110" i="12" s="1"/>
  <c r="D115" i="14"/>
  <c r="C153" i="16"/>
  <c r="D136" i="16" s="1"/>
  <c r="D137" i="16" s="1"/>
  <c r="C127" i="16"/>
  <c r="D110" i="16" s="1"/>
  <c r="D138" i="14"/>
  <c r="C127" i="9"/>
  <c r="D110" i="9" s="1"/>
  <c r="D141" i="17"/>
  <c r="D143" i="17" s="1"/>
  <c r="C154" i="17" s="1"/>
  <c r="C155" i="17" s="1"/>
  <c r="C156" i="17" s="1"/>
  <c r="E20" i="10" s="1"/>
  <c r="F20" i="10" s="1"/>
  <c r="D113" i="17"/>
  <c r="D117" i="17" s="1"/>
  <c r="C128" i="17" s="1"/>
  <c r="C129" i="17" s="1"/>
  <c r="D136" i="15"/>
  <c r="D110" i="15"/>
  <c r="D140" i="14"/>
  <c r="D113" i="14"/>
  <c r="D137" i="13"/>
  <c r="D111" i="13"/>
  <c r="D115" i="13" s="1"/>
  <c r="D136" i="12"/>
  <c r="C150" i="11"/>
  <c r="C152" i="11" s="1"/>
  <c r="C127" i="11"/>
  <c r="D135" i="9"/>
  <c r="D115" i="8"/>
  <c r="D113" i="8"/>
  <c r="D135" i="8"/>
  <c r="D115" i="7"/>
  <c r="D136" i="7"/>
  <c r="D140" i="7" s="1"/>
  <c r="D113" i="7"/>
  <c r="C131" i="17" l="1"/>
  <c r="C130" i="17"/>
  <c r="D117" i="7"/>
  <c r="C128" i="7" s="1"/>
  <c r="C129" i="7" s="1"/>
  <c r="C130" i="7" s="1"/>
  <c r="D117" i="8"/>
  <c r="C128" i="8" s="1"/>
  <c r="C129" i="8" s="1"/>
  <c r="C130" i="8" s="1"/>
  <c r="D142" i="14"/>
  <c r="C153" i="14" s="1"/>
  <c r="C154" i="14" s="1"/>
  <c r="E16" i="10" s="1"/>
  <c r="D111" i="9"/>
  <c r="D115" i="9" s="1"/>
  <c r="D117" i="14"/>
  <c r="C128" i="14" s="1"/>
  <c r="C129" i="14" s="1"/>
  <c r="C130" i="14" s="1"/>
  <c r="C157" i="17"/>
  <c r="G20" i="10"/>
  <c r="D111" i="16"/>
  <c r="D115" i="16" s="1"/>
  <c r="D141" i="16"/>
  <c r="D139" i="16"/>
  <c r="D143" i="16" s="1"/>
  <c r="C154" i="16" s="1"/>
  <c r="C155" i="16" s="1"/>
  <c r="C156" i="16" s="1"/>
  <c r="E18" i="10" s="1"/>
  <c r="F18" i="10" s="1"/>
  <c r="D111" i="15"/>
  <c r="D113" i="15" s="1"/>
  <c r="D137" i="15"/>
  <c r="D113" i="13"/>
  <c r="D117" i="13" s="1"/>
  <c r="C128" i="13" s="1"/>
  <c r="C129" i="13" s="1"/>
  <c r="D141" i="13"/>
  <c r="D139" i="13"/>
  <c r="D137" i="12"/>
  <c r="D111" i="12"/>
  <c r="D115" i="12" s="1"/>
  <c r="D110" i="11"/>
  <c r="D111" i="11" s="1"/>
  <c r="D135" i="11"/>
  <c r="D136" i="11" s="1"/>
  <c r="D140" i="11" s="1"/>
  <c r="D136" i="9"/>
  <c r="D138" i="9" s="1"/>
  <c r="D136" i="8"/>
  <c r="D140" i="8" s="1"/>
  <c r="D138" i="7"/>
  <c r="D142" i="7" s="1"/>
  <c r="C153" i="7" s="1"/>
  <c r="C154" i="7" s="1"/>
  <c r="C131" i="13" l="1"/>
  <c r="C130" i="13"/>
  <c r="F16" i="10"/>
  <c r="G16" i="10" s="1"/>
  <c r="D113" i="9"/>
  <c r="D117" i="9" s="1"/>
  <c r="C128" i="9" s="1"/>
  <c r="C129" i="9" s="1"/>
  <c r="C130" i="9" s="1"/>
  <c r="C155" i="14"/>
  <c r="D143" i="13"/>
  <c r="C154" i="13" s="1"/>
  <c r="C155" i="13" s="1"/>
  <c r="D115" i="11"/>
  <c r="C157" i="16"/>
  <c r="G18" i="10"/>
  <c r="D115" i="15"/>
  <c r="D117" i="15" s="1"/>
  <c r="C128" i="15" s="1"/>
  <c r="C129" i="15" s="1"/>
  <c r="D113" i="12"/>
  <c r="D117" i="12" s="1"/>
  <c r="C128" i="12" s="1"/>
  <c r="C129" i="12" s="1"/>
  <c r="C155" i="7"/>
  <c r="E11" i="10"/>
  <c r="D140" i="9"/>
  <c r="D142" i="9" s="1"/>
  <c r="C153" i="9" s="1"/>
  <c r="C154" i="9" s="1"/>
  <c r="D113" i="16"/>
  <c r="D117" i="16" s="1"/>
  <c r="C128" i="16" s="1"/>
  <c r="C129" i="16" s="1"/>
  <c r="D139" i="15"/>
  <c r="D141" i="15"/>
  <c r="D141" i="12"/>
  <c r="D139" i="12"/>
  <c r="D138" i="11"/>
  <c r="D142" i="11" s="1"/>
  <c r="C153" i="11" s="1"/>
  <c r="C154" i="11" s="1"/>
  <c r="D113" i="11"/>
  <c r="D138" i="8"/>
  <c r="D142" i="8" s="1"/>
  <c r="C153" i="8" s="1"/>
  <c r="C154" i="8" s="1"/>
  <c r="C131" i="16" l="1"/>
  <c r="C130" i="16"/>
  <c r="C131" i="15"/>
  <c r="C130" i="15"/>
  <c r="C131" i="12"/>
  <c r="C130" i="12"/>
  <c r="F11" i="10"/>
  <c r="G11" i="10" s="1"/>
  <c r="C157" i="13"/>
  <c r="C156" i="13"/>
  <c r="E14" i="10" s="1"/>
  <c r="F14" i="10" s="1"/>
  <c r="G14" i="10" s="1"/>
  <c r="D117" i="11"/>
  <c r="C128" i="11" s="1"/>
  <c r="C129" i="11" s="1"/>
  <c r="C130" i="11" s="1"/>
  <c r="C155" i="8"/>
  <c r="E19" i="10"/>
  <c r="D143" i="15"/>
  <c r="C154" i="15" s="1"/>
  <c r="C155" i="15" s="1"/>
  <c r="C156" i="15" s="1"/>
  <c r="E17" i="10" s="1"/>
  <c r="F17" i="10" s="1"/>
  <c r="D143" i="12"/>
  <c r="C154" i="12" s="1"/>
  <c r="C155" i="12" s="1"/>
  <c r="C156" i="12" s="1"/>
  <c r="E13" i="10" s="1"/>
  <c r="F13" i="10" s="1"/>
  <c r="C155" i="11"/>
  <c r="E12" i="10"/>
  <c r="C155" i="9"/>
  <c r="E15" i="10"/>
  <c r="F15" i="10" s="1"/>
  <c r="F19" i="10" l="1"/>
  <c r="F12" i="10"/>
  <c r="G12" i="10" s="1"/>
  <c r="C157" i="15"/>
  <c r="G17" i="10"/>
  <c r="C157" i="12"/>
  <c r="G13" i="10"/>
  <c r="G15" i="10"/>
  <c r="G19" i="10" l="1"/>
  <c r="F21" i="10"/>
  <c r="G21" i="10" s="1"/>
</calcChain>
</file>

<file path=xl/sharedStrings.xml><?xml version="1.0" encoding="utf-8"?>
<sst xmlns="http://schemas.openxmlformats.org/spreadsheetml/2006/main" count="2514" uniqueCount="318">
  <si>
    <t>PRÓ-REITORIA DE ADMINISTRAÇÃO</t>
  </si>
  <si>
    <t>Descrição</t>
  </si>
  <si>
    <t>COORDENAÇÃO DE CONTRATOS</t>
  </si>
  <si>
    <t>Item</t>
  </si>
  <si>
    <t>Qnt</t>
  </si>
  <si>
    <t>Valor de referência FIPE</t>
  </si>
  <si>
    <t>Depreciação</t>
  </si>
  <si>
    <t>60 meses</t>
  </si>
  <si>
    <t>Consumo médio Km/l</t>
  </si>
  <si>
    <t>Franquia</t>
  </si>
  <si>
    <t>Valor médio da gasolina (litro)</t>
  </si>
  <si>
    <t>Quantidade média de litros por mês</t>
  </si>
  <si>
    <t>Custo mensal estimado</t>
  </si>
  <si>
    <t>Valor mensal (R$)</t>
  </si>
  <si>
    <t>Custo anual (R$)</t>
  </si>
  <si>
    <t>Contratação de empresa para prestação de serviços continuados de Portaria e Zeladoria, com regime de dedicação exclusiva de mão de obra, com fornecimento de materiais de reposição e atendimento na Universidade Federal Fluminense</t>
  </si>
  <si>
    <r>
      <t>Anexo III - A - PLANILHA DE COMPOSIÇÃO DE CUSTOS E FORMAÇÃO DE PREÇOS</t>
    </r>
    <r>
      <rPr>
        <sz val="9"/>
        <rFont val="Verdana"/>
        <family val="2"/>
      </rPr>
      <t xml:space="preserve"> (Anexo VII da I.N. da SLTI/MPOG n.º 5 de 26/Maio/2017			</t>
    </r>
  </si>
  <si>
    <r>
      <t>Anexo III - B - PLANILHA DE COMPOSIÇÃO DE CUSTOS E FORMAÇÃO DE PREÇOS</t>
    </r>
    <r>
      <rPr>
        <sz val="9"/>
        <rFont val="Verdana"/>
        <family val="2"/>
      </rPr>
      <t xml:space="preserve"> (Anexo VII da I.N. da SLTI/MPOG n.º 5 de 26/Maio/2017			</t>
    </r>
  </si>
  <si>
    <t>ITEM</t>
  </si>
  <si>
    <t>DISCRIMINAÇÃO</t>
  </si>
  <si>
    <t>QUANT.</t>
  </si>
  <si>
    <t>VALOR UNITÁRIO</t>
  </si>
  <si>
    <t>PARCIAL MENSAL</t>
  </si>
  <si>
    <t>Valor total mensal por funcionário</t>
  </si>
  <si>
    <t>COMPOSIÇÃO DE CUSTO DE MATERIAL</t>
  </si>
  <si>
    <r>
      <t>Anexo III - C - PLANILHA DE COMPOSIÇÃO DE CUSTOS E FORMAÇÃO DE PREÇOS</t>
    </r>
    <r>
      <rPr>
        <sz val="9"/>
        <rFont val="Verdana"/>
        <family val="2"/>
      </rPr>
      <t xml:space="preserve"> (Anexo VII da I.N. da SLTI/MPOG n.º 5 de 26/Maio/2017			</t>
    </r>
  </si>
  <si>
    <t>DISCRIMINAÇÃO UNIFORME</t>
  </si>
  <si>
    <t>QUANT. ANUAL POR FUNCIONÁRIO</t>
  </si>
  <si>
    <t>VALOR TOTAL</t>
  </si>
  <si>
    <t>Valor anual por funcionário</t>
  </si>
  <si>
    <t>Valor mensal por funcionário</t>
  </si>
  <si>
    <t>COMPOSIÇÃO DE CUSTO DE UNIFORME PARA O CARGO DE PORTEIRO</t>
  </si>
  <si>
    <t>COMPOSIÇÃO DE CUSTO DE UNIFORME PARA O CARGO DE ZELADOR</t>
  </si>
  <si>
    <t>COMPOSIÇÃO DE CUSTO DE UNIFORME PARA O CARGO DE SUPERVISOR</t>
  </si>
  <si>
    <t>Motocicleta, marca Honda, modelo Cg 160 Start ou similar, terrestre, flex, com cambio manual, 0 Km.</t>
  </si>
  <si>
    <t>Cinto constituído de uma face na cor preta sem costura, fivela em metal, com garra regulável.</t>
  </si>
  <si>
    <t>Sapato tipo segurança ocupacional confeccionado em couro. Colarinho soft acolchoado com elástico nas laterais. Palmilha de montagem em EVA e solado em PU bidensidade.</t>
  </si>
  <si>
    <t>Meia Vestuário, Material 100% Poliamida, Tipo Social, Cor Preta,  Cano Longo</t>
  </si>
  <si>
    <t>Jaqueta de frio forrada manga longa, na cor azul marinho, antialérgica, com decote modelo V, com 20 mm de largura; ribana da cintura e das mangas com 70 mm de largura.</t>
  </si>
  <si>
    <t>Qt.</t>
  </si>
  <si>
    <t>par</t>
  </si>
  <si>
    <t>-</t>
  </si>
  <si>
    <t>peça</t>
  </si>
  <si>
    <t>UNID.</t>
  </si>
  <si>
    <t>QT. INICIAL</t>
  </si>
  <si>
    <t>QT. SEMESTRE</t>
  </si>
  <si>
    <t>Lanterna tipo farolete com bateria recarregável</t>
  </si>
  <si>
    <t>Capa para chuva em PVC, com capuz, manga comprida, com perfeito acabamento, soldada eletronicamente, botão plástico resistente com pressão.</t>
  </si>
  <si>
    <t xml:space="preserve"> </t>
  </si>
  <si>
    <t xml:space="preserve">Portaria principal </t>
  </si>
  <si>
    <t xml:space="preserve">Moradia Estudantil </t>
  </si>
  <si>
    <t xml:space="preserve">Creche </t>
  </si>
  <si>
    <t>Supervisão</t>
  </si>
  <si>
    <t>Campus Valonguinho:</t>
  </si>
  <si>
    <t xml:space="preserve">Administração </t>
  </si>
  <si>
    <t xml:space="preserve">Saguão da Reitoria </t>
  </si>
  <si>
    <t xml:space="preserve">Fundos da Reitoria </t>
  </si>
  <si>
    <t>Ceart</t>
  </si>
  <si>
    <t>Mequinho:</t>
  </si>
  <si>
    <t>Portaria Entrada</t>
  </si>
  <si>
    <t>Fundos Mequinho</t>
  </si>
  <si>
    <t>Campus Praia Vermelha.</t>
  </si>
  <si>
    <t>Base 01(Portaria Principal)</t>
  </si>
  <si>
    <t>Base 03(Obra da química)</t>
  </si>
  <si>
    <t>Base 04(Portaria Litorânea)</t>
  </si>
  <si>
    <t>Reitoria</t>
  </si>
  <si>
    <t>Gragoatá</t>
  </si>
  <si>
    <t>Portaria Educação Fisica</t>
  </si>
  <si>
    <t>Radio comunicadores</t>
  </si>
  <si>
    <t>Radio Comunicador profissional tipo Walk Talk com bateria e carregador, Bivolt, com alcance de até 12km em campo aberto.</t>
  </si>
  <si>
    <t>Relógios de ponto</t>
  </si>
  <si>
    <t>Rio das Ostras</t>
  </si>
  <si>
    <t>Óculos de segurança incolor</t>
  </si>
  <si>
    <t>Bota  em PVC cano longo</t>
  </si>
  <si>
    <t>Luvas de látex cano longo</t>
  </si>
  <si>
    <t>Luva de malha pigmentada</t>
  </si>
  <si>
    <t>Máscara  de proteção respiratória</t>
  </si>
  <si>
    <t>Relógio de ponto eletrônico</t>
  </si>
  <si>
    <t>Avental frontal UNISSEX, com bolso frontal confeccionado em tecido Oxford.</t>
  </si>
  <si>
    <r>
      <t>Calça Jeans, boa qualidade, com passantes para cinto, abertura/fechamento por botão e zíper</t>
    </r>
    <r>
      <rPr>
        <sz val="10"/>
        <color theme="1"/>
        <rFont val="Arial"/>
        <family val="2"/>
      </rPr>
      <t>, 2 bolsos frontais e 2 bolsos traseiros</t>
    </r>
    <r>
      <rPr>
        <sz val="10"/>
        <color rgb="FF000000"/>
        <rFont val="Calibri"/>
        <family val="2"/>
      </rPr>
      <t>.</t>
    </r>
  </si>
  <si>
    <t>Calça social, Confeccionada em oxford, cor preta, bolsos laterais e posteriores, cós com passantes de cinto e abertura/fechamento frontal por colchete e zíper.</t>
  </si>
  <si>
    <t>COMPOSIÇÃO DE CUSTO DE MATERIAL PARA CADA CARGO DE ZELADOR</t>
  </si>
  <si>
    <t>COMPOSIÇÃO DE CUSTO DE MATERIAL PARA CADA CARGO DE SUPERVISOR NOTURNO</t>
  </si>
  <si>
    <t>COMPOSIÇÃO DE CUSTO DE MATERIAL PARA  TODOS OS PORTEIROS NOTURNOS</t>
  </si>
  <si>
    <t>Instituto Biomédico</t>
  </si>
  <si>
    <t>Fac. Educ. Fisica</t>
  </si>
  <si>
    <t>Cajuff e Nephu</t>
  </si>
  <si>
    <t>Escola de Enfermagem</t>
  </si>
  <si>
    <t>Faculdade de Medicina</t>
  </si>
  <si>
    <t>Farmácia Universitária</t>
  </si>
  <si>
    <t>Coluni</t>
  </si>
  <si>
    <t>Faculdade de Direito I</t>
  </si>
  <si>
    <t>Faculdade de Direito II</t>
  </si>
  <si>
    <t>Faculdade de Farmácia</t>
  </si>
  <si>
    <t>Campus do Gragoatá</t>
  </si>
  <si>
    <t>Campus do Valonguinho</t>
  </si>
  <si>
    <t>Campus da Praia Vermelha</t>
  </si>
  <si>
    <t>Petrópolis</t>
  </si>
  <si>
    <t>Nova Friburgo</t>
  </si>
  <si>
    <t>Santo Antônio de Pádua</t>
  </si>
  <si>
    <t>Macaé</t>
  </si>
  <si>
    <t>Campos de Goaytacazes</t>
  </si>
  <si>
    <t>Cachoeira de Macacu</t>
  </si>
  <si>
    <t>Faculdade de Veterinária</t>
  </si>
  <si>
    <t>Iguaba</t>
  </si>
  <si>
    <t>Engenharia Volta Redonda</t>
  </si>
  <si>
    <t>Ciências H. Volta Redonda</t>
  </si>
  <si>
    <t>Retiro Angra dos Reis</t>
  </si>
  <si>
    <t>Jacuecanga Angra dos Reis</t>
  </si>
  <si>
    <t>TOTAIS</t>
  </si>
  <si>
    <t>QT.</t>
  </si>
  <si>
    <t>Base Litorânea - PV</t>
  </si>
  <si>
    <t>Mequinho</t>
  </si>
  <si>
    <t>IACS I</t>
  </si>
  <si>
    <t>IACS II</t>
  </si>
  <si>
    <t>CRIAA Barreto</t>
  </si>
  <si>
    <r>
      <t xml:space="preserve">Quantidade estimada por ano, sendo 2 (dois) conjuntos, conforme Cláusula 54ª da CCT 2021/2022, conforme segue: </t>
    </r>
    <r>
      <rPr>
        <b/>
        <sz val="10"/>
        <rFont val="Calibri"/>
        <family val="2"/>
        <scheme val="minor"/>
      </rPr>
      <t>1o Conjunto</t>
    </r>
    <r>
      <rPr>
        <sz val="10"/>
        <rFont val="Calibri"/>
        <family val="2"/>
        <scheme val="minor"/>
      </rPr>
      <t xml:space="preserve"> a ser fornecido na execução do serviço: 3 Camisas, 2 Calças , 4 pares de meia, 1 Cinto, 1 Sapato de Segurança, 1 Crachá funcional,  1 Capa de Chuva, 1 Jaqueta de Frio. O </t>
    </r>
    <r>
      <rPr>
        <b/>
        <sz val="10"/>
        <rFont val="Calibri"/>
        <family val="2"/>
        <scheme val="minor"/>
      </rPr>
      <t>2o Conjunto</t>
    </r>
    <r>
      <rPr>
        <sz val="10"/>
        <rFont val="Calibri"/>
        <family val="2"/>
        <scheme val="minor"/>
      </rPr>
      <t xml:space="preserve">, após seis meses de execução do contrato será composto por: 3 Camisas, 2 calças, 4 pares de meia, 1 cinto, 1 sapato de segurança e 1 capa de chuva, </t>
    </r>
    <r>
      <rPr>
        <b/>
        <sz val="10"/>
        <rFont val="Calibri"/>
        <family val="2"/>
        <scheme val="minor"/>
      </rPr>
      <t>ou quando apresentarem defeito ou desgastes, independente do prazo mínimo estabelecido.</t>
    </r>
  </si>
  <si>
    <r>
      <t>Camisa tipo</t>
    </r>
    <r>
      <rPr>
        <u/>
        <sz val="10"/>
        <color rgb="FF008080"/>
        <rFont val="Calibri"/>
        <family val="2"/>
      </rPr>
      <t xml:space="preserve"> </t>
    </r>
    <r>
      <rPr>
        <strike/>
        <sz val="10"/>
        <color rgb="FFFF0000"/>
        <rFont val="Calibri"/>
        <family val="2"/>
      </rPr>
      <t xml:space="preserve"> </t>
    </r>
    <r>
      <rPr>
        <sz val="10"/>
        <color rgb="FF000000"/>
        <rFont val="Calibri"/>
        <family val="2"/>
      </rPr>
      <t>social, manga longa, tricoline mista (60% Algodão  e 40% Poliester) ou microfibra, bolso lado esquerdo com emblema da Contratada e a informação "A serviço da UFF". Cor Branca.</t>
    </r>
  </si>
  <si>
    <r>
      <t>Camisa tipo</t>
    </r>
    <r>
      <rPr>
        <u/>
        <sz val="10"/>
        <color rgb="FF008080"/>
        <rFont val="Calibri"/>
        <family val="2"/>
      </rPr>
      <t xml:space="preserve"> </t>
    </r>
    <r>
      <rPr>
        <strike/>
        <sz val="10"/>
        <color rgb="FFFF0000"/>
        <rFont val="Calibri"/>
        <family val="2"/>
      </rPr>
      <t xml:space="preserve"> </t>
    </r>
    <r>
      <rPr>
        <sz val="10"/>
        <color rgb="FF000000"/>
        <rFont val="Calibri"/>
        <family val="2"/>
      </rPr>
      <t>social, manga curta, tricoline mista (60% Algodão  e 40% Poliester) ou microfibra, bolso lado esquerdo com emblema da Contratada e a informação "A serviço da UFF". Cor azul Claro.</t>
    </r>
  </si>
  <si>
    <r>
      <t xml:space="preserve">Quantidade estimada por ano, sendo 2 (dois) conjuntos, conforme Cláusula 54ª da CCT 2021/2022, conforme segue: </t>
    </r>
    <r>
      <rPr>
        <b/>
        <sz val="10"/>
        <rFont val="Calibri"/>
        <family val="2"/>
        <scheme val="minor"/>
      </rPr>
      <t>1o Conjunto</t>
    </r>
    <r>
      <rPr>
        <sz val="10"/>
        <rFont val="Calibri"/>
        <family val="2"/>
        <scheme val="minor"/>
      </rPr>
      <t xml:space="preserve"> a ser fornecido na execução do serviço: 3 Camisas, 2 Calças , 4 pares de meia, 1 Cinto, 1 Sapato de Segurança, 1 Crachá funcional,  1 Capa de Chuva, 1 Jaqueta de Frio, 2 Aventais. O </t>
    </r>
    <r>
      <rPr>
        <b/>
        <sz val="10"/>
        <rFont val="Calibri"/>
        <family val="2"/>
        <scheme val="minor"/>
      </rPr>
      <t>2o Conjunto</t>
    </r>
    <r>
      <rPr>
        <sz val="10"/>
        <rFont val="Calibri"/>
        <family val="2"/>
        <scheme val="minor"/>
      </rPr>
      <t xml:space="preserve">, após seis meses de execução do contrato será composto por: 3 Camisas, 2 calças, 4 pares de meia, 1 cinto, 1 sapato de segurança e 1 capa de chuva, </t>
    </r>
    <r>
      <rPr>
        <b/>
        <sz val="10"/>
        <rFont val="Calibri"/>
        <family val="2"/>
        <scheme val="minor"/>
      </rPr>
      <t>ou quando apresentarem defeito ou desgastes, independente do prazo mínimo estabelecido.</t>
    </r>
  </si>
  <si>
    <t>Camisa tipo polo com 2 botões, manga curta com ribana, tecido Piquet (50% Algodão e 50% Poliéster), bolso frontal lado esquerdo com emblema da Contratada e a informação "A serviço da UFF". Cor azul Claro.</t>
  </si>
  <si>
    <t>Sapato tipo segurança  ocupacional confeccionado em couro. Colarinho soft acolchoado. Fechamento em cadarço. Palmilha de montagem em poliéster resinado. Solado em PU bidensidade.</t>
  </si>
  <si>
    <t>Depreciação com base na INSTRUÇÃO NORMATIVA RFB Nº 1700, DE 14 DE MARÇO DE 2017 da Secretaria da Receita Federal do Brasil</t>
  </si>
  <si>
    <t>Crachá funcional em PVC (100%) com dupla face, colorido frente (alta qualidade), apresentando fotografia digitalizada, dados funcionais do empregado, e logomarca da empresa. Incluso cordão e presilha.</t>
  </si>
  <si>
    <t>LANTERNA ELÉTRICA - LANTERNA ELÉTRICA, MATERIAL PLÁSTICO/BORRACHA, CARACTERÍSTICAS ADICIONAIS COM 2 TIPOS DE LUZ, SENDO 1 DE LONGO ALCANCE, COM, APLICAÇÃO EQUIPAMENTOS DE ILUMINAÇÃO, TIPO LÂMPADA HALÓGENA, TIPO BATERIA RECARREGÁVEL, TENSÃO NOMINAL 110/220 V</t>
  </si>
  <si>
    <t>Valor total ANUAL por funcionário</t>
  </si>
  <si>
    <t>Valor total anual por funcionário</t>
  </si>
  <si>
    <t>Depreciação do Rádio Comunicador Cód 8525 - 60 meses</t>
  </si>
  <si>
    <t>Depreciação do Relógio de Ponto Cód 8471 - 60 meses</t>
  </si>
  <si>
    <t>Depreciação do veículo Cód 8703 - 60 meses</t>
  </si>
  <si>
    <t>Depreciação da Motocicleta Cód 8711 - 48 meses</t>
  </si>
  <si>
    <t>48 meses</t>
  </si>
  <si>
    <t>Valor Total</t>
  </si>
  <si>
    <t>Total dos equipamentos por mês</t>
  </si>
  <si>
    <t>(PLANILHA A SER FORNECIDA PELA PROPONENTE EM PAPEL TIMBRADO)</t>
  </si>
  <si>
    <r>
      <rPr>
        <sz val="9"/>
        <rFont val="Arial"/>
        <family val="2"/>
        <charset val="1"/>
      </rPr>
      <t xml:space="preserve">EMPRESA </t>
    </r>
    <r>
      <rPr>
        <sz val="9"/>
        <color indexed="10"/>
        <rFont val="Arial"/>
        <family val="2"/>
        <charset val="1"/>
      </rPr>
      <t>(nome da empresa)</t>
    </r>
  </si>
  <si>
    <r>
      <rPr>
        <sz val="9"/>
        <rFont val="Arial"/>
        <family val="2"/>
        <charset val="1"/>
      </rPr>
      <t>CNPJ N.º :</t>
    </r>
    <r>
      <rPr>
        <sz val="9"/>
        <color indexed="10"/>
        <rFont val="Arial"/>
        <family val="2"/>
        <charset val="1"/>
      </rPr>
      <t xml:space="preserve"> (n.º do CNPJ)</t>
    </r>
  </si>
  <si>
    <r>
      <rPr>
        <b/>
        <sz val="9"/>
        <rFont val="Arial"/>
        <family val="2"/>
        <charset val="1"/>
      </rPr>
      <t>PLANILHA DE COMPOSIÇÃO DE CUSTOS E FORMAÇÃO DE PREÇOS</t>
    </r>
    <r>
      <rPr>
        <sz val="9"/>
        <rFont val="Arial"/>
        <family val="2"/>
        <charset val="1"/>
      </rPr>
      <t xml:space="preserve"> (Anexo VII da I.N. da SLTI/MPOG n.º 5 de 26/Maio/2017			</t>
    </r>
  </si>
  <si>
    <t>ITEM 01</t>
  </si>
  <si>
    <t>MÃO-DE-OBRA VINCULADA À EXECUÇÃO CONTRATUAL</t>
  </si>
  <si>
    <t>Dados para composição dos custos referentes a mão de obra</t>
  </si>
  <si>
    <t>Tipo de serviço</t>
  </si>
  <si>
    <t>Dias trabalhados por mês</t>
  </si>
  <si>
    <t>Classificação Brasileira de Ocupações (CBO)</t>
  </si>
  <si>
    <t>Salário Normativo da Categoria Profissional</t>
  </si>
  <si>
    <t xml:space="preserve">Categoria profissional </t>
  </si>
  <si>
    <t>Quantidade de postos</t>
  </si>
  <si>
    <t>Data base da categoria</t>
  </si>
  <si>
    <t>MÓDULO 1 : COMPOSIÇÃO DA REMUNERAÇÃO</t>
  </si>
  <si>
    <t>Composição da Remuneração</t>
  </si>
  <si>
    <t>Valor(R$)</t>
  </si>
  <si>
    <t>A</t>
  </si>
  <si>
    <t>Salário 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</si>
  <si>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</si>
  <si>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</si>
  <si>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</si>
  <si>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</si>
  <si>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</si>
  <si>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</si>
  <si>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</si>
  <si>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</si>
  <si>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F</t>
  </si>
  <si>
    <t xml:space="preserve">Outros </t>
  </si>
  <si>
    <t>Total de Remuneração</t>
  </si>
  <si>
    <t>MÓDULO 2: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</si>
  <si>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</si>
  <si>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</si>
  <si>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</si>
  <si>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Valor (R$)</t>
  </si>
  <si>
    <t>13º (décimo terceiro) Salário</t>
  </si>
  <si>
    <t>Férias e Adicional de Férias</t>
  </si>
  <si>
    <t>Total</t>
  </si>
  <si>
    <t>Incidência do Submódulo 2.2 - Encargos previdenciários (GPS), FGTS e outras contribuições                                                                                     (Cálculo sobre a remuneração, pois será adotada a Conta Vinculada)</t>
  </si>
  <si>
    <t>Submódulo 2.2 - Encargos Previdenciários (GPS), Fundo de Garantia por Tempo de Serviço (FGTS) e outras contribuições</t>
  </si>
  <si>
    <t>2.2</t>
  </si>
  <si>
    <t>GPS, FGTS e outras contribuições</t>
  </si>
  <si>
    <t>%</t>
  </si>
  <si>
    <t>INSS</t>
  </si>
  <si>
    <t>Salário Educação</t>
  </si>
  <si>
    <t>Seguro acidente do trabalho</t>
  </si>
  <si>
    <t>SESI ou SESC</t>
  </si>
  <si>
    <t>SENAI ou SENAC</t>
  </si>
  <si>
    <t>SEBRAE</t>
  </si>
  <si>
    <t>G</t>
  </si>
  <si>
    <t>INCRA</t>
  </si>
  <si>
    <t>H</t>
  </si>
  <si>
    <t>FGTS</t>
  </si>
  <si>
    <t>TOTAL</t>
  </si>
  <si>
    <t>Itens não aplicáveis a Optantes do SIMPLES</t>
  </si>
  <si>
    <t>Submódulo 2.3 - Benefícios Mensais e Diários</t>
  </si>
  <si>
    <t>2.3</t>
  </si>
  <si>
    <t>Benefícios Mensais e Diários</t>
  </si>
  <si>
    <t>Transporte</t>
  </si>
  <si>
    <t>Ticket Alimentação</t>
  </si>
  <si>
    <t>Assistência média e familiar (Seguro de Vida com Assist. Funeral e Familiar)</t>
  </si>
  <si>
    <t>D1</t>
  </si>
  <si>
    <t xml:space="preserve">Outros (Benefício Natalidade) </t>
  </si>
  <si>
    <t>D2</t>
  </si>
  <si>
    <t>Outros (Qualificação/formação profissional)</t>
  </si>
  <si>
    <t>Total de Benefícios Mensais e Diários</t>
  </si>
  <si>
    <t>Quadro-Resumo do Módulo 2 - Encargos e Benefícios anuais, mensais e diários</t>
  </si>
  <si>
    <t>Encargos e Benefícios Anuais, Mensais e Diários</t>
  </si>
  <si>
    <t>MÓDULO 3: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</si>
  <si>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</si>
  <si>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</si>
  <si>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</si>
  <si>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</si>
  <si>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</si>
  <si>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</si>
  <si>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</si>
  <si>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4: CUSTO DE REPOSIÇÃO DO PROFISSIONAL AUSENTE</t>
  </si>
  <si>
    <t>Submódulo 4.1 - Ausências Legais</t>
  </si>
  <si>
    <t>4.1</t>
  </si>
  <si>
    <t>Ausências legais</t>
  </si>
  <si>
    <t>Substituto na cobertura de férias</t>
  </si>
  <si>
    <t>Substituto na cobertura de Ausências legais</t>
  </si>
  <si>
    <t>Substituto na cobertura de Licença 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</si>
  <si>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</si>
  <si>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</si>
  <si>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</si>
  <si>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Intrajornada</t>
  </si>
  <si>
    <t>4.2</t>
  </si>
  <si>
    <t>Intrajornada</t>
  </si>
  <si>
    <t>Intervalo para repouso ou alimentação</t>
  </si>
  <si>
    <t>Quadro-Resumo do Módulo 4 - Custo de Reposição do Profissional Ausente</t>
  </si>
  <si>
    <t>Custo de reposição</t>
  </si>
  <si>
    <t>MÓDULO 5: INSUMOS DIVERSOS</t>
  </si>
  <si>
    <t>Insumos Diversos</t>
  </si>
  <si>
    <t>Uniformes</t>
  </si>
  <si>
    <t xml:space="preserve">Materiais </t>
  </si>
  <si>
    <t>Equipamentos</t>
  </si>
  <si>
    <t>Outros (Relógio de ponto biométrico)</t>
  </si>
  <si>
    <t>Total de Insumos Diversos</t>
  </si>
  <si>
    <t>MÓDULO 6: CUSTOS INDIRETOS, TRIBUTOS E LUCRO – (LUCRO PRESUMIDO)</t>
  </si>
  <si>
    <t>Custos Indiretos, Tributos e Lucro</t>
  </si>
  <si>
    <t>Custos Indiretos</t>
  </si>
  <si>
    <t>Lucro</t>
  </si>
  <si>
    <t>Tributos</t>
  </si>
  <si>
    <t>C.1) Tributos Federais (PIS = 0,65% e COFINS = 3%)</t>
  </si>
  <si>
    <t>C.2) Tributos Estaduais (especificar)</t>
  </si>
  <si>
    <t>C.3) Tributos Municipais (ISS = 5,0%)</t>
  </si>
  <si>
    <t>C.4) Outros tributos (especificar)</t>
  </si>
  <si>
    <t>Quadro-resumo do Custo por Empregado</t>
  </si>
  <si>
    <t>Mão-de-obra vinculada à execução contratual (valor por empregado)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</si>
  <si>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</si>
  <si>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</si>
  <si>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</si>
  <si>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</si>
  <si>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</si>
  <si>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+C+ D+E)</t>
  </si>
  <si>
    <t>Módulo 6 – Custos Indiretos, Tributos e Lucro</t>
  </si>
  <si>
    <t>Valor total por empregado</t>
  </si>
  <si>
    <t>FATOR K</t>
  </si>
  <si>
    <t>MÓDULO 6: CUSTOS INDIRETOS, TRIBUTOS E LUCRO – (LUCRO REAL)</t>
  </si>
  <si>
    <t>C.1) Tributos Federais (PIS = 1,65% e COFINS = 7,60%)</t>
  </si>
  <si>
    <t>Processo 23069.158433/2020-16</t>
  </si>
  <si>
    <t>Porteiro – 44 horas (dia)</t>
  </si>
  <si>
    <t>CBO 5174-10</t>
  </si>
  <si>
    <t>Asseio</t>
  </si>
  <si>
    <t>Supervisor – 44 horas (dia)</t>
  </si>
  <si>
    <t>CBO 5101-10</t>
  </si>
  <si>
    <t>CBO 5141-20</t>
  </si>
  <si>
    <t>Zelador – 44 horas (dia)</t>
  </si>
  <si>
    <t>Custo total da contratação</t>
  </si>
  <si>
    <t>DISCRIMINAÇÃO DO POSTO</t>
  </si>
  <si>
    <t>FUNCIONÁRIOS</t>
  </si>
  <si>
    <t>TOTAL MENSAL</t>
  </si>
  <si>
    <t>TOTAL ANUAL</t>
  </si>
  <si>
    <t>Porteiro 12x36 horas diurno</t>
  </si>
  <si>
    <t>Porteiro 12x36 horas noturno</t>
  </si>
  <si>
    <t>Zelador 12x36 horas diurno</t>
  </si>
  <si>
    <t>Zelador 12x36 horas noturno</t>
  </si>
  <si>
    <t>Supervisor 44horas Segunda à Sábado diurno</t>
  </si>
  <si>
    <t>Supervisor 12x36 horas noturno</t>
  </si>
  <si>
    <t>POSTOS</t>
  </si>
  <si>
    <t>VALOR MENSAL POR POSTO</t>
  </si>
  <si>
    <t>Carro, zero km, 1.6, bicombustível (álcool e gasolina), 5 portas, 05 lugares, ar condicionado.</t>
  </si>
  <si>
    <t>Consulta ao site &lt;http://preco.anp.gov.br/include/Resumo_Por_Municipio_Posto.asp&gt; Acesso em 23/05/2021</t>
  </si>
  <si>
    <t>Item 2 - Motocicleta - Foi considerado o consumo de 1 litro de gasolina para 30 km. Estimado o consumo 30 km por dia de serviço e média de 20,88 dias trabalhados no mês.</t>
  </si>
  <si>
    <t>Custo estimado de combustível para cada Supervisor (6 funcionários)</t>
  </si>
  <si>
    <t>Porteiro – 44 horas (Noturno)</t>
  </si>
  <si>
    <t>Porteiro – 12x36 Diurno</t>
  </si>
  <si>
    <t>Porteiro – 12x36 Noturno</t>
  </si>
  <si>
    <t>Zelador – 44 horas Noturno</t>
  </si>
  <si>
    <t>Zelador – 12x36 Diurno</t>
  </si>
  <si>
    <t>Zelador – 12x36 Noturno</t>
  </si>
  <si>
    <t>Supervisor – 12x36 Noturno</t>
  </si>
  <si>
    <t>Valor total por posto (2x empregado)</t>
  </si>
  <si>
    <t>Carro, zero km, 1.6 biocombustível (álcool e gasolina), 5 portas, 05 lugares, ar condicionado.</t>
  </si>
  <si>
    <t>Valor total mensal por funcionário (6 SUPERVISORES)</t>
  </si>
  <si>
    <t xml:space="preserve">Estimativa de custo para disponibilização de 2 carro, sem motorista, e 1 Motocicletas </t>
  </si>
  <si>
    <t>Item 1 - Veículos - Foi previsto que o veículo que fará vistoria nos interiores percorre uma média de 4014 km por mês e o veículo de Niterói 30 km por dia, ou seja 900 km por mês. Totalizou-se o quantitativo de 4914 km/mês para os dois veículos. Para fins estimativos foi definido o consumo médio de 12 km por litro para Gasolina, portanto um total de 263 litros por mês.</t>
  </si>
  <si>
    <t>Porteiro 44horas Segunda à Sexta diurno</t>
  </si>
  <si>
    <t>Porteiro 44horas Segunda à Sexta Noturno</t>
  </si>
  <si>
    <t>Zelador 44horas Segunda à Sexto diurno</t>
  </si>
  <si>
    <t>Zelador 44horas Segunda à Sexto Noturno</t>
  </si>
  <si>
    <t>ANEXO IV-A</t>
  </si>
  <si>
    <t>ITEM 02</t>
  </si>
  <si>
    <t>ANEXO IV- K</t>
  </si>
  <si>
    <t>ITEM 10</t>
  </si>
  <si>
    <t>ANEXO IV-J</t>
  </si>
  <si>
    <t>ITEM 09</t>
  </si>
  <si>
    <t>ANEXO IV-I</t>
  </si>
  <si>
    <t>ITEM 08</t>
  </si>
  <si>
    <t>ANEXO IV-H</t>
  </si>
  <si>
    <t>ITEM 07</t>
  </si>
  <si>
    <t>ANEXO IV-G</t>
  </si>
  <si>
    <t>ITEM 06</t>
  </si>
  <si>
    <t>ANEXO IV-F</t>
  </si>
  <si>
    <t>ITEM 05</t>
  </si>
  <si>
    <t>ANEXO IV-E</t>
  </si>
  <si>
    <t>ITEM 04</t>
  </si>
  <si>
    <t>ANEXO IV-D</t>
  </si>
  <si>
    <t>ITEM 03</t>
  </si>
  <si>
    <t>ANEXO IV-C</t>
  </si>
  <si>
    <t>ANEXO IV-B</t>
  </si>
  <si>
    <t>Disponibilização de Equipamentos para os postos de Supervisores Diurnos e Supervisores Noturnos 12x36</t>
  </si>
  <si>
    <t>Custo por posto  = Soma da depreciação por 4 postos Supervisores Diurnos e 2 Supervisores Noturnos 12x36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</si>
</sst>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-&quot;R$ &quot;* #,##0.00_-;&quot;-R$ &quot;* #,##0.00_-;_-&quot;R$ &quot;* \-??_-;_-@_-"/>
    <numFmt numFmtId="167" formatCode="d/m/yyyy"/>
    <numFmt numFmtId="168" formatCode="_-* #,##0.000000_-;\-* #,##0.000000_-;_-* &quot;-&quot;??_-;_-@_-"/>
    <numFmt numFmtId="169" formatCode="#,##0.00_);\(#,##0.00\)"/>
    <numFmt numFmtId="170" formatCode="0.0%"/>
  </numFmts>
  <fonts count="3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</font>
    <font>
      <u/>
      <sz val="10"/>
      <color rgb="FF008080"/>
      <name val="Calibri"/>
      <family val="2"/>
    </font>
    <font>
      <strike/>
      <sz val="10"/>
      <color rgb="FFFF0000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i/>
      <sz val="10"/>
      <color theme="1"/>
      <name val="Calibri"/>
      <family val="2"/>
      <scheme val="minor"/>
    </font>
    <font>
      <sz val="8"/>
      <color rgb="FF333333"/>
      <name val="Roboto"/>
    </font>
    <font>
      <sz val="10"/>
      <color indexed="10"/>
      <name val="Arial"/>
      <family val="2"/>
      <charset val="1"/>
    </font>
    <font>
      <sz val="9"/>
      <name val="Arial"/>
      <family val="2"/>
      <charset val="1"/>
    </font>
    <font>
      <sz val="9"/>
      <color indexed="10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sz val="9"/>
      <color rgb="FFFF0000"/>
      <name val="Arial"/>
      <family val="2"/>
    </font>
    <font>
      <i/>
      <sz val="10"/>
      <color theme="1"/>
      <name val="Calibri"/>
      <family val="2"/>
      <scheme val="minor"/>
    </font>
    <font>
      <b/>
      <sz val="9"/>
      <color rgb="FFFF0000"/>
      <name val="Arial"/>
      <family val="2"/>
      <charset val="1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5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30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distributed" wrapText="1" shrinkToFit="1" readingOrder="1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7" xfId="0" applyFont="1" applyBorder="1"/>
    <xf numFmtId="0" fontId="0" fillId="0" borderId="8" xfId="0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5" borderId="9" xfId="0" applyFont="1" applyFill="1" applyBorder="1"/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 applyAlignment="1">
      <alignment horizontal="center"/>
    </xf>
    <xf numFmtId="0" fontId="2" fillId="5" borderId="9" xfId="0" applyFont="1" applyFill="1" applyBorder="1" applyAlignment="1">
      <alignment horizontal="left" indent="1"/>
    </xf>
    <xf numFmtId="0" fontId="2" fillId="5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164" fontId="10" fillId="0" borderId="8" xfId="6" applyNumberFormat="1" applyFont="1" applyBorder="1"/>
    <xf numFmtId="164" fontId="10" fillId="0" borderId="10" xfId="7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5" borderId="14" xfId="0" applyFont="1" applyFill="1" applyBorder="1"/>
    <xf numFmtId="0" fontId="0" fillId="0" borderId="3" xfId="0" applyBorder="1"/>
    <xf numFmtId="0" fontId="10" fillId="0" borderId="3" xfId="0" applyFont="1" applyBorder="1"/>
    <xf numFmtId="0" fontId="2" fillId="5" borderId="12" xfId="0" applyFont="1" applyFill="1" applyBorder="1" applyAlignment="1">
      <alignment horizontal="left" indent="1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0" fontId="24" fillId="8" borderId="0" xfId="0" applyFont="1" applyFill="1" applyAlignment="1">
      <alignment horizontal="left" vertical="center" wrapText="1"/>
    </xf>
    <xf numFmtId="0" fontId="24" fillId="8" borderId="0" xfId="0" applyFont="1" applyFill="1" applyAlignment="1">
      <alignment horizontal="center" vertical="center"/>
    </xf>
    <xf numFmtId="0" fontId="0" fillId="8" borderId="15" xfId="0" applyFill="1" applyBorder="1" applyAlignment="1">
      <alignment vertical="center"/>
    </xf>
    <xf numFmtId="0" fontId="0" fillId="8" borderId="17" xfId="0" applyFill="1" applyBorder="1" applyAlignment="1">
      <alignment vertical="center"/>
    </xf>
    <xf numFmtId="0" fontId="0" fillId="8" borderId="19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0" fillId="8" borderId="21" xfId="0" applyFill="1" applyBorder="1" applyAlignment="1">
      <alignment vertical="center"/>
    </xf>
    <xf numFmtId="0" fontId="0" fillId="8" borderId="25" xfId="0" applyFill="1" applyBorder="1" applyAlignment="1">
      <alignment vertical="center"/>
    </xf>
    <xf numFmtId="167" fontId="0" fillId="8" borderId="0" xfId="0" applyNumberFormat="1" applyFill="1" applyAlignment="1">
      <alignment horizontal="center" vertical="center"/>
    </xf>
    <xf numFmtId="0" fontId="27" fillId="8" borderId="20" xfId="0" applyFont="1" applyFill="1" applyBorder="1" applyAlignment="1">
      <alignment horizontal="center" vertical="center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vertical="center"/>
      <protection locked="0"/>
    </xf>
    <xf numFmtId="0" fontId="28" fillId="8" borderId="20" xfId="0" applyFont="1" applyFill="1" applyBorder="1" applyAlignment="1">
      <alignment horizontal="center" vertical="center"/>
    </xf>
    <xf numFmtId="0" fontId="28" fillId="0" borderId="28" xfId="0" applyFont="1" applyBorder="1" applyAlignment="1" applyProtection="1">
      <alignment vertical="center"/>
      <protection locked="0"/>
    </xf>
    <xf numFmtId="166" fontId="29" fillId="0" borderId="18" xfId="7" applyFont="1" applyFill="1" applyBorder="1" applyAlignment="1" applyProtection="1">
      <alignment vertical="center"/>
    </xf>
    <xf numFmtId="166" fontId="29" fillId="0" borderId="18" xfId="7" applyFont="1" applyFill="1" applyBorder="1" applyAlignment="1" applyProtection="1">
      <alignment vertical="center"/>
      <protection locked="0"/>
    </xf>
    <xf numFmtId="0" fontId="28" fillId="0" borderId="28" xfId="0" applyFont="1" applyBorder="1" applyAlignment="1">
      <alignment vertical="center" wrapText="1"/>
    </xf>
    <xf numFmtId="0" fontId="28" fillId="6" borderId="28" xfId="0" applyFont="1" applyFill="1" applyBorder="1" applyAlignment="1">
      <alignment vertical="center" wrapText="1"/>
    </xf>
    <xf numFmtId="166" fontId="29" fillId="6" borderId="18" xfId="7" applyFont="1" applyFill="1" applyBorder="1" applyAlignment="1" applyProtection="1">
      <alignment vertical="center"/>
      <protection locked="0"/>
    </xf>
    <xf numFmtId="0" fontId="28" fillId="8" borderId="25" xfId="0" applyFont="1" applyFill="1" applyBorder="1" applyAlignment="1">
      <alignment vertical="center"/>
    </xf>
    <xf numFmtId="0" fontId="27" fillId="0" borderId="29" xfId="0" applyFont="1" applyBorder="1" applyAlignment="1" applyProtection="1">
      <alignment vertical="center"/>
      <protection locked="0"/>
    </xf>
    <xf numFmtId="166" fontId="27" fillId="0" borderId="26" xfId="7" applyFont="1" applyFill="1" applyBorder="1" applyAlignment="1" applyProtection="1">
      <alignment vertical="center"/>
    </xf>
    <xf numFmtId="0" fontId="28" fillId="8" borderId="20" xfId="0" applyFont="1" applyFill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166" fontId="29" fillId="8" borderId="18" xfId="7" applyFont="1" applyFill="1" applyBorder="1" applyAlignment="1" applyProtection="1">
      <alignment vertical="center"/>
    </xf>
    <xf numFmtId="168" fontId="0" fillId="8" borderId="0" xfId="0" applyNumberFormat="1" applyFill="1" applyAlignment="1">
      <alignment horizontal="center" vertical="center"/>
    </xf>
    <xf numFmtId="0" fontId="28" fillId="8" borderId="21" xfId="0" applyFont="1" applyFill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166" fontId="27" fillId="8" borderId="31" xfId="7" applyFont="1" applyFill="1" applyBorder="1" applyAlignment="1" applyProtection="1">
      <alignment vertical="center"/>
    </xf>
    <xf numFmtId="43" fontId="0" fillId="8" borderId="0" xfId="0" applyNumberFormat="1" applyFill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166" fontId="29" fillId="8" borderId="1" xfId="7" applyFont="1" applyFill="1" applyBorder="1" applyAlignment="1" applyProtection="1">
      <alignment vertical="center"/>
    </xf>
    <xf numFmtId="0" fontId="27" fillId="8" borderId="33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justify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vertical="center" wrapText="1"/>
    </xf>
    <xf numFmtId="0" fontId="28" fillId="8" borderId="33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justify" vertical="center" wrapText="1"/>
    </xf>
    <xf numFmtId="2" fontId="28" fillId="8" borderId="37" xfId="0" applyNumberFormat="1" applyFont="1" applyFill="1" applyBorder="1" applyAlignment="1">
      <alignment horizontal="center" vertical="center"/>
    </xf>
    <xf numFmtId="166" fontId="29" fillId="8" borderId="16" xfId="7" applyFont="1" applyFill="1" applyBorder="1" applyAlignment="1" applyProtection="1">
      <alignment vertical="center"/>
    </xf>
    <xf numFmtId="0" fontId="30" fillId="0" borderId="20" xfId="0" applyFont="1" applyBorder="1" applyAlignment="1">
      <alignment horizontal="justify" vertical="center" wrapText="1"/>
    </xf>
    <xf numFmtId="2" fontId="30" fillId="8" borderId="28" xfId="0" applyNumberFormat="1" applyFont="1" applyFill="1" applyBorder="1" applyAlignment="1">
      <alignment horizontal="center" vertical="center"/>
    </xf>
    <xf numFmtId="166" fontId="30" fillId="8" borderId="18" xfId="7" applyFont="1" applyFill="1" applyBorder="1" applyAlignment="1" applyProtection="1">
      <alignment vertical="center"/>
    </xf>
    <xf numFmtId="0" fontId="28" fillId="0" borderId="20" xfId="0" applyFont="1" applyBorder="1" applyAlignment="1">
      <alignment horizontal="justify" vertical="center" wrapText="1"/>
    </xf>
    <xf numFmtId="2" fontId="28" fillId="8" borderId="28" xfId="0" applyNumberFormat="1" applyFont="1" applyFill="1" applyBorder="1" applyAlignment="1">
      <alignment horizontal="center" vertical="center"/>
    </xf>
    <xf numFmtId="0" fontId="28" fillId="8" borderId="38" xfId="0" applyFont="1" applyFill="1" applyBorder="1" applyAlignment="1">
      <alignment vertical="center"/>
    </xf>
    <xf numFmtId="0" fontId="27" fillId="0" borderId="25" xfId="0" applyFont="1" applyBorder="1" applyAlignment="1">
      <alignment horizontal="justify" vertical="center" wrapText="1"/>
    </xf>
    <xf numFmtId="2" fontId="27" fillId="8" borderId="29" xfId="0" applyNumberFormat="1" applyFont="1" applyFill="1" applyBorder="1" applyAlignment="1">
      <alignment horizontal="center" vertical="center"/>
    </xf>
    <xf numFmtId="166" fontId="27" fillId="8" borderId="26" xfId="7" applyFont="1" applyFill="1" applyBorder="1" applyAlignment="1" applyProtection="1">
      <alignment vertical="center"/>
    </xf>
    <xf numFmtId="0" fontId="28" fillId="8" borderId="0" xfId="0" applyFont="1" applyFill="1" applyAlignment="1">
      <alignment vertical="center"/>
    </xf>
    <xf numFmtId="0" fontId="30" fillId="8" borderId="0" xfId="0" applyFont="1" applyFill="1" applyAlignment="1">
      <alignment vertical="center"/>
    </xf>
    <xf numFmtId="0" fontId="28" fillId="8" borderId="15" xfId="0" applyFont="1" applyFill="1" applyBorder="1" applyAlignment="1">
      <alignment vertical="center"/>
    </xf>
    <xf numFmtId="0" fontId="31" fillId="8" borderId="37" xfId="0" applyFont="1" applyFill="1" applyBorder="1" applyAlignment="1">
      <alignment vertical="center"/>
    </xf>
    <xf numFmtId="0" fontId="31" fillId="8" borderId="16" xfId="0" applyFont="1" applyFill="1" applyBorder="1" applyAlignment="1">
      <alignment vertical="center"/>
    </xf>
    <xf numFmtId="0" fontId="28" fillId="0" borderId="28" xfId="0" applyFont="1" applyBorder="1" applyAlignment="1" applyProtection="1">
      <alignment vertical="center" wrapText="1"/>
      <protection locked="0"/>
    </xf>
    <xf numFmtId="0" fontId="28" fillId="0" borderId="30" xfId="0" applyFont="1" applyBorder="1" applyAlignment="1" applyProtection="1">
      <alignment vertical="center"/>
      <protection locked="0"/>
    </xf>
    <xf numFmtId="166" fontId="29" fillId="0" borderId="31" xfId="7" applyFon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169" fontId="27" fillId="0" borderId="0" xfId="0" applyNumberFormat="1" applyFont="1" applyAlignment="1">
      <alignment horizontal="center" vertical="center"/>
    </xf>
    <xf numFmtId="169" fontId="24" fillId="0" borderId="0" xfId="0" applyNumberFormat="1" applyFont="1" applyAlignment="1">
      <alignment horizontal="center" vertical="center"/>
    </xf>
    <xf numFmtId="0" fontId="27" fillId="0" borderId="37" xfId="0" applyFont="1" applyBorder="1" applyAlignment="1" applyProtection="1">
      <alignment vertical="center"/>
      <protection locked="0"/>
    </xf>
    <xf numFmtId="0" fontId="27" fillId="0" borderId="16" xfId="0" applyFont="1" applyBorder="1" applyAlignment="1" applyProtection="1">
      <alignment vertical="center"/>
      <protection locked="0"/>
    </xf>
    <xf numFmtId="0" fontId="27" fillId="0" borderId="28" xfId="0" applyFont="1" applyBorder="1" applyAlignment="1" applyProtection="1">
      <alignment vertical="center"/>
      <protection locked="0"/>
    </xf>
    <xf numFmtId="169" fontId="27" fillId="0" borderId="18" xfId="0" applyNumberFormat="1" applyFont="1" applyBorder="1" applyAlignment="1">
      <alignment vertical="center"/>
    </xf>
    <xf numFmtId="0" fontId="27" fillId="0" borderId="29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8" borderId="34" xfId="0" applyFill="1" applyBorder="1" applyAlignment="1">
      <alignment vertical="center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vertical="center"/>
      <protection locked="0"/>
    </xf>
    <xf numFmtId="0" fontId="23" fillId="8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vertical="center" wrapText="1"/>
    </xf>
    <xf numFmtId="0" fontId="21" fillId="8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justify" vertical="center" wrapText="1"/>
    </xf>
    <xf numFmtId="4" fontId="32" fillId="0" borderId="1" xfId="7" applyNumberFormat="1" applyFont="1" applyFill="1" applyBorder="1" applyAlignment="1" applyProtection="1">
      <alignment vertical="center"/>
    </xf>
    <xf numFmtId="4" fontId="32" fillId="8" borderId="1" xfId="7" applyNumberFormat="1" applyFont="1" applyFill="1" applyBorder="1" applyAlignment="1" applyProtection="1">
      <alignment vertical="center"/>
    </xf>
    <xf numFmtId="2" fontId="21" fillId="8" borderId="1" xfId="1" applyNumberFormat="1" applyFont="1" applyFill="1" applyBorder="1" applyAlignment="1">
      <alignment vertical="center"/>
    </xf>
    <xf numFmtId="0" fontId="21" fillId="8" borderId="1" xfId="0" applyFont="1" applyFill="1" applyBorder="1" applyAlignment="1">
      <alignment vertical="center"/>
    </xf>
    <xf numFmtId="166" fontId="23" fillId="8" borderId="1" xfId="7" applyFont="1" applyFill="1" applyBorder="1" applyAlignment="1" applyProtection="1">
      <alignment vertical="center"/>
    </xf>
    <xf numFmtId="0" fontId="24" fillId="0" borderId="37" xfId="0" applyFont="1" applyBorder="1" applyAlignment="1" applyProtection="1">
      <alignment horizontal="center"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0" fontId="25" fillId="8" borderId="0" xfId="0" applyFont="1" applyFill="1" applyAlignment="1">
      <alignment horizontal="left" vertical="center"/>
    </xf>
    <xf numFmtId="0" fontId="27" fillId="0" borderId="28" xfId="0" applyFont="1" applyBorder="1" applyAlignment="1">
      <alignment horizontal="justify" vertical="center" wrapText="1"/>
    </xf>
    <xf numFmtId="0" fontId="27" fillId="0" borderId="18" xfId="0" applyFont="1" applyBorder="1" applyAlignment="1">
      <alignment vertical="center" wrapText="1"/>
    </xf>
    <xf numFmtId="0" fontId="28" fillId="0" borderId="40" xfId="1" applyFont="1" applyBorder="1" applyAlignment="1">
      <alignment horizontal="justify" vertical="center" wrapText="1"/>
    </xf>
    <xf numFmtId="4" fontId="29" fillId="8" borderId="41" xfId="7" applyNumberFormat="1" applyFont="1" applyFill="1" applyBorder="1" applyAlignment="1" applyProtection="1">
      <alignment vertical="center"/>
    </xf>
    <xf numFmtId="0" fontId="28" fillId="0" borderId="42" xfId="1" applyFont="1" applyBorder="1" applyAlignment="1">
      <alignment horizontal="justify" vertical="center" wrapText="1"/>
    </xf>
    <xf numFmtId="0" fontId="27" fillId="0" borderId="29" xfId="0" applyFont="1" applyBorder="1" applyAlignment="1">
      <alignment horizontal="justify" vertical="center" wrapText="1"/>
    </xf>
    <xf numFmtId="0" fontId="28" fillId="8" borderId="15" xfId="0" applyFont="1" applyFill="1" applyBorder="1" applyAlignment="1">
      <alignment horizontal="center" vertical="center"/>
    </xf>
    <xf numFmtId="0" fontId="28" fillId="8" borderId="28" xfId="0" applyFont="1" applyFill="1" applyBorder="1" applyAlignment="1">
      <alignment vertical="center"/>
    </xf>
    <xf numFmtId="2" fontId="27" fillId="8" borderId="18" xfId="0" applyNumberFormat="1" applyFont="1" applyFill="1" applyBorder="1" applyAlignment="1">
      <alignment vertical="center"/>
    </xf>
    <xf numFmtId="0" fontId="28" fillId="8" borderId="25" xfId="0" applyFont="1" applyFill="1" applyBorder="1" applyAlignment="1">
      <alignment horizontal="center" vertical="center"/>
    </xf>
    <xf numFmtId="2" fontId="27" fillId="8" borderId="26" xfId="0" applyNumberFormat="1" applyFont="1" applyFill="1" applyBorder="1" applyAlignment="1">
      <alignment vertical="center"/>
    </xf>
    <xf numFmtId="9" fontId="33" fillId="8" borderId="0" xfId="3" applyFont="1" applyFill="1" applyBorder="1" applyAlignment="1" applyProtection="1">
      <alignment horizontal="center" vertical="center"/>
    </xf>
    <xf numFmtId="169" fontId="0" fillId="8" borderId="0" xfId="0" applyNumberFormat="1" applyFill="1" applyAlignment="1">
      <alignment horizontal="center" vertical="center"/>
    </xf>
    <xf numFmtId="169" fontId="0" fillId="8" borderId="0" xfId="0" applyNumberFormat="1" applyFill="1" applyAlignment="1">
      <alignment vertical="center"/>
    </xf>
    <xf numFmtId="0" fontId="0" fillId="0" borderId="15" xfId="0" applyBorder="1" applyAlignment="1">
      <alignment vertical="center"/>
    </xf>
    <xf numFmtId="0" fontId="24" fillId="0" borderId="16" xfId="0" applyFont="1" applyBorder="1" applyAlignment="1" applyProtection="1">
      <alignment vertical="center"/>
      <protection locked="0"/>
    </xf>
    <xf numFmtId="0" fontId="27" fillId="0" borderId="20" xfId="0" applyFont="1" applyBorder="1" applyAlignment="1">
      <alignment horizontal="center" vertical="center"/>
    </xf>
    <xf numFmtId="0" fontId="27" fillId="0" borderId="28" xfId="0" applyFont="1" applyBorder="1" applyAlignment="1" applyProtection="1">
      <alignment horizontal="left" vertical="center"/>
      <protection locked="0"/>
    </xf>
    <xf numFmtId="0" fontId="28" fillId="0" borderId="20" xfId="0" applyFont="1" applyBorder="1" applyAlignment="1">
      <alignment horizontal="center" vertical="center"/>
    </xf>
    <xf numFmtId="0" fontId="28" fillId="0" borderId="28" xfId="0" applyFont="1" applyBorder="1" applyAlignment="1" applyProtection="1">
      <alignment horizontal="left" vertical="center"/>
      <protection locked="0"/>
    </xf>
    <xf numFmtId="164" fontId="29" fillId="0" borderId="18" xfId="7" applyNumberFormat="1" applyFont="1" applyFill="1" applyBorder="1" applyAlignment="1" applyProtection="1">
      <alignment vertical="center"/>
      <protection locked="0"/>
    </xf>
    <xf numFmtId="0" fontId="28" fillId="0" borderId="28" xfId="0" applyFont="1" applyBorder="1" applyAlignment="1" applyProtection="1">
      <alignment horizontal="left" vertical="center" wrapText="1"/>
      <protection locked="0"/>
    </xf>
    <xf numFmtId="164" fontId="34" fillId="0" borderId="18" xfId="7" applyNumberFormat="1" applyFont="1" applyFill="1" applyBorder="1" applyAlignment="1" applyProtection="1">
      <alignment vertical="center"/>
      <protection locked="0"/>
    </xf>
    <xf numFmtId="43" fontId="0" fillId="8" borderId="0" xfId="0" applyNumberFormat="1" applyFill="1" applyAlignment="1">
      <alignment vertical="center"/>
    </xf>
    <xf numFmtId="166" fontId="29" fillId="10" borderId="18" xfId="7" applyFont="1" applyFill="1" applyBorder="1" applyAlignment="1" applyProtection="1">
      <alignment vertical="center"/>
      <protection locked="0"/>
    </xf>
    <xf numFmtId="0" fontId="28" fillId="0" borderId="21" xfId="0" applyFont="1" applyBorder="1" applyAlignment="1">
      <alignment horizontal="center" vertical="center"/>
    </xf>
    <xf numFmtId="0" fontId="28" fillId="0" borderId="30" xfId="0" applyFont="1" applyBorder="1" applyAlignment="1" applyProtection="1">
      <alignment horizontal="left" vertical="center"/>
      <protection locked="0"/>
    </xf>
    <xf numFmtId="166" fontId="29" fillId="10" borderId="31" xfId="7" applyFont="1" applyFill="1" applyBorder="1" applyAlignment="1" applyProtection="1">
      <alignment vertical="center"/>
      <protection locked="0"/>
    </xf>
    <xf numFmtId="0" fontId="28" fillId="0" borderId="25" xfId="0" applyFont="1" applyBorder="1" applyAlignment="1">
      <alignment vertical="center"/>
    </xf>
    <xf numFmtId="0" fontId="27" fillId="0" borderId="29" xfId="0" applyFont="1" applyBorder="1" applyAlignment="1" applyProtection="1">
      <alignment horizontal="left" vertical="center"/>
      <protection locked="0"/>
    </xf>
    <xf numFmtId="166" fontId="27" fillId="0" borderId="26" xfId="7" applyFont="1" applyFill="1" applyBorder="1" applyAlignment="1" applyProtection="1">
      <alignment vertical="center"/>
      <protection locked="0"/>
    </xf>
    <xf numFmtId="164" fontId="0" fillId="8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justify" vertical="center" wrapText="1"/>
    </xf>
    <xf numFmtId="2" fontId="24" fillId="8" borderId="0" xfId="0" applyNumberFormat="1" applyFont="1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justify" vertical="center" wrapText="1"/>
    </xf>
    <xf numFmtId="0" fontId="28" fillId="8" borderId="28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7" fillId="8" borderId="29" xfId="0" applyFont="1" applyFill="1" applyBorder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27" fillId="0" borderId="37" xfId="0" applyFont="1" applyBorder="1" applyAlignment="1">
      <alignment horizontal="justify" vertical="center" wrapText="1"/>
    </xf>
    <xf numFmtId="0" fontId="27" fillId="0" borderId="16" xfId="0" applyFont="1" applyBorder="1" applyAlignment="1">
      <alignment vertical="center" wrapText="1"/>
    </xf>
    <xf numFmtId="166" fontId="27" fillId="8" borderId="18" xfId="7" applyFont="1" applyFill="1" applyBorder="1" applyAlignment="1" applyProtection="1">
      <alignment vertical="center"/>
    </xf>
    <xf numFmtId="0" fontId="27" fillId="0" borderId="29" xfId="0" applyFont="1" applyBorder="1" applyAlignment="1">
      <alignment horizontal="center" vertical="center" wrapText="1"/>
    </xf>
    <xf numFmtId="2" fontId="27" fillId="8" borderId="26" xfId="0" applyNumberFormat="1" applyFont="1" applyFill="1" applyBorder="1" applyAlignment="1">
      <alignment horizontal="center" vertical="center"/>
    </xf>
    <xf numFmtId="169" fontId="28" fillId="8" borderId="0" xfId="0" applyNumberFormat="1" applyFont="1" applyFill="1" applyAlignment="1">
      <alignment vertical="center"/>
    </xf>
    <xf numFmtId="0" fontId="27" fillId="8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170" fontId="0" fillId="0" borderId="0" xfId="3" applyNumberFormat="1" applyFont="1"/>
    <xf numFmtId="0" fontId="0" fillId="0" borderId="1" xfId="0" applyBorder="1" applyAlignment="1">
      <alignment horizontal="justify" vertical="center"/>
    </xf>
    <xf numFmtId="0" fontId="28" fillId="8" borderId="21" xfId="0" applyFont="1" applyFill="1" applyBorder="1" applyAlignment="1">
      <alignment vertical="center"/>
    </xf>
    <xf numFmtId="0" fontId="27" fillId="0" borderId="30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10" fillId="0" borderId="1" xfId="5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8" xfId="2" applyFont="1" applyFill="1" applyBorder="1" applyAlignment="1">
      <alignment horizontal="center" vertical="center" wrapText="1"/>
    </xf>
    <xf numFmtId="164" fontId="10" fillId="0" borderId="44" xfId="5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8" xfId="1" applyNumberFormat="1" applyFont="1" applyBorder="1" applyAlignment="1">
      <alignment vertical="center"/>
    </xf>
    <xf numFmtId="0" fontId="4" fillId="0" borderId="7" xfId="0" applyFont="1" applyBorder="1"/>
    <xf numFmtId="164" fontId="1" fillId="0" borderId="8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7" borderId="8" xfId="0" applyNumberFormat="1" applyFont="1" applyFill="1" applyBorder="1"/>
    <xf numFmtId="0" fontId="2" fillId="0" borderId="45" xfId="0" applyFont="1" applyBorder="1"/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0" fillId="0" borderId="46" xfId="0" applyBorder="1"/>
    <xf numFmtId="0" fontId="37" fillId="0" borderId="0" xfId="0" applyFont="1" applyAlignment="1">
      <alignment wrapText="1"/>
    </xf>
    <xf numFmtId="0" fontId="37" fillId="0" borderId="0" xfId="0" applyFont="1" applyAlignment="1"/>
    <xf numFmtId="0" fontId="18" fillId="0" borderId="0" xfId="0" applyFont="1" applyBorder="1" applyAlignment="1">
      <alignment horizontal="center" vertical="center" wrapText="1"/>
    </xf>
    <xf numFmtId="164" fontId="10" fillId="0" borderId="7" xfId="5" applyNumberFormat="1" applyFont="1" applyBorder="1" applyAlignment="1">
      <alignment horizontal="center" wrapText="1"/>
    </xf>
    <xf numFmtId="164" fontId="10" fillId="0" borderId="1" xfId="5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9" xfId="5" applyFont="1" applyBorder="1" applyAlignment="1">
      <alignment horizontal="center" vertical="center" wrapText="1"/>
    </xf>
    <xf numFmtId="0" fontId="10" fillId="0" borderId="44" xfId="5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distributed" wrapText="1" shrinkToFit="1" readingOrder="1"/>
    </xf>
    <xf numFmtId="0" fontId="8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43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  <protection locked="0"/>
    </xf>
    <xf numFmtId="0" fontId="27" fillId="0" borderId="16" xfId="0" applyFont="1" applyBorder="1" applyAlignment="1" applyProtection="1">
      <alignment horizontal="left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9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9" borderId="0" xfId="0" applyFont="1" applyFill="1" applyAlignment="1">
      <alignment horizontal="center"/>
    </xf>
    <xf numFmtId="0" fontId="24" fillId="8" borderId="0" xfId="0" applyFont="1" applyFill="1" applyAlignment="1">
      <alignment horizontal="center" vertical="center" wrapText="1"/>
    </xf>
    <xf numFmtId="0" fontId="25" fillId="8" borderId="16" xfId="0" applyFont="1" applyFill="1" applyBorder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6" fontId="26" fillId="8" borderId="18" xfId="7" applyFont="1" applyFill="1" applyBorder="1" applyAlignment="1" applyProtection="1">
      <alignment vertical="center"/>
    </xf>
    <xf numFmtId="0" fontId="0" fillId="0" borderId="22" xfId="4" applyNumberFormat="1" applyFont="1" applyFill="1" applyBorder="1" applyAlignment="1" applyProtection="1">
      <alignment horizontal="center"/>
    </xf>
    <xf numFmtId="0" fontId="0" fillId="0" borderId="23" xfId="4" applyNumberFormat="1" applyFont="1" applyFill="1" applyBorder="1" applyAlignment="1" applyProtection="1">
      <alignment horizontal="center"/>
    </xf>
    <xf numFmtId="0" fontId="0" fillId="0" borderId="24" xfId="4" applyNumberFormat="1" applyFont="1" applyFill="1" applyBorder="1" applyAlignment="1" applyProtection="1">
      <alignment horizontal="center"/>
    </xf>
    <xf numFmtId="167" fontId="0" fillId="8" borderId="26" xfId="0" applyNumberFormat="1" applyFill="1" applyBorder="1" applyAlignment="1">
      <alignment horizontal="center" vertical="center"/>
    </xf>
    <xf numFmtId="0" fontId="25" fillId="0" borderId="2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3" fillId="0" borderId="0" xfId="0" applyFont="1" applyAlignment="1">
      <alignment horizontal="center" vertical="distributed" wrapText="1" shrinkToFit="1" readingOrder="1"/>
    </xf>
    <xf numFmtId="0" fontId="24" fillId="9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</cellXfs>
  <cellStyles count="8">
    <cellStyle name="Hiperlink" xfId="4" builtinId="8"/>
    <cellStyle name="Moeda" xfId="2" builtinId="4"/>
    <cellStyle name="Moeda 2" xfId="7" xr:uid="{E0342717-B4A8-4812-AFDE-B336DD49F1AF}"/>
    <cellStyle name="Moeda 3" xfId="6" xr:uid="{66B5D90A-CC2A-4794-9E90-7AE27FECD7D4}"/>
    <cellStyle name="Normal" xfId="0" builtinId="0"/>
    <cellStyle name="Normal 2" xfId="1" xr:uid="{FE3AB13D-D540-4C2F-84DB-77D4A96BB351}"/>
    <cellStyle name="Normal 3" xfId="5" xr:uid="{A84981C7-5955-4EF8-859B-62E0448E1066}"/>
    <cellStyle name="Porcentagem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201AF-4CB0-4B0F-9530-ACC32024DEB5}">
  <dimension ref="A1:Z55"/>
  <sheetViews>
    <sheetView zoomScaleNormal="100" workbookViewId="0">
      <selection activeCell="A4" sqref="A4:G4"/>
    </sheetView>
  </sheetViews>
  <sheetFormatPr defaultRowHeight="15" x14ac:dyDescent="0.25"/>
  <cols>
    <col min="1" max="1" width="4.7109375" style="6" bestFit="1" customWidth="1"/>
    <col min="2" max="2" width="25.140625" bestFit="1" customWidth="1"/>
    <col min="3" max="3" width="7" style="3" customWidth="1"/>
    <col min="4" max="4" width="4" bestFit="1" customWidth="1"/>
    <col min="5" max="5" width="23" bestFit="1" customWidth="1"/>
    <col min="6" max="7" width="10.7109375" bestFit="1" customWidth="1"/>
    <col min="8" max="8" width="19.5703125" bestFit="1" customWidth="1"/>
    <col min="9" max="9" width="7.140625" customWidth="1"/>
    <col min="10" max="10" width="8.5703125" customWidth="1"/>
    <col min="11" max="11" width="7.7109375" bestFit="1" customWidth="1"/>
    <col min="12" max="12" width="8.28515625" customWidth="1"/>
    <col min="13" max="13" width="8.7109375" customWidth="1"/>
    <col min="14" max="14" width="8" customWidth="1"/>
    <col min="15" max="15" width="7.28515625" bestFit="1" customWidth="1"/>
    <col min="16" max="16" width="7.7109375" bestFit="1" customWidth="1"/>
    <col min="17" max="18" width="6" bestFit="1" customWidth="1"/>
    <col min="19" max="19" width="8.28515625" customWidth="1"/>
  </cols>
  <sheetData>
    <row r="1" spans="1:26" ht="14.45" customHeight="1" x14ac:dyDescent="0.25">
      <c r="A1" s="234" t="s">
        <v>0</v>
      </c>
      <c r="B1" s="234"/>
      <c r="C1" s="234"/>
      <c r="D1" s="234"/>
      <c r="E1" s="234"/>
      <c r="F1" s="234"/>
      <c r="G1" s="23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35" t="s">
        <v>2</v>
      </c>
      <c r="B2" s="235"/>
      <c r="C2" s="235"/>
      <c r="D2" s="235"/>
      <c r="E2" s="235"/>
      <c r="F2" s="235"/>
      <c r="G2" s="23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6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6" ht="27" customHeight="1" x14ac:dyDescent="0.25">
      <c r="A4" s="236" t="s">
        <v>16</v>
      </c>
      <c r="B4" s="236"/>
      <c r="C4" s="236"/>
      <c r="D4" s="236"/>
      <c r="E4" s="236"/>
      <c r="F4" s="236"/>
      <c r="G4" s="236"/>
      <c r="H4" s="13"/>
    </row>
    <row r="5" spans="1:26" ht="34.15" customHeight="1" x14ac:dyDescent="0.25">
      <c r="A5" s="237" t="s">
        <v>15</v>
      </c>
      <c r="B5" s="237"/>
      <c r="C5" s="237"/>
      <c r="D5" s="237"/>
      <c r="E5" s="237"/>
      <c r="F5" s="237"/>
      <c r="G5" s="237"/>
      <c r="H5" s="14"/>
    </row>
    <row r="6" spans="1:26" ht="15.75" thickBot="1" x14ac:dyDescent="0.3">
      <c r="A6"/>
      <c r="C6"/>
    </row>
    <row r="7" spans="1:26" x14ac:dyDescent="0.25">
      <c r="A7" s="238" t="s">
        <v>316</v>
      </c>
      <c r="B7" s="239"/>
      <c r="C7" s="239"/>
      <c r="D7" s="239"/>
      <c r="E7" s="239"/>
      <c r="F7" s="239"/>
      <c r="G7" s="240"/>
    </row>
    <row r="8" spans="1:26" x14ac:dyDescent="0.25">
      <c r="A8" s="197" t="s">
        <v>3</v>
      </c>
      <c r="B8" s="233" t="s">
        <v>1</v>
      </c>
      <c r="C8" s="233"/>
      <c r="D8" s="36" t="s">
        <v>4</v>
      </c>
      <c r="E8" s="36" t="s">
        <v>5</v>
      </c>
      <c r="F8" s="36" t="s">
        <v>132</v>
      </c>
      <c r="G8" s="198" t="s">
        <v>6</v>
      </c>
      <c r="H8" s="8"/>
    </row>
    <row r="9" spans="1:26" ht="47.25" customHeight="1" x14ac:dyDescent="0.25">
      <c r="A9" s="199">
        <v>1</v>
      </c>
      <c r="B9" s="230" t="s">
        <v>288</v>
      </c>
      <c r="C9" s="230"/>
      <c r="D9" s="42">
        <v>2</v>
      </c>
      <c r="E9" s="9">
        <v>60212</v>
      </c>
      <c r="F9" s="9">
        <f>E9*D9</f>
        <v>120424</v>
      </c>
      <c r="G9" s="200" t="s">
        <v>7</v>
      </c>
      <c r="H9" s="8"/>
    </row>
    <row r="10" spans="1:26" ht="47.25" customHeight="1" x14ac:dyDescent="0.25">
      <c r="A10" s="199">
        <v>2</v>
      </c>
      <c r="B10" s="230" t="s">
        <v>34</v>
      </c>
      <c r="C10" s="230"/>
      <c r="D10" s="194">
        <v>1</v>
      </c>
      <c r="E10" s="10">
        <v>13311</v>
      </c>
      <c r="F10" s="9">
        <f t="shared" ref="F10:F12" si="0">E10*D10</f>
        <v>13311</v>
      </c>
      <c r="G10" s="200" t="s">
        <v>131</v>
      </c>
      <c r="H10" s="8"/>
    </row>
    <row r="11" spans="1:26" x14ac:dyDescent="0.25">
      <c r="A11" s="199">
        <v>3</v>
      </c>
      <c r="B11" s="230" t="s">
        <v>77</v>
      </c>
      <c r="C11" s="230"/>
      <c r="D11" s="194">
        <v>28</v>
      </c>
      <c r="E11" s="10">
        <v>1467.33</v>
      </c>
      <c r="F11" s="9">
        <f t="shared" si="0"/>
        <v>41085.24</v>
      </c>
      <c r="G11" s="200" t="s">
        <v>7</v>
      </c>
      <c r="H11" s="8"/>
    </row>
    <row r="12" spans="1:26" ht="54" customHeight="1" x14ac:dyDescent="0.25">
      <c r="A12" s="199">
        <v>4</v>
      </c>
      <c r="B12" s="230" t="s">
        <v>69</v>
      </c>
      <c r="C12" s="230"/>
      <c r="D12" s="194">
        <v>18</v>
      </c>
      <c r="E12" s="10">
        <v>275.33999999999997</v>
      </c>
      <c r="F12" s="9">
        <f t="shared" si="0"/>
        <v>4956.12</v>
      </c>
      <c r="G12" s="200" t="s">
        <v>7</v>
      </c>
      <c r="H12" s="8"/>
    </row>
    <row r="13" spans="1:26" x14ac:dyDescent="0.25">
      <c r="A13" s="228" t="s">
        <v>129</v>
      </c>
      <c r="B13" s="229"/>
      <c r="C13" s="229"/>
      <c r="D13" s="229"/>
      <c r="E13" s="229"/>
      <c r="F13" s="196">
        <f>F9/60</f>
        <v>2007.0666666666666</v>
      </c>
      <c r="G13" s="38"/>
      <c r="H13" s="8"/>
    </row>
    <row r="14" spans="1:26" x14ac:dyDescent="0.25">
      <c r="A14" s="228" t="s">
        <v>130</v>
      </c>
      <c r="B14" s="229"/>
      <c r="C14" s="229"/>
      <c r="D14" s="229"/>
      <c r="E14" s="229"/>
      <c r="F14" s="196">
        <f>F10/48</f>
        <v>277.3125</v>
      </c>
      <c r="G14" s="38"/>
      <c r="H14" s="8"/>
    </row>
    <row r="15" spans="1:26" x14ac:dyDescent="0.25">
      <c r="A15" s="228" t="s">
        <v>128</v>
      </c>
      <c r="B15" s="229"/>
      <c r="C15" s="229"/>
      <c r="D15" s="229"/>
      <c r="E15" s="229"/>
      <c r="F15" s="196">
        <f>F11/60</f>
        <v>684.75400000000002</v>
      </c>
      <c r="G15" s="38"/>
      <c r="H15" s="8"/>
    </row>
    <row r="16" spans="1:26" x14ac:dyDescent="0.25">
      <c r="A16" s="228" t="s">
        <v>127</v>
      </c>
      <c r="B16" s="229"/>
      <c r="C16" s="229"/>
      <c r="D16" s="229"/>
      <c r="E16" s="229"/>
      <c r="F16" s="196">
        <f>F12/60</f>
        <v>82.602000000000004</v>
      </c>
      <c r="G16" s="38"/>
      <c r="H16" s="8"/>
    </row>
    <row r="17" spans="1:8" ht="14.45" customHeight="1" x14ac:dyDescent="0.25">
      <c r="A17" s="228" t="s">
        <v>133</v>
      </c>
      <c r="B17" s="229"/>
      <c r="C17" s="229"/>
      <c r="D17" s="229"/>
      <c r="E17" s="229"/>
      <c r="F17" s="196">
        <f>SUM(F13:F16)</f>
        <v>3051.7351666666664</v>
      </c>
      <c r="G17" s="38"/>
      <c r="H17" s="8"/>
    </row>
    <row r="18" spans="1:8" ht="31.15" customHeight="1" thickBot="1" x14ac:dyDescent="0.3">
      <c r="A18" s="231" t="s">
        <v>317</v>
      </c>
      <c r="B18" s="232"/>
      <c r="C18" s="232"/>
      <c r="D18" s="232"/>
      <c r="E18" s="232"/>
      <c r="F18" s="201">
        <f>F17/6</f>
        <v>508.62252777777775</v>
      </c>
      <c r="G18" s="39"/>
      <c r="H18" s="8"/>
    </row>
    <row r="19" spans="1:8" ht="40.15" customHeight="1" x14ac:dyDescent="0.25">
      <c r="A19" s="227" t="s">
        <v>122</v>
      </c>
      <c r="B19" s="227"/>
      <c r="C19" s="227"/>
      <c r="D19" s="227"/>
      <c r="E19" s="227"/>
      <c r="F19" s="227"/>
      <c r="G19" s="227"/>
      <c r="H19" s="8"/>
    </row>
    <row r="20" spans="1:8" x14ac:dyDescent="0.25">
      <c r="A20"/>
      <c r="B20" s="40"/>
      <c r="C20" s="40"/>
      <c r="D20" s="40"/>
      <c r="E20" s="41"/>
      <c r="F20" s="41"/>
      <c r="G20" s="41"/>
      <c r="H20" s="8"/>
    </row>
    <row r="21" spans="1:8" ht="15.75" thickBot="1" x14ac:dyDescent="0.3"/>
    <row r="22" spans="1:8" x14ac:dyDescent="0.25">
      <c r="B22" s="34" t="s">
        <v>68</v>
      </c>
      <c r="C22" s="35" t="s">
        <v>110</v>
      </c>
      <c r="E22" s="34" t="s">
        <v>70</v>
      </c>
      <c r="F22" s="43"/>
      <c r="G22" s="35" t="s">
        <v>110</v>
      </c>
    </row>
    <row r="23" spans="1:8" x14ac:dyDescent="0.25">
      <c r="A23" s="7"/>
      <c r="B23" s="22" t="s">
        <v>66</v>
      </c>
      <c r="C23" s="23"/>
      <c r="E23" s="24" t="s">
        <v>65</v>
      </c>
      <c r="F23" s="44"/>
      <c r="G23" s="27">
        <v>1</v>
      </c>
    </row>
    <row r="24" spans="1:8" x14ac:dyDescent="0.25">
      <c r="B24" s="24" t="s">
        <v>49</v>
      </c>
      <c r="C24" s="25">
        <v>1</v>
      </c>
      <c r="E24" s="24" t="s">
        <v>94</v>
      </c>
      <c r="F24" s="44"/>
      <c r="G24" s="27">
        <v>1</v>
      </c>
    </row>
    <row r="25" spans="1:8" x14ac:dyDescent="0.25">
      <c r="B25" s="24" t="s">
        <v>67</v>
      </c>
      <c r="C25" s="25">
        <v>1</v>
      </c>
      <c r="E25" s="24" t="s">
        <v>85</v>
      </c>
      <c r="F25" s="44"/>
      <c r="G25" s="27">
        <v>1</v>
      </c>
    </row>
    <row r="26" spans="1:8" x14ac:dyDescent="0.25">
      <c r="B26" s="24" t="s">
        <v>50</v>
      </c>
      <c r="C26" s="25">
        <v>1</v>
      </c>
      <c r="E26" s="24" t="s">
        <v>95</v>
      </c>
      <c r="F26" s="44"/>
      <c r="G26" s="27">
        <v>1</v>
      </c>
    </row>
    <row r="27" spans="1:8" x14ac:dyDescent="0.25">
      <c r="B27" s="24" t="s">
        <v>51</v>
      </c>
      <c r="C27" s="25">
        <v>1</v>
      </c>
      <c r="E27" s="24" t="s">
        <v>84</v>
      </c>
      <c r="F27" s="44"/>
      <c r="G27" s="27">
        <v>1</v>
      </c>
    </row>
    <row r="28" spans="1:8" x14ac:dyDescent="0.25">
      <c r="B28" s="24" t="s">
        <v>52</v>
      </c>
      <c r="C28" s="25">
        <v>1</v>
      </c>
      <c r="E28" s="24" t="s">
        <v>96</v>
      </c>
      <c r="F28" s="44"/>
      <c r="G28" s="27">
        <v>1</v>
      </c>
    </row>
    <row r="29" spans="1:8" x14ac:dyDescent="0.25">
      <c r="B29" s="22" t="s">
        <v>53</v>
      </c>
      <c r="C29" s="26" t="s">
        <v>48</v>
      </c>
      <c r="E29" s="24" t="s">
        <v>111</v>
      </c>
      <c r="F29" s="44"/>
      <c r="G29" s="27">
        <v>1</v>
      </c>
    </row>
    <row r="30" spans="1:8" x14ac:dyDescent="0.25">
      <c r="B30" s="24" t="s">
        <v>49</v>
      </c>
      <c r="C30" s="23">
        <v>1</v>
      </c>
      <c r="E30" s="24" t="s">
        <v>86</v>
      </c>
      <c r="F30" s="44"/>
      <c r="G30" s="27">
        <v>1</v>
      </c>
    </row>
    <row r="31" spans="1:8" x14ac:dyDescent="0.25">
      <c r="B31" s="24" t="s">
        <v>54</v>
      </c>
      <c r="C31" s="23">
        <v>1</v>
      </c>
      <c r="E31" s="24" t="s">
        <v>87</v>
      </c>
      <c r="F31" s="44"/>
      <c r="G31" s="27">
        <v>1</v>
      </c>
    </row>
    <row r="32" spans="1:8" x14ac:dyDescent="0.25">
      <c r="B32" s="24" t="s">
        <v>52</v>
      </c>
      <c r="C32" s="23">
        <v>1</v>
      </c>
      <c r="E32" s="31" t="s">
        <v>88</v>
      </c>
      <c r="F32" s="45"/>
      <c r="G32" s="32">
        <v>0</v>
      </c>
    </row>
    <row r="33" spans="2:7" x14ac:dyDescent="0.25">
      <c r="B33" s="22" t="s">
        <v>65</v>
      </c>
      <c r="C33" s="27"/>
      <c r="E33" s="24" t="s">
        <v>91</v>
      </c>
      <c r="F33" s="44"/>
      <c r="G33" s="27">
        <v>1</v>
      </c>
    </row>
    <row r="34" spans="2:7" x14ac:dyDescent="0.25">
      <c r="B34" s="24" t="s">
        <v>49</v>
      </c>
      <c r="C34" s="23">
        <v>1</v>
      </c>
      <c r="E34" s="24" t="s">
        <v>92</v>
      </c>
      <c r="F34" s="44"/>
      <c r="G34" s="27">
        <v>1</v>
      </c>
    </row>
    <row r="35" spans="2:7" x14ac:dyDescent="0.25">
      <c r="B35" s="24" t="s">
        <v>55</v>
      </c>
      <c r="C35" s="23">
        <v>1</v>
      </c>
      <c r="E35" s="24" t="s">
        <v>93</v>
      </c>
      <c r="F35" s="44"/>
      <c r="G35" s="27">
        <v>1</v>
      </c>
    </row>
    <row r="36" spans="2:7" x14ac:dyDescent="0.25">
      <c r="B36" s="24" t="s">
        <v>56</v>
      </c>
      <c r="C36" s="23">
        <v>1</v>
      </c>
      <c r="E36" s="24" t="s">
        <v>89</v>
      </c>
      <c r="F36" s="44"/>
      <c r="G36" s="27">
        <v>1</v>
      </c>
    </row>
    <row r="37" spans="2:7" x14ac:dyDescent="0.25">
      <c r="B37" s="24" t="s">
        <v>57</v>
      </c>
      <c r="C37" s="23">
        <v>1</v>
      </c>
      <c r="E37" s="24" t="s">
        <v>112</v>
      </c>
      <c r="F37" s="44"/>
      <c r="G37" s="27">
        <v>1</v>
      </c>
    </row>
    <row r="38" spans="2:7" x14ac:dyDescent="0.25">
      <c r="B38" s="22" t="s">
        <v>58</v>
      </c>
      <c r="C38" s="27"/>
      <c r="E38" s="24" t="s">
        <v>113</v>
      </c>
      <c r="F38" s="44"/>
      <c r="G38" s="27">
        <v>1</v>
      </c>
    </row>
    <row r="39" spans="2:7" x14ac:dyDescent="0.25">
      <c r="B39" s="24" t="s">
        <v>59</v>
      </c>
      <c r="C39" s="23">
        <v>1</v>
      </c>
      <c r="E39" s="24" t="s">
        <v>114</v>
      </c>
      <c r="F39" s="44"/>
      <c r="G39" s="27">
        <v>1</v>
      </c>
    </row>
    <row r="40" spans="2:7" x14ac:dyDescent="0.25">
      <c r="B40" s="24" t="s">
        <v>60</v>
      </c>
      <c r="C40" s="23">
        <v>1</v>
      </c>
      <c r="E40" s="24" t="s">
        <v>115</v>
      </c>
      <c r="F40" s="44"/>
      <c r="G40" s="27">
        <v>1</v>
      </c>
    </row>
    <row r="41" spans="2:7" x14ac:dyDescent="0.25">
      <c r="B41" s="22" t="s">
        <v>61</v>
      </c>
      <c r="C41" s="27"/>
      <c r="E41" s="24" t="s">
        <v>90</v>
      </c>
      <c r="F41" s="44"/>
      <c r="G41" s="27">
        <v>1</v>
      </c>
    </row>
    <row r="42" spans="2:7" x14ac:dyDescent="0.25">
      <c r="B42" s="24" t="s">
        <v>62</v>
      </c>
      <c r="C42" s="23">
        <v>1</v>
      </c>
      <c r="E42" s="24" t="s">
        <v>103</v>
      </c>
      <c r="F42" s="44"/>
      <c r="G42" s="27">
        <v>1</v>
      </c>
    </row>
    <row r="43" spans="2:7" x14ac:dyDescent="0.25">
      <c r="B43" s="24" t="s">
        <v>63</v>
      </c>
      <c r="C43" s="23">
        <v>1</v>
      </c>
      <c r="E43" s="24" t="s">
        <v>97</v>
      </c>
      <c r="F43" s="44"/>
      <c r="G43" s="27">
        <v>1</v>
      </c>
    </row>
    <row r="44" spans="2:7" x14ac:dyDescent="0.25">
      <c r="B44" s="24" t="s">
        <v>64</v>
      </c>
      <c r="C44" s="23">
        <v>1</v>
      </c>
      <c r="E44" s="24" t="s">
        <v>98</v>
      </c>
      <c r="F44" s="44"/>
      <c r="G44" s="27">
        <v>1</v>
      </c>
    </row>
    <row r="45" spans="2:7" x14ac:dyDescent="0.25">
      <c r="B45" s="24" t="s">
        <v>52</v>
      </c>
      <c r="C45" s="23">
        <v>1</v>
      </c>
      <c r="E45" s="24" t="s">
        <v>99</v>
      </c>
      <c r="F45" s="44"/>
      <c r="G45" s="27">
        <v>1</v>
      </c>
    </row>
    <row r="46" spans="2:7" x14ac:dyDescent="0.25">
      <c r="B46" s="24"/>
      <c r="C46" s="23"/>
      <c r="E46" s="24" t="s">
        <v>71</v>
      </c>
      <c r="F46" s="44"/>
      <c r="G46" s="27">
        <v>1</v>
      </c>
    </row>
    <row r="47" spans="2:7" x14ac:dyDescent="0.25">
      <c r="B47" s="24"/>
      <c r="C47" s="23"/>
      <c r="E47" s="24" t="s">
        <v>100</v>
      </c>
      <c r="F47" s="44"/>
      <c r="G47" s="27">
        <v>1</v>
      </c>
    </row>
    <row r="48" spans="2:7" x14ac:dyDescent="0.25">
      <c r="B48" s="24"/>
      <c r="C48" s="23"/>
      <c r="E48" s="24" t="s">
        <v>101</v>
      </c>
      <c r="F48" s="44"/>
      <c r="G48" s="27">
        <v>1</v>
      </c>
    </row>
    <row r="49" spans="2:7" x14ac:dyDescent="0.25">
      <c r="B49" s="24"/>
      <c r="C49" s="23"/>
      <c r="E49" s="31" t="s">
        <v>104</v>
      </c>
      <c r="F49" s="45"/>
      <c r="G49" s="32">
        <v>0</v>
      </c>
    </row>
    <row r="50" spans="2:7" x14ac:dyDescent="0.25">
      <c r="B50" s="24"/>
      <c r="C50" s="23"/>
      <c r="E50" s="31" t="s">
        <v>102</v>
      </c>
      <c r="F50" s="45"/>
      <c r="G50" s="32">
        <v>0</v>
      </c>
    </row>
    <row r="51" spans="2:7" ht="15.75" thickBot="1" x14ac:dyDescent="0.3">
      <c r="B51" s="28" t="s">
        <v>109</v>
      </c>
      <c r="C51" s="29">
        <f>SUM(C24:C50)</f>
        <v>18</v>
      </c>
      <c r="E51" s="24" t="s">
        <v>105</v>
      </c>
      <c r="F51" s="44"/>
      <c r="G51" s="27">
        <v>1</v>
      </c>
    </row>
    <row r="52" spans="2:7" x14ac:dyDescent="0.25">
      <c r="E52" s="24" t="s">
        <v>106</v>
      </c>
      <c r="F52" s="44"/>
      <c r="G52" s="27">
        <v>1</v>
      </c>
    </row>
    <row r="53" spans="2:7" x14ac:dyDescent="0.25">
      <c r="E53" s="24" t="s">
        <v>108</v>
      </c>
      <c r="F53" s="44"/>
      <c r="G53" s="27">
        <v>1</v>
      </c>
    </row>
    <row r="54" spans="2:7" x14ac:dyDescent="0.25">
      <c r="E54" s="24" t="s">
        <v>107</v>
      </c>
      <c r="F54" s="44"/>
      <c r="G54" s="27">
        <v>1</v>
      </c>
    </row>
    <row r="55" spans="2:7" ht="15.75" thickBot="1" x14ac:dyDescent="0.3">
      <c r="E55" s="33" t="s">
        <v>109</v>
      </c>
      <c r="F55" s="46"/>
      <c r="G55" s="30">
        <f>SUM(G24:G54)</f>
        <v>28</v>
      </c>
    </row>
  </sheetData>
  <mergeCells count="17">
    <mergeCell ref="B10:C10"/>
    <mergeCell ref="B8:C8"/>
    <mergeCell ref="B9:C9"/>
    <mergeCell ref="A1:G1"/>
    <mergeCell ref="A2:G2"/>
    <mergeCell ref="A4:G4"/>
    <mergeCell ref="A5:G5"/>
    <mergeCell ref="A7:G7"/>
    <mergeCell ref="A19:G19"/>
    <mergeCell ref="A15:E15"/>
    <mergeCell ref="A16:E16"/>
    <mergeCell ref="A17:E17"/>
    <mergeCell ref="B11:C11"/>
    <mergeCell ref="B12:C12"/>
    <mergeCell ref="A13:E13"/>
    <mergeCell ref="A14:E14"/>
    <mergeCell ref="A18:E18"/>
  </mergeCells>
  <pageMargins left="0.511811024" right="0.511811024" top="0.9916666666666667" bottom="0.78740157499999996" header="0.31496062000000002" footer="0.31496062000000002"/>
  <pageSetup paperSize="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334E7-BA1D-4483-A9B0-0E7FBD21FB33}">
  <dimension ref="A1:G157"/>
  <sheetViews>
    <sheetView zoomScaleNormal="100" workbookViewId="0">
      <selection activeCell="B3" sqref="B3:E3"/>
    </sheetView>
  </sheetViews>
  <sheetFormatPr defaultColWidth="11.42578125" defaultRowHeight="15" x14ac:dyDescent="0.25"/>
  <cols>
    <col min="1" max="1" width="5.140625" style="47" customWidth="1"/>
    <col min="2" max="2" width="57.5703125" style="47" customWidth="1"/>
    <col min="3" max="3" width="16.7109375" style="47" customWidth="1"/>
    <col min="4" max="4" width="10.28515625" style="47" bestFit="1" customWidth="1"/>
    <col min="5" max="5" width="6.85546875" style="47" bestFit="1" customWidth="1"/>
    <col min="6" max="6" width="7.85546875" style="48" bestFit="1" customWidth="1"/>
    <col min="7" max="7" width="11.42578125" style="47" customWidth="1"/>
    <col min="8" max="8" width="46" style="47" customWidth="1"/>
    <col min="9" max="9" width="17" style="47" customWidth="1"/>
    <col min="10" max="10" width="14.28515625" style="47" customWidth="1"/>
    <col min="11" max="256" width="11.42578125" style="47"/>
    <col min="257" max="257" width="5.140625" style="47" customWidth="1"/>
    <col min="258" max="258" width="57.5703125" style="47" customWidth="1"/>
    <col min="259" max="259" width="16.7109375" style="47" customWidth="1"/>
    <col min="260" max="260" width="10.28515625" style="47" bestFit="1" customWidth="1"/>
    <col min="261" max="261" width="6.85546875" style="47" bestFit="1" customWidth="1"/>
    <col min="262" max="262" width="7.85546875" style="47" bestFit="1" customWidth="1"/>
    <col min="263" max="263" width="11.42578125" style="47"/>
    <col min="264" max="264" width="46" style="47" customWidth="1"/>
    <col min="265" max="265" width="17" style="47" customWidth="1"/>
    <col min="266" max="266" width="14.28515625" style="47" customWidth="1"/>
    <col min="267" max="512" width="11.42578125" style="47"/>
    <col min="513" max="513" width="5.140625" style="47" customWidth="1"/>
    <col min="514" max="514" width="57.5703125" style="47" customWidth="1"/>
    <col min="515" max="515" width="16.7109375" style="47" customWidth="1"/>
    <col min="516" max="516" width="10.28515625" style="47" bestFit="1" customWidth="1"/>
    <col min="517" max="517" width="6.85546875" style="47" bestFit="1" customWidth="1"/>
    <col min="518" max="518" width="7.85546875" style="47" bestFit="1" customWidth="1"/>
    <col min="519" max="519" width="11.42578125" style="47"/>
    <col min="520" max="520" width="46" style="47" customWidth="1"/>
    <col min="521" max="521" width="17" style="47" customWidth="1"/>
    <col min="522" max="522" width="14.28515625" style="47" customWidth="1"/>
    <col min="523" max="768" width="11.42578125" style="47"/>
    <col min="769" max="769" width="5.140625" style="47" customWidth="1"/>
    <col min="770" max="770" width="57.5703125" style="47" customWidth="1"/>
    <col min="771" max="771" width="16.7109375" style="47" customWidth="1"/>
    <col min="772" max="772" width="10.28515625" style="47" bestFit="1" customWidth="1"/>
    <col min="773" max="773" width="6.85546875" style="47" bestFit="1" customWidth="1"/>
    <col min="774" max="774" width="7.85546875" style="47" bestFit="1" customWidth="1"/>
    <col min="775" max="775" width="11.42578125" style="47"/>
    <col min="776" max="776" width="46" style="47" customWidth="1"/>
    <col min="777" max="777" width="17" style="47" customWidth="1"/>
    <col min="778" max="778" width="14.28515625" style="47" customWidth="1"/>
    <col min="779" max="1024" width="11.42578125" style="47"/>
    <col min="1025" max="1025" width="5.140625" style="47" customWidth="1"/>
    <col min="1026" max="1026" width="57.5703125" style="47" customWidth="1"/>
    <col min="1027" max="1027" width="16.7109375" style="47" customWidth="1"/>
    <col min="1028" max="1028" width="10.28515625" style="47" bestFit="1" customWidth="1"/>
    <col min="1029" max="1029" width="6.85546875" style="47" bestFit="1" customWidth="1"/>
    <col min="1030" max="1030" width="7.85546875" style="47" bestFit="1" customWidth="1"/>
    <col min="1031" max="1031" width="11.42578125" style="47"/>
    <col min="1032" max="1032" width="46" style="47" customWidth="1"/>
    <col min="1033" max="1033" width="17" style="47" customWidth="1"/>
    <col min="1034" max="1034" width="14.28515625" style="47" customWidth="1"/>
    <col min="1035" max="1280" width="11.42578125" style="47"/>
    <col min="1281" max="1281" width="5.140625" style="47" customWidth="1"/>
    <col min="1282" max="1282" width="57.5703125" style="47" customWidth="1"/>
    <col min="1283" max="1283" width="16.7109375" style="47" customWidth="1"/>
    <col min="1284" max="1284" width="10.28515625" style="47" bestFit="1" customWidth="1"/>
    <col min="1285" max="1285" width="6.85546875" style="47" bestFit="1" customWidth="1"/>
    <col min="1286" max="1286" width="7.85546875" style="47" bestFit="1" customWidth="1"/>
    <col min="1287" max="1287" width="11.42578125" style="47"/>
    <col min="1288" max="1288" width="46" style="47" customWidth="1"/>
    <col min="1289" max="1289" width="17" style="47" customWidth="1"/>
    <col min="1290" max="1290" width="14.28515625" style="47" customWidth="1"/>
    <col min="1291" max="1536" width="11.42578125" style="47"/>
    <col min="1537" max="1537" width="5.140625" style="47" customWidth="1"/>
    <col min="1538" max="1538" width="57.5703125" style="47" customWidth="1"/>
    <col min="1539" max="1539" width="16.7109375" style="47" customWidth="1"/>
    <col min="1540" max="1540" width="10.28515625" style="47" bestFit="1" customWidth="1"/>
    <col min="1541" max="1541" width="6.85546875" style="47" bestFit="1" customWidth="1"/>
    <col min="1542" max="1542" width="7.85546875" style="47" bestFit="1" customWidth="1"/>
    <col min="1543" max="1543" width="11.42578125" style="47"/>
    <col min="1544" max="1544" width="46" style="47" customWidth="1"/>
    <col min="1545" max="1545" width="17" style="47" customWidth="1"/>
    <col min="1546" max="1546" width="14.28515625" style="47" customWidth="1"/>
    <col min="1547" max="1792" width="11.42578125" style="47"/>
    <col min="1793" max="1793" width="5.140625" style="47" customWidth="1"/>
    <col min="1794" max="1794" width="57.5703125" style="47" customWidth="1"/>
    <col min="1795" max="1795" width="16.7109375" style="47" customWidth="1"/>
    <col min="1796" max="1796" width="10.28515625" style="47" bestFit="1" customWidth="1"/>
    <col min="1797" max="1797" width="6.85546875" style="47" bestFit="1" customWidth="1"/>
    <col min="1798" max="1798" width="7.85546875" style="47" bestFit="1" customWidth="1"/>
    <col min="1799" max="1799" width="11.42578125" style="47"/>
    <col min="1800" max="1800" width="46" style="47" customWidth="1"/>
    <col min="1801" max="1801" width="17" style="47" customWidth="1"/>
    <col min="1802" max="1802" width="14.28515625" style="47" customWidth="1"/>
    <col min="1803" max="2048" width="11.42578125" style="47"/>
    <col min="2049" max="2049" width="5.140625" style="47" customWidth="1"/>
    <col min="2050" max="2050" width="57.5703125" style="47" customWidth="1"/>
    <col min="2051" max="2051" width="16.7109375" style="47" customWidth="1"/>
    <col min="2052" max="2052" width="10.28515625" style="47" bestFit="1" customWidth="1"/>
    <col min="2053" max="2053" width="6.85546875" style="47" bestFit="1" customWidth="1"/>
    <col min="2054" max="2054" width="7.85546875" style="47" bestFit="1" customWidth="1"/>
    <col min="2055" max="2055" width="11.42578125" style="47"/>
    <col min="2056" max="2056" width="46" style="47" customWidth="1"/>
    <col min="2057" max="2057" width="17" style="47" customWidth="1"/>
    <col min="2058" max="2058" width="14.28515625" style="47" customWidth="1"/>
    <col min="2059" max="2304" width="11.42578125" style="47"/>
    <col min="2305" max="2305" width="5.140625" style="47" customWidth="1"/>
    <col min="2306" max="2306" width="57.5703125" style="47" customWidth="1"/>
    <col min="2307" max="2307" width="16.7109375" style="47" customWidth="1"/>
    <col min="2308" max="2308" width="10.28515625" style="47" bestFit="1" customWidth="1"/>
    <col min="2309" max="2309" width="6.85546875" style="47" bestFit="1" customWidth="1"/>
    <col min="2310" max="2310" width="7.85546875" style="47" bestFit="1" customWidth="1"/>
    <col min="2311" max="2311" width="11.42578125" style="47"/>
    <col min="2312" max="2312" width="46" style="47" customWidth="1"/>
    <col min="2313" max="2313" width="17" style="47" customWidth="1"/>
    <col min="2314" max="2314" width="14.28515625" style="47" customWidth="1"/>
    <col min="2315" max="2560" width="11.42578125" style="47"/>
    <col min="2561" max="2561" width="5.140625" style="47" customWidth="1"/>
    <col min="2562" max="2562" width="57.5703125" style="47" customWidth="1"/>
    <col min="2563" max="2563" width="16.7109375" style="47" customWidth="1"/>
    <col min="2564" max="2564" width="10.28515625" style="47" bestFit="1" customWidth="1"/>
    <col min="2565" max="2565" width="6.85546875" style="47" bestFit="1" customWidth="1"/>
    <col min="2566" max="2566" width="7.85546875" style="47" bestFit="1" customWidth="1"/>
    <col min="2567" max="2567" width="11.42578125" style="47"/>
    <col min="2568" max="2568" width="46" style="47" customWidth="1"/>
    <col min="2569" max="2569" width="17" style="47" customWidth="1"/>
    <col min="2570" max="2570" width="14.28515625" style="47" customWidth="1"/>
    <col min="2571" max="2816" width="11.42578125" style="47"/>
    <col min="2817" max="2817" width="5.140625" style="47" customWidth="1"/>
    <col min="2818" max="2818" width="57.5703125" style="47" customWidth="1"/>
    <col min="2819" max="2819" width="16.7109375" style="47" customWidth="1"/>
    <col min="2820" max="2820" width="10.28515625" style="47" bestFit="1" customWidth="1"/>
    <col min="2821" max="2821" width="6.85546875" style="47" bestFit="1" customWidth="1"/>
    <col min="2822" max="2822" width="7.85546875" style="47" bestFit="1" customWidth="1"/>
    <col min="2823" max="2823" width="11.42578125" style="47"/>
    <col min="2824" max="2824" width="46" style="47" customWidth="1"/>
    <col min="2825" max="2825" width="17" style="47" customWidth="1"/>
    <col min="2826" max="2826" width="14.28515625" style="47" customWidth="1"/>
    <col min="2827" max="3072" width="11.42578125" style="47"/>
    <col min="3073" max="3073" width="5.140625" style="47" customWidth="1"/>
    <col min="3074" max="3074" width="57.5703125" style="47" customWidth="1"/>
    <col min="3075" max="3075" width="16.7109375" style="47" customWidth="1"/>
    <col min="3076" max="3076" width="10.28515625" style="47" bestFit="1" customWidth="1"/>
    <col min="3077" max="3077" width="6.85546875" style="47" bestFit="1" customWidth="1"/>
    <col min="3078" max="3078" width="7.85546875" style="47" bestFit="1" customWidth="1"/>
    <col min="3079" max="3079" width="11.42578125" style="47"/>
    <col min="3080" max="3080" width="46" style="47" customWidth="1"/>
    <col min="3081" max="3081" width="17" style="47" customWidth="1"/>
    <col min="3082" max="3082" width="14.28515625" style="47" customWidth="1"/>
    <col min="3083" max="3328" width="11.42578125" style="47"/>
    <col min="3329" max="3329" width="5.140625" style="47" customWidth="1"/>
    <col min="3330" max="3330" width="57.5703125" style="47" customWidth="1"/>
    <col min="3331" max="3331" width="16.7109375" style="47" customWidth="1"/>
    <col min="3332" max="3332" width="10.28515625" style="47" bestFit="1" customWidth="1"/>
    <col min="3333" max="3333" width="6.85546875" style="47" bestFit="1" customWidth="1"/>
    <col min="3334" max="3334" width="7.85546875" style="47" bestFit="1" customWidth="1"/>
    <col min="3335" max="3335" width="11.42578125" style="47"/>
    <col min="3336" max="3336" width="46" style="47" customWidth="1"/>
    <col min="3337" max="3337" width="17" style="47" customWidth="1"/>
    <col min="3338" max="3338" width="14.28515625" style="47" customWidth="1"/>
    <col min="3339" max="3584" width="11.42578125" style="47"/>
    <col min="3585" max="3585" width="5.140625" style="47" customWidth="1"/>
    <col min="3586" max="3586" width="57.5703125" style="47" customWidth="1"/>
    <col min="3587" max="3587" width="16.7109375" style="47" customWidth="1"/>
    <col min="3588" max="3588" width="10.28515625" style="47" bestFit="1" customWidth="1"/>
    <col min="3589" max="3589" width="6.85546875" style="47" bestFit="1" customWidth="1"/>
    <col min="3590" max="3590" width="7.85546875" style="47" bestFit="1" customWidth="1"/>
    <col min="3591" max="3591" width="11.42578125" style="47"/>
    <col min="3592" max="3592" width="46" style="47" customWidth="1"/>
    <col min="3593" max="3593" width="17" style="47" customWidth="1"/>
    <col min="3594" max="3594" width="14.28515625" style="47" customWidth="1"/>
    <col min="3595" max="3840" width="11.42578125" style="47"/>
    <col min="3841" max="3841" width="5.140625" style="47" customWidth="1"/>
    <col min="3842" max="3842" width="57.5703125" style="47" customWidth="1"/>
    <col min="3843" max="3843" width="16.7109375" style="47" customWidth="1"/>
    <col min="3844" max="3844" width="10.28515625" style="47" bestFit="1" customWidth="1"/>
    <col min="3845" max="3845" width="6.85546875" style="47" bestFit="1" customWidth="1"/>
    <col min="3846" max="3846" width="7.85546875" style="47" bestFit="1" customWidth="1"/>
    <col min="3847" max="3847" width="11.42578125" style="47"/>
    <col min="3848" max="3848" width="46" style="47" customWidth="1"/>
    <col min="3849" max="3849" width="17" style="47" customWidth="1"/>
    <col min="3850" max="3850" width="14.28515625" style="47" customWidth="1"/>
    <col min="3851" max="4096" width="11.42578125" style="47"/>
    <col min="4097" max="4097" width="5.140625" style="47" customWidth="1"/>
    <col min="4098" max="4098" width="57.5703125" style="47" customWidth="1"/>
    <col min="4099" max="4099" width="16.7109375" style="47" customWidth="1"/>
    <col min="4100" max="4100" width="10.28515625" style="47" bestFit="1" customWidth="1"/>
    <col min="4101" max="4101" width="6.85546875" style="47" bestFit="1" customWidth="1"/>
    <col min="4102" max="4102" width="7.85546875" style="47" bestFit="1" customWidth="1"/>
    <col min="4103" max="4103" width="11.42578125" style="47"/>
    <col min="4104" max="4104" width="46" style="47" customWidth="1"/>
    <col min="4105" max="4105" width="17" style="47" customWidth="1"/>
    <col min="4106" max="4106" width="14.28515625" style="47" customWidth="1"/>
    <col min="4107" max="4352" width="11.42578125" style="47"/>
    <col min="4353" max="4353" width="5.140625" style="47" customWidth="1"/>
    <col min="4354" max="4354" width="57.5703125" style="47" customWidth="1"/>
    <col min="4355" max="4355" width="16.7109375" style="47" customWidth="1"/>
    <col min="4356" max="4356" width="10.28515625" style="47" bestFit="1" customWidth="1"/>
    <col min="4357" max="4357" width="6.85546875" style="47" bestFit="1" customWidth="1"/>
    <col min="4358" max="4358" width="7.85546875" style="47" bestFit="1" customWidth="1"/>
    <col min="4359" max="4359" width="11.42578125" style="47"/>
    <col min="4360" max="4360" width="46" style="47" customWidth="1"/>
    <col min="4361" max="4361" width="17" style="47" customWidth="1"/>
    <col min="4362" max="4362" width="14.28515625" style="47" customWidth="1"/>
    <col min="4363" max="4608" width="11.42578125" style="47"/>
    <col min="4609" max="4609" width="5.140625" style="47" customWidth="1"/>
    <col min="4610" max="4610" width="57.5703125" style="47" customWidth="1"/>
    <col min="4611" max="4611" width="16.7109375" style="47" customWidth="1"/>
    <col min="4612" max="4612" width="10.28515625" style="47" bestFit="1" customWidth="1"/>
    <col min="4613" max="4613" width="6.85546875" style="47" bestFit="1" customWidth="1"/>
    <col min="4614" max="4614" width="7.85546875" style="47" bestFit="1" customWidth="1"/>
    <col min="4615" max="4615" width="11.42578125" style="47"/>
    <col min="4616" max="4616" width="46" style="47" customWidth="1"/>
    <col min="4617" max="4617" width="17" style="47" customWidth="1"/>
    <col min="4618" max="4618" width="14.28515625" style="47" customWidth="1"/>
    <col min="4619" max="4864" width="11.42578125" style="47"/>
    <col min="4865" max="4865" width="5.140625" style="47" customWidth="1"/>
    <col min="4866" max="4866" width="57.5703125" style="47" customWidth="1"/>
    <col min="4867" max="4867" width="16.7109375" style="47" customWidth="1"/>
    <col min="4868" max="4868" width="10.28515625" style="47" bestFit="1" customWidth="1"/>
    <col min="4869" max="4869" width="6.85546875" style="47" bestFit="1" customWidth="1"/>
    <col min="4870" max="4870" width="7.85546875" style="47" bestFit="1" customWidth="1"/>
    <col min="4871" max="4871" width="11.42578125" style="47"/>
    <col min="4872" max="4872" width="46" style="47" customWidth="1"/>
    <col min="4873" max="4873" width="17" style="47" customWidth="1"/>
    <col min="4874" max="4874" width="14.28515625" style="47" customWidth="1"/>
    <col min="4875" max="5120" width="11.42578125" style="47"/>
    <col min="5121" max="5121" width="5.140625" style="47" customWidth="1"/>
    <col min="5122" max="5122" width="57.5703125" style="47" customWidth="1"/>
    <col min="5123" max="5123" width="16.7109375" style="47" customWidth="1"/>
    <col min="5124" max="5124" width="10.28515625" style="47" bestFit="1" customWidth="1"/>
    <col min="5125" max="5125" width="6.85546875" style="47" bestFit="1" customWidth="1"/>
    <col min="5126" max="5126" width="7.85546875" style="47" bestFit="1" customWidth="1"/>
    <col min="5127" max="5127" width="11.42578125" style="47"/>
    <col min="5128" max="5128" width="46" style="47" customWidth="1"/>
    <col min="5129" max="5129" width="17" style="47" customWidth="1"/>
    <col min="5130" max="5130" width="14.28515625" style="47" customWidth="1"/>
    <col min="5131" max="5376" width="11.42578125" style="47"/>
    <col min="5377" max="5377" width="5.140625" style="47" customWidth="1"/>
    <col min="5378" max="5378" width="57.5703125" style="47" customWidth="1"/>
    <col min="5379" max="5379" width="16.7109375" style="47" customWidth="1"/>
    <col min="5380" max="5380" width="10.28515625" style="47" bestFit="1" customWidth="1"/>
    <col min="5381" max="5381" width="6.85546875" style="47" bestFit="1" customWidth="1"/>
    <col min="5382" max="5382" width="7.85546875" style="47" bestFit="1" customWidth="1"/>
    <col min="5383" max="5383" width="11.42578125" style="47"/>
    <col min="5384" max="5384" width="46" style="47" customWidth="1"/>
    <col min="5385" max="5385" width="17" style="47" customWidth="1"/>
    <col min="5386" max="5386" width="14.28515625" style="47" customWidth="1"/>
    <col min="5387" max="5632" width="11.42578125" style="47"/>
    <col min="5633" max="5633" width="5.140625" style="47" customWidth="1"/>
    <col min="5634" max="5634" width="57.5703125" style="47" customWidth="1"/>
    <col min="5635" max="5635" width="16.7109375" style="47" customWidth="1"/>
    <col min="5636" max="5636" width="10.28515625" style="47" bestFit="1" customWidth="1"/>
    <col min="5637" max="5637" width="6.85546875" style="47" bestFit="1" customWidth="1"/>
    <col min="5638" max="5638" width="7.85546875" style="47" bestFit="1" customWidth="1"/>
    <col min="5639" max="5639" width="11.42578125" style="47"/>
    <col min="5640" max="5640" width="46" style="47" customWidth="1"/>
    <col min="5641" max="5641" width="17" style="47" customWidth="1"/>
    <col min="5642" max="5642" width="14.28515625" style="47" customWidth="1"/>
    <col min="5643" max="5888" width="11.42578125" style="47"/>
    <col min="5889" max="5889" width="5.140625" style="47" customWidth="1"/>
    <col min="5890" max="5890" width="57.5703125" style="47" customWidth="1"/>
    <col min="5891" max="5891" width="16.7109375" style="47" customWidth="1"/>
    <col min="5892" max="5892" width="10.28515625" style="47" bestFit="1" customWidth="1"/>
    <col min="5893" max="5893" width="6.85546875" style="47" bestFit="1" customWidth="1"/>
    <col min="5894" max="5894" width="7.85546875" style="47" bestFit="1" customWidth="1"/>
    <col min="5895" max="5895" width="11.42578125" style="47"/>
    <col min="5896" max="5896" width="46" style="47" customWidth="1"/>
    <col min="5897" max="5897" width="17" style="47" customWidth="1"/>
    <col min="5898" max="5898" width="14.28515625" style="47" customWidth="1"/>
    <col min="5899" max="6144" width="11.42578125" style="47"/>
    <col min="6145" max="6145" width="5.140625" style="47" customWidth="1"/>
    <col min="6146" max="6146" width="57.5703125" style="47" customWidth="1"/>
    <col min="6147" max="6147" width="16.7109375" style="47" customWidth="1"/>
    <col min="6148" max="6148" width="10.28515625" style="47" bestFit="1" customWidth="1"/>
    <col min="6149" max="6149" width="6.85546875" style="47" bestFit="1" customWidth="1"/>
    <col min="6150" max="6150" width="7.85546875" style="47" bestFit="1" customWidth="1"/>
    <col min="6151" max="6151" width="11.42578125" style="47"/>
    <col min="6152" max="6152" width="46" style="47" customWidth="1"/>
    <col min="6153" max="6153" width="17" style="47" customWidth="1"/>
    <col min="6154" max="6154" width="14.28515625" style="47" customWidth="1"/>
    <col min="6155" max="6400" width="11.42578125" style="47"/>
    <col min="6401" max="6401" width="5.140625" style="47" customWidth="1"/>
    <col min="6402" max="6402" width="57.5703125" style="47" customWidth="1"/>
    <col min="6403" max="6403" width="16.7109375" style="47" customWidth="1"/>
    <col min="6404" max="6404" width="10.28515625" style="47" bestFit="1" customWidth="1"/>
    <col min="6405" max="6405" width="6.85546875" style="47" bestFit="1" customWidth="1"/>
    <col min="6406" max="6406" width="7.85546875" style="47" bestFit="1" customWidth="1"/>
    <col min="6407" max="6407" width="11.42578125" style="47"/>
    <col min="6408" max="6408" width="46" style="47" customWidth="1"/>
    <col min="6409" max="6409" width="17" style="47" customWidth="1"/>
    <col min="6410" max="6410" width="14.28515625" style="47" customWidth="1"/>
    <col min="6411" max="6656" width="11.42578125" style="47"/>
    <col min="6657" max="6657" width="5.140625" style="47" customWidth="1"/>
    <col min="6658" max="6658" width="57.5703125" style="47" customWidth="1"/>
    <col min="6659" max="6659" width="16.7109375" style="47" customWidth="1"/>
    <col min="6660" max="6660" width="10.28515625" style="47" bestFit="1" customWidth="1"/>
    <col min="6661" max="6661" width="6.85546875" style="47" bestFit="1" customWidth="1"/>
    <col min="6662" max="6662" width="7.85546875" style="47" bestFit="1" customWidth="1"/>
    <col min="6663" max="6663" width="11.42578125" style="47"/>
    <col min="6664" max="6664" width="46" style="47" customWidth="1"/>
    <col min="6665" max="6665" width="17" style="47" customWidth="1"/>
    <col min="6666" max="6666" width="14.28515625" style="47" customWidth="1"/>
    <col min="6667" max="6912" width="11.42578125" style="47"/>
    <col min="6913" max="6913" width="5.140625" style="47" customWidth="1"/>
    <col min="6914" max="6914" width="57.5703125" style="47" customWidth="1"/>
    <col min="6915" max="6915" width="16.7109375" style="47" customWidth="1"/>
    <col min="6916" max="6916" width="10.28515625" style="47" bestFit="1" customWidth="1"/>
    <col min="6917" max="6917" width="6.85546875" style="47" bestFit="1" customWidth="1"/>
    <col min="6918" max="6918" width="7.85546875" style="47" bestFit="1" customWidth="1"/>
    <col min="6919" max="6919" width="11.42578125" style="47"/>
    <col min="6920" max="6920" width="46" style="47" customWidth="1"/>
    <col min="6921" max="6921" width="17" style="47" customWidth="1"/>
    <col min="6922" max="6922" width="14.28515625" style="47" customWidth="1"/>
    <col min="6923" max="7168" width="11.42578125" style="47"/>
    <col min="7169" max="7169" width="5.140625" style="47" customWidth="1"/>
    <col min="7170" max="7170" width="57.5703125" style="47" customWidth="1"/>
    <col min="7171" max="7171" width="16.7109375" style="47" customWidth="1"/>
    <col min="7172" max="7172" width="10.28515625" style="47" bestFit="1" customWidth="1"/>
    <col min="7173" max="7173" width="6.85546875" style="47" bestFit="1" customWidth="1"/>
    <col min="7174" max="7174" width="7.85546875" style="47" bestFit="1" customWidth="1"/>
    <col min="7175" max="7175" width="11.42578125" style="47"/>
    <col min="7176" max="7176" width="46" style="47" customWidth="1"/>
    <col min="7177" max="7177" width="17" style="47" customWidth="1"/>
    <col min="7178" max="7178" width="14.28515625" style="47" customWidth="1"/>
    <col min="7179" max="7424" width="11.42578125" style="47"/>
    <col min="7425" max="7425" width="5.140625" style="47" customWidth="1"/>
    <col min="7426" max="7426" width="57.5703125" style="47" customWidth="1"/>
    <col min="7427" max="7427" width="16.7109375" style="47" customWidth="1"/>
    <col min="7428" max="7428" width="10.28515625" style="47" bestFit="1" customWidth="1"/>
    <col min="7429" max="7429" width="6.85546875" style="47" bestFit="1" customWidth="1"/>
    <col min="7430" max="7430" width="7.85546875" style="47" bestFit="1" customWidth="1"/>
    <col min="7431" max="7431" width="11.42578125" style="47"/>
    <col min="7432" max="7432" width="46" style="47" customWidth="1"/>
    <col min="7433" max="7433" width="17" style="47" customWidth="1"/>
    <col min="7434" max="7434" width="14.28515625" style="47" customWidth="1"/>
    <col min="7435" max="7680" width="11.42578125" style="47"/>
    <col min="7681" max="7681" width="5.140625" style="47" customWidth="1"/>
    <col min="7682" max="7682" width="57.5703125" style="47" customWidth="1"/>
    <col min="7683" max="7683" width="16.7109375" style="47" customWidth="1"/>
    <col min="7684" max="7684" width="10.28515625" style="47" bestFit="1" customWidth="1"/>
    <col min="7685" max="7685" width="6.85546875" style="47" bestFit="1" customWidth="1"/>
    <col min="7686" max="7686" width="7.85546875" style="47" bestFit="1" customWidth="1"/>
    <col min="7687" max="7687" width="11.42578125" style="47"/>
    <col min="7688" max="7688" width="46" style="47" customWidth="1"/>
    <col min="7689" max="7689" width="17" style="47" customWidth="1"/>
    <col min="7690" max="7690" width="14.28515625" style="47" customWidth="1"/>
    <col min="7691" max="7936" width="11.42578125" style="47"/>
    <col min="7937" max="7937" width="5.140625" style="47" customWidth="1"/>
    <col min="7938" max="7938" width="57.5703125" style="47" customWidth="1"/>
    <col min="7939" max="7939" width="16.7109375" style="47" customWidth="1"/>
    <col min="7940" max="7940" width="10.28515625" style="47" bestFit="1" customWidth="1"/>
    <col min="7941" max="7941" width="6.85546875" style="47" bestFit="1" customWidth="1"/>
    <col min="7942" max="7942" width="7.85546875" style="47" bestFit="1" customWidth="1"/>
    <col min="7943" max="7943" width="11.42578125" style="47"/>
    <col min="7944" max="7944" width="46" style="47" customWidth="1"/>
    <col min="7945" max="7945" width="17" style="47" customWidth="1"/>
    <col min="7946" max="7946" width="14.28515625" style="47" customWidth="1"/>
    <col min="7947" max="8192" width="11.42578125" style="47"/>
    <col min="8193" max="8193" width="5.140625" style="47" customWidth="1"/>
    <col min="8194" max="8194" width="57.5703125" style="47" customWidth="1"/>
    <col min="8195" max="8195" width="16.7109375" style="47" customWidth="1"/>
    <col min="8196" max="8196" width="10.28515625" style="47" bestFit="1" customWidth="1"/>
    <col min="8197" max="8197" width="6.85546875" style="47" bestFit="1" customWidth="1"/>
    <col min="8198" max="8198" width="7.85546875" style="47" bestFit="1" customWidth="1"/>
    <col min="8199" max="8199" width="11.42578125" style="47"/>
    <col min="8200" max="8200" width="46" style="47" customWidth="1"/>
    <col min="8201" max="8201" width="17" style="47" customWidth="1"/>
    <col min="8202" max="8202" width="14.28515625" style="47" customWidth="1"/>
    <col min="8203" max="8448" width="11.42578125" style="47"/>
    <col min="8449" max="8449" width="5.140625" style="47" customWidth="1"/>
    <col min="8450" max="8450" width="57.5703125" style="47" customWidth="1"/>
    <col min="8451" max="8451" width="16.7109375" style="47" customWidth="1"/>
    <col min="8452" max="8452" width="10.28515625" style="47" bestFit="1" customWidth="1"/>
    <col min="8453" max="8453" width="6.85546875" style="47" bestFit="1" customWidth="1"/>
    <col min="8454" max="8454" width="7.85546875" style="47" bestFit="1" customWidth="1"/>
    <col min="8455" max="8455" width="11.42578125" style="47"/>
    <col min="8456" max="8456" width="46" style="47" customWidth="1"/>
    <col min="8457" max="8457" width="17" style="47" customWidth="1"/>
    <col min="8458" max="8458" width="14.28515625" style="47" customWidth="1"/>
    <col min="8459" max="8704" width="11.42578125" style="47"/>
    <col min="8705" max="8705" width="5.140625" style="47" customWidth="1"/>
    <col min="8706" max="8706" width="57.5703125" style="47" customWidth="1"/>
    <col min="8707" max="8707" width="16.7109375" style="47" customWidth="1"/>
    <col min="8708" max="8708" width="10.28515625" style="47" bestFit="1" customWidth="1"/>
    <col min="8709" max="8709" width="6.85546875" style="47" bestFit="1" customWidth="1"/>
    <col min="8710" max="8710" width="7.85546875" style="47" bestFit="1" customWidth="1"/>
    <col min="8711" max="8711" width="11.42578125" style="47"/>
    <col min="8712" max="8712" width="46" style="47" customWidth="1"/>
    <col min="8713" max="8713" width="17" style="47" customWidth="1"/>
    <col min="8714" max="8714" width="14.28515625" style="47" customWidth="1"/>
    <col min="8715" max="8960" width="11.42578125" style="47"/>
    <col min="8961" max="8961" width="5.140625" style="47" customWidth="1"/>
    <col min="8962" max="8962" width="57.5703125" style="47" customWidth="1"/>
    <col min="8963" max="8963" width="16.7109375" style="47" customWidth="1"/>
    <col min="8964" max="8964" width="10.28515625" style="47" bestFit="1" customWidth="1"/>
    <col min="8965" max="8965" width="6.85546875" style="47" bestFit="1" customWidth="1"/>
    <col min="8966" max="8966" width="7.85546875" style="47" bestFit="1" customWidth="1"/>
    <col min="8967" max="8967" width="11.42578125" style="47"/>
    <col min="8968" max="8968" width="46" style="47" customWidth="1"/>
    <col min="8969" max="8969" width="17" style="47" customWidth="1"/>
    <col min="8970" max="8970" width="14.28515625" style="47" customWidth="1"/>
    <col min="8971" max="9216" width="11.42578125" style="47"/>
    <col min="9217" max="9217" width="5.140625" style="47" customWidth="1"/>
    <col min="9218" max="9218" width="57.5703125" style="47" customWidth="1"/>
    <col min="9219" max="9219" width="16.7109375" style="47" customWidth="1"/>
    <col min="9220" max="9220" width="10.28515625" style="47" bestFit="1" customWidth="1"/>
    <col min="9221" max="9221" width="6.85546875" style="47" bestFit="1" customWidth="1"/>
    <col min="9222" max="9222" width="7.85546875" style="47" bestFit="1" customWidth="1"/>
    <col min="9223" max="9223" width="11.42578125" style="47"/>
    <col min="9224" max="9224" width="46" style="47" customWidth="1"/>
    <col min="9225" max="9225" width="17" style="47" customWidth="1"/>
    <col min="9226" max="9226" width="14.28515625" style="47" customWidth="1"/>
    <col min="9227" max="9472" width="11.42578125" style="47"/>
    <col min="9473" max="9473" width="5.140625" style="47" customWidth="1"/>
    <col min="9474" max="9474" width="57.5703125" style="47" customWidth="1"/>
    <col min="9475" max="9475" width="16.7109375" style="47" customWidth="1"/>
    <col min="9476" max="9476" width="10.28515625" style="47" bestFit="1" customWidth="1"/>
    <col min="9477" max="9477" width="6.85546875" style="47" bestFit="1" customWidth="1"/>
    <col min="9478" max="9478" width="7.85546875" style="47" bestFit="1" customWidth="1"/>
    <col min="9479" max="9479" width="11.42578125" style="47"/>
    <col min="9480" max="9480" width="46" style="47" customWidth="1"/>
    <col min="9481" max="9481" width="17" style="47" customWidth="1"/>
    <col min="9482" max="9482" width="14.28515625" style="47" customWidth="1"/>
    <col min="9483" max="9728" width="11.42578125" style="47"/>
    <col min="9729" max="9729" width="5.140625" style="47" customWidth="1"/>
    <col min="9730" max="9730" width="57.5703125" style="47" customWidth="1"/>
    <col min="9731" max="9731" width="16.7109375" style="47" customWidth="1"/>
    <col min="9732" max="9732" width="10.28515625" style="47" bestFit="1" customWidth="1"/>
    <col min="9733" max="9733" width="6.85546875" style="47" bestFit="1" customWidth="1"/>
    <col min="9734" max="9734" width="7.85546875" style="47" bestFit="1" customWidth="1"/>
    <col min="9735" max="9735" width="11.42578125" style="47"/>
    <col min="9736" max="9736" width="46" style="47" customWidth="1"/>
    <col min="9737" max="9737" width="17" style="47" customWidth="1"/>
    <col min="9738" max="9738" width="14.28515625" style="47" customWidth="1"/>
    <col min="9739" max="9984" width="11.42578125" style="47"/>
    <col min="9985" max="9985" width="5.140625" style="47" customWidth="1"/>
    <col min="9986" max="9986" width="57.5703125" style="47" customWidth="1"/>
    <col min="9987" max="9987" width="16.7109375" style="47" customWidth="1"/>
    <col min="9988" max="9988" width="10.28515625" style="47" bestFit="1" customWidth="1"/>
    <col min="9989" max="9989" width="6.85546875" style="47" bestFit="1" customWidth="1"/>
    <col min="9990" max="9990" width="7.85546875" style="47" bestFit="1" customWidth="1"/>
    <col min="9991" max="9991" width="11.42578125" style="47"/>
    <col min="9992" max="9992" width="46" style="47" customWidth="1"/>
    <col min="9993" max="9993" width="17" style="47" customWidth="1"/>
    <col min="9994" max="9994" width="14.28515625" style="47" customWidth="1"/>
    <col min="9995" max="10240" width="11.42578125" style="47"/>
    <col min="10241" max="10241" width="5.140625" style="47" customWidth="1"/>
    <col min="10242" max="10242" width="57.5703125" style="47" customWidth="1"/>
    <col min="10243" max="10243" width="16.7109375" style="47" customWidth="1"/>
    <col min="10244" max="10244" width="10.28515625" style="47" bestFit="1" customWidth="1"/>
    <col min="10245" max="10245" width="6.85546875" style="47" bestFit="1" customWidth="1"/>
    <col min="10246" max="10246" width="7.85546875" style="47" bestFit="1" customWidth="1"/>
    <col min="10247" max="10247" width="11.42578125" style="47"/>
    <col min="10248" max="10248" width="46" style="47" customWidth="1"/>
    <col min="10249" max="10249" width="17" style="47" customWidth="1"/>
    <col min="10250" max="10250" width="14.28515625" style="47" customWidth="1"/>
    <col min="10251" max="10496" width="11.42578125" style="47"/>
    <col min="10497" max="10497" width="5.140625" style="47" customWidth="1"/>
    <col min="10498" max="10498" width="57.5703125" style="47" customWidth="1"/>
    <col min="10499" max="10499" width="16.7109375" style="47" customWidth="1"/>
    <col min="10500" max="10500" width="10.28515625" style="47" bestFit="1" customWidth="1"/>
    <col min="10501" max="10501" width="6.85546875" style="47" bestFit="1" customWidth="1"/>
    <col min="10502" max="10502" width="7.85546875" style="47" bestFit="1" customWidth="1"/>
    <col min="10503" max="10503" width="11.42578125" style="47"/>
    <col min="10504" max="10504" width="46" style="47" customWidth="1"/>
    <col min="10505" max="10505" width="17" style="47" customWidth="1"/>
    <col min="10506" max="10506" width="14.28515625" style="47" customWidth="1"/>
    <col min="10507" max="10752" width="11.42578125" style="47"/>
    <col min="10753" max="10753" width="5.140625" style="47" customWidth="1"/>
    <col min="10754" max="10754" width="57.5703125" style="47" customWidth="1"/>
    <col min="10755" max="10755" width="16.7109375" style="47" customWidth="1"/>
    <col min="10756" max="10756" width="10.28515625" style="47" bestFit="1" customWidth="1"/>
    <col min="10757" max="10757" width="6.85546875" style="47" bestFit="1" customWidth="1"/>
    <col min="10758" max="10758" width="7.85546875" style="47" bestFit="1" customWidth="1"/>
    <col min="10759" max="10759" width="11.42578125" style="47"/>
    <col min="10760" max="10760" width="46" style="47" customWidth="1"/>
    <col min="10761" max="10761" width="17" style="47" customWidth="1"/>
    <col min="10762" max="10762" width="14.28515625" style="47" customWidth="1"/>
    <col min="10763" max="11008" width="11.42578125" style="47"/>
    <col min="11009" max="11009" width="5.140625" style="47" customWidth="1"/>
    <col min="11010" max="11010" width="57.5703125" style="47" customWidth="1"/>
    <col min="11011" max="11011" width="16.7109375" style="47" customWidth="1"/>
    <col min="11012" max="11012" width="10.28515625" style="47" bestFit="1" customWidth="1"/>
    <col min="11013" max="11013" width="6.85546875" style="47" bestFit="1" customWidth="1"/>
    <col min="11014" max="11014" width="7.85546875" style="47" bestFit="1" customWidth="1"/>
    <col min="11015" max="11015" width="11.42578125" style="47"/>
    <col min="11016" max="11016" width="46" style="47" customWidth="1"/>
    <col min="11017" max="11017" width="17" style="47" customWidth="1"/>
    <col min="11018" max="11018" width="14.28515625" style="47" customWidth="1"/>
    <col min="11019" max="11264" width="11.42578125" style="47"/>
    <col min="11265" max="11265" width="5.140625" style="47" customWidth="1"/>
    <col min="11266" max="11266" width="57.5703125" style="47" customWidth="1"/>
    <col min="11267" max="11267" width="16.7109375" style="47" customWidth="1"/>
    <col min="11268" max="11268" width="10.28515625" style="47" bestFit="1" customWidth="1"/>
    <col min="11269" max="11269" width="6.85546875" style="47" bestFit="1" customWidth="1"/>
    <col min="11270" max="11270" width="7.85546875" style="47" bestFit="1" customWidth="1"/>
    <col min="11271" max="11271" width="11.42578125" style="47"/>
    <col min="11272" max="11272" width="46" style="47" customWidth="1"/>
    <col min="11273" max="11273" width="17" style="47" customWidth="1"/>
    <col min="11274" max="11274" width="14.28515625" style="47" customWidth="1"/>
    <col min="11275" max="11520" width="11.42578125" style="47"/>
    <col min="11521" max="11521" width="5.140625" style="47" customWidth="1"/>
    <col min="11522" max="11522" width="57.5703125" style="47" customWidth="1"/>
    <col min="11523" max="11523" width="16.7109375" style="47" customWidth="1"/>
    <col min="11524" max="11524" width="10.28515625" style="47" bestFit="1" customWidth="1"/>
    <col min="11525" max="11525" width="6.85546875" style="47" bestFit="1" customWidth="1"/>
    <col min="11526" max="11526" width="7.85546875" style="47" bestFit="1" customWidth="1"/>
    <col min="11527" max="11527" width="11.42578125" style="47"/>
    <col min="11528" max="11528" width="46" style="47" customWidth="1"/>
    <col min="11529" max="11529" width="17" style="47" customWidth="1"/>
    <col min="11530" max="11530" width="14.28515625" style="47" customWidth="1"/>
    <col min="11531" max="11776" width="11.42578125" style="47"/>
    <col min="11777" max="11777" width="5.140625" style="47" customWidth="1"/>
    <col min="11778" max="11778" width="57.5703125" style="47" customWidth="1"/>
    <col min="11779" max="11779" width="16.7109375" style="47" customWidth="1"/>
    <col min="11780" max="11780" width="10.28515625" style="47" bestFit="1" customWidth="1"/>
    <col min="11781" max="11781" width="6.85546875" style="47" bestFit="1" customWidth="1"/>
    <col min="11782" max="11782" width="7.85546875" style="47" bestFit="1" customWidth="1"/>
    <col min="11783" max="11783" width="11.42578125" style="47"/>
    <col min="11784" max="11784" width="46" style="47" customWidth="1"/>
    <col min="11785" max="11785" width="17" style="47" customWidth="1"/>
    <col min="11786" max="11786" width="14.28515625" style="47" customWidth="1"/>
    <col min="11787" max="12032" width="11.42578125" style="47"/>
    <col min="12033" max="12033" width="5.140625" style="47" customWidth="1"/>
    <col min="12034" max="12034" width="57.5703125" style="47" customWidth="1"/>
    <col min="12035" max="12035" width="16.7109375" style="47" customWidth="1"/>
    <col min="12036" max="12036" width="10.28515625" style="47" bestFit="1" customWidth="1"/>
    <col min="12037" max="12037" width="6.85546875" style="47" bestFit="1" customWidth="1"/>
    <col min="12038" max="12038" width="7.85546875" style="47" bestFit="1" customWidth="1"/>
    <col min="12039" max="12039" width="11.42578125" style="47"/>
    <col min="12040" max="12040" width="46" style="47" customWidth="1"/>
    <col min="12041" max="12041" width="17" style="47" customWidth="1"/>
    <col min="12042" max="12042" width="14.28515625" style="47" customWidth="1"/>
    <col min="12043" max="12288" width="11.42578125" style="47"/>
    <col min="12289" max="12289" width="5.140625" style="47" customWidth="1"/>
    <col min="12290" max="12290" width="57.5703125" style="47" customWidth="1"/>
    <col min="12291" max="12291" width="16.7109375" style="47" customWidth="1"/>
    <col min="12292" max="12292" width="10.28515625" style="47" bestFit="1" customWidth="1"/>
    <col min="12293" max="12293" width="6.85546875" style="47" bestFit="1" customWidth="1"/>
    <col min="12294" max="12294" width="7.85546875" style="47" bestFit="1" customWidth="1"/>
    <col min="12295" max="12295" width="11.42578125" style="47"/>
    <col min="12296" max="12296" width="46" style="47" customWidth="1"/>
    <col min="12297" max="12297" width="17" style="47" customWidth="1"/>
    <col min="12298" max="12298" width="14.28515625" style="47" customWidth="1"/>
    <col min="12299" max="12544" width="11.42578125" style="47"/>
    <col min="12545" max="12545" width="5.140625" style="47" customWidth="1"/>
    <col min="12546" max="12546" width="57.5703125" style="47" customWidth="1"/>
    <col min="12547" max="12547" width="16.7109375" style="47" customWidth="1"/>
    <col min="12548" max="12548" width="10.28515625" style="47" bestFit="1" customWidth="1"/>
    <col min="12549" max="12549" width="6.85546875" style="47" bestFit="1" customWidth="1"/>
    <col min="12550" max="12550" width="7.85546875" style="47" bestFit="1" customWidth="1"/>
    <col min="12551" max="12551" width="11.42578125" style="47"/>
    <col min="12552" max="12552" width="46" style="47" customWidth="1"/>
    <col min="12553" max="12553" width="17" style="47" customWidth="1"/>
    <col min="12554" max="12554" width="14.28515625" style="47" customWidth="1"/>
    <col min="12555" max="12800" width="11.42578125" style="47"/>
    <col min="12801" max="12801" width="5.140625" style="47" customWidth="1"/>
    <col min="12802" max="12802" width="57.5703125" style="47" customWidth="1"/>
    <col min="12803" max="12803" width="16.7109375" style="47" customWidth="1"/>
    <col min="12804" max="12804" width="10.28515625" style="47" bestFit="1" customWidth="1"/>
    <col min="12805" max="12805" width="6.85546875" style="47" bestFit="1" customWidth="1"/>
    <col min="12806" max="12806" width="7.85546875" style="47" bestFit="1" customWidth="1"/>
    <col min="12807" max="12807" width="11.42578125" style="47"/>
    <col min="12808" max="12808" width="46" style="47" customWidth="1"/>
    <col min="12809" max="12809" width="17" style="47" customWidth="1"/>
    <col min="12810" max="12810" width="14.28515625" style="47" customWidth="1"/>
    <col min="12811" max="13056" width="11.42578125" style="47"/>
    <col min="13057" max="13057" width="5.140625" style="47" customWidth="1"/>
    <col min="13058" max="13058" width="57.5703125" style="47" customWidth="1"/>
    <col min="13059" max="13059" width="16.7109375" style="47" customWidth="1"/>
    <col min="13060" max="13060" width="10.28515625" style="47" bestFit="1" customWidth="1"/>
    <col min="13061" max="13061" width="6.85546875" style="47" bestFit="1" customWidth="1"/>
    <col min="13062" max="13062" width="7.85546875" style="47" bestFit="1" customWidth="1"/>
    <col min="13063" max="13063" width="11.42578125" style="47"/>
    <col min="13064" max="13064" width="46" style="47" customWidth="1"/>
    <col min="13065" max="13065" width="17" style="47" customWidth="1"/>
    <col min="13066" max="13066" width="14.28515625" style="47" customWidth="1"/>
    <col min="13067" max="13312" width="11.42578125" style="47"/>
    <col min="13313" max="13313" width="5.140625" style="47" customWidth="1"/>
    <col min="13314" max="13314" width="57.5703125" style="47" customWidth="1"/>
    <col min="13315" max="13315" width="16.7109375" style="47" customWidth="1"/>
    <col min="13316" max="13316" width="10.28515625" style="47" bestFit="1" customWidth="1"/>
    <col min="13317" max="13317" width="6.85546875" style="47" bestFit="1" customWidth="1"/>
    <col min="13318" max="13318" width="7.85546875" style="47" bestFit="1" customWidth="1"/>
    <col min="13319" max="13319" width="11.42578125" style="47"/>
    <col min="13320" max="13320" width="46" style="47" customWidth="1"/>
    <col min="13321" max="13321" width="17" style="47" customWidth="1"/>
    <col min="13322" max="13322" width="14.28515625" style="47" customWidth="1"/>
    <col min="13323" max="13568" width="11.42578125" style="47"/>
    <col min="13569" max="13569" width="5.140625" style="47" customWidth="1"/>
    <col min="13570" max="13570" width="57.5703125" style="47" customWidth="1"/>
    <col min="13571" max="13571" width="16.7109375" style="47" customWidth="1"/>
    <col min="13572" max="13572" width="10.28515625" style="47" bestFit="1" customWidth="1"/>
    <col min="13573" max="13573" width="6.85546875" style="47" bestFit="1" customWidth="1"/>
    <col min="13574" max="13574" width="7.85546875" style="47" bestFit="1" customWidth="1"/>
    <col min="13575" max="13575" width="11.42578125" style="47"/>
    <col min="13576" max="13576" width="46" style="47" customWidth="1"/>
    <col min="13577" max="13577" width="17" style="47" customWidth="1"/>
    <col min="13578" max="13578" width="14.28515625" style="47" customWidth="1"/>
    <col min="13579" max="13824" width="11.42578125" style="47"/>
    <col min="13825" max="13825" width="5.140625" style="47" customWidth="1"/>
    <col min="13826" max="13826" width="57.5703125" style="47" customWidth="1"/>
    <col min="13827" max="13827" width="16.7109375" style="47" customWidth="1"/>
    <col min="13828" max="13828" width="10.28515625" style="47" bestFit="1" customWidth="1"/>
    <col min="13829" max="13829" width="6.85546875" style="47" bestFit="1" customWidth="1"/>
    <col min="13830" max="13830" width="7.85546875" style="47" bestFit="1" customWidth="1"/>
    <col min="13831" max="13831" width="11.42578125" style="47"/>
    <col min="13832" max="13832" width="46" style="47" customWidth="1"/>
    <col min="13833" max="13833" width="17" style="47" customWidth="1"/>
    <col min="13834" max="13834" width="14.28515625" style="47" customWidth="1"/>
    <col min="13835" max="14080" width="11.42578125" style="47"/>
    <col min="14081" max="14081" width="5.140625" style="47" customWidth="1"/>
    <col min="14082" max="14082" width="57.5703125" style="47" customWidth="1"/>
    <col min="14083" max="14083" width="16.7109375" style="47" customWidth="1"/>
    <col min="14084" max="14084" width="10.28515625" style="47" bestFit="1" customWidth="1"/>
    <col min="14085" max="14085" width="6.85546875" style="47" bestFit="1" customWidth="1"/>
    <col min="14086" max="14086" width="7.85546875" style="47" bestFit="1" customWidth="1"/>
    <col min="14087" max="14087" width="11.42578125" style="47"/>
    <col min="14088" max="14088" width="46" style="47" customWidth="1"/>
    <col min="14089" max="14089" width="17" style="47" customWidth="1"/>
    <col min="14090" max="14090" width="14.28515625" style="47" customWidth="1"/>
    <col min="14091" max="14336" width="11.42578125" style="47"/>
    <col min="14337" max="14337" width="5.140625" style="47" customWidth="1"/>
    <col min="14338" max="14338" width="57.5703125" style="47" customWidth="1"/>
    <col min="14339" max="14339" width="16.7109375" style="47" customWidth="1"/>
    <col min="14340" max="14340" width="10.28515625" style="47" bestFit="1" customWidth="1"/>
    <col min="14341" max="14341" width="6.85546875" style="47" bestFit="1" customWidth="1"/>
    <col min="14342" max="14342" width="7.85546875" style="47" bestFit="1" customWidth="1"/>
    <col min="14343" max="14343" width="11.42578125" style="47"/>
    <col min="14344" max="14344" width="46" style="47" customWidth="1"/>
    <col min="14345" max="14345" width="17" style="47" customWidth="1"/>
    <col min="14346" max="14346" width="14.28515625" style="47" customWidth="1"/>
    <col min="14347" max="14592" width="11.42578125" style="47"/>
    <col min="14593" max="14593" width="5.140625" style="47" customWidth="1"/>
    <col min="14594" max="14594" width="57.5703125" style="47" customWidth="1"/>
    <col min="14595" max="14595" width="16.7109375" style="47" customWidth="1"/>
    <col min="14596" max="14596" width="10.28515625" style="47" bestFit="1" customWidth="1"/>
    <col min="14597" max="14597" width="6.85546875" style="47" bestFit="1" customWidth="1"/>
    <col min="14598" max="14598" width="7.85546875" style="47" bestFit="1" customWidth="1"/>
    <col min="14599" max="14599" width="11.42578125" style="47"/>
    <col min="14600" max="14600" width="46" style="47" customWidth="1"/>
    <col min="14601" max="14601" width="17" style="47" customWidth="1"/>
    <col min="14602" max="14602" width="14.28515625" style="47" customWidth="1"/>
    <col min="14603" max="14848" width="11.42578125" style="47"/>
    <col min="14849" max="14849" width="5.140625" style="47" customWidth="1"/>
    <col min="14850" max="14850" width="57.5703125" style="47" customWidth="1"/>
    <col min="14851" max="14851" width="16.7109375" style="47" customWidth="1"/>
    <col min="14852" max="14852" width="10.28515625" style="47" bestFit="1" customWidth="1"/>
    <col min="14853" max="14853" width="6.85546875" style="47" bestFit="1" customWidth="1"/>
    <col min="14854" max="14854" width="7.85546875" style="47" bestFit="1" customWidth="1"/>
    <col min="14855" max="14855" width="11.42578125" style="47"/>
    <col min="14856" max="14856" width="46" style="47" customWidth="1"/>
    <col min="14857" max="14857" width="17" style="47" customWidth="1"/>
    <col min="14858" max="14858" width="14.28515625" style="47" customWidth="1"/>
    <col min="14859" max="15104" width="11.42578125" style="47"/>
    <col min="15105" max="15105" width="5.140625" style="47" customWidth="1"/>
    <col min="15106" max="15106" width="57.5703125" style="47" customWidth="1"/>
    <col min="15107" max="15107" width="16.7109375" style="47" customWidth="1"/>
    <col min="15108" max="15108" width="10.28515625" style="47" bestFit="1" customWidth="1"/>
    <col min="15109" max="15109" width="6.85546875" style="47" bestFit="1" customWidth="1"/>
    <col min="15110" max="15110" width="7.85546875" style="47" bestFit="1" customWidth="1"/>
    <col min="15111" max="15111" width="11.42578125" style="47"/>
    <col min="15112" max="15112" width="46" style="47" customWidth="1"/>
    <col min="15113" max="15113" width="17" style="47" customWidth="1"/>
    <col min="15114" max="15114" width="14.28515625" style="47" customWidth="1"/>
    <col min="15115" max="15360" width="11.42578125" style="47"/>
    <col min="15361" max="15361" width="5.140625" style="47" customWidth="1"/>
    <col min="15362" max="15362" width="57.5703125" style="47" customWidth="1"/>
    <col min="15363" max="15363" width="16.7109375" style="47" customWidth="1"/>
    <col min="15364" max="15364" width="10.28515625" style="47" bestFit="1" customWidth="1"/>
    <col min="15365" max="15365" width="6.85546875" style="47" bestFit="1" customWidth="1"/>
    <col min="15366" max="15366" width="7.85546875" style="47" bestFit="1" customWidth="1"/>
    <col min="15367" max="15367" width="11.42578125" style="47"/>
    <col min="15368" max="15368" width="46" style="47" customWidth="1"/>
    <col min="15369" max="15369" width="17" style="47" customWidth="1"/>
    <col min="15370" max="15370" width="14.28515625" style="47" customWidth="1"/>
    <col min="15371" max="15616" width="11.42578125" style="47"/>
    <col min="15617" max="15617" width="5.140625" style="47" customWidth="1"/>
    <col min="15618" max="15618" width="57.5703125" style="47" customWidth="1"/>
    <col min="15619" max="15619" width="16.7109375" style="47" customWidth="1"/>
    <col min="15620" max="15620" width="10.28515625" style="47" bestFit="1" customWidth="1"/>
    <col min="15621" max="15621" width="6.85546875" style="47" bestFit="1" customWidth="1"/>
    <col min="15622" max="15622" width="7.85546875" style="47" bestFit="1" customWidth="1"/>
    <col min="15623" max="15623" width="11.42578125" style="47"/>
    <col min="15624" max="15624" width="46" style="47" customWidth="1"/>
    <col min="15625" max="15625" width="17" style="47" customWidth="1"/>
    <col min="15626" max="15626" width="14.28515625" style="47" customWidth="1"/>
    <col min="15627" max="15872" width="11.42578125" style="47"/>
    <col min="15873" max="15873" width="5.140625" style="47" customWidth="1"/>
    <col min="15874" max="15874" width="57.5703125" style="47" customWidth="1"/>
    <col min="15875" max="15875" width="16.7109375" style="47" customWidth="1"/>
    <col min="15876" max="15876" width="10.28515625" style="47" bestFit="1" customWidth="1"/>
    <col min="15877" max="15877" width="6.85546875" style="47" bestFit="1" customWidth="1"/>
    <col min="15878" max="15878" width="7.85546875" style="47" bestFit="1" customWidth="1"/>
    <col min="15879" max="15879" width="11.42578125" style="47"/>
    <col min="15880" max="15880" width="46" style="47" customWidth="1"/>
    <col min="15881" max="15881" width="17" style="47" customWidth="1"/>
    <col min="15882" max="15882" width="14.28515625" style="47" customWidth="1"/>
    <col min="15883" max="16128" width="11.42578125" style="47"/>
    <col min="16129" max="16129" width="5.140625" style="47" customWidth="1"/>
    <col min="16130" max="16130" width="57.5703125" style="47" customWidth="1"/>
    <col min="16131" max="16131" width="16.7109375" style="47" customWidth="1"/>
    <col min="16132" max="16132" width="10.28515625" style="47" bestFit="1" customWidth="1"/>
    <col min="16133" max="16133" width="6.85546875" style="47" bestFit="1" customWidth="1"/>
    <col min="16134" max="16134" width="7.85546875" style="47" bestFit="1" customWidth="1"/>
    <col min="16135" max="16135" width="11.42578125" style="47"/>
    <col min="16136" max="16136" width="46" style="47" customWidth="1"/>
    <col min="16137" max="16137" width="17" style="47" customWidth="1"/>
    <col min="16138" max="16138" width="14.28515625" style="47" customWidth="1"/>
    <col min="16139" max="16384" width="11.42578125" style="47"/>
  </cols>
  <sheetData>
    <row r="1" spans="1:7" x14ac:dyDescent="0.2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">
      <c r="B4" s="302" t="s">
        <v>306</v>
      </c>
      <c r="C4" s="302"/>
      <c r="D4" s="302"/>
      <c r="E4" s="302"/>
    </row>
    <row r="5" spans="1:7" ht="24.6" customHeight="1" x14ac:dyDescent="0.25">
      <c r="B5" s="303" t="s">
        <v>137</v>
      </c>
      <c r="C5" s="303"/>
      <c r="D5" s="303"/>
      <c r="E5" s="303"/>
    </row>
    <row r="6" spans="1:7" ht="57" customHeight="1" x14ac:dyDescent="0.25">
      <c r="B6" s="237" t="s">
        <v>15</v>
      </c>
      <c r="C6" s="237"/>
      <c r="D6" s="237"/>
      <c r="E6" s="237"/>
      <c r="F6" s="237"/>
      <c r="G6" s="237"/>
    </row>
    <row r="7" spans="1:7" x14ac:dyDescent="0.2">
      <c r="B7" s="284" t="s">
        <v>255</v>
      </c>
      <c r="C7" s="284"/>
      <c r="D7" s="284"/>
      <c r="E7" s="284"/>
    </row>
    <row r="8" spans="1:7" x14ac:dyDescent="0.2">
      <c r="B8" s="285" t="s">
        <v>305</v>
      </c>
      <c r="C8" s="285"/>
      <c r="D8" s="285"/>
      <c r="E8" s="285"/>
    </row>
    <row r="10" spans="1:7" s="48" customFormat="1" ht="23.25" customHeight="1" x14ac:dyDescent="0.25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">
      <c r="A11" s="47"/>
      <c r="B11" s="49" t="s">
        <v>140</v>
      </c>
      <c r="C11" s="50"/>
      <c r="D11" s="50"/>
      <c r="E11" s="50"/>
    </row>
    <row r="12" spans="1:7" s="48" customFormat="1" ht="15.95" customHeight="1" x14ac:dyDescent="0.25">
      <c r="A12" s="47"/>
      <c r="B12" s="51" t="s">
        <v>141</v>
      </c>
      <c r="C12" s="287" t="s">
        <v>284</v>
      </c>
      <c r="D12" s="287"/>
      <c r="E12" s="287"/>
    </row>
    <row r="13" spans="1:7" s="48" customFormat="1" ht="15.95" customHeight="1" x14ac:dyDescent="0.25">
      <c r="A13" s="47"/>
      <c r="B13" s="52" t="s">
        <v>142</v>
      </c>
      <c r="C13" s="289">
        <v>15.21</v>
      </c>
      <c r="D13" s="289"/>
      <c r="E13" s="289"/>
    </row>
    <row r="14" spans="1:7" s="48" customFormat="1" ht="15.95" customHeight="1" x14ac:dyDescent="0.25">
      <c r="A14" s="47"/>
      <c r="B14" s="53" t="s">
        <v>143</v>
      </c>
      <c r="C14" s="290" t="s">
        <v>261</v>
      </c>
      <c r="D14" s="291"/>
      <c r="E14" s="291"/>
    </row>
    <row r="15" spans="1:7" s="48" customFormat="1" ht="15.95" customHeight="1" x14ac:dyDescent="0.25">
      <c r="A15" s="47"/>
      <c r="B15" s="52" t="s">
        <v>144</v>
      </c>
      <c r="C15" s="292">
        <v>1441.67</v>
      </c>
      <c r="D15" s="292"/>
      <c r="E15" s="292"/>
    </row>
    <row r="16" spans="1:7" s="48" customFormat="1" ht="15.95" customHeight="1" x14ac:dyDescent="0.25">
      <c r="A16" s="47"/>
      <c r="B16" s="54" t="s">
        <v>145</v>
      </c>
      <c r="C16" s="289" t="s">
        <v>258</v>
      </c>
      <c r="D16" s="289"/>
      <c r="E16" s="289"/>
    </row>
    <row r="17" spans="1:6" s="48" customFormat="1" ht="15.95" customHeight="1" x14ac:dyDescent="0.25">
      <c r="A17" s="47"/>
      <c r="B17" s="55" t="s">
        <v>146</v>
      </c>
      <c r="C17" s="293">
        <v>4</v>
      </c>
      <c r="D17" s="294"/>
      <c r="E17" s="295"/>
    </row>
    <row r="18" spans="1:6" s="48" customFormat="1" ht="15.95" customHeight="1" thickBot="1" x14ac:dyDescent="0.3">
      <c r="A18" s="47"/>
      <c r="B18" s="56" t="s">
        <v>147</v>
      </c>
      <c r="C18" s="296">
        <v>44285</v>
      </c>
      <c r="D18" s="296"/>
      <c r="E18" s="296"/>
    </row>
    <row r="19" spans="1:6" s="48" customFormat="1" ht="15.95" customHeight="1" x14ac:dyDescent="0.25">
      <c r="A19" s="47"/>
      <c r="B19" s="47"/>
      <c r="C19" s="57"/>
    </row>
    <row r="20" spans="1:6" s="48" customFormat="1" ht="12" customHeight="1" thickBot="1" x14ac:dyDescent="0.3">
      <c r="A20" s="47"/>
      <c r="B20" s="47"/>
    </row>
    <row r="21" spans="1:6" s="48" customFormat="1" ht="15.75" customHeight="1" x14ac:dyDescent="0.25">
      <c r="A21" s="297" t="s">
        <v>148</v>
      </c>
      <c r="B21" s="297"/>
      <c r="C21" s="297"/>
    </row>
    <row r="22" spans="1:6" s="48" customFormat="1" ht="15.95" customHeight="1" x14ac:dyDescent="0.25">
      <c r="A22" s="58">
        <v>1</v>
      </c>
      <c r="B22" s="59" t="s">
        <v>149</v>
      </c>
      <c r="C22" s="60" t="s">
        <v>150</v>
      </c>
    </row>
    <row r="23" spans="1:6" s="48" customFormat="1" ht="15.95" customHeight="1" x14ac:dyDescent="0.25">
      <c r="A23" s="61" t="s">
        <v>151</v>
      </c>
      <c r="B23" s="62" t="s">
        <v>152</v>
      </c>
      <c r="C23" s="63">
        <f>C15</f>
        <v>1441.67</v>
      </c>
    </row>
    <row r="24" spans="1:6" s="48" customFormat="1" ht="15.95" customHeight="1" x14ac:dyDescent="0.25">
      <c r="A24" s="61" t="s">
        <v>153</v>
      </c>
      <c r="B24" s="62" t="s">
        <v>154</v>
      </c>
      <c r="C24" s="64"/>
    </row>
    <row r="25" spans="1:6" ht="15.95" customHeight="1" x14ac:dyDescent="0.25">
      <c r="A25" s="61" t="s">
        <v>155</v>
      </c>
      <c r="B25" s="62" t="s">
        <v>156</v>
      </c>
      <c r="C25" s="64"/>
      <c r="D25" s="48"/>
      <c r="F25" s="47"/>
    </row>
    <row r="26" spans="1:6" ht="15.95" customHeight="1" x14ac:dyDescent="0.25">
      <c r="A26" s="61" t="s">
        <v>157</v>
      </c>
      <c r="B26" s="65" t="s">
        <v>158</v>
      </c>
      <c r="C26" s="64"/>
      <c r="D26" s="48"/>
      <c r="F26" s="47"/>
    </row>
    <row r="27" spans="1:6" ht="15.95" customHeight="1" x14ac:dyDescent="0.25">
      <c r="A27" s="61" t="s">
        <v>159</v>
      </c>
      <c r="B27" s="65" t="s">
        <v>160</v>
      </c>
      <c r="C27" s="64"/>
      <c r="D27" s="48"/>
      <c r="F27" s="47"/>
    </row>
    <row r="28" spans="1:6" ht="15.95" customHeight="1" x14ac:dyDescent="0.25">
      <c r="A28" s="61" t="s">
        <v>161</v>
      </c>
      <c r="B28" s="66" t="s">
        <v>162</v>
      </c>
      <c r="C28" s="67"/>
      <c r="D28" s="48"/>
      <c r="F28" s="47"/>
    </row>
    <row r="29" spans="1:6" ht="15.95" customHeight="1" thickBot="1" x14ac:dyDescent="0.3">
      <c r="A29" s="68"/>
      <c r="B29" s="69" t="s">
        <v>163</v>
      </c>
      <c r="C29" s="70">
        <f>SUM(C23:C28)</f>
        <v>1441.67</v>
      </c>
      <c r="D29" s="48"/>
      <c r="F29" s="47"/>
    </row>
    <row r="30" spans="1:6" ht="15.95" customHeight="1" thickBot="1" x14ac:dyDescent="0.3">
      <c r="B30" s="298"/>
      <c r="C30" s="298"/>
      <c r="D30" s="298"/>
      <c r="E30" s="48"/>
      <c r="F30" s="47"/>
    </row>
    <row r="31" spans="1:6" ht="15.95" customHeight="1" x14ac:dyDescent="0.25">
      <c r="A31" s="51"/>
      <c r="B31" s="282" t="s">
        <v>164</v>
      </c>
      <c r="C31" s="282"/>
      <c r="D31" s="48"/>
      <c r="F31" s="47"/>
    </row>
    <row r="32" spans="1:6" ht="15.95" customHeight="1" x14ac:dyDescent="0.25">
      <c r="A32" s="71"/>
      <c r="B32" s="299" t="s">
        <v>165</v>
      </c>
      <c r="C32" s="299"/>
      <c r="D32" s="48"/>
      <c r="F32" s="47"/>
    </row>
    <row r="33" spans="1:6" ht="15.95" customHeight="1" x14ac:dyDescent="0.25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5" customHeight="1" x14ac:dyDescent="0.25">
      <c r="A34" s="61" t="s">
        <v>151</v>
      </c>
      <c r="B34" s="73" t="s">
        <v>169</v>
      </c>
      <c r="C34" s="74">
        <f>C29*8.33%</f>
        <v>120.091111</v>
      </c>
      <c r="D34" s="48"/>
      <c r="F34" s="47"/>
    </row>
    <row r="35" spans="1:6" ht="15.95" customHeight="1" x14ac:dyDescent="0.25">
      <c r="A35" s="61" t="s">
        <v>153</v>
      </c>
      <c r="B35" s="73" t="s">
        <v>170</v>
      </c>
      <c r="C35" s="74">
        <f>C29*12.1%</f>
        <v>174.44207</v>
      </c>
      <c r="D35" s="75"/>
      <c r="F35" s="47"/>
    </row>
    <row r="36" spans="1:6" ht="15.95" customHeight="1" x14ac:dyDescent="0.25">
      <c r="A36" s="76"/>
      <c r="B36" s="77" t="s">
        <v>171</v>
      </c>
      <c r="C36" s="78">
        <f>SUM(C34:C35)</f>
        <v>294.53318100000001</v>
      </c>
      <c r="D36" s="79"/>
      <c r="F36" s="47"/>
    </row>
    <row r="37" spans="1:6" ht="35.25" customHeight="1" x14ac:dyDescent="0.25">
      <c r="A37" s="80" t="s">
        <v>155</v>
      </c>
      <c r="B37" s="81" t="s">
        <v>172</v>
      </c>
      <c r="C37" s="82">
        <f>C29*7.82%</f>
        <v>112.73859400000002</v>
      </c>
      <c r="D37" s="79"/>
      <c r="F37" s="47"/>
    </row>
    <row r="38" spans="1:6" ht="15.95" customHeight="1" thickBot="1" x14ac:dyDescent="0.3">
      <c r="E38" s="48"/>
      <c r="F38" s="47"/>
    </row>
    <row r="39" spans="1:6" ht="25.15" customHeight="1" thickBot="1" x14ac:dyDescent="0.3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25">
      <c r="A41" s="87" t="s">
        <v>151</v>
      </c>
      <c r="B41" s="88" t="s">
        <v>177</v>
      </c>
      <c r="C41" s="89">
        <v>20</v>
      </c>
      <c r="D41" s="90">
        <f>(C29*(C41/100))</f>
        <v>288.334</v>
      </c>
      <c r="E41" s="48"/>
      <c r="F41" s="47"/>
    </row>
    <row r="42" spans="1:6" ht="14.25" customHeight="1" x14ac:dyDescent="0.25">
      <c r="A42" s="87" t="s">
        <v>153</v>
      </c>
      <c r="B42" s="91" t="s">
        <v>178</v>
      </c>
      <c r="C42" s="92">
        <v>2.5</v>
      </c>
      <c r="D42" s="93">
        <f>(C29*(C42/100))</f>
        <v>36.04175</v>
      </c>
      <c r="E42" s="48"/>
      <c r="F42" s="47"/>
    </row>
    <row r="43" spans="1:6" ht="14.25" customHeight="1" x14ac:dyDescent="0.25">
      <c r="A43" s="87" t="s">
        <v>155</v>
      </c>
      <c r="B43" s="94" t="s">
        <v>179</v>
      </c>
      <c r="C43" s="95">
        <v>6</v>
      </c>
      <c r="D43" s="74">
        <f t="shared" ref="D43:D48" si="0">($C$29*(C43/100))</f>
        <v>86.500200000000007</v>
      </c>
      <c r="E43" s="48"/>
      <c r="F43" s="47"/>
    </row>
    <row r="44" spans="1:6" ht="14.25" customHeight="1" x14ac:dyDescent="0.25">
      <c r="A44" s="87" t="s">
        <v>157</v>
      </c>
      <c r="B44" s="91" t="s">
        <v>180</v>
      </c>
      <c r="C44" s="92">
        <v>1.5</v>
      </c>
      <c r="D44" s="93">
        <f t="shared" si="0"/>
        <v>21.625050000000002</v>
      </c>
      <c r="E44" s="48"/>
      <c r="F44" s="47"/>
    </row>
    <row r="45" spans="1:6" ht="14.25" customHeight="1" x14ac:dyDescent="0.25">
      <c r="A45" s="87" t="s">
        <v>159</v>
      </c>
      <c r="B45" s="91" t="s">
        <v>181</v>
      </c>
      <c r="C45" s="92">
        <v>1</v>
      </c>
      <c r="D45" s="93">
        <f t="shared" si="0"/>
        <v>14.416700000000001</v>
      </c>
      <c r="E45" s="48"/>
      <c r="F45" s="47"/>
    </row>
    <row r="46" spans="1:6" ht="14.25" customHeight="1" x14ac:dyDescent="0.25">
      <c r="A46" s="87" t="s">
        <v>161</v>
      </c>
      <c r="B46" s="91" t="s">
        <v>182</v>
      </c>
      <c r="C46" s="92">
        <v>0.60000000000000009</v>
      </c>
      <c r="D46" s="93">
        <f t="shared" si="0"/>
        <v>8.6500200000000014</v>
      </c>
      <c r="E46" s="48"/>
      <c r="F46" s="47"/>
    </row>
    <row r="47" spans="1:6" ht="14.25" customHeight="1" x14ac:dyDescent="0.25">
      <c r="A47" s="87" t="s">
        <v>183</v>
      </c>
      <c r="B47" s="91" t="s">
        <v>184</v>
      </c>
      <c r="C47" s="92">
        <v>0.2</v>
      </c>
      <c r="D47" s="93">
        <f t="shared" si="0"/>
        <v>2.88334</v>
      </c>
      <c r="E47" s="48"/>
      <c r="F47" s="47"/>
    </row>
    <row r="48" spans="1:6" ht="14.25" customHeight="1" x14ac:dyDescent="0.25">
      <c r="A48" s="87" t="s">
        <v>185</v>
      </c>
      <c r="B48" s="94" t="s">
        <v>186</v>
      </c>
      <c r="C48" s="95">
        <v>8</v>
      </c>
      <c r="D48" s="74">
        <f t="shared" si="0"/>
        <v>115.3336</v>
      </c>
      <c r="E48" s="48"/>
      <c r="F48" s="47"/>
    </row>
    <row r="49" spans="1:6" ht="14.25" customHeight="1" thickBot="1" x14ac:dyDescent="0.3">
      <c r="A49" s="96"/>
      <c r="B49" s="97" t="s">
        <v>187</v>
      </c>
      <c r="C49" s="98">
        <f>SUM(C41:C48)</f>
        <v>39.799999999999997</v>
      </c>
      <c r="D49" s="99">
        <f>SUM(D41:D48)</f>
        <v>573.78465999999992</v>
      </c>
      <c r="E49" s="48"/>
      <c r="F49" s="47"/>
    </row>
    <row r="50" spans="1:6" ht="14.25" customHeight="1" x14ac:dyDescent="0.25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">
      <c r="A51" s="100"/>
      <c r="B51" s="101"/>
      <c r="C51" s="100"/>
      <c r="D51" s="100"/>
      <c r="E51" s="48"/>
      <c r="F51" s="47"/>
    </row>
    <row r="52" spans="1:6" ht="14.25" customHeight="1" x14ac:dyDescent="0.25">
      <c r="A52" s="102"/>
      <c r="B52" s="103" t="s">
        <v>189</v>
      </c>
      <c r="C52" s="104"/>
      <c r="D52" s="48"/>
      <c r="F52" s="47"/>
    </row>
    <row r="53" spans="1:6" ht="14.25" customHeight="1" x14ac:dyDescent="0.25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25">
      <c r="A54" s="61" t="s">
        <v>151</v>
      </c>
      <c r="B54" s="105" t="s">
        <v>192</v>
      </c>
      <c r="C54" s="64">
        <f>((4.05*2*C13)-(C15*6%))</f>
        <v>36.700800000000001</v>
      </c>
      <c r="D54" s="48"/>
      <c r="F54" s="47"/>
    </row>
    <row r="55" spans="1:6" ht="14.25" customHeight="1" x14ac:dyDescent="0.25">
      <c r="A55" s="61" t="s">
        <v>153</v>
      </c>
      <c r="B55" s="62" t="s">
        <v>193</v>
      </c>
      <c r="C55" s="64">
        <f>((19.5*C13)-(19.5*C13*10%))</f>
        <v>266.93550000000005</v>
      </c>
      <c r="D55" s="48"/>
      <c r="F55" s="47"/>
    </row>
    <row r="56" spans="1:6" ht="14.25" customHeight="1" x14ac:dyDescent="0.25">
      <c r="A56" s="61" t="s">
        <v>155</v>
      </c>
      <c r="B56" s="62" t="s">
        <v>194</v>
      </c>
      <c r="C56" s="64">
        <v>16</v>
      </c>
      <c r="D56" s="48"/>
      <c r="F56" s="47"/>
    </row>
    <row r="57" spans="1:6" ht="14.25" customHeight="1" x14ac:dyDescent="0.25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25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">
      <c r="A59" s="68"/>
      <c r="B59" s="69" t="s">
        <v>199</v>
      </c>
      <c r="C59" s="70">
        <f>SUM(C54:C58)</f>
        <v>319.63630000000006</v>
      </c>
      <c r="D59" s="48"/>
      <c r="F59" s="47"/>
    </row>
    <row r="60" spans="1:6" ht="14.25" customHeight="1" thickBot="1" x14ac:dyDescent="0.3">
      <c r="A60" s="100"/>
      <c r="B60" s="108"/>
      <c r="C60" s="109"/>
      <c r="D60" s="110"/>
      <c r="E60" s="48"/>
      <c r="F60" s="47"/>
    </row>
    <row r="61" spans="1:6" ht="14.25" customHeight="1" x14ac:dyDescent="0.25">
      <c r="A61" s="102"/>
      <c r="B61" s="111" t="s">
        <v>200</v>
      </c>
      <c r="C61" s="112"/>
      <c r="D61" s="48"/>
      <c r="F61" s="47"/>
    </row>
    <row r="62" spans="1:6" ht="14.25" customHeight="1" x14ac:dyDescent="0.25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25">
      <c r="A63" s="61" t="s">
        <v>166</v>
      </c>
      <c r="B63" s="62" t="s">
        <v>167</v>
      </c>
      <c r="C63" s="63">
        <f>C36</f>
        <v>294.53318100000001</v>
      </c>
      <c r="D63" s="48"/>
      <c r="F63" s="47"/>
    </row>
    <row r="64" spans="1:6" ht="14.25" customHeight="1" x14ac:dyDescent="0.25">
      <c r="A64" s="61" t="s">
        <v>174</v>
      </c>
      <c r="B64" s="62" t="s">
        <v>175</v>
      </c>
      <c r="C64" s="63">
        <f>D49+C37</f>
        <v>686.52325399999995</v>
      </c>
      <c r="D64" s="48"/>
      <c r="F64" s="47"/>
    </row>
    <row r="65" spans="1:6" ht="14.25" customHeight="1" x14ac:dyDescent="0.25">
      <c r="A65" s="61" t="s">
        <v>190</v>
      </c>
      <c r="B65" s="62" t="s">
        <v>191</v>
      </c>
      <c r="C65" s="63">
        <f>C59</f>
        <v>319.63630000000006</v>
      </c>
      <c r="D65" s="48"/>
      <c r="F65" s="47"/>
    </row>
    <row r="66" spans="1:6" ht="14.25" customHeight="1" thickBot="1" x14ac:dyDescent="0.3">
      <c r="A66" s="68"/>
      <c r="B66" s="115" t="s">
        <v>171</v>
      </c>
      <c r="C66" s="70">
        <f>SUM(C63:C65)</f>
        <v>1300.6927350000001</v>
      </c>
      <c r="D66" s="48"/>
      <c r="F66" s="47"/>
    </row>
    <row r="67" spans="1:6" ht="14.25" customHeight="1" thickBot="1" x14ac:dyDescent="0.3">
      <c r="B67" s="116"/>
      <c r="C67" s="110"/>
      <c r="D67" s="110"/>
      <c r="E67" s="48"/>
      <c r="F67" s="47"/>
    </row>
    <row r="68" spans="1:6" ht="14.25" customHeight="1" x14ac:dyDescent="0.25">
      <c r="A68" s="117"/>
      <c r="B68" s="118" t="s">
        <v>202</v>
      </c>
      <c r="C68" s="119"/>
      <c r="D68" s="48"/>
      <c r="F68" s="47"/>
    </row>
    <row r="69" spans="1:6" ht="14.25" customHeight="1" x14ac:dyDescent="0.25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25">
      <c r="A70" s="123" t="s">
        <v>151</v>
      </c>
      <c r="B70" s="124" t="s">
        <v>204</v>
      </c>
      <c r="C70" s="125">
        <f>((C29+C34+C35)/12)*5%</f>
        <v>7.2341799208333342</v>
      </c>
      <c r="D70" s="48"/>
      <c r="F70" s="47"/>
    </row>
    <row r="71" spans="1:6" ht="14.25" customHeight="1" x14ac:dyDescent="0.25">
      <c r="A71" s="123" t="s">
        <v>153</v>
      </c>
      <c r="B71" s="124" t="s">
        <v>205</v>
      </c>
      <c r="C71" s="126">
        <f>((C29+C34)/12)*5%*8%</f>
        <v>0.52058703700000009</v>
      </c>
      <c r="D71" s="48"/>
      <c r="F71" s="47"/>
    </row>
    <row r="72" spans="1:6" ht="14.25" customHeight="1" x14ac:dyDescent="0.25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25">
      <c r="A73" s="123" t="s">
        <v>157</v>
      </c>
      <c r="B73" s="124" t="s">
        <v>207</v>
      </c>
      <c r="C73" s="126">
        <f>(((C29+C56)/30/12)*7)</f>
        <v>28.343583333333335</v>
      </c>
      <c r="D73" s="48"/>
      <c r="F73" s="47"/>
    </row>
    <row r="74" spans="1:6" ht="24" x14ac:dyDescent="0.25">
      <c r="A74" s="123" t="s">
        <v>159</v>
      </c>
      <c r="B74" s="124" t="s">
        <v>208</v>
      </c>
      <c r="C74" s="127">
        <f>(C29/30/12*7)*8%</f>
        <v>2.2425977777777777</v>
      </c>
      <c r="D74" s="48"/>
      <c r="F74" s="47"/>
    </row>
    <row r="75" spans="1:6" ht="14.25" customHeight="1" x14ac:dyDescent="0.25">
      <c r="A75" s="123" t="s">
        <v>161</v>
      </c>
      <c r="B75" s="124" t="s">
        <v>209</v>
      </c>
      <c r="C75" s="126">
        <f>C29*4%</f>
        <v>57.666800000000002</v>
      </c>
      <c r="D75" s="48"/>
      <c r="F75" s="47"/>
    </row>
    <row r="76" spans="1:6" ht="14.25" customHeight="1" x14ac:dyDescent="0.25">
      <c r="A76" s="128"/>
      <c r="B76" s="121" t="s">
        <v>187</v>
      </c>
      <c r="C76" s="129">
        <f>SUM(C70:C75)</f>
        <v>96.007748068944437</v>
      </c>
      <c r="D76" s="48"/>
      <c r="F76" s="47"/>
    </row>
    <row r="77" spans="1:6" ht="14.25" customHeight="1" thickBot="1" x14ac:dyDescent="0.3">
      <c r="E77" s="48"/>
      <c r="F77" s="47"/>
    </row>
    <row r="78" spans="1:6" ht="14.25" customHeight="1" x14ac:dyDescent="0.25">
      <c r="A78" s="51"/>
      <c r="B78" s="130" t="s">
        <v>210</v>
      </c>
      <c r="C78" s="131"/>
      <c r="D78" s="132"/>
      <c r="F78" s="47"/>
    </row>
    <row r="79" spans="1:6" ht="14.25" customHeight="1" x14ac:dyDescent="0.25">
      <c r="A79" s="71"/>
      <c r="B79" s="113" t="s">
        <v>211</v>
      </c>
      <c r="C79" s="60"/>
      <c r="D79" s="48"/>
      <c r="F79" s="47"/>
    </row>
    <row r="80" spans="1:6" ht="14.25" customHeight="1" x14ac:dyDescent="0.25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25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25">
      <c r="A82" s="61" t="s">
        <v>153</v>
      </c>
      <c r="B82" s="135" t="s">
        <v>215</v>
      </c>
      <c r="C82" s="136">
        <f>(((C29+C66+C76+C85+C106)-(C54-C55-C103-C104))/30*2.96)/12</f>
        <v>26.102794839535893</v>
      </c>
      <c r="D82" s="48"/>
      <c r="F82" s="47"/>
    </row>
    <row r="83" spans="1:6" ht="14.25" customHeight="1" x14ac:dyDescent="0.25">
      <c r="A83" s="61" t="s">
        <v>155</v>
      </c>
      <c r="B83" s="135" t="s">
        <v>216</v>
      </c>
      <c r="C83" s="136">
        <f>(((C29+C66+C76+C85+C106)-(C54-C55-C103-C104))/30*5*1.5%)/12</f>
        <v>0.66138838275851086</v>
      </c>
      <c r="D83" s="48"/>
      <c r="F83" s="47"/>
    </row>
    <row r="84" spans="1:6" ht="14.25" customHeight="1" x14ac:dyDescent="0.25">
      <c r="A84" s="61" t="s">
        <v>157</v>
      </c>
      <c r="B84" s="135" t="s">
        <v>217</v>
      </c>
      <c r="C84" s="136">
        <f>(((C29+C66+C76+C85+C106)-(C54-C55-C103-C104))/30*15*0.78%)/12</f>
        <v>1.0317658771032769</v>
      </c>
      <c r="D84" s="48"/>
      <c r="F84" s="47"/>
    </row>
    <row r="85" spans="1:6" ht="14.25" customHeight="1" x14ac:dyDescent="0.25">
      <c r="A85" s="61" t="s">
        <v>159</v>
      </c>
      <c r="B85" s="135" t="s">
        <v>218</v>
      </c>
      <c r="C85" s="136">
        <f>(((C35*3.95/12)+(C56*3.95*1.02%))/12+((C29+C34)*39.8%*3.95)*1.02%/12)</f>
        <v>6.9257208385737457</v>
      </c>
      <c r="D85" s="79"/>
      <c r="F85" s="47"/>
    </row>
    <row r="86" spans="1:6" ht="14.25" customHeight="1" x14ac:dyDescent="0.25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">
      <c r="A87" s="68"/>
      <c r="B87" s="138" t="s">
        <v>187</v>
      </c>
      <c r="C87" s="99">
        <f>SUM(C81:C86)</f>
        <v>34.721669937971427</v>
      </c>
      <c r="D87" s="48"/>
      <c r="F87" s="47"/>
    </row>
    <row r="88" spans="1:6" ht="14.25" customHeight="1" thickBot="1" x14ac:dyDescent="0.3">
      <c r="A88" s="100"/>
      <c r="B88" s="100"/>
      <c r="C88" s="100"/>
      <c r="E88" s="48"/>
      <c r="F88" s="47"/>
    </row>
    <row r="89" spans="1:6" ht="14.25" customHeight="1" x14ac:dyDescent="0.25">
      <c r="A89" s="139"/>
      <c r="B89" s="281" t="s">
        <v>220</v>
      </c>
      <c r="C89" s="281"/>
      <c r="D89" s="48"/>
      <c r="F89" s="47"/>
    </row>
    <row r="90" spans="1:6" ht="14.25" customHeight="1" x14ac:dyDescent="0.25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25">
      <c r="A91" s="61" t="s">
        <v>151</v>
      </c>
      <c r="B91" s="140" t="s">
        <v>223</v>
      </c>
      <c r="C91" s="141"/>
      <c r="D91" s="48"/>
      <c r="F91" s="47"/>
    </row>
    <row r="92" spans="1:6" ht="14.25" customHeight="1" thickBot="1" x14ac:dyDescent="0.3">
      <c r="A92" s="142"/>
      <c r="B92" s="138" t="s">
        <v>187</v>
      </c>
      <c r="C92" s="143">
        <f>C91</f>
        <v>0</v>
      </c>
      <c r="D92" s="144"/>
      <c r="F92" s="47"/>
    </row>
    <row r="93" spans="1:6" ht="14.25" customHeight="1" thickBot="1" x14ac:dyDescent="0.3">
      <c r="A93" s="100"/>
      <c r="B93" s="100"/>
      <c r="C93" s="100"/>
      <c r="E93" s="48"/>
      <c r="F93" s="47"/>
    </row>
    <row r="94" spans="1:6" ht="14.25" customHeight="1" x14ac:dyDescent="0.25">
      <c r="A94" s="102"/>
      <c r="B94" s="111" t="s">
        <v>224</v>
      </c>
      <c r="C94" s="112"/>
      <c r="D94" s="48"/>
      <c r="F94" s="47"/>
    </row>
    <row r="95" spans="1:6" ht="14.25" customHeight="1" x14ac:dyDescent="0.25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25">
      <c r="A96" s="61" t="s">
        <v>212</v>
      </c>
      <c r="B96" s="62" t="s">
        <v>213</v>
      </c>
      <c r="C96" s="63">
        <f>C87</f>
        <v>34.721669937971427</v>
      </c>
      <c r="D96" s="145"/>
    </row>
    <row r="97" spans="1:6" ht="15" customHeight="1" x14ac:dyDescent="0.25">
      <c r="A97" s="61" t="s">
        <v>221</v>
      </c>
      <c r="B97" s="62" t="s">
        <v>222</v>
      </c>
      <c r="C97" s="63">
        <f>C92</f>
        <v>0</v>
      </c>
      <c r="D97" s="48"/>
      <c r="F97" s="47"/>
    </row>
    <row r="98" spans="1:6" ht="15" customHeight="1" thickBot="1" x14ac:dyDescent="0.3">
      <c r="A98" s="68"/>
      <c r="B98" s="115" t="s">
        <v>171</v>
      </c>
      <c r="C98" s="70">
        <f>SUM(C96:C97)</f>
        <v>34.721669937971427</v>
      </c>
      <c r="D98" s="48"/>
      <c r="F98" s="47"/>
    </row>
    <row r="99" spans="1:6" ht="15" customHeight="1" thickBot="1" x14ac:dyDescent="0.3">
      <c r="F99" s="47"/>
    </row>
    <row r="100" spans="1:6" ht="15" customHeight="1" x14ac:dyDescent="0.25">
      <c r="A100" s="147"/>
      <c r="B100" s="130" t="s">
        <v>226</v>
      </c>
      <c r="C100" s="148"/>
      <c r="F100" s="47"/>
    </row>
    <row r="101" spans="1:6" ht="15" customHeight="1" x14ac:dyDescent="0.25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25">
      <c r="A102" s="151" t="s">
        <v>151</v>
      </c>
      <c r="B102" s="152" t="s">
        <v>228</v>
      </c>
      <c r="C102" s="153">
        <f>'Anexo III-C Uniformes'!H34</f>
        <v>56.091666666666669</v>
      </c>
      <c r="F102" s="47"/>
    </row>
    <row r="103" spans="1:6" x14ac:dyDescent="0.25">
      <c r="A103" s="151" t="s">
        <v>153</v>
      </c>
      <c r="B103" s="154" t="s">
        <v>229</v>
      </c>
      <c r="C103" s="155">
        <f>'Anexo III-B Material'!F23</f>
        <v>21.520833333333332</v>
      </c>
      <c r="D103" s="156"/>
      <c r="E103" s="156"/>
      <c r="F103" s="156"/>
    </row>
    <row r="104" spans="1:6" ht="15" customHeight="1" x14ac:dyDescent="0.25">
      <c r="A104" s="151" t="s">
        <v>155</v>
      </c>
      <c r="B104" s="152" t="s">
        <v>230</v>
      </c>
      <c r="C104" s="157"/>
      <c r="D104" s="156"/>
      <c r="F104" s="156"/>
    </row>
    <row r="105" spans="1:6" ht="15" customHeight="1" x14ac:dyDescent="0.25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">
      <c r="A106" s="161"/>
      <c r="B106" s="162" t="s">
        <v>232</v>
      </c>
      <c r="C106" s="163">
        <f>C102+C103+C104</f>
        <v>77.612499999999997</v>
      </c>
      <c r="D106" s="164"/>
      <c r="F106" s="47"/>
    </row>
    <row r="107" spans="1:6" ht="15" customHeight="1" thickBot="1" x14ac:dyDescent="0.3">
      <c r="A107" s="165"/>
      <c r="B107" s="166"/>
      <c r="C107" s="167"/>
      <c r="D107" s="167"/>
      <c r="F107" s="47"/>
    </row>
    <row r="108" spans="1:6" ht="15" customHeight="1" x14ac:dyDescent="0.25">
      <c r="A108" s="168"/>
      <c r="B108" s="282" t="s">
        <v>233</v>
      </c>
      <c r="C108" s="282"/>
      <c r="D108" s="282"/>
      <c r="F108" s="47"/>
    </row>
    <row r="109" spans="1:6" ht="15" customHeight="1" x14ac:dyDescent="0.25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25">
      <c r="A110" s="151" t="s">
        <v>151</v>
      </c>
      <c r="B110" s="170" t="s">
        <v>235</v>
      </c>
      <c r="C110" s="171">
        <v>4.47</v>
      </c>
      <c r="D110" s="74">
        <f>(C127)*C110/100</f>
        <v>131.89649798940914</v>
      </c>
      <c r="F110" s="47"/>
    </row>
    <row r="111" spans="1:6" ht="15" customHeight="1" x14ac:dyDescent="0.25">
      <c r="A111" s="151" t="s">
        <v>153</v>
      </c>
      <c r="B111" s="170" t="s">
        <v>236</v>
      </c>
      <c r="C111" s="171">
        <v>3.06</v>
      </c>
      <c r="D111" s="74">
        <f>(C127+D110)*C111/100</f>
        <v>94.327595220487552</v>
      </c>
      <c r="F111" s="47"/>
    </row>
    <row r="112" spans="1:6" ht="15" customHeight="1" x14ac:dyDescent="0.25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25">
      <c r="A113" s="151"/>
      <c r="B113" s="170" t="s">
        <v>238</v>
      </c>
      <c r="C113" s="171">
        <f>3+0.65</f>
        <v>3.65</v>
      </c>
      <c r="D113" s="74">
        <f>((C127+D110+D111)/(1-(C113+C115)/100))*C113/100</f>
        <v>126.93803966821419</v>
      </c>
      <c r="F113" s="47"/>
    </row>
    <row r="114" spans="1:6" ht="15" customHeight="1" x14ac:dyDescent="0.25">
      <c r="A114" s="151"/>
      <c r="B114" s="170" t="s">
        <v>239</v>
      </c>
      <c r="C114" s="171"/>
      <c r="D114" s="74"/>
      <c r="F114" s="47"/>
    </row>
    <row r="115" spans="1:6" ht="15" customHeight="1" x14ac:dyDescent="0.25">
      <c r="A115" s="151"/>
      <c r="B115" s="170" t="s">
        <v>240</v>
      </c>
      <c r="C115" s="172">
        <v>5</v>
      </c>
      <c r="D115" s="74">
        <f>((C127+D110+D111)/(1-(C113+C115)/100))*C115/100</f>
        <v>173.88772557289616</v>
      </c>
      <c r="F115" s="47"/>
    </row>
    <row r="116" spans="1:6" ht="15" customHeight="1" x14ac:dyDescent="0.25">
      <c r="A116" s="151"/>
      <c r="B116" s="170" t="s">
        <v>241</v>
      </c>
      <c r="C116" s="171"/>
      <c r="D116" s="74"/>
      <c r="F116" s="47"/>
    </row>
    <row r="117" spans="1:6" ht="15" customHeight="1" thickBot="1" x14ac:dyDescent="0.3">
      <c r="A117" s="173"/>
      <c r="B117" s="138" t="s">
        <v>187</v>
      </c>
      <c r="C117" s="174">
        <f>SUM(C110:C116)</f>
        <v>16.18</v>
      </c>
      <c r="D117" s="99">
        <f>SUM(D110:D116)</f>
        <v>527.04985845100703</v>
      </c>
      <c r="F117" s="47"/>
    </row>
    <row r="118" spans="1:6" ht="15" customHeight="1" x14ac:dyDescent="0.25">
      <c r="A118" s="165"/>
      <c r="B118" s="166"/>
      <c r="C118" s="167"/>
      <c r="D118" s="167"/>
      <c r="F118" s="47"/>
    </row>
    <row r="119" spans="1:6" s="146" customFormat="1" ht="15" customHeight="1" x14ac:dyDescent="0.25">
      <c r="A119" s="283" t="s">
        <v>242</v>
      </c>
      <c r="B119" s="283"/>
      <c r="C119" s="283"/>
      <c r="D119" s="175"/>
    </row>
    <row r="120" spans="1:6" s="146" customFormat="1" ht="15" customHeight="1" thickBot="1" x14ac:dyDescent="0.3">
      <c r="A120" s="47"/>
      <c r="B120" s="175"/>
      <c r="C120" s="47"/>
      <c r="D120" s="47"/>
    </row>
    <row r="121" spans="1:6" s="146" customFormat="1" ht="24" x14ac:dyDescent="0.25">
      <c r="A121" s="102"/>
      <c r="B121" s="176" t="s">
        <v>243</v>
      </c>
      <c r="C121" s="177" t="s">
        <v>150</v>
      </c>
    </row>
    <row r="122" spans="1:6" s="146" customFormat="1" ht="15" customHeight="1" x14ac:dyDescent="0.25">
      <c r="A122" s="71" t="s">
        <v>151</v>
      </c>
      <c r="B122" s="170" t="s">
        <v>244</v>
      </c>
      <c r="C122" s="74">
        <f>C29</f>
        <v>1441.67</v>
      </c>
    </row>
    <row r="123" spans="1:6" s="146" customFormat="1" ht="15" customHeight="1" x14ac:dyDescent="0.25">
      <c r="A123" s="71" t="s">
        <v>153</v>
      </c>
      <c r="B123" s="170" t="s">
        <v>245</v>
      </c>
      <c r="C123" s="74">
        <f>C66</f>
        <v>1300.6927350000001</v>
      </c>
    </row>
    <row r="124" spans="1:6" s="146" customFormat="1" ht="15" customHeight="1" x14ac:dyDescent="0.25">
      <c r="A124" s="71" t="s">
        <v>155</v>
      </c>
      <c r="B124" s="170" t="s">
        <v>246</v>
      </c>
      <c r="C124" s="74">
        <f>C76</f>
        <v>96.007748068944437</v>
      </c>
    </row>
    <row r="125" spans="1:6" s="146" customFormat="1" ht="15" customHeight="1" x14ac:dyDescent="0.25">
      <c r="A125" s="71" t="s">
        <v>157</v>
      </c>
      <c r="B125" s="170" t="s">
        <v>247</v>
      </c>
      <c r="C125" s="74">
        <f>C98</f>
        <v>34.721669937971427</v>
      </c>
    </row>
    <row r="126" spans="1:6" s="146" customFormat="1" ht="15" customHeight="1" x14ac:dyDescent="0.25">
      <c r="A126" s="71" t="s">
        <v>159</v>
      </c>
      <c r="B126" s="170" t="s">
        <v>248</v>
      </c>
      <c r="C126" s="74">
        <f>C106</f>
        <v>77.612499999999997</v>
      </c>
    </row>
    <row r="127" spans="1:6" s="146" customFormat="1" ht="15" customHeight="1" x14ac:dyDescent="0.25">
      <c r="A127" s="71"/>
      <c r="B127" s="169" t="s">
        <v>249</v>
      </c>
      <c r="C127" s="178">
        <f>SUM(C122:C126)</f>
        <v>2950.704653006916</v>
      </c>
    </row>
    <row r="128" spans="1:6" s="146" customFormat="1" ht="15" customHeight="1" x14ac:dyDescent="0.25">
      <c r="A128" s="71" t="s">
        <v>161</v>
      </c>
      <c r="B128" s="170" t="s">
        <v>250</v>
      </c>
      <c r="C128" s="74">
        <f>D117</f>
        <v>527.04985845100703</v>
      </c>
    </row>
    <row r="129" spans="1:5" s="146" customFormat="1" x14ac:dyDescent="0.25">
      <c r="A129" s="71"/>
      <c r="B129" s="133" t="s">
        <v>251</v>
      </c>
      <c r="C129" s="178">
        <f>SUM(C127:C128)</f>
        <v>3477.7545114579229</v>
      </c>
    </row>
    <row r="130" spans="1:5" s="146" customFormat="1" x14ac:dyDescent="0.25">
      <c r="A130" s="190"/>
      <c r="B130" s="191" t="s">
        <v>287</v>
      </c>
      <c r="C130" s="78">
        <f>2*C129</f>
        <v>6955.5090229158459</v>
      </c>
    </row>
    <row r="131" spans="1:5" s="146" customFormat="1" ht="15" customHeight="1" thickBot="1" x14ac:dyDescent="0.3">
      <c r="A131" s="68"/>
      <c r="B131" s="179" t="s">
        <v>252</v>
      </c>
      <c r="C131" s="180">
        <f>C129/C29</f>
        <v>2.4123096904686392</v>
      </c>
    </row>
    <row r="132" spans="1:5" s="146" customFormat="1" ht="15" customHeight="1" x14ac:dyDescent="0.25">
      <c r="A132" s="47"/>
      <c r="B132" s="175"/>
      <c r="C132" s="47"/>
      <c r="D132" s="47"/>
      <c r="E132" s="47"/>
    </row>
    <row r="133" spans="1:5" ht="15.75" thickBot="1" x14ac:dyDescent="0.3"/>
    <row r="134" spans="1:5" x14ac:dyDescent="0.25">
      <c r="A134" s="168"/>
      <c r="B134" s="282" t="s">
        <v>253</v>
      </c>
      <c r="C134" s="282"/>
      <c r="D134" s="282"/>
    </row>
    <row r="135" spans="1:5" x14ac:dyDescent="0.25">
      <c r="A135" s="149">
        <v>6</v>
      </c>
      <c r="B135" s="133" t="s">
        <v>234</v>
      </c>
      <c r="C135" s="169" t="s">
        <v>176</v>
      </c>
      <c r="D135" s="134" t="s">
        <v>150</v>
      </c>
    </row>
    <row r="136" spans="1:5" x14ac:dyDescent="0.25">
      <c r="A136" s="151" t="s">
        <v>151</v>
      </c>
      <c r="B136" s="170" t="s">
        <v>235</v>
      </c>
      <c r="C136" s="171">
        <v>4.47</v>
      </c>
      <c r="D136" s="74">
        <f>(C153)*C136/100</f>
        <v>131.89649798940914</v>
      </c>
    </row>
    <row r="137" spans="1:5" x14ac:dyDescent="0.25">
      <c r="A137" s="151" t="s">
        <v>153</v>
      </c>
      <c r="B137" s="170" t="s">
        <v>236</v>
      </c>
      <c r="C137" s="171">
        <v>3.06</v>
      </c>
      <c r="D137" s="74">
        <f>(C153+D136)*C137/100</f>
        <v>94.327595220487552</v>
      </c>
    </row>
    <row r="138" spans="1:5" x14ac:dyDescent="0.25">
      <c r="A138" s="151" t="s">
        <v>155</v>
      </c>
      <c r="B138" s="170" t="s">
        <v>237</v>
      </c>
      <c r="C138" s="171"/>
      <c r="D138" s="74"/>
    </row>
    <row r="139" spans="1:5" x14ac:dyDescent="0.25">
      <c r="A139" s="151"/>
      <c r="B139" s="170" t="s">
        <v>254</v>
      </c>
      <c r="C139" s="95">
        <f>1.65+7.6</f>
        <v>9.25</v>
      </c>
      <c r="D139" s="74">
        <f>((C153+D136+D137)/(1-(C139+C141)/100))*C139/100</f>
        <v>342.70076854233844</v>
      </c>
    </row>
    <row r="140" spans="1:5" x14ac:dyDescent="0.25">
      <c r="A140" s="151"/>
      <c r="B140" s="170" t="s">
        <v>239</v>
      </c>
      <c r="C140" s="171"/>
      <c r="D140" s="74"/>
    </row>
    <row r="141" spans="1:5" x14ac:dyDescent="0.25">
      <c r="A141" s="151"/>
      <c r="B141" s="170" t="s">
        <v>240</v>
      </c>
      <c r="C141" s="172">
        <v>5</v>
      </c>
      <c r="D141" s="74">
        <f>((C153+D136+D137)/(1-(C139+C141)/100))*C141/100</f>
        <v>185.24365867153426</v>
      </c>
    </row>
    <row r="142" spans="1:5" x14ac:dyDescent="0.25">
      <c r="A142" s="151"/>
      <c r="B142" s="170" t="s">
        <v>241</v>
      </c>
      <c r="C142" s="171"/>
      <c r="D142" s="74"/>
    </row>
    <row r="143" spans="1:5" ht="15.75" thickBot="1" x14ac:dyDescent="0.3">
      <c r="A143" s="173"/>
      <c r="B143" s="138" t="s">
        <v>187</v>
      </c>
      <c r="C143" s="174">
        <f>SUM(C136:C142)</f>
        <v>21.78</v>
      </c>
      <c r="D143" s="99">
        <f>SUM(D136:D142)</f>
        <v>754.16852042376934</v>
      </c>
    </row>
    <row r="144" spans="1:5" x14ac:dyDescent="0.25">
      <c r="A144" s="100"/>
      <c r="B144" s="100"/>
      <c r="C144" s="100"/>
      <c r="D144" s="100"/>
    </row>
    <row r="145" spans="1:4" x14ac:dyDescent="0.25">
      <c r="A145" s="288" t="s">
        <v>242</v>
      </c>
      <c r="B145" s="288"/>
      <c r="C145" s="288"/>
      <c r="D145" s="181"/>
    </row>
    <row r="146" spans="1:4" ht="15.75" thickBot="1" x14ac:dyDescent="0.3">
      <c r="A146" s="100"/>
      <c r="B146" s="182"/>
      <c r="C146" s="100"/>
      <c r="D146" s="181"/>
    </row>
    <row r="147" spans="1:4" ht="24" x14ac:dyDescent="0.25">
      <c r="A147" s="102"/>
      <c r="B147" s="176" t="s">
        <v>243</v>
      </c>
      <c r="C147" s="177" t="s">
        <v>150</v>
      </c>
      <c r="D147" s="181"/>
    </row>
    <row r="148" spans="1:4" x14ac:dyDescent="0.25">
      <c r="A148" s="71" t="s">
        <v>151</v>
      </c>
      <c r="B148" s="170" t="s">
        <v>244</v>
      </c>
      <c r="C148" s="74">
        <f>C122</f>
        <v>1441.67</v>
      </c>
      <c r="D148" s="181"/>
    </row>
    <row r="149" spans="1:4" x14ac:dyDescent="0.25">
      <c r="A149" s="71" t="s">
        <v>153</v>
      </c>
      <c r="B149" s="170" t="s">
        <v>245</v>
      </c>
      <c r="C149" s="74">
        <f>C123</f>
        <v>1300.6927350000001</v>
      </c>
      <c r="D149" s="181"/>
    </row>
    <row r="150" spans="1:4" x14ac:dyDescent="0.25">
      <c r="A150" s="71" t="s">
        <v>155</v>
      </c>
      <c r="B150" s="170" t="s">
        <v>246</v>
      </c>
      <c r="C150" s="74">
        <f>C124</f>
        <v>96.007748068944437</v>
      </c>
      <c r="D150" s="181"/>
    </row>
    <row r="151" spans="1:4" x14ac:dyDescent="0.25">
      <c r="A151" s="71" t="s">
        <v>157</v>
      </c>
      <c r="B151" s="170" t="s">
        <v>247</v>
      </c>
      <c r="C151" s="74">
        <f>C125</f>
        <v>34.721669937971427</v>
      </c>
      <c r="D151" s="181"/>
    </row>
    <row r="152" spans="1:4" x14ac:dyDescent="0.25">
      <c r="A152" s="71" t="s">
        <v>159</v>
      </c>
      <c r="B152" s="170" t="s">
        <v>248</v>
      </c>
      <c r="C152" s="74">
        <f>C126</f>
        <v>77.612499999999997</v>
      </c>
      <c r="D152" s="181"/>
    </row>
    <row r="153" spans="1:4" x14ac:dyDescent="0.25">
      <c r="A153" s="71"/>
      <c r="B153" s="169" t="s">
        <v>249</v>
      </c>
      <c r="C153" s="178">
        <f>SUM(C148:C152)</f>
        <v>2950.704653006916</v>
      </c>
      <c r="D153" s="181"/>
    </row>
    <row r="154" spans="1:4" x14ac:dyDescent="0.25">
      <c r="A154" s="71" t="s">
        <v>161</v>
      </c>
      <c r="B154" s="170" t="s">
        <v>250</v>
      </c>
      <c r="C154" s="74">
        <f>D143</f>
        <v>754.16852042376934</v>
      </c>
      <c r="D154" s="181"/>
    </row>
    <row r="155" spans="1:4" x14ac:dyDescent="0.25">
      <c r="A155" s="71"/>
      <c r="B155" s="133" t="s">
        <v>251</v>
      </c>
      <c r="C155" s="178">
        <f>SUM(C153:C154)</f>
        <v>3704.8731734306853</v>
      </c>
      <c r="D155" s="181"/>
    </row>
    <row r="156" spans="1:4" x14ac:dyDescent="0.25">
      <c r="A156" s="190"/>
      <c r="B156" s="191" t="s">
        <v>287</v>
      </c>
      <c r="C156" s="78">
        <f>2*C155</f>
        <v>7409.7463468613705</v>
      </c>
      <c r="D156" s="181"/>
    </row>
    <row r="157" spans="1:4" ht="15.75" thickBot="1" x14ac:dyDescent="0.3">
      <c r="A157" s="68"/>
      <c r="B157" s="179" t="s">
        <v>252</v>
      </c>
      <c r="C157" s="180">
        <f>C155/C29</f>
        <v>2.5698482824992439</v>
      </c>
      <c r="D157" s="181"/>
    </row>
  </sheetData>
  <mergeCells count="26">
    <mergeCell ref="B6:G6"/>
    <mergeCell ref="B1:E1"/>
    <mergeCell ref="B2:E2"/>
    <mergeCell ref="B3:E3"/>
    <mergeCell ref="B4:E4"/>
    <mergeCell ref="B5:E5"/>
    <mergeCell ref="B30:D30"/>
    <mergeCell ref="B7:E7"/>
    <mergeCell ref="B8:E8"/>
    <mergeCell ref="B10:E10"/>
    <mergeCell ref="C12:E12"/>
    <mergeCell ref="C13:E13"/>
    <mergeCell ref="C14:E14"/>
    <mergeCell ref="C15:E15"/>
    <mergeCell ref="C16:E16"/>
    <mergeCell ref="C17:E17"/>
    <mergeCell ref="C18:E18"/>
    <mergeCell ref="A21:C21"/>
    <mergeCell ref="B134:D134"/>
    <mergeCell ref="A145:C145"/>
    <mergeCell ref="B31:C31"/>
    <mergeCell ref="B32:C32"/>
    <mergeCell ref="A39:D39"/>
    <mergeCell ref="B89:C89"/>
    <mergeCell ref="B108:D108"/>
    <mergeCell ref="A119:C119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4D34D-121D-414E-9C62-DB8B6D01E5A2}">
  <dimension ref="A1:G157"/>
  <sheetViews>
    <sheetView zoomScaleNormal="100" workbookViewId="0">
      <selection activeCell="B3" sqref="B3:E3"/>
    </sheetView>
  </sheetViews>
  <sheetFormatPr defaultColWidth="11.42578125" defaultRowHeight="15" x14ac:dyDescent="0.25"/>
  <cols>
    <col min="1" max="1" width="5.140625" style="47" customWidth="1"/>
    <col min="2" max="2" width="57.5703125" style="47" customWidth="1"/>
    <col min="3" max="3" width="16.7109375" style="47" customWidth="1"/>
    <col min="4" max="4" width="10.28515625" style="47" bestFit="1" customWidth="1"/>
    <col min="5" max="5" width="6.85546875" style="47" bestFit="1" customWidth="1"/>
    <col min="6" max="6" width="7.85546875" style="48" bestFit="1" customWidth="1"/>
    <col min="7" max="7" width="11.42578125" style="47" customWidth="1"/>
    <col min="8" max="8" width="46" style="47" customWidth="1"/>
    <col min="9" max="9" width="17" style="47" customWidth="1"/>
    <col min="10" max="10" width="14.28515625" style="47" customWidth="1"/>
    <col min="11" max="256" width="11.42578125" style="47"/>
    <col min="257" max="257" width="5.140625" style="47" customWidth="1"/>
    <col min="258" max="258" width="57.5703125" style="47" customWidth="1"/>
    <col min="259" max="259" width="16.7109375" style="47" customWidth="1"/>
    <col min="260" max="260" width="10.28515625" style="47" bestFit="1" customWidth="1"/>
    <col min="261" max="261" width="6.85546875" style="47" bestFit="1" customWidth="1"/>
    <col min="262" max="262" width="7.85546875" style="47" bestFit="1" customWidth="1"/>
    <col min="263" max="263" width="11.42578125" style="47"/>
    <col min="264" max="264" width="46" style="47" customWidth="1"/>
    <col min="265" max="265" width="17" style="47" customWidth="1"/>
    <col min="266" max="266" width="14.28515625" style="47" customWidth="1"/>
    <col min="267" max="512" width="11.42578125" style="47"/>
    <col min="513" max="513" width="5.140625" style="47" customWidth="1"/>
    <col min="514" max="514" width="57.5703125" style="47" customWidth="1"/>
    <col min="515" max="515" width="16.7109375" style="47" customWidth="1"/>
    <col min="516" max="516" width="10.28515625" style="47" bestFit="1" customWidth="1"/>
    <col min="517" max="517" width="6.85546875" style="47" bestFit="1" customWidth="1"/>
    <col min="518" max="518" width="7.85546875" style="47" bestFit="1" customWidth="1"/>
    <col min="519" max="519" width="11.42578125" style="47"/>
    <col min="520" max="520" width="46" style="47" customWidth="1"/>
    <col min="521" max="521" width="17" style="47" customWidth="1"/>
    <col min="522" max="522" width="14.28515625" style="47" customWidth="1"/>
    <col min="523" max="768" width="11.42578125" style="47"/>
    <col min="769" max="769" width="5.140625" style="47" customWidth="1"/>
    <col min="770" max="770" width="57.5703125" style="47" customWidth="1"/>
    <col min="771" max="771" width="16.7109375" style="47" customWidth="1"/>
    <col min="772" max="772" width="10.28515625" style="47" bestFit="1" customWidth="1"/>
    <col min="773" max="773" width="6.85546875" style="47" bestFit="1" customWidth="1"/>
    <col min="774" max="774" width="7.85546875" style="47" bestFit="1" customWidth="1"/>
    <col min="775" max="775" width="11.42578125" style="47"/>
    <col min="776" max="776" width="46" style="47" customWidth="1"/>
    <col min="777" max="777" width="17" style="47" customWidth="1"/>
    <col min="778" max="778" width="14.28515625" style="47" customWidth="1"/>
    <col min="779" max="1024" width="11.42578125" style="47"/>
    <col min="1025" max="1025" width="5.140625" style="47" customWidth="1"/>
    <col min="1026" max="1026" width="57.5703125" style="47" customWidth="1"/>
    <col min="1027" max="1027" width="16.7109375" style="47" customWidth="1"/>
    <col min="1028" max="1028" width="10.28515625" style="47" bestFit="1" customWidth="1"/>
    <col min="1029" max="1029" width="6.85546875" style="47" bestFit="1" customWidth="1"/>
    <col min="1030" max="1030" width="7.85546875" style="47" bestFit="1" customWidth="1"/>
    <col min="1031" max="1031" width="11.42578125" style="47"/>
    <col min="1032" max="1032" width="46" style="47" customWidth="1"/>
    <col min="1033" max="1033" width="17" style="47" customWidth="1"/>
    <col min="1034" max="1034" width="14.28515625" style="47" customWidth="1"/>
    <col min="1035" max="1280" width="11.42578125" style="47"/>
    <col min="1281" max="1281" width="5.140625" style="47" customWidth="1"/>
    <col min="1282" max="1282" width="57.5703125" style="47" customWidth="1"/>
    <col min="1283" max="1283" width="16.7109375" style="47" customWidth="1"/>
    <col min="1284" max="1284" width="10.28515625" style="47" bestFit="1" customWidth="1"/>
    <col min="1285" max="1285" width="6.85546875" style="47" bestFit="1" customWidth="1"/>
    <col min="1286" max="1286" width="7.85546875" style="47" bestFit="1" customWidth="1"/>
    <col min="1287" max="1287" width="11.42578125" style="47"/>
    <col min="1288" max="1288" width="46" style="47" customWidth="1"/>
    <col min="1289" max="1289" width="17" style="47" customWidth="1"/>
    <col min="1290" max="1290" width="14.28515625" style="47" customWidth="1"/>
    <col min="1291" max="1536" width="11.42578125" style="47"/>
    <col min="1537" max="1537" width="5.140625" style="47" customWidth="1"/>
    <col min="1538" max="1538" width="57.5703125" style="47" customWidth="1"/>
    <col min="1539" max="1539" width="16.7109375" style="47" customWidth="1"/>
    <col min="1540" max="1540" width="10.28515625" style="47" bestFit="1" customWidth="1"/>
    <col min="1541" max="1541" width="6.85546875" style="47" bestFit="1" customWidth="1"/>
    <col min="1542" max="1542" width="7.85546875" style="47" bestFit="1" customWidth="1"/>
    <col min="1543" max="1543" width="11.42578125" style="47"/>
    <col min="1544" max="1544" width="46" style="47" customWidth="1"/>
    <col min="1545" max="1545" width="17" style="47" customWidth="1"/>
    <col min="1546" max="1546" width="14.28515625" style="47" customWidth="1"/>
    <col min="1547" max="1792" width="11.42578125" style="47"/>
    <col min="1793" max="1793" width="5.140625" style="47" customWidth="1"/>
    <col min="1794" max="1794" width="57.5703125" style="47" customWidth="1"/>
    <col min="1795" max="1795" width="16.7109375" style="47" customWidth="1"/>
    <col min="1796" max="1796" width="10.28515625" style="47" bestFit="1" customWidth="1"/>
    <col min="1797" max="1797" width="6.85546875" style="47" bestFit="1" customWidth="1"/>
    <col min="1798" max="1798" width="7.85546875" style="47" bestFit="1" customWidth="1"/>
    <col min="1799" max="1799" width="11.42578125" style="47"/>
    <col min="1800" max="1800" width="46" style="47" customWidth="1"/>
    <col min="1801" max="1801" width="17" style="47" customWidth="1"/>
    <col min="1802" max="1802" width="14.28515625" style="47" customWidth="1"/>
    <col min="1803" max="2048" width="11.42578125" style="47"/>
    <col min="2049" max="2049" width="5.140625" style="47" customWidth="1"/>
    <col min="2050" max="2050" width="57.5703125" style="47" customWidth="1"/>
    <col min="2051" max="2051" width="16.7109375" style="47" customWidth="1"/>
    <col min="2052" max="2052" width="10.28515625" style="47" bestFit="1" customWidth="1"/>
    <col min="2053" max="2053" width="6.85546875" style="47" bestFit="1" customWidth="1"/>
    <col min="2054" max="2054" width="7.85546875" style="47" bestFit="1" customWidth="1"/>
    <col min="2055" max="2055" width="11.42578125" style="47"/>
    <col min="2056" max="2056" width="46" style="47" customWidth="1"/>
    <col min="2057" max="2057" width="17" style="47" customWidth="1"/>
    <col min="2058" max="2058" width="14.28515625" style="47" customWidth="1"/>
    <col min="2059" max="2304" width="11.42578125" style="47"/>
    <col min="2305" max="2305" width="5.140625" style="47" customWidth="1"/>
    <col min="2306" max="2306" width="57.5703125" style="47" customWidth="1"/>
    <col min="2307" max="2307" width="16.7109375" style="47" customWidth="1"/>
    <col min="2308" max="2308" width="10.28515625" style="47" bestFit="1" customWidth="1"/>
    <col min="2309" max="2309" width="6.85546875" style="47" bestFit="1" customWidth="1"/>
    <col min="2310" max="2310" width="7.85546875" style="47" bestFit="1" customWidth="1"/>
    <col min="2311" max="2311" width="11.42578125" style="47"/>
    <col min="2312" max="2312" width="46" style="47" customWidth="1"/>
    <col min="2313" max="2313" width="17" style="47" customWidth="1"/>
    <col min="2314" max="2314" width="14.28515625" style="47" customWidth="1"/>
    <col min="2315" max="2560" width="11.42578125" style="47"/>
    <col min="2561" max="2561" width="5.140625" style="47" customWidth="1"/>
    <col min="2562" max="2562" width="57.5703125" style="47" customWidth="1"/>
    <col min="2563" max="2563" width="16.7109375" style="47" customWidth="1"/>
    <col min="2564" max="2564" width="10.28515625" style="47" bestFit="1" customWidth="1"/>
    <col min="2565" max="2565" width="6.85546875" style="47" bestFit="1" customWidth="1"/>
    <col min="2566" max="2566" width="7.85546875" style="47" bestFit="1" customWidth="1"/>
    <col min="2567" max="2567" width="11.42578125" style="47"/>
    <col min="2568" max="2568" width="46" style="47" customWidth="1"/>
    <col min="2569" max="2569" width="17" style="47" customWidth="1"/>
    <col min="2570" max="2570" width="14.28515625" style="47" customWidth="1"/>
    <col min="2571" max="2816" width="11.42578125" style="47"/>
    <col min="2817" max="2817" width="5.140625" style="47" customWidth="1"/>
    <col min="2818" max="2818" width="57.5703125" style="47" customWidth="1"/>
    <col min="2819" max="2819" width="16.7109375" style="47" customWidth="1"/>
    <col min="2820" max="2820" width="10.28515625" style="47" bestFit="1" customWidth="1"/>
    <col min="2821" max="2821" width="6.85546875" style="47" bestFit="1" customWidth="1"/>
    <col min="2822" max="2822" width="7.85546875" style="47" bestFit="1" customWidth="1"/>
    <col min="2823" max="2823" width="11.42578125" style="47"/>
    <col min="2824" max="2824" width="46" style="47" customWidth="1"/>
    <col min="2825" max="2825" width="17" style="47" customWidth="1"/>
    <col min="2826" max="2826" width="14.28515625" style="47" customWidth="1"/>
    <col min="2827" max="3072" width="11.42578125" style="47"/>
    <col min="3073" max="3073" width="5.140625" style="47" customWidth="1"/>
    <col min="3074" max="3074" width="57.5703125" style="47" customWidth="1"/>
    <col min="3075" max="3075" width="16.7109375" style="47" customWidth="1"/>
    <col min="3076" max="3076" width="10.28515625" style="47" bestFit="1" customWidth="1"/>
    <col min="3077" max="3077" width="6.85546875" style="47" bestFit="1" customWidth="1"/>
    <col min="3078" max="3078" width="7.85546875" style="47" bestFit="1" customWidth="1"/>
    <col min="3079" max="3079" width="11.42578125" style="47"/>
    <col min="3080" max="3080" width="46" style="47" customWidth="1"/>
    <col min="3081" max="3081" width="17" style="47" customWidth="1"/>
    <col min="3082" max="3082" width="14.28515625" style="47" customWidth="1"/>
    <col min="3083" max="3328" width="11.42578125" style="47"/>
    <col min="3329" max="3329" width="5.140625" style="47" customWidth="1"/>
    <col min="3330" max="3330" width="57.5703125" style="47" customWidth="1"/>
    <col min="3331" max="3331" width="16.7109375" style="47" customWidth="1"/>
    <col min="3332" max="3332" width="10.28515625" style="47" bestFit="1" customWidth="1"/>
    <col min="3333" max="3333" width="6.85546875" style="47" bestFit="1" customWidth="1"/>
    <col min="3334" max="3334" width="7.85546875" style="47" bestFit="1" customWidth="1"/>
    <col min="3335" max="3335" width="11.42578125" style="47"/>
    <col min="3336" max="3336" width="46" style="47" customWidth="1"/>
    <col min="3337" max="3337" width="17" style="47" customWidth="1"/>
    <col min="3338" max="3338" width="14.28515625" style="47" customWidth="1"/>
    <col min="3339" max="3584" width="11.42578125" style="47"/>
    <col min="3585" max="3585" width="5.140625" style="47" customWidth="1"/>
    <col min="3586" max="3586" width="57.5703125" style="47" customWidth="1"/>
    <col min="3587" max="3587" width="16.7109375" style="47" customWidth="1"/>
    <col min="3588" max="3588" width="10.28515625" style="47" bestFit="1" customWidth="1"/>
    <col min="3589" max="3589" width="6.85546875" style="47" bestFit="1" customWidth="1"/>
    <col min="3590" max="3590" width="7.85546875" style="47" bestFit="1" customWidth="1"/>
    <col min="3591" max="3591" width="11.42578125" style="47"/>
    <col min="3592" max="3592" width="46" style="47" customWidth="1"/>
    <col min="3593" max="3593" width="17" style="47" customWidth="1"/>
    <col min="3594" max="3594" width="14.28515625" style="47" customWidth="1"/>
    <col min="3595" max="3840" width="11.42578125" style="47"/>
    <col min="3841" max="3841" width="5.140625" style="47" customWidth="1"/>
    <col min="3842" max="3842" width="57.5703125" style="47" customWidth="1"/>
    <col min="3843" max="3843" width="16.7109375" style="47" customWidth="1"/>
    <col min="3844" max="3844" width="10.28515625" style="47" bestFit="1" customWidth="1"/>
    <col min="3845" max="3845" width="6.85546875" style="47" bestFit="1" customWidth="1"/>
    <col min="3846" max="3846" width="7.85546875" style="47" bestFit="1" customWidth="1"/>
    <col min="3847" max="3847" width="11.42578125" style="47"/>
    <col min="3848" max="3848" width="46" style="47" customWidth="1"/>
    <col min="3849" max="3849" width="17" style="47" customWidth="1"/>
    <col min="3850" max="3850" width="14.28515625" style="47" customWidth="1"/>
    <col min="3851" max="4096" width="11.42578125" style="47"/>
    <col min="4097" max="4097" width="5.140625" style="47" customWidth="1"/>
    <col min="4098" max="4098" width="57.5703125" style="47" customWidth="1"/>
    <col min="4099" max="4099" width="16.7109375" style="47" customWidth="1"/>
    <col min="4100" max="4100" width="10.28515625" style="47" bestFit="1" customWidth="1"/>
    <col min="4101" max="4101" width="6.85546875" style="47" bestFit="1" customWidth="1"/>
    <col min="4102" max="4102" width="7.85546875" style="47" bestFit="1" customWidth="1"/>
    <col min="4103" max="4103" width="11.42578125" style="47"/>
    <col min="4104" max="4104" width="46" style="47" customWidth="1"/>
    <col min="4105" max="4105" width="17" style="47" customWidth="1"/>
    <col min="4106" max="4106" width="14.28515625" style="47" customWidth="1"/>
    <col min="4107" max="4352" width="11.42578125" style="47"/>
    <col min="4353" max="4353" width="5.140625" style="47" customWidth="1"/>
    <col min="4354" max="4354" width="57.5703125" style="47" customWidth="1"/>
    <col min="4355" max="4355" width="16.7109375" style="47" customWidth="1"/>
    <col min="4356" max="4356" width="10.28515625" style="47" bestFit="1" customWidth="1"/>
    <col min="4357" max="4357" width="6.85546875" style="47" bestFit="1" customWidth="1"/>
    <col min="4358" max="4358" width="7.85546875" style="47" bestFit="1" customWidth="1"/>
    <col min="4359" max="4359" width="11.42578125" style="47"/>
    <col min="4360" max="4360" width="46" style="47" customWidth="1"/>
    <col min="4361" max="4361" width="17" style="47" customWidth="1"/>
    <col min="4362" max="4362" width="14.28515625" style="47" customWidth="1"/>
    <col min="4363" max="4608" width="11.42578125" style="47"/>
    <col min="4609" max="4609" width="5.140625" style="47" customWidth="1"/>
    <col min="4610" max="4610" width="57.5703125" style="47" customWidth="1"/>
    <col min="4611" max="4611" width="16.7109375" style="47" customWidth="1"/>
    <col min="4612" max="4612" width="10.28515625" style="47" bestFit="1" customWidth="1"/>
    <col min="4613" max="4613" width="6.85546875" style="47" bestFit="1" customWidth="1"/>
    <col min="4614" max="4614" width="7.85546875" style="47" bestFit="1" customWidth="1"/>
    <col min="4615" max="4615" width="11.42578125" style="47"/>
    <col min="4616" max="4616" width="46" style="47" customWidth="1"/>
    <col min="4617" max="4617" width="17" style="47" customWidth="1"/>
    <col min="4618" max="4618" width="14.28515625" style="47" customWidth="1"/>
    <col min="4619" max="4864" width="11.42578125" style="47"/>
    <col min="4865" max="4865" width="5.140625" style="47" customWidth="1"/>
    <col min="4866" max="4866" width="57.5703125" style="47" customWidth="1"/>
    <col min="4867" max="4867" width="16.7109375" style="47" customWidth="1"/>
    <col min="4868" max="4868" width="10.28515625" style="47" bestFit="1" customWidth="1"/>
    <col min="4869" max="4869" width="6.85546875" style="47" bestFit="1" customWidth="1"/>
    <col min="4870" max="4870" width="7.85546875" style="47" bestFit="1" customWidth="1"/>
    <col min="4871" max="4871" width="11.42578125" style="47"/>
    <col min="4872" max="4872" width="46" style="47" customWidth="1"/>
    <col min="4873" max="4873" width="17" style="47" customWidth="1"/>
    <col min="4874" max="4874" width="14.28515625" style="47" customWidth="1"/>
    <col min="4875" max="5120" width="11.42578125" style="47"/>
    <col min="5121" max="5121" width="5.140625" style="47" customWidth="1"/>
    <col min="5122" max="5122" width="57.5703125" style="47" customWidth="1"/>
    <col min="5123" max="5123" width="16.7109375" style="47" customWidth="1"/>
    <col min="5124" max="5124" width="10.28515625" style="47" bestFit="1" customWidth="1"/>
    <col min="5125" max="5125" width="6.85546875" style="47" bestFit="1" customWidth="1"/>
    <col min="5126" max="5126" width="7.85546875" style="47" bestFit="1" customWidth="1"/>
    <col min="5127" max="5127" width="11.42578125" style="47"/>
    <col min="5128" max="5128" width="46" style="47" customWidth="1"/>
    <col min="5129" max="5129" width="17" style="47" customWidth="1"/>
    <col min="5130" max="5130" width="14.28515625" style="47" customWidth="1"/>
    <col min="5131" max="5376" width="11.42578125" style="47"/>
    <col min="5377" max="5377" width="5.140625" style="47" customWidth="1"/>
    <col min="5378" max="5378" width="57.5703125" style="47" customWidth="1"/>
    <col min="5379" max="5379" width="16.7109375" style="47" customWidth="1"/>
    <col min="5380" max="5380" width="10.28515625" style="47" bestFit="1" customWidth="1"/>
    <col min="5381" max="5381" width="6.85546875" style="47" bestFit="1" customWidth="1"/>
    <col min="5382" max="5382" width="7.85546875" style="47" bestFit="1" customWidth="1"/>
    <col min="5383" max="5383" width="11.42578125" style="47"/>
    <col min="5384" max="5384" width="46" style="47" customWidth="1"/>
    <col min="5385" max="5385" width="17" style="47" customWidth="1"/>
    <col min="5386" max="5386" width="14.28515625" style="47" customWidth="1"/>
    <col min="5387" max="5632" width="11.42578125" style="47"/>
    <col min="5633" max="5633" width="5.140625" style="47" customWidth="1"/>
    <col min="5634" max="5634" width="57.5703125" style="47" customWidth="1"/>
    <col min="5635" max="5635" width="16.7109375" style="47" customWidth="1"/>
    <col min="5636" max="5636" width="10.28515625" style="47" bestFit="1" customWidth="1"/>
    <col min="5637" max="5637" width="6.85546875" style="47" bestFit="1" customWidth="1"/>
    <col min="5638" max="5638" width="7.85546875" style="47" bestFit="1" customWidth="1"/>
    <col min="5639" max="5639" width="11.42578125" style="47"/>
    <col min="5640" max="5640" width="46" style="47" customWidth="1"/>
    <col min="5641" max="5641" width="17" style="47" customWidth="1"/>
    <col min="5642" max="5642" width="14.28515625" style="47" customWidth="1"/>
    <col min="5643" max="5888" width="11.42578125" style="47"/>
    <col min="5889" max="5889" width="5.140625" style="47" customWidth="1"/>
    <col min="5890" max="5890" width="57.5703125" style="47" customWidth="1"/>
    <col min="5891" max="5891" width="16.7109375" style="47" customWidth="1"/>
    <col min="5892" max="5892" width="10.28515625" style="47" bestFit="1" customWidth="1"/>
    <col min="5893" max="5893" width="6.85546875" style="47" bestFit="1" customWidth="1"/>
    <col min="5894" max="5894" width="7.85546875" style="47" bestFit="1" customWidth="1"/>
    <col min="5895" max="5895" width="11.42578125" style="47"/>
    <col min="5896" max="5896" width="46" style="47" customWidth="1"/>
    <col min="5897" max="5897" width="17" style="47" customWidth="1"/>
    <col min="5898" max="5898" width="14.28515625" style="47" customWidth="1"/>
    <col min="5899" max="6144" width="11.42578125" style="47"/>
    <col min="6145" max="6145" width="5.140625" style="47" customWidth="1"/>
    <col min="6146" max="6146" width="57.5703125" style="47" customWidth="1"/>
    <col min="6147" max="6147" width="16.7109375" style="47" customWidth="1"/>
    <col min="6148" max="6148" width="10.28515625" style="47" bestFit="1" customWidth="1"/>
    <col min="6149" max="6149" width="6.85546875" style="47" bestFit="1" customWidth="1"/>
    <col min="6150" max="6150" width="7.85546875" style="47" bestFit="1" customWidth="1"/>
    <col min="6151" max="6151" width="11.42578125" style="47"/>
    <col min="6152" max="6152" width="46" style="47" customWidth="1"/>
    <col min="6153" max="6153" width="17" style="47" customWidth="1"/>
    <col min="6154" max="6154" width="14.28515625" style="47" customWidth="1"/>
    <col min="6155" max="6400" width="11.42578125" style="47"/>
    <col min="6401" max="6401" width="5.140625" style="47" customWidth="1"/>
    <col min="6402" max="6402" width="57.5703125" style="47" customWidth="1"/>
    <col min="6403" max="6403" width="16.7109375" style="47" customWidth="1"/>
    <col min="6404" max="6404" width="10.28515625" style="47" bestFit="1" customWidth="1"/>
    <col min="6405" max="6405" width="6.85546875" style="47" bestFit="1" customWidth="1"/>
    <col min="6406" max="6406" width="7.85546875" style="47" bestFit="1" customWidth="1"/>
    <col min="6407" max="6407" width="11.42578125" style="47"/>
    <col min="6408" max="6408" width="46" style="47" customWidth="1"/>
    <col min="6409" max="6409" width="17" style="47" customWidth="1"/>
    <col min="6410" max="6410" width="14.28515625" style="47" customWidth="1"/>
    <col min="6411" max="6656" width="11.42578125" style="47"/>
    <col min="6657" max="6657" width="5.140625" style="47" customWidth="1"/>
    <col min="6658" max="6658" width="57.5703125" style="47" customWidth="1"/>
    <col min="6659" max="6659" width="16.7109375" style="47" customWidth="1"/>
    <col min="6660" max="6660" width="10.28515625" style="47" bestFit="1" customWidth="1"/>
    <col min="6661" max="6661" width="6.85546875" style="47" bestFit="1" customWidth="1"/>
    <col min="6662" max="6662" width="7.85546875" style="47" bestFit="1" customWidth="1"/>
    <col min="6663" max="6663" width="11.42578125" style="47"/>
    <col min="6664" max="6664" width="46" style="47" customWidth="1"/>
    <col min="6665" max="6665" width="17" style="47" customWidth="1"/>
    <col min="6666" max="6666" width="14.28515625" style="47" customWidth="1"/>
    <col min="6667" max="6912" width="11.42578125" style="47"/>
    <col min="6913" max="6913" width="5.140625" style="47" customWidth="1"/>
    <col min="6914" max="6914" width="57.5703125" style="47" customWidth="1"/>
    <col min="6915" max="6915" width="16.7109375" style="47" customWidth="1"/>
    <col min="6916" max="6916" width="10.28515625" style="47" bestFit="1" customWidth="1"/>
    <col min="6917" max="6917" width="6.85546875" style="47" bestFit="1" customWidth="1"/>
    <col min="6918" max="6918" width="7.85546875" style="47" bestFit="1" customWidth="1"/>
    <col min="6919" max="6919" width="11.42578125" style="47"/>
    <col min="6920" max="6920" width="46" style="47" customWidth="1"/>
    <col min="6921" max="6921" width="17" style="47" customWidth="1"/>
    <col min="6922" max="6922" width="14.28515625" style="47" customWidth="1"/>
    <col min="6923" max="7168" width="11.42578125" style="47"/>
    <col min="7169" max="7169" width="5.140625" style="47" customWidth="1"/>
    <col min="7170" max="7170" width="57.5703125" style="47" customWidth="1"/>
    <col min="7171" max="7171" width="16.7109375" style="47" customWidth="1"/>
    <col min="7172" max="7172" width="10.28515625" style="47" bestFit="1" customWidth="1"/>
    <col min="7173" max="7173" width="6.85546875" style="47" bestFit="1" customWidth="1"/>
    <col min="7174" max="7174" width="7.85546875" style="47" bestFit="1" customWidth="1"/>
    <col min="7175" max="7175" width="11.42578125" style="47"/>
    <col min="7176" max="7176" width="46" style="47" customWidth="1"/>
    <col min="7177" max="7177" width="17" style="47" customWidth="1"/>
    <col min="7178" max="7178" width="14.28515625" style="47" customWidth="1"/>
    <col min="7179" max="7424" width="11.42578125" style="47"/>
    <col min="7425" max="7425" width="5.140625" style="47" customWidth="1"/>
    <col min="7426" max="7426" width="57.5703125" style="47" customWidth="1"/>
    <col min="7427" max="7427" width="16.7109375" style="47" customWidth="1"/>
    <col min="7428" max="7428" width="10.28515625" style="47" bestFit="1" customWidth="1"/>
    <col min="7429" max="7429" width="6.85546875" style="47" bestFit="1" customWidth="1"/>
    <col min="7430" max="7430" width="7.85546875" style="47" bestFit="1" customWidth="1"/>
    <col min="7431" max="7431" width="11.42578125" style="47"/>
    <col min="7432" max="7432" width="46" style="47" customWidth="1"/>
    <col min="7433" max="7433" width="17" style="47" customWidth="1"/>
    <col min="7434" max="7434" width="14.28515625" style="47" customWidth="1"/>
    <col min="7435" max="7680" width="11.42578125" style="47"/>
    <col min="7681" max="7681" width="5.140625" style="47" customWidth="1"/>
    <col min="7682" max="7682" width="57.5703125" style="47" customWidth="1"/>
    <col min="7683" max="7683" width="16.7109375" style="47" customWidth="1"/>
    <col min="7684" max="7684" width="10.28515625" style="47" bestFit="1" customWidth="1"/>
    <col min="7685" max="7685" width="6.85546875" style="47" bestFit="1" customWidth="1"/>
    <col min="7686" max="7686" width="7.85546875" style="47" bestFit="1" customWidth="1"/>
    <col min="7687" max="7687" width="11.42578125" style="47"/>
    <col min="7688" max="7688" width="46" style="47" customWidth="1"/>
    <col min="7689" max="7689" width="17" style="47" customWidth="1"/>
    <col min="7690" max="7690" width="14.28515625" style="47" customWidth="1"/>
    <col min="7691" max="7936" width="11.42578125" style="47"/>
    <col min="7937" max="7937" width="5.140625" style="47" customWidth="1"/>
    <col min="7938" max="7938" width="57.5703125" style="47" customWidth="1"/>
    <col min="7939" max="7939" width="16.7109375" style="47" customWidth="1"/>
    <col min="7940" max="7940" width="10.28515625" style="47" bestFit="1" customWidth="1"/>
    <col min="7941" max="7941" width="6.85546875" style="47" bestFit="1" customWidth="1"/>
    <col min="7942" max="7942" width="7.85546875" style="47" bestFit="1" customWidth="1"/>
    <col min="7943" max="7943" width="11.42578125" style="47"/>
    <col min="7944" max="7944" width="46" style="47" customWidth="1"/>
    <col min="7945" max="7945" width="17" style="47" customWidth="1"/>
    <col min="7946" max="7946" width="14.28515625" style="47" customWidth="1"/>
    <col min="7947" max="8192" width="11.42578125" style="47"/>
    <col min="8193" max="8193" width="5.140625" style="47" customWidth="1"/>
    <col min="8194" max="8194" width="57.5703125" style="47" customWidth="1"/>
    <col min="8195" max="8195" width="16.7109375" style="47" customWidth="1"/>
    <col min="8196" max="8196" width="10.28515625" style="47" bestFit="1" customWidth="1"/>
    <col min="8197" max="8197" width="6.85546875" style="47" bestFit="1" customWidth="1"/>
    <col min="8198" max="8198" width="7.85546875" style="47" bestFit="1" customWidth="1"/>
    <col min="8199" max="8199" width="11.42578125" style="47"/>
    <col min="8200" max="8200" width="46" style="47" customWidth="1"/>
    <col min="8201" max="8201" width="17" style="47" customWidth="1"/>
    <col min="8202" max="8202" width="14.28515625" style="47" customWidth="1"/>
    <col min="8203" max="8448" width="11.42578125" style="47"/>
    <col min="8449" max="8449" width="5.140625" style="47" customWidth="1"/>
    <col min="8450" max="8450" width="57.5703125" style="47" customWidth="1"/>
    <col min="8451" max="8451" width="16.7109375" style="47" customWidth="1"/>
    <col min="8452" max="8452" width="10.28515625" style="47" bestFit="1" customWidth="1"/>
    <col min="8453" max="8453" width="6.85546875" style="47" bestFit="1" customWidth="1"/>
    <col min="8454" max="8454" width="7.85546875" style="47" bestFit="1" customWidth="1"/>
    <col min="8455" max="8455" width="11.42578125" style="47"/>
    <col min="8456" max="8456" width="46" style="47" customWidth="1"/>
    <col min="8457" max="8457" width="17" style="47" customWidth="1"/>
    <col min="8458" max="8458" width="14.28515625" style="47" customWidth="1"/>
    <col min="8459" max="8704" width="11.42578125" style="47"/>
    <col min="8705" max="8705" width="5.140625" style="47" customWidth="1"/>
    <col min="8706" max="8706" width="57.5703125" style="47" customWidth="1"/>
    <col min="8707" max="8707" width="16.7109375" style="47" customWidth="1"/>
    <col min="8708" max="8708" width="10.28515625" style="47" bestFit="1" customWidth="1"/>
    <col min="8709" max="8709" width="6.85546875" style="47" bestFit="1" customWidth="1"/>
    <col min="8710" max="8710" width="7.85546875" style="47" bestFit="1" customWidth="1"/>
    <col min="8711" max="8711" width="11.42578125" style="47"/>
    <col min="8712" max="8712" width="46" style="47" customWidth="1"/>
    <col min="8713" max="8713" width="17" style="47" customWidth="1"/>
    <col min="8714" max="8714" width="14.28515625" style="47" customWidth="1"/>
    <col min="8715" max="8960" width="11.42578125" style="47"/>
    <col min="8961" max="8961" width="5.140625" style="47" customWidth="1"/>
    <col min="8962" max="8962" width="57.5703125" style="47" customWidth="1"/>
    <col min="8963" max="8963" width="16.7109375" style="47" customWidth="1"/>
    <col min="8964" max="8964" width="10.28515625" style="47" bestFit="1" customWidth="1"/>
    <col min="8965" max="8965" width="6.85546875" style="47" bestFit="1" customWidth="1"/>
    <col min="8966" max="8966" width="7.85546875" style="47" bestFit="1" customWidth="1"/>
    <col min="8967" max="8967" width="11.42578125" style="47"/>
    <col min="8968" max="8968" width="46" style="47" customWidth="1"/>
    <col min="8969" max="8969" width="17" style="47" customWidth="1"/>
    <col min="8970" max="8970" width="14.28515625" style="47" customWidth="1"/>
    <col min="8971" max="9216" width="11.42578125" style="47"/>
    <col min="9217" max="9217" width="5.140625" style="47" customWidth="1"/>
    <col min="9218" max="9218" width="57.5703125" style="47" customWidth="1"/>
    <col min="9219" max="9219" width="16.7109375" style="47" customWidth="1"/>
    <col min="9220" max="9220" width="10.28515625" style="47" bestFit="1" customWidth="1"/>
    <col min="9221" max="9221" width="6.85546875" style="47" bestFit="1" customWidth="1"/>
    <col min="9222" max="9222" width="7.85546875" style="47" bestFit="1" customWidth="1"/>
    <col min="9223" max="9223" width="11.42578125" style="47"/>
    <col min="9224" max="9224" width="46" style="47" customWidth="1"/>
    <col min="9225" max="9225" width="17" style="47" customWidth="1"/>
    <col min="9226" max="9226" width="14.28515625" style="47" customWidth="1"/>
    <col min="9227" max="9472" width="11.42578125" style="47"/>
    <col min="9473" max="9473" width="5.140625" style="47" customWidth="1"/>
    <col min="9474" max="9474" width="57.5703125" style="47" customWidth="1"/>
    <col min="9475" max="9475" width="16.7109375" style="47" customWidth="1"/>
    <col min="9476" max="9476" width="10.28515625" style="47" bestFit="1" customWidth="1"/>
    <col min="9477" max="9477" width="6.85546875" style="47" bestFit="1" customWidth="1"/>
    <col min="9478" max="9478" width="7.85546875" style="47" bestFit="1" customWidth="1"/>
    <col min="9479" max="9479" width="11.42578125" style="47"/>
    <col min="9480" max="9480" width="46" style="47" customWidth="1"/>
    <col min="9481" max="9481" width="17" style="47" customWidth="1"/>
    <col min="9482" max="9482" width="14.28515625" style="47" customWidth="1"/>
    <col min="9483" max="9728" width="11.42578125" style="47"/>
    <col min="9729" max="9729" width="5.140625" style="47" customWidth="1"/>
    <col min="9730" max="9730" width="57.5703125" style="47" customWidth="1"/>
    <col min="9731" max="9731" width="16.7109375" style="47" customWidth="1"/>
    <col min="9732" max="9732" width="10.28515625" style="47" bestFit="1" customWidth="1"/>
    <col min="9733" max="9733" width="6.85546875" style="47" bestFit="1" customWidth="1"/>
    <col min="9734" max="9734" width="7.85546875" style="47" bestFit="1" customWidth="1"/>
    <col min="9735" max="9735" width="11.42578125" style="47"/>
    <col min="9736" max="9736" width="46" style="47" customWidth="1"/>
    <col min="9737" max="9737" width="17" style="47" customWidth="1"/>
    <col min="9738" max="9738" width="14.28515625" style="47" customWidth="1"/>
    <col min="9739" max="9984" width="11.42578125" style="47"/>
    <col min="9985" max="9985" width="5.140625" style="47" customWidth="1"/>
    <col min="9986" max="9986" width="57.5703125" style="47" customWidth="1"/>
    <col min="9987" max="9987" width="16.7109375" style="47" customWidth="1"/>
    <col min="9988" max="9988" width="10.28515625" style="47" bestFit="1" customWidth="1"/>
    <col min="9989" max="9989" width="6.85546875" style="47" bestFit="1" customWidth="1"/>
    <col min="9990" max="9990" width="7.85546875" style="47" bestFit="1" customWidth="1"/>
    <col min="9991" max="9991" width="11.42578125" style="47"/>
    <col min="9992" max="9992" width="46" style="47" customWidth="1"/>
    <col min="9993" max="9993" width="17" style="47" customWidth="1"/>
    <col min="9994" max="9994" width="14.28515625" style="47" customWidth="1"/>
    <col min="9995" max="10240" width="11.42578125" style="47"/>
    <col min="10241" max="10241" width="5.140625" style="47" customWidth="1"/>
    <col min="10242" max="10242" width="57.5703125" style="47" customWidth="1"/>
    <col min="10243" max="10243" width="16.7109375" style="47" customWidth="1"/>
    <col min="10244" max="10244" width="10.28515625" style="47" bestFit="1" customWidth="1"/>
    <col min="10245" max="10245" width="6.85546875" style="47" bestFit="1" customWidth="1"/>
    <col min="10246" max="10246" width="7.85546875" style="47" bestFit="1" customWidth="1"/>
    <col min="10247" max="10247" width="11.42578125" style="47"/>
    <col min="10248" max="10248" width="46" style="47" customWidth="1"/>
    <col min="10249" max="10249" width="17" style="47" customWidth="1"/>
    <col min="10250" max="10250" width="14.28515625" style="47" customWidth="1"/>
    <col min="10251" max="10496" width="11.42578125" style="47"/>
    <col min="10497" max="10497" width="5.140625" style="47" customWidth="1"/>
    <col min="10498" max="10498" width="57.5703125" style="47" customWidth="1"/>
    <col min="10499" max="10499" width="16.7109375" style="47" customWidth="1"/>
    <col min="10500" max="10500" width="10.28515625" style="47" bestFit="1" customWidth="1"/>
    <col min="10501" max="10501" width="6.85546875" style="47" bestFit="1" customWidth="1"/>
    <col min="10502" max="10502" width="7.85546875" style="47" bestFit="1" customWidth="1"/>
    <col min="10503" max="10503" width="11.42578125" style="47"/>
    <col min="10504" max="10504" width="46" style="47" customWidth="1"/>
    <col min="10505" max="10505" width="17" style="47" customWidth="1"/>
    <col min="10506" max="10506" width="14.28515625" style="47" customWidth="1"/>
    <col min="10507" max="10752" width="11.42578125" style="47"/>
    <col min="10753" max="10753" width="5.140625" style="47" customWidth="1"/>
    <col min="10754" max="10754" width="57.5703125" style="47" customWidth="1"/>
    <col min="10755" max="10755" width="16.7109375" style="47" customWidth="1"/>
    <col min="10756" max="10756" width="10.28515625" style="47" bestFit="1" customWidth="1"/>
    <col min="10757" max="10757" width="6.85546875" style="47" bestFit="1" customWidth="1"/>
    <col min="10758" max="10758" width="7.85546875" style="47" bestFit="1" customWidth="1"/>
    <col min="10759" max="10759" width="11.42578125" style="47"/>
    <col min="10760" max="10760" width="46" style="47" customWidth="1"/>
    <col min="10761" max="10761" width="17" style="47" customWidth="1"/>
    <col min="10762" max="10762" width="14.28515625" style="47" customWidth="1"/>
    <col min="10763" max="11008" width="11.42578125" style="47"/>
    <col min="11009" max="11009" width="5.140625" style="47" customWidth="1"/>
    <col min="11010" max="11010" width="57.5703125" style="47" customWidth="1"/>
    <col min="11011" max="11011" width="16.7109375" style="47" customWidth="1"/>
    <col min="11012" max="11012" width="10.28515625" style="47" bestFit="1" customWidth="1"/>
    <col min="11013" max="11013" width="6.85546875" style="47" bestFit="1" customWidth="1"/>
    <col min="11014" max="11014" width="7.85546875" style="47" bestFit="1" customWidth="1"/>
    <col min="11015" max="11015" width="11.42578125" style="47"/>
    <col min="11016" max="11016" width="46" style="47" customWidth="1"/>
    <col min="11017" max="11017" width="17" style="47" customWidth="1"/>
    <col min="11018" max="11018" width="14.28515625" style="47" customWidth="1"/>
    <col min="11019" max="11264" width="11.42578125" style="47"/>
    <col min="11265" max="11265" width="5.140625" style="47" customWidth="1"/>
    <col min="11266" max="11266" width="57.5703125" style="47" customWidth="1"/>
    <col min="11267" max="11267" width="16.7109375" style="47" customWidth="1"/>
    <col min="11268" max="11268" width="10.28515625" style="47" bestFit="1" customWidth="1"/>
    <col min="11269" max="11269" width="6.85546875" style="47" bestFit="1" customWidth="1"/>
    <col min="11270" max="11270" width="7.85546875" style="47" bestFit="1" customWidth="1"/>
    <col min="11271" max="11271" width="11.42578125" style="47"/>
    <col min="11272" max="11272" width="46" style="47" customWidth="1"/>
    <col min="11273" max="11273" width="17" style="47" customWidth="1"/>
    <col min="11274" max="11274" width="14.28515625" style="47" customWidth="1"/>
    <col min="11275" max="11520" width="11.42578125" style="47"/>
    <col min="11521" max="11521" width="5.140625" style="47" customWidth="1"/>
    <col min="11522" max="11522" width="57.5703125" style="47" customWidth="1"/>
    <col min="11523" max="11523" width="16.7109375" style="47" customWidth="1"/>
    <col min="11524" max="11524" width="10.28515625" style="47" bestFit="1" customWidth="1"/>
    <col min="11525" max="11525" width="6.85546875" style="47" bestFit="1" customWidth="1"/>
    <col min="11526" max="11526" width="7.85546875" style="47" bestFit="1" customWidth="1"/>
    <col min="11527" max="11527" width="11.42578125" style="47"/>
    <col min="11528" max="11528" width="46" style="47" customWidth="1"/>
    <col min="11529" max="11529" width="17" style="47" customWidth="1"/>
    <col min="11530" max="11530" width="14.28515625" style="47" customWidth="1"/>
    <col min="11531" max="11776" width="11.42578125" style="47"/>
    <col min="11777" max="11777" width="5.140625" style="47" customWidth="1"/>
    <col min="11778" max="11778" width="57.5703125" style="47" customWidth="1"/>
    <col min="11779" max="11779" width="16.7109375" style="47" customWidth="1"/>
    <col min="11780" max="11780" width="10.28515625" style="47" bestFit="1" customWidth="1"/>
    <col min="11781" max="11781" width="6.85546875" style="47" bestFit="1" customWidth="1"/>
    <col min="11782" max="11782" width="7.85546875" style="47" bestFit="1" customWidth="1"/>
    <col min="11783" max="11783" width="11.42578125" style="47"/>
    <col min="11784" max="11784" width="46" style="47" customWidth="1"/>
    <col min="11785" max="11785" width="17" style="47" customWidth="1"/>
    <col min="11786" max="11786" width="14.28515625" style="47" customWidth="1"/>
    <col min="11787" max="12032" width="11.42578125" style="47"/>
    <col min="12033" max="12033" width="5.140625" style="47" customWidth="1"/>
    <col min="12034" max="12034" width="57.5703125" style="47" customWidth="1"/>
    <col min="12035" max="12035" width="16.7109375" style="47" customWidth="1"/>
    <col min="12036" max="12036" width="10.28515625" style="47" bestFit="1" customWidth="1"/>
    <col min="12037" max="12037" width="6.85546875" style="47" bestFit="1" customWidth="1"/>
    <col min="12038" max="12038" width="7.85546875" style="47" bestFit="1" customWidth="1"/>
    <col min="12039" max="12039" width="11.42578125" style="47"/>
    <col min="12040" max="12040" width="46" style="47" customWidth="1"/>
    <col min="12041" max="12041" width="17" style="47" customWidth="1"/>
    <col min="12042" max="12042" width="14.28515625" style="47" customWidth="1"/>
    <col min="12043" max="12288" width="11.42578125" style="47"/>
    <col min="12289" max="12289" width="5.140625" style="47" customWidth="1"/>
    <col min="12290" max="12290" width="57.5703125" style="47" customWidth="1"/>
    <col min="12291" max="12291" width="16.7109375" style="47" customWidth="1"/>
    <col min="12292" max="12292" width="10.28515625" style="47" bestFit="1" customWidth="1"/>
    <col min="12293" max="12293" width="6.85546875" style="47" bestFit="1" customWidth="1"/>
    <col min="12294" max="12294" width="7.85546875" style="47" bestFit="1" customWidth="1"/>
    <col min="12295" max="12295" width="11.42578125" style="47"/>
    <col min="12296" max="12296" width="46" style="47" customWidth="1"/>
    <col min="12297" max="12297" width="17" style="47" customWidth="1"/>
    <col min="12298" max="12298" width="14.28515625" style="47" customWidth="1"/>
    <col min="12299" max="12544" width="11.42578125" style="47"/>
    <col min="12545" max="12545" width="5.140625" style="47" customWidth="1"/>
    <col min="12546" max="12546" width="57.5703125" style="47" customWidth="1"/>
    <col min="12547" max="12547" width="16.7109375" style="47" customWidth="1"/>
    <col min="12548" max="12548" width="10.28515625" style="47" bestFit="1" customWidth="1"/>
    <col min="12549" max="12549" width="6.85546875" style="47" bestFit="1" customWidth="1"/>
    <col min="12550" max="12550" width="7.85546875" style="47" bestFit="1" customWidth="1"/>
    <col min="12551" max="12551" width="11.42578125" style="47"/>
    <col min="12552" max="12552" width="46" style="47" customWidth="1"/>
    <col min="12553" max="12553" width="17" style="47" customWidth="1"/>
    <col min="12554" max="12554" width="14.28515625" style="47" customWidth="1"/>
    <col min="12555" max="12800" width="11.42578125" style="47"/>
    <col min="12801" max="12801" width="5.140625" style="47" customWidth="1"/>
    <col min="12802" max="12802" width="57.5703125" style="47" customWidth="1"/>
    <col min="12803" max="12803" width="16.7109375" style="47" customWidth="1"/>
    <col min="12804" max="12804" width="10.28515625" style="47" bestFit="1" customWidth="1"/>
    <col min="12805" max="12805" width="6.85546875" style="47" bestFit="1" customWidth="1"/>
    <col min="12806" max="12806" width="7.85546875" style="47" bestFit="1" customWidth="1"/>
    <col min="12807" max="12807" width="11.42578125" style="47"/>
    <col min="12808" max="12808" width="46" style="47" customWidth="1"/>
    <col min="12809" max="12809" width="17" style="47" customWidth="1"/>
    <col min="12810" max="12810" width="14.28515625" style="47" customWidth="1"/>
    <col min="12811" max="13056" width="11.42578125" style="47"/>
    <col min="13057" max="13057" width="5.140625" style="47" customWidth="1"/>
    <col min="13058" max="13058" width="57.5703125" style="47" customWidth="1"/>
    <col min="13059" max="13059" width="16.7109375" style="47" customWidth="1"/>
    <col min="13060" max="13060" width="10.28515625" style="47" bestFit="1" customWidth="1"/>
    <col min="13061" max="13061" width="6.85546875" style="47" bestFit="1" customWidth="1"/>
    <col min="13062" max="13062" width="7.85546875" style="47" bestFit="1" customWidth="1"/>
    <col min="13063" max="13063" width="11.42578125" style="47"/>
    <col min="13064" max="13064" width="46" style="47" customWidth="1"/>
    <col min="13065" max="13065" width="17" style="47" customWidth="1"/>
    <col min="13066" max="13066" width="14.28515625" style="47" customWidth="1"/>
    <col min="13067" max="13312" width="11.42578125" style="47"/>
    <col min="13313" max="13313" width="5.140625" style="47" customWidth="1"/>
    <col min="13314" max="13314" width="57.5703125" style="47" customWidth="1"/>
    <col min="13315" max="13315" width="16.7109375" style="47" customWidth="1"/>
    <col min="13316" max="13316" width="10.28515625" style="47" bestFit="1" customWidth="1"/>
    <col min="13317" max="13317" width="6.85546875" style="47" bestFit="1" customWidth="1"/>
    <col min="13318" max="13318" width="7.85546875" style="47" bestFit="1" customWidth="1"/>
    <col min="13319" max="13319" width="11.42578125" style="47"/>
    <col min="13320" max="13320" width="46" style="47" customWidth="1"/>
    <col min="13321" max="13321" width="17" style="47" customWidth="1"/>
    <col min="13322" max="13322" width="14.28515625" style="47" customWidth="1"/>
    <col min="13323" max="13568" width="11.42578125" style="47"/>
    <col min="13569" max="13569" width="5.140625" style="47" customWidth="1"/>
    <col min="13570" max="13570" width="57.5703125" style="47" customWidth="1"/>
    <col min="13571" max="13571" width="16.7109375" style="47" customWidth="1"/>
    <col min="13572" max="13572" width="10.28515625" style="47" bestFit="1" customWidth="1"/>
    <col min="13573" max="13573" width="6.85546875" style="47" bestFit="1" customWidth="1"/>
    <col min="13574" max="13574" width="7.85546875" style="47" bestFit="1" customWidth="1"/>
    <col min="13575" max="13575" width="11.42578125" style="47"/>
    <col min="13576" max="13576" width="46" style="47" customWidth="1"/>
    <col min="13577" max="13577" width="17" style="47" customWidth="1"/>
    <col min="13578" max="13578" width="14.28515625" style="47" customWidth="1"/>
    <col min="13579" max="13824" width="11.42578125" style="47"/>
    <col min="13825" max="13825" width="5.140625" style="47" customWidth="1"/>
    <col min="13826" max="13826" width="57.5703125" style="47" customWidth="1"/>
    <col min="13827" max="13827" width="16.7109375" style="47" customWidth="1"/>
    <col min="13828" max="13828" width="10.28515625" style="47" bestFit="1" customWidth="1"/>
    <col min="13829" max="13829" width="6.85546875" style="47" bestFit="1" customWidth="1"/>
    <col min="13830" max="13830" width="7.85546875" style="47" bestFit="1" customWidth="1"/>
    <col min="13831" max="13831" width="11.42578125" style="47"/>
    <col min="13832" max="13832" width="46" style="47" customWidth="1"/>
    <col min="13833" max="13833" width="17" style="47" customWidth="1"/>
    <col min="13834" max="13834" width="14.28515625" style="47" customWidth="1"/>
    <col min="13835" max="14080" width="11.42578125" style="47"/>
    <col min="14081" max="14081" width="5.140625" style="47" customWidth="1"/>
    <col min="14082" max="14082" width="57.5703125" style="47" customWidth="1"/>
    <col min="14083" max="14083" width="16.7109375" style="47" customWidth="1"/>
    <col min="14084" max="14084" width="10.28515625" style="47" bestFit="1" customWidth="1"/>
    <col min="14085" max="14085" width="6.85546875" style="47" bestFit="1" customWidth="1"/>
    <col min="14086" max="14086" width="7.85546875" style="47" bestFit="1" customWidth="1"/>
    <col min="14087" max="14087" width="11.42578125" style="47"/>
    <col min="14088" max="14088" width="46" style="47" customWidth="1"/>
    <col min="14089" max="14089" width="17" style="47" customWidth="1"/>
    <col min="14090" max="14090" width="14.28515625" style="47" customWidth="1"/>
    <col min="14091" max="14336" width="11.42578125" style="47"/>
    <col min="14337" max="14337" width="5.140625" style="47" customWidth="1"/>
    <col min="14338" max="14338" width="57.5703125" style="47" customWidth="1"/>
    <col min="14339" max="14339" width="16.7109375" style="47" customWidth="1"/>
    <col min="14340" max="14340" width="10.28515625" style="47" bestFit="1" customWidth="1"/>
    <col min="14341" max="14341" width="6.85546875" style="47" bestFit="1" customWidth="1"/>
    <col min="14342" max="14342" width="7.85546875" style="47" bestFit="1" customWidth="1"/>
    <col min="14343" max="14343" width="11.42578125" style="47"/>
    <col min="14344" max="14344" width="46" style="47" customWidth="1"/>
    <col min="14345" max="14345" width="17" style="47" customWidth="1"/>
    <col min="14346" max="14346" width="14.28515625" style="47" customWidth="1"/>
    <col min="14347" max="14592" width="11.42578125" style="47"/>
    <col min="14593" max="14593" width="5.140625" style="47" customWidth="1"/>
    <col min="14594" max="14594" width="57.5703125" style="47" customWidth="1"/>
    <col min="14595" max="14595" width="16.7109375" style="47" customWidth="1"/>
    <col min="14596" max="14596" width="10.28515625" style="47" bestFit="1" customWidth="1"/>
    <col min="14597" max="14597" width="6.85546875" style="47" bestFit="1" customWidth="1"/>
    <col min="14598" max="14598" width="7.85546875" style="47" bestFit="1" customWidth="1"/>
    <col min="14599" max="14599" width="11.42578125" style="47"/>
    <col min="14600" max="14600" width="46" style="47" customWidth="1"/>
    <col min="14601" max="14601" width="17" style="47" customWidth="1"/>
    <col min="14602" max="14602" width="14.28515625" style="47" customWidth="1"/>
    <col min="14603" max="14848" width="11.42578125" style="47"/>
    <col min="14849" max="14849" width="5.140625" style="47" customWidth="1"/>
    <col min="14850" max="14850" width="57.5703125" style="47" customWidth="1"/>
    <col min="14851" max="14851" width="16.7109375" style="47" customWidth="1"/>
    <col min="14852" max="14852" width="10.28515625" style="47" bestFit="1" customWidth="1"/>
    <col min="14853" max="14853" width="6.85546875" style="47" bestFit="1" customWidth="1"/>
    <col min="14854" max="14854" width="7.85546875" style="47" bestFit="1" customWidth="1"/>
    <col min="14855" max="14855" width="11.42578125" style="47"/>
    <col min="14856" max="14856" width="46" style="47" customWidth="1"/>
    <col min="14857" max="14857" width="17" style="47" customWidth="1"/>
    <col min="14858" max="14858" width="14.28515625" style="47" customWidth="1"/>
    <col min="14859" max="15104" width="11.42578125" style="47"/>
    <col min="15105" max="15105" width="5.140625" style="47" customWidth="1"/>
    <col min="15106" max="15106" width="57.5703125" style="47" customWidth="1"/>
    <col min="15107" max="15107" width="16.7109375" style="47" customWidth="1"/>
    <col min="15108" max="15108" width="10.28515625" style="47" bestFit="1" customWidth="1"/>
    <col min="15109" max="15109" width="6.85546875" style="47" bestFit="1" customWidth="1"/>
    <col min="15110" max="15110" width="7.85546875" style="47" bestFit="1" customWidth="1"/>
    <col min="15111" max="15111" width="11.42578125" style="47"/>
    <col min="15112" max="15112" width="46" style="47" customWidth="1"/>
    <col min="15113" max="15113" width="17" style="47" customWidth="1"/>
    <col min="15114" max="15114" width="14.28515625" style="47" customWidth="1"/>
    <col min="15115" max="15360" width="11.42578125" style="47"/>
    <col min="15361" max="15361" width="5.140625" style="47" customWidth="1"/>
    <col min="15362" max="15362" width="57.5703125" style="47" customWidth="1"/>
    <col min="15363" max="15363" width="16.7109375" style="47" customWidth="1"/>
    <col min="15364" max="15364" width="10.28515625" style="47" bestFit="1" customWidth="1"/>
    <col min="15365" max="15365" width="6.85546875" style="47" bestFit="1" customWidth="1"/>
    <col min="15366" max="15366" width="7.85546875" style="47" bestFit="1" customWidth="1"/>
    <col min="15367" max="15367" width="11.42578125" style="47"/>
    <col min="15368" max="15368" width="46" style="47" customWidth="1"/>
    <col min="15369" max="15369" width="17" style="47" customWidth="1"/>
    <col min="15370" max="15370" width="14.28515625" style="47" customWidth="1"/>
    <col min="15371" max="15616" width="11.42578125" style="47"/>
    <col min="15617" max="15617" width="5.140625" style="47" customWidth="1"/>
    <col min="15618" max="15618" width="57.5703125" style="47" customWidth="1"/>
    <col min="15619" max="15619" width="16.7109375" style="47" customWidth="1"/>
    <col min="15620" max="15620" width="10.28515625" style="47" bestFit="1" customWidth="1"/>
    <col min="15621" max="15621" width="6.85546875" style="47" bestFit="1" customWidth="1"/>
    <col min="15622" max="15622" width="7.85546875" style="47" bestFit="1" customWidth="1"/>
    <col min="15623" max="15623" width="11.42578125" style="47"/>
    <col min="15624" max="15624" width="46" style="47" customWidth="1"/>
    <col min="15625" max="15625" width="17" style="47" customWidth="1"/>
    <col min="15626" max="15626" width="14.28515625" style="47" customWidth="1"/>
    <col min="15627" max="15872" width="11.42578125" style="47"/>
    <col min="15873" max="15873" width="5.140625" style="47" customWidth="1"/>
    <col min="15874" max="15874" width="57.5703125" style="47" customWidth="1"/>
    <col min="15875" max="15875" width="16.7109375" style="47" customWidth="1"/>
    <col min="15876" max="15876" width="10.28515625" style="47" bestFit="1" customWidth="1"/>
    <col min="15877" max="15877" width="6.85546875" style="47" bestFit="1" customWidth="1"/>
    <col min="15878" max="15878" width="7.85546875" style="47" bestFit="1" customWidth="1"/>
    <col min="15879" max="15879" width="11.42578125" style="47"/>
    <col min="15880" max="15880" width="46" style="47" customWidth="1"/>
    <col min="15881" max="15881" width="17" style="47" customWidth="1"/>
    <col min="15882" max="15882" width="14.28515625" style="47" customWidth="1"/>
    <col min="15883" max="16128" width="11.42578125" style="47"/>
    <col min="16129" max="16129" width="5.140625" style="47" customWidth="1"/>
    <col min="16130" max="16130" width="57.5703125" style="47" customWidth="1"/>
    <col min="16131" max="16131" width="16.7109375" style="47" customWidth="1"/>
    <col min="16132" max="16132" width="10.28515625" style="47" bestFit="1" customWidth="1"/>
    <col min="16133" max="16133" width="6.85546875" style="47" bestFit="1" customWidth="1"/>
    <col min="16134" max="16134" width="7.85546875" style="47" bestFit="1" customWidth="1"/>
    <col min="16135" max="16135" width="11.42578125" style="47"/>
    <col min="16136" max="16136" width="46" style="47" customWidth="1"/>
    <col min="16137" max="16137" width="17" style="47" customWidth="1"/>
    <col min="16138" max="16138" width="14.28515625" style="47" customWidth="1"/>
    <col min="16139" max="16384" width="11.42578125" style="47"/>
  </cols>
  <sheetData>
    <row r="1" spans="1:7" x14ac:dyDescent="0.2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">
      <c r="B4" s="302" t="s">
        <v>304</v>
      </c>
      <c r="C4" s="302"/>
      <c r="D4" s="302"/>
      <c r="E4" s="302"/>
    </row>
    <row r="5" spans="1:7" ht="24.6" customHeight="1" x14ac:dyDescent="0.25">
      <c r="B5" s="303" t="s">
        <v>137</v>
      </c>
      <c r="C5" s="303"/>
      <c r="D5" s="303"/>
      <c r="E5" s="303"/>
    </row>
    <row r="6" spans="1:7" ht="57" customHeight="1" x14ac:dyDescent="0.25">
      <c r="B6" s="237" t="s">
        <v>15</v>
      </c>
      <c r="C6" s="237"/>
      <c r="D6" s="237"/>
      <c r="E6" s="237"/>
      <c r="F6" s="237"/>
      <c r="G6" s="237"/>
    </row>
    <row r="7" spans="1:7" x14ac:dyDescent="0.2">
      <c r="B7" s="284" t="s">
        <v>255</v>
      </c>
      <c r="C7" s="284"/>
      <c r="D7" s="284"/>
      <c r="E7" s="284"/>
    </row>
    <row r="8" spans="1:7" x14ac:dyDescent="0.2">
      <c r="B8" s="285" t="s">
        <v>303</v>
      </c>
      <c r="C8" s="285"/>
      <c r="D8" s="285"/>
      <c r="E8" s="285"/>
    </row>
    <row r="10" spans="1:7" s="48" customFormat="1" ht="23.25" customHeight="1" x14ac:dyDescent="0.25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">
      <c r="A11" s="47"/>
      <c r="B11" s="49" t="s">
        <v>140</v>
      </c>
      <c r="C11" s="50"/>
      <c r="D11" s="50"/>
      <c r="E11" s="50"/>
    </row>
    <row r="12" spans="1:7" s="48" customFormat="1" ht="15.95" customHeight="1" x14ac:dyDescent="0.25">
      <c r="A12" s="47"/>
      <c r="B12" s="51" t="s">
        <v>141</v>
      </c>
      <c r="C12" s="287" t="s">
        <v>285</v>
      </c>
      <c r="D12" s="287"/>
      <c r="E12" s="287"/>
    </row>
    <row r="13" spans="1:7" s="48" customFormat="1" ht="15.95" customHeight="1" x14ac:dyDescent="0.25">
      <c r="A13" s="47"/>
      <c r="B13" s="52" t="s">
        <v>142</v>
      </c>
      <c r="C13" s="289">
        <v>15.21</v>
      </c>
      <c r="D13" s="289"/>
      <c r="E13" s="289"/>
    </row>
    <row r="14" spans="1:7" s="48" customFormat="1" ht="15.95" customHeight="1" x14ac:dyDescent="0.25">
      <c r="A14" s="47"/>
      <c r="B14" s="53" t="s">
        <v>143</v>
      </c>
      <c r="C14" s="290" t="s">
        <v>261</v>
      </c>
      <c r="D14" s="291"/>
      <c r="E14" s="291"/>
    </row>
    <row r="15" spans="1:7" s="48" customFormat="1" ht="15.95" customHeight="1" x14ac:dyDescent="0.25">
      <c r="A15" s="47"/>
      <c r="B15" s="52" t="s">
        <v>144</v>
      </c>
      <c r="C15" s="292">
        <v>1441.67</v>
      </c>
      <c r="D15" s="292"/>
      <c r="E15" s="292"/>
    </row>
    <row r="16" spans="1:7" s="48" customFormat="1" ht="15.95" customHeight="1" x14ac:dyDescent="0.25">
      <c r="A16" s="47"/>
      <c r="B16" s="54" t="s">
        <v>145</v>
      </c>
      <c r="C16" s="289" t="s">
        <v>258</v>
      </c>
      <c r="D16" s="289"/>
      <c r="E16" s="289"/>
    </row>
    <row r="17" spans="1:6" s="48" customFormat="1" ht="15.95" customHeight="1" x14ac:dyDescent="0.25">
      <c r="A17" s="47"/>
      <c r="B17" s="55" t="s">
        <v>146</v>
      </c>
      <c r="C17" s="293">
        <v>2</v>
      </c>
      <c r="D17" s="294"/>
      <c r="E17" s="295"/>
    </row>
    <row r="18" spans="1:6" s="48" customFormat="1" ht="15.95" customHeight="1" thickBot="1" x14ac:dyDescent="0.3">
      <c r="A18" s="47"/>
      <c r="B18" s="56" t="s">
        <v>147</v>
      </c>
      <c r="C18" s="296">
        <v>44285</v>
      </c>
      <c r="D18" s="296"/>
      <c r="E18" s="296"/>
    </row>
    <row r="19" spans="1:6" s="48" customFormat="1" ht="15.95" customHeight="1" x14ac:dyDescent="0.25">
      <c r="A19" s="47"/>
      <c r="B19" s="47"/>
      <c r="C19" s="57"/>
    </row>
    <row r="20" spans="1:6" s="48" customFormat="1" ht="12" customHeight="1" thickBot="1" x14ac:dyDescent="0.3">
      <c r="A20" s="47"/>
      <c r="B20" s="47"/>
    </row>
    <row r="21" spans="1:6" s="48" customFormat="1" ht="15.75" customHeight="1" x14ac:dyDescent="0.25">
      <c r="A21" s="297" t="s">
        <v>148</v>
      </c>
      <c r="B21" s="297"/>
      <c r="C21" s="297"/>
    </row>
    <row r="22" spans="1:6" s="48" customFormat="1" ht="15.95" customHeight="1" x14ac:dyDescent="0.25">
      <c r="A22" s="58">
        <v>1</v>
      </c>
      <c r="B22" s="59" t="s">
        <v>149</v>
      </c>
      <c r="C22" s="60" t="s">
        <v>150</v>
      </c>
    </row>
    <row r="23" spans="1:6" s="48" customFormat="1" ht="15.95" customHeight="1" x14ac:dyDescent="0.25">
      <c r="A23" s="61" t="s">
        <v>151</v>
      </c>
      <c r="B23" s="62" t="s">
        <v>152</v>
      </c>
      <c r="C23" s="63">
        <f>C15</f>
        <v>1441.67</v>
      </c>
    </row>
    <row r="24" spans="1:6" s="48" customFormat="1" ht="15.95" customHeight="1" x14ac:dyDescent="0.25">
      <c r="A24" s="61" t="s">
        <v>153</v>
      </c>
      <c r="B24" s="62" t="s">
        <v>154</v>
      </c>
      <c r="C24" s="64"/>
    </row>
    <row r="25" spans="1:6" ht="15.95" customHeight="1" x14ac:dyDescent="0.25">
      <c r="A25" s="61" t="s">
        <v>155</v>
      </c>
      <c r="B25" s="62" t="s">
        <v>156</v>
      </c>
      <c r="C25" s="64"/>
      <c r="D25" s="48"/>
      <c r="F25" s="47"/>
    </row>
    <row r="26" spans="1:6" ht="15.95" customHeight="1" x14ac:dyDescent="0.25">
      <c r="A26" s="61" t="s">
        <v>157</v>
      </c>
      <c r="B26" s="65" t="s">
        <v>158</v>
      </c>
      <c r="C26" s="64">
        <f>C15/220*20%*(1.1429*7)*C13</f>
        <v>159.48089449110003</v>
      </c>
      <c r="D26" s="48"/>
      <c r="F26" s="47"/>
    </row>
    <row r="27" spans="1:6" ht="15.95" customHeight="1" x14ac:dyDescent="0.25">
      <c r="A27" s="61" t="s">
        <v>159</v>
      </c>
      <c r="B27" s="65" t="s">
        <v>160</v>
      </c>
      <c r="C27" s="64"/>
      <c r="D27" s="48"/>
      <c r="F27" s="47"/>
    </row>
    <row r="28" spans="1:6" ht="15.95" customHeight="1" x14ac:dyDescent="0.25">
      <c r="A28" s="61" t="s">
        <v>161</v>
      </c>
      <c r="B28" s="66" t="s">
        <v>162</v>
      </c>
      <c r="C28" s="67"/>
      <c r="D28" s="48"/>
      <c r="F28" s="47"/>
    </row>
    <row r="29" spans="1:6" ht="15.95" customHeight="1" thickBot="1" x14ac:dyDescent="0.3">
      <c r="A29" s="68"/>
      <c r="B29" s="69" t="s">
        <v>163</v>
      </c>
      <c r="C29" s="70">
        <f>SUM(C23:C28)</f>
        <v>1601.1508944911002</v>
      </c>
      <c r="D29" s="48"/>
      <c r="F29" s="47"/>
    </row>
    <row r="30" spans="1:6" ht="15.95" customHeight="1" thickBot="1" x14ac:dyDescent="0.3">
      <c r="B30" s="298"/>
      <c r="C30" s="298"/>
      <c r="D30" s="298"/>
      <c r="E30" s="48"/>
      <c r="F30" s="47"/>
    </row>
    <row r="31" spans="1:6" ht="15.95" customHeight="1" x14ac:dyDescent="0.25">
      <c r="A31" s="51"/>
      <c r="B31" s="282" t="s">
        <v>164</v>
      </c>
      <c r="C31" s="282"/>
      <c r="D31" s="48"/>
      <c r="F31" s="47"/>
    </row>
    <row r="32" spans="1:6" ht="15.95" customHeight="1" x14ac:dyDescent="0.25">
      <c r="A32" s="71"/>
      <c r="B32" s="299" t="s">
        <v>165</v>
      </c>
      <c r="C32" s="299"/>
      <c r="D32" s="48"/>
      <c r="F32" s="47"/>
    </row>
    <row r="33" spans="1:6" ht="15.95" customHeight="1" x14ac:dyDescent="0.25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5" customHeight="1" x14ac:dyDescent="0.25">
      <c r="A34" s="61" t="s">
        <v>151</v>
      </c>
      <c r="B34" s="73" t="s">
        <v>169</v>
      </c>
      <c r="C34" s="74">
        <f>C29*8.33%</f>
        <v>133.37586951110865</v>
      </c>
      <c r="D34" s="48"/>
      <c r="F34" s="47"/>
    </row>
    <row r="35" spans="1:6" ht="15.95" customHeight="1" x14ac:dyDescent="0.25">
      <c r="A35" s="61" t="s">
        <v>153</v>
      </c>
      <c r="B35" s="73" t="s">
        <v>170</v>
      </c>
      <c r="C35" s="74">
        <f>C29*12.1%</f>
        <v>193.73925823342313</v>
      </c>
      <c r="D35" s="75"/>
      <c r="F35" s="47"/>
    </row>
    <row r="36" spans="1:6" ht="15.95" customHeight="1" x14ac:dyDescent="0.25">
      <c r="A36" s="76"/>
      <c r="B36" s="77" t="s">
        <v>171</v>
      </c>
      <c r="C36" s="78">
        <f>SUM(C34:C35)</f>
        <v>327.11512774453178</v>
      </c>
      <c r="D36" s="79"/>
      <c r="F36" s="47"/>
    </row>
    <row r="37" spans="1:6" ht="35.25" customHeight="1" x14ac:dyDescent="0.25">
      <c r="A37" s="80" t="s">
        <v>155</v>
      </c>
      <c r="B37" s="81" t="s">
        <v>172</v>
      </c>
      <c r="C37" s="82">
        <f>C29*7.82%</f>
        <v>125.20999994920405</v>
      </c>
      <c r="D37" s="79"/>
      <c r="F37" s="47"/>
    </row>
    <row r="38" spans="1:6" ht="15.95" customHeight="1" thickBot="1" x14ac:dyDescent="0.3">
      <c r="E38" s="48"/>
      <c r="F38" s="47"/>
    </row>
    <row r="39" spans="1:6" ht="25.15" customHeight="1" thickBot="1" x14ac:dyDescent="0.3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25">
      <c r="A41" s="87" t="s">
        <v>151</v>
      </c>
      <c r="B41" s="88" t="s">
        <v>177</v>
      </c>
      <c r="C41" s="89">
        <v>20</v>
      </c>
      <c r="D41" s="90">
        <f>(C29*(C41/100))</f>
        <v>320.23017889822006</v>
      </c>
      <c r="E41" s="48"/>
      <c r="F41" s="47"/>
    </row>
    <row r="42" spans="1:6" ht="14.25" customHeight="1" x14ac:dyDescent="0.25">
      <c r="A42" s="87" t="s">
        <v>153</v>
      </c>
      <c r="B42" s="91" t="s">
        <v>178</v>
      </c>
      <c r="C42" s="92">
        <v>2.5</v>
      </c>
      <c r="D42" s="93">
        <f>(C29*(C42/100))</f>
        <v>40.028772362277508</v>
      </c>
      <c r="E42" s="48"/>
      <c r="F42" s="47"/>
    </row>
    <row r="43" spans="1:6" ht="14.25" customHeight="1" x14ac:dyDescent="0.25">
      <c r="A43" s="87" t="s">
        <v>155</v>
      </c>
      <c r="B43" s="94" t="s">
        <v>179</v>
      </c>
      <c r="C43" s="95">
        <v>6</v>
      </c>
      <c r="D43" s="74">
        <f t="shared" ref="D43:D48" si="0">($C$29*(C43/100))</f>
        <v>96.069053669466001</v>
      </c>
      <c r="E43" s="48"/>
      <c r="F43" s="47"/>
    </row>
    <row r="44" spans="1:6" ht="14.25" customHeight="1" x14ac:dyDescent="0.25">
      <c r="A44" s="87" t="s">
        <v>157</v>
      </c>
      <c r="B44" s="91" t="s">
        <v>180</v>
      </c>
      <c r="C44" s="92">
        <v>1.5</v>
      </c>
      <c r="D44" s="93">
        <f t="shared" si="0"/>
        <v>24.0172634173665</v>
      </c>
      <c r="E44" s="48"/>
      <c r="F44" s="47"/>
    </row>
    <row r="45" spans="1:6" ht="14.25" customHeight="1" x14ac:dyDescent="0.25">
      <c r="A45" s="87" t="s">
        <v>159</v>
      </c>
      <c r="B45" s="91" t="s">
        <v>181</v>
      </c>
      <c r="C45" s="92">
        <v>1</v>
      </c>
      <c r="D45" s="93">
        <f t="shared" si="0"/>
        <v>16.011508944911004</v>
      </c>
      <c r="E45" s="48"/>
      <c r="F45" s="47"/>
    </row>
    <row r="46" spans="1:6" ht="14.25" customHeight="1" x14ac:dyDescent="0.25">
      <c r="A46" s="87" t="s">
        <v>161</v>
      </c>
      <c r="B46" s="91" t="s">
        <v>182</v>
      </c>
      <c r="C46" s="92">
        <v>0.60000000000000009</v>
      </c>
      <c r="D46" s="93">
        <f t="shared" si="0"/>
        <v>9.6069053669466022</v>
      </c>
      <c r="E46" s="48"/>
      <c r="F46" s="47"/>
    </row>
    <row r="47" spans="1:6" ht="14.25" customHeight="1" x14ac:dyDescent="0.25">
      <c r="A47" s="87" t="s">
        <v>183</v>
      </c>
      <c r="B47" s="91" t="s">
        <v>184</v>
      </c>
      <c r="C47" s="92">
        <v>0.2</v>
      </c>
      <c r="D47" s="93">
        <f t="shared" si="0"/>
        <v>3.2023017889822003</v>
      </c>
      <c r="E47" s="48"/>
      <c r="F47" s="47"/>
    </row>
    <row r="48" spans="1:6" ht="14.25" customHeight="1" x14ac:dyDescent="0.25">
      <c r="A48" s="87" t="s">
        <v>185</v>
      </c>
      <c r="B48" s="94" t="s">
        <v>186</v>
      </c>
      <c r="C48" s="95">
        <v>8</v>
      </c>
      <c r="D48" s="74">
        <f t="shared" si="0"/>
        <v>128.09207155928803</v>
      </c>
      <c r="E48" s="48"/>
      <c r="F48" s="47"/>
    </row>
    <row r="49" spans="1:6" ht="14.25" customHeight="1" thickBot="1" x14ac:dyDescent="0.3">
      <c r="A49" s="96"/>
      <c r="B49" s="97" t="s">
        <v>187</v>
      </c>
      <c r="C49" s="98">
        <f>SUM(C41:C48)</f>
        <v>39.799999999999997</v>
      </c>
      <c r="D49" s="99">
        <f>SUM(D41:D48)</f>
        <v>637.25805600745787</v>
      </c>
      <c r="E49" s="48"/>
      <c r="F49" s="47"/>
    </row>
    <row r="50" spans="1:6" ht="14.25" customHeight="1" x14ac:dyDescent="0.25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">
      <c r="A51" s="100"/>
      <c r="B51" s="101"/>
      <c r="C51" s="100"/>
      <c r="D51" s="100"/>
      <c r="E51" s="48"/>
      <c r="F51" s="47"/>
    </row>
    <row r="52" spans="1:6" ht="14.25" customHeight="1" x14ac:dyDescent="0.25">
      <c r="A52" s="102"/>
      <c r="B52" s="103" t="s">
        <v>189</v>
      </c>
      <c r="C52" s="104"/>
      <c r="D52" s="48"/>
      <c r="F52" s="47"/>
    </row>
    <row r="53" spans="1:6" ht="14.25" customHeight="1" x14ac:dyDescent="0.25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25">
      <c r="A54" s="61" t="s">
        <v>151</v>
      </c>
      <c r="B54" s="105" t="s">
        <v>192</v>
      </c>
      <c r="C54" s="64">
        <f>((4.05*2*C13)-(C15*6%))</f>
        <v>36.700800000000001</v>
      </c>
      <c r="D54" s="48"/>
      <c r="F54" s="47"/>
    </row>
    <row r="55" spans="1:6" ht="14.25" customHeight="1" x14ac:dyDescent="0.25">
      <c r="A55" s="61" t="s">
        <v>153</v>
      </c>
      <c r="B55" s="62" t="s">
        <v>193</v>
      </c>
      <c r="C55" s="64">
        <f>((19.5*C13)-(19.5*C13*10%))</f>
        <v>266.93550000000005</v>
      </c>
      <c r="D55" s="48"/>
      <c r="F55" s="47"/>
    </row>
    <row r="56" spans="1:6" ht="14.25" customHeight="1" x14ac:dyDescent="0.25">
      <c r="A56" s="61" t="s">
        <v>155</v>
      </c>
      <c r="B56" s="62" t="s">
        <v>194</v>
      </c>
      <c r="C56" s="64">
        <v>16</v>
      </c>
      <c r="D56" s="48"/>
      <c r="F56" s="47"/>
    </row>
    <row r="57" spans="1:6" ht="14.25" customHeight="1" x14ac:dyDescent="0.25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25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">
      <c r="A59" s="68"/>
      <c r="B59" s="69" t="s">
        <v>199</v>
      </c>
      <c r="C59" s="70">
        <f>SUM(C54:C58)</f>
        <v>319.63630000000006</v>
      </c>
      <c r="D59" s="48"/>
      <c r="F59" s="47"/>
    </row>
    <row r="60" spans="1:6" ht="14.25" customHeight="1" thickBot="1" x14ac:dyDescent="0.3">
      <c r="A60" s="100"/>
      <c r="B60" s="108"/>
      <c r="C60" s="109"/>
      <c r="D60" s="110"/>
      <c r="E60" s="48"/>
      <c r="F60" s="47"/>
    </row>
    <row r="61" spans="1:6" ht="14.25" customHeight="1" x14ac:dyDescent="0.25">
      <c r="A61" s="102"/>
      <c r="B61" s="111" t="s">
        <v>200</v>
      </c>
      <c r="C61" s="112"/>
      <c r="D61" s="48"/>
      <c r="F61" s="47"/>
    </row>
    <row r="62" spans="1:6" ht="14.25" customHeight="1" x14ac:dyDescent="0.25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25">
      <c r="A63" s="61" t="s">
        <v>166</v>
      </c>
      <c r="B63" s="62" t="s">
        <v>167</v>
      </c>
      <c r="C63" s="63">
        <f>C36</f>
        <v>327.11512774453178</v>
      </c>
      <c r="D63" s="48"/>
      <c r="F63" s="47"/>
    </row>
    <row r="64" spans="1:6" ht="14.25" customHeight="1" x14ac:dyDescent="0.25">
      <c r="A64" s="61" t="s">
        <v>174</v>
      </c>
      <c r="B64" s="62" t="s">
        <v>175</v>
      </c>
      <c r="C64" s="63">
        <f>D49+C37</f>
        <v>762.46805595666194</v>
      </c>
      <c r="D64" s="48"/>
      <c r="F64" s="47"/>
    </row>
    <row r="65" spans="1:6" ht="14.25" customHeight="1" x14ac:dyDescent="0.25">
      <c r="A65" s="61" t="s">
        <v>190</v>
      </c>
      <c r="B65" s="62" t="s">
        <v>191</v>
      </c>
      <c r="C65" s="63">
        <f>C59</f>
        <v>319.63630000000006</v>
      </c>
      <c r="D65" s="48"/>
      <c r="F65" s="47"/>
    </row>
    <row r="66" spans="1:6" ht="14.25" customHeight="1" thickBot="1" x14ac:dyDescent="0.3">
      <c r="A66" s="68"/>
      <c r="B66" s="115" t="s">
        <v>171</v>
      </c>
      <c r="C66" s="70">
        <f>SUM(C63:C65)</f>
        <v>1409.2194837011939</v>
      </c>
      <c r="D66" s="48"/>
      <c r="F66" s="47"/>
    </row>
    <row r="67" spans="1:6" ht="14.25" customHeight="1" thickBot="1" x14ac:dyDescent="0.3">
      <c r="B67" s="116"/>
      <c r="C67" s="110"/>
      <c r="D67" s="110"/>
      <c r="E67" s="48"/>
      <c r="F67" s="47"/>
    </row>
    <row r="68" spans="1:6" ht="14.25" customHeight="1" x14ac:dyDescent="0.25">
      <c r="A68" s="117"/>
      <c r="B68" s="118" t="s">
        <v>202</v>
      </c>
      <c r="C68" s="119"/>
      <c r="D68" s="48"/>
      <c r="F68" s="47"/>
    </row>
    <row r="69" spans="1:6" ht="14.25" customHeight="1" x14ac:dyDescent="0.25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25">
      <c r="A70" s="123" t="s">
        <v>151</v>
      </c>
      <c r="B70" s="124" t="s">
        <v>204</v>
      </c>
      <c r="C70" s="125">
        <f>((C29+C34+C35)/12)*5%</f>
        <v>8.0344417593151345</v>
      </c>
      <c r="D70" s="48"/>
      <c r="F70" s="47"/>
    </row>
    <row r="71" spans="1:6" ht="14.25" customHeight="1" x14ac:dyDescent="0.25">
      <c r="A71" s="123" t="s">
        <v>153</v>
      </c>
      <c r="B71" s="124" t="s">
        <v>205</v>
      </c>
      <c r="C71" s="126">
        <f>((C29+C34)/12)*5%*8%</f>
        <v>0.57817558800073632</v>
      </c>
      <c r="D71" s="48"/>
      <c r="F71" s="47"/>
    </row>
    <row r="72" spans="1:6" ht="14.25" customHeight="1" x14ac:dyDescent="0.25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25">
      <c r="A73" s="123" t="s">
        <v>157</v>
      </c>
      <c r="B73" s="124" t="s">
        <v>207</v>
      </c>
      <c r="C73" s="126">
        <f>(((C29+C56)/30/12)*7)</f>
        <v>31.444600726215835</v>
      </c>
      <c r="D73" s="48"/>
      <c r="F73" s="47"/>
    </row>
    <row r="74" spans="1:6" ht="24" x14ac:dyDescent="0.25">
      <c r="A74" s="123" t="s">
        <v>159</v>
      </c>
      <c r="B74" s="124" t="s">
        <v>208</v>
      </c>
      <c r="C74" s="127">
        <f>(C29/30/12*7)*8%</f>
        <v>2.4906791692083781</v>
      </c>
      <c r="D74" s="48"/>
      <c r="F74" s="47"/>
    </row>
    <row r="75" spans="1:6" ht="14.25" customHeight="1" x14ac:dyDescent="0.25">
      <c r="A75" s="123" t="s">
        <v>161</v>
      </c>
      <c r="B75" s="124" t="s">
        <v>209</v>
      </c>
      <c r="C75" s="126">
        <f>C29*4%</f>
        <v>64.046035779644015</v>
      </c>
      <c r="D75" s="48"/>
      <c r="F75" s="47"/>
    </row>
    <row r="76" spans="1:6" ht="14.25" customHeight="1" x14ac:dyDescent="0.25">
      <c r="A76" s="128"/>
      <c r="B76" s="121" t="s">
        <v>187</v>
      </c>
      <c r="C76" s="129">
        <f>SUM(C70:C75)</f>
        <v>106.59393302238411</v>
      </c>
      <c r="D76" s="48"/>
      <c r="F76" s="47"/>
    </row>
    <row r="77" spans="1:6" ht="14.25" customHeight="1" thickBot="1" x14ac:dyDescent="0.3">
      <c r="E77" s="48"/>
      <c r="F77" s="47"/>
    </row>
    <row r="78" spans="1:6" ht="14.25" customHeight="1" x14ac:dyDescent="0.25">
      <c r="A78" s="51"/>
      <c r="B78" s="130" t="s">
        <v>210</v>
      </c>
      <c r="C78" s="131"/>
      <c r="D78" s="132"/>
      <c r="F78" s="47"/>
    </row>
    <row r="79" spans="1:6" ht="14.25" customHeight="1" x14ac:dyDescent="0.25">
      <c r="A79" s="71"/>
      <c r="B79" s="113" t="s">
        <v>211</v>
      </c>
      <c r="C79" s="60"/>
      <c r="D79" s="48"/>
      <c r="F79" s="47"/>
    </row>
    <row r="80" spans="1:6" ht="14.25" customHeight="1" x14ac:dyDescent="0.25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25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25">
      <c r="A82" s="61" t="s">
        <v>153</v>
      </c>
      <c r="B82" s="135" t="s">
        <v>215</v>
      </c>
      <c r="C82" s="136">
        <f>(((C29+C66+C76+C85+C106)-(C54-C55-C103-C104))/30*2.96)/12</f>
        <v>28.399705710855798</v>
      </c>
      <c r="D82" s="48"/>
      <c r="F82" s="47"/>
    </row>
    <row r="83" spans="1:6" ht="14.25" customHeight="1" x14ac:dyDescent="0.25">
      <c r="A83" s="61" t="s">
        <v>155</v>
      </c>
      <c r="B83" s="135" t="s">
        <v>216</v>
      </c>
      <c r="C83" s="136">
        <f>(((C29+C66+C76+C85+C106)-(C54-C55-C103-C104))/30*5*1.5%)/12</f>
        <v>0.71958713794398133</v>
      </c>
      <c r="D83" s="48"/>
      <c r="F83" s="47"/>
    </row>
    <row r="84" spans="1:6" ht="14.25" customHeight="1" x14ac:dyDescent="0.25">
      <c r="A84" s="61" t="s">
        <v>157</v>
      </c>
      <c r="B84" s="135" t="s">
        <v>217</v>
      </c>
      <c r="C84" s="136">
        <f>(((C29+C66+C76+C85+C106)-(C54-C55-C103-C104))/30*15*0.78%)/12</f>
        <v>1.1225559351926109</v>
      </c>
      <c r="D84" s="48"/>
      <c r="F84" s="47"/>
    </row>
    <row r="85" spans="1:6" ht="14.25" customHeight="1" x14ac:dyDescent="0.25">
      <c r="A85" s="61" t="s">
        <v>159</v>
      </c>
      <c r="B85" s="135" t="s">
        <v>218</v>
      </c>
      <c r="C85" s="136">
        <f>(((C35*3.95/12)+(C56*3.95*1.02%))/12+((C29+C34)*39.8%*3.95)*1.02%/12)</f>
        <v>7.6859175830987301</v>
      </c>
      <c r="D85" s="79"/>
      <c r="F85" s="47"/>
    </row>
    <row r="86" spans="1:6" ht="14.25" customHeight="1" x14ac:dyDescent="0.25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">
      <c r="A87" s="68"/>
      <c r="B87" s="138" t="s">
        <v>187</v>
      </c>
      <c r="C87" s="99">
        <f>SUM(C81:C86)</f>
        <v>37.927766367091124</v>
      </c>
      <c r="D87" s="48"/>
      <c r="F87" s="47"/>
    </row>
    <row r="88" spans="1:6" ht="14.25" customHeight="1" thickBot="1" x14ac:dyDescent="0.3">
      <c r="A88" s="100"/>
      <c r="B88" s="100"/>
      <c r="C88" s="100"/>
      <c r="E88" s="48"/>
      <c r="F88" s="47"/>
    </row>
    <row r="89" spans="1:6" ht="14.25" customHeight="1" x14ac:dyDescent="0.25">
      <c r="A89" s="139"/>
      <c r="B89" s="281" t="s">
        <v>220</v>
      </c>
      <c r="C89" s="281"/>
      <c r="D89" s="48"/>
      <c r="F89" s="47"/>
    </row>
    <row r="90" spans="1:6" ht="14.25" customHeight="1" x14ac:dyDescent="0.25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25">
      <c r="A91" s="61" t="s">
        <v>151</v>
      </c>
      <c r="B91" s="140" t="s">
        <v>223</v>
      </c>
      <c r="C91" s="141">
        <v>0</v>
      </c>
      <c r="D91" s="48"/>
      <c r="F91" s="47"/>
    </row>
    <row r="92" spans="1:6" ht="14.25" customHeight="1" thickBot="1" x14ac:dyDescent="0.3">
      <c r="A92" s="142"/>
      <c r="B92" s="138" t="s">
        <v>187</v>
      </c>
      <c r="C92" s="143">
        <v>0</v>
      </c>
      <c r="D92" s="144"/>
      <c r="F92" s="47"/>
    </row>
    <row r="93" spans="1:6" ht="14.25" customHeight="1" thickBot="1" x14ac:dyDescent="0.3">
      <c r="A93" s="100"/>
      <c r="B93" s="100"/>
      <c r="C93" s="100"/>
      <c r="E93" s="48"/>
      <c r="F93" s="47"/>
    </row>
    <row r="94" spans="1:6" ht="14.25" customHeight="1" x14ac:dyDescent="0.25">
      <c r="A94" s="102"/>
      <c r="B94" s="111" t="s">
        <v>224</v>
      </c>
      <c r="C94" s="112"/>
      <c r="D94" s="48"/>
      <c r="F94" s="47"/>
    </row>
    <row r="95" spans="1:6" ht="14.25" customHeight="1" x14ac:dyDescent="0.25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25">
      <c r="A96" s="61" t="s">
        <v>212</v>
      </c>
      <c r="B96" s="62" t="s">
        <v>213</v>
      </c>
      <c r="C96" s="63">
        <f>C87</f>
        <v>37.927766367091124</v>
      </c>
      <c r="D96" s="145"/>
    </row>
    <row r="97" spans="1:6" ht="15" customHeight="1" x14ac:dyDescent="0.25">
      <c r="A97" s="61" t="s">
        <v>221</v>
      </c>
      <c r="B97" s="62" t="s">
        <v>222</v>
      </c>
      <c r="C97" s="63">
        <v>0</v>
      </c>
      <c r="D97" s="48"/>
      <c r="F97" s="47"/>
    </row>
    <row r="98" spans="1:6" ht="15" customHeight="1" thickBot="1" x14ac:dyDescent="0.3">
      <c r="A98" s="68"/>
      <c r="B98" s="115" t="s">
        <v>171</v>
      </c>
      <c r="C98" s="70">
        <f>SUM(C96:C97)</f>
        <v>37.927766367091124</v>
      </c>
      <c r="D98" s="48"/>
      <c r="F98" s="47"/>
    </row>
    <row r="99" spans="1:6" ht="15" customHeight="1" thickBot="1" x14ac:dyDescent="0.3">
      <c r="F99" s="47"/>
    </row>
    <row r="100" spans="1:6" ht="15" customHeight="1" x14ac:dyDescent="0.25">
      <c r="A100" s="147"/>
      <c r="B100" s="130" t="s">
        <v>226</v>
      </c>
      <c r="C100" s="148"/>
      <c r="F100" s="47"/>
    </row>
    <row r="101" spans="1:6" ht="15" customHeight="1" x14ac:dyDescent="0.25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25">
      <c r="A102" s="151" t="s">
        <v>151</v>
      </c>
      <c r="B102" s="152" t="s">
        <v>228</v>
      </c>
      <c r="C102" s="153">
        <f>'Anexo III-C Uniformes'!H34</f>
        <v>56.091666666666669</v>
      </c>
      <c r="F102" s="47"/>
    </row>
    <row r="103" spans="1:6" x14ac:dyDescent="0.25">
      <c r="A103" s="151" t="s">
        <v>153</v>
      </c>
      <c r="B103" s="154" t="s">
        <v>229</v>
      </c>
      <c r="C103" s="155">
        <f>'Anexo III-B Material'!F23</f>
        <v>21.520833333333332</v>
      </c>
      <c r="D103" s="156"/>
      <c r="E103" s="156"/>
      <c r="F103" s="156"/>
    </row>
    <row r="104" spans="1:6" ht="15" customHeight="1" x14ac:dyDescent="0.25">
      <c r="A104" s="151" t="s">
        <v>155</v>
      </c>
      <c r="B104" s="152" t="s">
        <v>230</v>
      </c>
      <c r="C104" s="157"/>
      <c r="D104" s="156"/>
      <c r="F104" s="156"/>
    </row>
    <row r="105" spans="1:6" ht="15" customHeight="1" x14ac:dyDescent="0.25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">
      <c r="A106" s="161"/>
      <c r="B106" s="162" t="s">
        <v>232</v>
      </c>
      <c r="C106" s="163">
        <f>C102+C103+C104</f>
        <v>77.612499999999997</v>
      </c>
      <c r="D106" s="164"/>
      <c r="F106" s="47"/>
    </row>
    <row r="107" spans="1:6" ht="15" customHeight="1" thickBot="1" x14ac:dyDescent="0.3">
      <c r="A107" s="165"/>
      <c r="B107" s="166"/>
      <c r="C107" s="167"/>
      <c r="D107" s="167"/>
      <c r="F107" s="47"/>
    </row>
    <row r="108" spans="1:6" ht="15" customHeight="1" x14ac:dyDescent="0.25">
      <c r="A108" s="168"/>
      <c r="B108" s="282" t="s">
        <v>233</v>
      </c>
      <c r="C108" s="282"/>
      <c r="D108" s="282"/>
      <c r="F108" s="47"/>
    </row>
    <row r="109" spans="1:6" ht="15" customHeight="1" x14ac:dyDescent="0.25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25">
      <c r="A110" s="151" t="s">
        <v>151</v>
      </c>
      <c r="B110" s="170" t="s">
        <v>235</v>
      </c>
      <c r="C110" s="171">
        <v>4.47</v>
      </c>
      <c r="D110" s="74">
        <f>(C127)*C110/100</f>
        <v>144.4929546179051</v>
      </c>
      <c r="F110" s="47"/>
    </row>
    <row r="111" spans="1:6" ht="15" customHeight="1" x14ac:dyDescent="0.25">
      <c r="A111" s="151" t="s">
        <v>153</v>
      </c>
      <c r="B111" s="170" t="s">
        <v>236</v>
      </c>
      <c r="C111" s="171">
        <v>3.06</v>
      </c>
      <c r="D111" s="74">
        <f>(C127+D110)*C111/100</f>
        <v>103.33612448531005</v>
      </c>
      <c r="F111" s="47"/>
    </row>
    <row r="112" spans="1:6" ht="15" customHeight="1" x14ac:dyDescent="0.25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25">
      <c r="A113" s="151"/>
      <c r="B113" s="170" t="s">
        <v>238</v>
      </c>
      <c r="C113" s="171">
        <f>3+0.65</f>
        <v>3.65</v>
      </c>
      <c r="D113" s="74">
        <f>((C127+D110+D111)/(1-(C113+C115)/100))*C113/100</f>
        <v>139.06095070498296</v>
      </c>
      <c r="F113" s="47"/>
    </row>
    <row r="114" spans="1:6" ht="15" customHeight="1" x14ac:dyDescent="0.25">
      <c r="A114" s="151"/>
      <c r="B114" s="170" t="s">
        <v>239</v>
      </c>
      <c r="C114" s="171"/>
      <c r="D114" s="74"/>
      <c r="F114" s="47"/>
    </row>
    <row r="115" spans="1:6" ht="15" customHeight="1" x14ac:dyDescent="0.25">
      <c r="A115" s="151"/>
      <c r="B115" s="170" t="s">
        <v>240</v>
      </c>
      <c r="C115" s="172">
        <v>5</v>
      </c>
      <c r="D115" s="74">
        <f>((C127+D110+D111)/(1-(C113+C115)/100))*C115/100</f>
        <v>190.49445302052459</v>
      </c>
      <c r="F115" s="47"/>
    </row>
    <row r="116" spans="1:6" ht="15" customHeight="1" x14ac:dyDescent="0.25">
      <c r="A116" s="151"/>
      <c r="B116" s="170" t="s">
        <v>241</v>
      </c>
      <c r="C116" s="171"/>
      <c r="D116" s="74"/>
      <c r="F116" s="47"/>
    </row>
    <row r="117" spans="1:6" ht="15" customHeight="1" thickBot="1" x14ac:dyDescent="0.3">
      <c r="A117" s="173"/>
      <c r="B117" s="138" t="s">
        <v>187</v>
      </c>
      <c r="C117" s="174">
        <f>SUM(C110:C116)</f>
        <v>16.18</v>
      </c>
      <c r="D117" s="99">
        <f>SUM(D110:D116)</f>
        <v>577.38448282872264</v>
      </c>
      <c r="F117" s="47"/>
    </row>
    <row r="118" spans="1:6" ht="15" customHeight="1" x14ac:dyDescent="0.25">
      <c r="A118" s="165"/>
      <c r="B118" s="166"/>
      <c r="C118" s="167"/>
      <c r="D118" s="167"/>
      <c r="F118" s="47"/>
    </row>
    <row r="119" spans="1:6" s="146" customFormat="1" ht="15" customHeight="1" x14ac:dyDescent="0.25">
      <c r="A119" s="283" t="s">
        <v>242</v>
      </c>
      <c r="B119" s="283"/>
      <c r="C119" s="283"/>
      <c r="D119" s="175"/>
    </row>
    <row r="120" spans="1:6" s="146" customFormat="1" ht="15" customHeight="1" thickBot="1" x14ac:dyDescent="0.3">
      <c r="A120" s="47"/>
      <c r="B120" s="175"/>
      <c r="C120" s="47"/>
      <c r="D120" s="47"/>
    </row>
    <row r="121" spans="1:6" s="146" customFormat="1" ht="24" x14ac:dyDescent="0.25">
      <c r="A121" s="102"/>
      <c r="B121" s="176" t="s">
        <v>243</v>
      </c>
      <c r="C121" s="177" t="s">
        <v>150</v>
      </c>
    </row>
    <row r="122" spans="1:6" s="146" customFormat="1" ht="15" customHeight="1" x14ac:dyDescent="0.25">
      <c r="A122" s="71" t="s">
        <v>151</v>
      </c>
      <c r="B122" s="170" t="s">
        <v>244</v>
      </c>
      <c r="C122" s="74">
        <f>C29</f>
        <v>1601.1508944911002</v>
      </c>
    </row>
    <row r="123" spans="1:6" s="146" customFormat="1" ht="15" customHeight="1" x14ac:dyDescent="0.25">
      <c r="A123" s="71" t="s">
        <v>153</v>
      </c>
      <c r="B123" s="170" t="s">
        <v>245</v>
      </c>
      <c r="C123" s="74">
        <f>C66</f>
        <v>1409.2194837011939</v>
      </c>
    </row>
    <row r="124" spans="1:6" s="146" customFormat="1" ht="15" customHeight="1" x14ac:dyDescent="0.25">
      <c r="A124" s="71" t="s">
        <v>155</v>
      </c>
      <c r="B124" s="170" t="s">
        <v>246</v>
      </c>
      <c r="C124" s="74">
        <f>C76</f>
        <v>106.59393302238411</v>
      </c>
    </row>
    <row r="125" spans="1:6" s="146" customFormat="1" ht="15" customHeight="1" x14ac:dyDescent="0.25">
      <c r="A125" s="71" t="s">
        <v>157</v>
      </c>
      <c r="B125" s="170" t="s">
        <v>247</v>
      </c>
      <c r="C125" s="74">
        <f>C98</f>
        <v>37.927766367091124</v>
      </c>
    </row>
    <row r="126" spans="1:6" s="146" customFormat="1" ht="15" customHeight="1" x14ac:dyDescent="0.25">
      <c r="A126" s="71" t="s">
        <v>159</v>
      </c>
      <c r="B126" s="170" t="s">
        <v>248</v>
      </c>
      <c r="C126" s="74">
        <f>C106</f>
        <v>77.612499999999997</v>
      </c>
    </row>
    <row r="127" spans="1:6" s="146" customFormat="1" ht="15" customHeight="1" x14ac:dyDescent="0.25">
      <c r="A127" s="71"/>
      <c r="B127" s="169" t="s">
        <v>249</v>
      </c>
      <c r="C127" s="178">
        <f>SUM(C122:C126)</f>
        <v>3232.5045775817694</v>
      </c>
    </row>
    <row r="128" spans="1:6" s="146" customFormat="1" ht="15" customHeight="1" x14ac:dyDescent="0.25">
      <c r="A128" s="71" t="s">
        <v>161</v>
      </c>
      <c r="B128" s="170" t="s">
        <v>250</v>
      </c>
      <c r="C128" s="74">
        <f>D117</f>
        <v>577.38448282872264</v>
      </c>
    </row>
    <row r="129" spans="1:5" s="146" customFormat="1" x14ac:dyDescent="0.25">
      <c r="A129" s="71"/>
      <c r="B129" s="133" t="s">
        <v>251</v>
      </c>
      <c r="C129" s="178">
        <f>SUM(C127:C128)</f>
        <v>3809.8890604104918</v>
      </c>
    </row>
    <row r="130" spans="1:5" s="146" customFormat="1" x14ac:dyDescent="0.25">
      <c r="A130" s="190"/>
      <c r="B130" s="191" t="s">
        <v>287</v>
      </c>
      <c r="C130" s="78">
        <f>2*C129</f>
        <v>7619.7781208209835</v>
      </c>
    </row>
    <row r="131" spans="1:5" s="146" customFormat="1" ht="15" customHeight="1" thickBot="1" x14ac:dyDescent="0.3">
      <c r="A131" s="68"/>
      <c r="B131" s="179" t="s">
        <v>252</v>
      </c>
      <c r="C131" s="180">
        <f>C129/C29</f>
        <v>2.3794690890900716</v>
      </c>
    </row>
    <row r="132" spans="1:5" s="146" customFormat="1" ht="15" customHeight="1" x14ac:dyDescent="0.25">
      <c r="A132" s="47"/>
      <c r="B132" s="175"/>
      <c r="C132" s="47"/>
      <c r="D132" s="47"/>
      <c r="E132" s="47"/>
    </row>
    <row r="133" spans="1:5" ht="15.75" thickBot="1" x14ac:dyDescent="0.3"/>
    <row r="134" spans="1:5" x14ac:dyDescent="0.25">
      <c r="A134" s="168"/>
      <c r="B134" s="282" t="s">
        <v>253</v>
      </c>
      <c r="C134" s="282"/>
      <c r="D134" s="282"/>
    </row>
    <row r="135" spans="1:5" x14ac:dyDescent="0.25">
      <c r="A135" s="149">
        <v>6</v>
      </c>
      <c r="B135" s="133" t="s">
        <v>234</v>
      </c>
      <c r="C135" s="169" t="s">
        <v>176</v>
      </c>
      <c r="D135" s="134" t="s">
        <v>150</v>
      </c>
    </row>
    <row r="136" spans="1:5" x14ac:dyDescent="0.25">
      <c r="A136" s="151" t="s">
        <v>151</v>
      </c>
      <c r="B136" s="170" t="s">
        <v>235</v>
      </c>
      <c r="C136" s="171">
        <v>4.47</v>
      </c>
      <c r="D136" s="74">
        <f>(C153)*C136/100</f>
        <v>144.4929546179051</v>
      </c>
    </row>
    <row r="137" spans="1:5" x14ac:dyDescent="0.25">
      <c r="A137" s="151" t="s">
        <v>153</v>
      </c>
      <c r="B137" s="170" t="s">
        <v>236</v>
      </c>
      <c r="C137" s="171">
        <v>3.06</v>
      </c>
      <c r="D137" s="74">
        <f>(C153+D136)*C137/100</f>
        <v>103.33612448531005</v>
      </c>
    </row>
    <row r="138" spans="1:5" x14ac:dyDescent="0.25">
      <c r="A138" s="151" t="s">
        <v>155</v>
      </c>
      <c r="B138" s="170" t="s">
        <v>237</v>
      </c>
      <c r="C138" s="171"/>
      <c r="D138" s="74"/>
    </row>
    <row r="139" spans="1:5" x14ac:dyDescent="0.25">
      <c r="A139" s="151"/>
      <c r="B139" s="170" t="s">
        <v>254</v>
      </c>
      <c r="C139" s="95">
        <f>1.65+7.6</f>
        <v>9.25</v>
      </c>
      <c r="D139" s="74">
        <f>((C153+D136+D137)/(1-(C139+C141)/100))*C139/100</f>
        <v>375.4295781263686</v>
      </c>
    </row>
    <row r="140" spans="1:5" x14ac:dyDescent="0.25">
      <c r="A140" s="151"/>
      <c r="B140" s="170" t="s">
        <v>239</v>
      </c>
      <c r="C140" s="171"/>
      <c r="D140" s="74"/>
    </row>
    <row r="141" spans="1:5" x14ac:dyDescent="0.25">
      <c r="A141" s="151"/>
      <c r="B141" s="170" t="s">
        <v>240</v>
      </c>
      <c r="C141" s="172">
        <v>5</v>
      </c>
      <c r="D141" s="74">
        <f>((C153+D136+D137)/(1-(C139+C141)/100))*C141/100</f>
        <v>202.93490709533435</v>
      </c>
    </row>
    <row r="142" spans="1:5" x14ac:dyDescent="0.25">
      <c r="A142" s="151"/>
      <c r="B142" s="170" t="s">
        <v>241</v>
      </c>
      <c r="C142" s="171"/>
      <c r="D142" s="74"/>
    </row>
    <row r="143" spans="1:5" ht="15.75" thickBot="1" x14ac:dyDescent="0.3">
      <c r="A143" s="173"/>
      <c r="B143" s="138" t="s">
        <v>187</v>
      </c>
      <c r="C143" s="174">
        <f>SUM(C136:C142)</f>
        <v>21.78</v>
      </c>
      <c r="D143" s="99">
        <f>SUM(D136:D142)</f>
        <v>826.19356432491804</v>
      </c>
    </row>
    <row r="144" spans="1:5" x14ac:dyDescent="0.25">
      <c r="A144" s="100"/>
      <c r="B144" s="100"/>
      <c r="C144" s="100"/>
      <c r="D144" s="100"/>
    </row>
    <row r="145" spans="1:4" x14ac:dyDescent="0.25">
      <c r="A145" s="288" t="s">
        <v>242</v>
      </c>
      <c r="B145" s="288"/>
      <c r="C145" s="288"/>
      <c r="D145" s="181"/>
    </row>
    <row r="146" spans="1:4" ht="15.75" thickBot="1" x14ac:dyDescent="0.3">
      <c r="A146" s="100"/>
      <c r="B146" s="182"/>
      <c r="C146" s="100"/>
      <c r="D146" s="181"/>
    </row>
    <row r="147" spans="1:4" ht="24" x14ac:dyDescent="0.25">
      <c r="A147" s="102"/>
      <c r="B147" s="176" t="s">
        <v>243</v>
      </c>
      <c r="C147" s="177" t="s">
        <v>150</v>
      </c>
      <c r="D147" s="181"/>
    </row>
    <row r="148" spans="1:4" x14ac:dyDescent="0.25">
      <c r="A148" s="71" t="s">
        <v>151</v>
      </c>
      <c r="B148" s="170" t="s">
        <v>244</v>
      </c>
      <c r="C148" s="74">
        <f>C122</f>
        <v>1601.1508944911002</v>
      </c>
      <c r="D148" s="181"/>
    </row>
    <row r="149" spans="1:4" x14ac:dyDescent="0.25">
      <c r="A149" s="71" t="s">
        <v>153</v>
      </c>
      <c r="B149" s="170" t="s">
        <v>245</v>
      </c>
      <c r="C149" s="74">
        <f>C123</f>
        <v>1409.2194837011939</v>
      </c>
      <c r="D149" s="181"/>
    </row>
    <row r="150" spans="1:4" x14ac:dyDescent="0.25">
      <c r="A150" s="71" t="s">
        <v>155</v>
      </c>
      <c r="B150" s="170" t="s">
        <v>246</v>
      </c>
      <c r="C150" s="74">
        <f>C124</f>
        <v>106.59393302238411</v>
      </c>
      <c r="D150" s="181"/>
    </row>
    <row r="151" spans="1:4" x14ac:dyDescent="0.25">
      <c r="A151" s="71" t="s">
        <v>157</v>
      </c>
      <c r="B151" s="170" t="s">
        <v>247</v>
      </c>
      <c r="C151" s="74">
        <f>C125</f>
        <v>37.927766367091124</v>
      </c>
      <c r="D151" s="181"/>
    </row>
    <row r="152" spans="1:4" x14ac:dyDescent="0.25">
      <c r="A152" s="71" t="s">
        <v>159</v>
      </c>
      <c r="B152" s="170" t="s">
        <v>248</v>
      </c>
      <c r="C152" s="74">
        <f>C126</f>
        <v>77.612499999999997</v>
      </c>
      <c r="D152" s="181"/>
    </row>
    <row r="153" spans="1:4" x14ac:dyDescent="0.25">
      <c r="A153" s="71"/>
      <c r="B153" s="169" t="s">
        <v>249</v>
      </c>
      <c r="C153" s="178">
        <f>SUM(C148:C152)</f>
        <v>3232.5045775817694</v>
      </c>
      <c r="D153" s="181"/>
    </row>
    <row r="154" spans="1:4" x14ac:dyDescent="0.25">
      <c r="A154" s="71" t="s">
        <v>161</v>
      </c>
      <c r="B154" s="170" t="s">
        <v>250</v>
      </c>
      <c r="C154" s="74">
        <f>D143</f>
        <v>826.19356432491804</v>
      </c>
      <c r="D154" s="181"/>
    </row>
    <row r="155" spans="1:4" x14ac:dyDescent="0.25">
      <c r="A155" s="71"/>
      <c r="B155" s="133" t="s">
        <v>251</v>
      </c>
      <c r="C155" s="178">
        <f>SUM(C153:C154)</f>
        <v>4058.6981419066874</v>
      </c>
      <c r="D155" s="181"/>
    </row>
    <row r="156" spans="1:4" x14ac:dyDescent="0.25">
      <c r="A156" s="190"/>
      <c r="B156" s="191" t="s">
        <v>287</v>
      </c>
      <c r="C156" s="78">
        <f>2*C155</f>
        <v>8117.3962838133748</v>
      </c>
      <c r="D156" s="181"/>
    </row>
    <row r="157" spans="1:4" ht="15.75" thickBot="1" x14ac:dyDescent="0.3">
      <c r="A157" s="68"/>
      <c r="B157" s="179" t="s">
        <v>252</v>
      </c>
      <c r="C157" s="180">
        <f>C155/C29</f>
        <v>2.5348629887857501</v>
      </c>
      <c r="D157" s="181"/>
    </row>
  </sheetData>
  <mergeCells count="26">
    <mergeCell ref="B6:G6"/>
    <mergeCell ref="B1:E1"/>
    <mergeCell ref="B2:E2"/>
    <mergeCell ref="B3:E3"/>
    <mergeCell ref="B4:E4"/>
    <mergeCell ref="B5:E5"/>
    <mergeCell ref="B30:D30"/>
    <mergeCell ref="B7:E7"/>
    <mergeCell ref="B8:E8"/>
    <mergeCell ref="B10:E10"/>
    <mergeCell ref="C12:E12"/>
    <mergeCell ref="C13:E13"/>
    <mergeCell ref="C14:E14"/>
    <mergeCell ref="C15:E15"/>
    <mergeCell ref="C16:E16"/>
    <mergeCell ref="C17:E17"/>
    <mergeCell ref="C18:E18"/>
    <mergeCell ref="A21:C21"/>
    <mergeCell ref="B134:D134"/>
    <mergeCell ref="A145:C145"/>
    <mergeCell ref="B31:C31"/>
    <mergeCell ref="B32:C32"/>
    <mergeCell ref="A39:D39"/>
    <mergeCell ref="B89:C89"/>
    <mergeCell ref="B108:D108"/>
    <mergeCell ref="A119:C119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2A6F9-5DA3-4655-9885-2C448B61B2C4}">
  <dimension ref="A1:G155"/>
  <sheetViews>
    <sheetView zoomScaleNormal="100" workbookViewId="0">
      <selection activeCell="B4" sqref="B4:E4"/>
    </sheetView>
  </sheetViews>
  <sheetFormatPr defaultColWidth="11.42578125" defaultRowHeight="15" x14ac:dyDescent="0.25"/>
  <cols>
    <col min="1" max="1" width="5.140625" style="47" customWidth="1"/>
    <col min="2" max="2" width="57.5703125" style="47" customWidth="1"/>
    <col min="3" max="3" width="16.7109375" style="47" customWidth="1"/>
    <col min="4" max="4" width="10.7109375" style="47" bestFit="1" customWidth="1"/>
    <col min="5" max="5" width="6.85546875" style="47" bestFit="1" customWidth="1"/>
    <col min="6" max="6" width="7.85546875" style="48" bestFit="1" customWidth="1"/>
    <col min="7" max="7" width="11.42578125" style="47" customWidth="1"/>
    <col min="8" max="8" width="46" style="47" customWidth="1"/>
    <col min="9" max="9" width="17" style="47" customWidth="1"/>
    <col min="10" max="10" width="14.28515625" style="47" customWidth="1"/>
    <col min="11" max="256" width="11.42578125" style="47"/>
    <col min="257" max="257" width="5.140625" style="47" customWidth="1"/>
    <col min="258" max="258" width="57.5703125" style="47" customWidth="1"/>
    <col min="259" max="259" width="16.7109375" style="47" customWidth="1"/>
    <col min="260" max="260" width="10.28515625" style="47" bestFit="1" customWidth="1"/>
    <col min="261" max="261" width="6.85546875" style="47" bestFit="1" customWidth="1"/>
    <col min="262" max="262" width="7.85546875" style="47" bestFit="1" customWidth="1"/>
    <col min="263" max="263" width="11.42578125" style="47"/>
    <col min="264" max="264" width="46" style="47" customWidth="1"/>
    <col min="265" max="265" width="17" style="47" customWidth="1"/>
    <col min="266" max="266" width="14.28515625" style="47" customWidth="1"/>
    <col min="267" max="512" width="11.42578125" style="47"/>
    <col min="513" max="513" width="5.140625" style="47" customWidth="1"/>
    <col min="514" max="514" width="57.5703125" style="47" customWidth="1"/>
    <col min="515" max="515" width="16.7109375" style="47" customWidth="1"/>
    <col min="516" max="516" width="10.28515625" style="47" bestFit="1" customWidth="1"/>
    <col min="517" max="517" width="6.85546875" style="47" bestFit="1" customWidth="1"/>
    <col min="518" max="518" width="7.85546875" style="47" bestFit="1" customWidth="1"/>
    <col min="519" max="519" width="11.42578125" style="47"/>
    <col min="520" max="520" width="46" style="47" customWidth="1"/>
    <col min="521" max="521" width="17" style="47" customWidth="1"/>
    <col min="522" max="522" width="14.28515625" style="47" customWidth="1"/>
    <col min="523" max="768" width="11.42578125" style="47"/>
    <col min="769" max="769" width="5.140625" style="47" customWidth="1"/>
    <col min="770" max="770" width="57.5703125" style="47" customWidth="1"/>
    <col min="771" max="771" width="16.7109375" style="47" customWidth="1"/>
    <col min="772" max="772" width="10.28515625" style="47" bestFit="1" customWidth="1"/>
    <col min="773" max="773" width="6.85546875" style="47" bestFit="1" customWidth="1"/>
    <col min="774" max="774" width="7.85546875" style="47" bestFit="1" customWidth="1"/>
    <col min="775" max="775" width="11.42578125" style="47"/>
    <col min="776" max="776" width="46" style="47" customWidth="1"/>
    <col min="777" max="777" width="17" style="47" customWidth="1"/>
    <col min="778" max="778" width="14.28515625" style="47" customWidth="1"/>
    <col min="779" max="1024" width="11.42578125" style="47"/>
    <col min="1025" max="1025" width="5.140625" style="47" customWidth="1"/>
    <col min="1026" max="1026" width="57.5703125" style="47" customWidth="1"/>
    <col min="1027" max="1027" width="16.7109375" style="47" customWidth="1"/>
    <col min="1028" max="1028" width="10.28515625" style="47" bestFit="1" customWidth="1"/>
    <col min="1029" max="1029" width="6.85546875" style="47" bestFit="1" customWidth="1"/>
    <col min="1030" max="1030" width="7.85546875" style="47" bestFit="1" customWidth="1"/>
    <col min="1031" max="1031" width="11.42578125" style="47"/>
    <col min="1032" max="1032" width="46" style="47" customWidth="1"/>
    <col min="1033" max="1033" width="17" style="47" customWidth="1"/>
    <col min="1034" max="1034" width="14.28515625" style="47" customWidth="1"/>
    <col min="1035" max="1280" width="11.42578125" style="47"/>
    <col min="1281" max="1281" width="5.140625" style="47" customWidth="1"/>
    <col min="1282" max="1282" width="57.5703125" style="47" customWidth="1"/>
    <col min="1283" max="1283" width="16.7109375" style="47" customWidth="1"/>
    <col min="1284" max="1284" width="10.28515625" style="47" bestFit="1" customWidth="1"/>
    <col min="1285" max="1285" width="6.85546875" style="47" bestFit="1" customWidth="1"/>
    <col min="1286" max="1286" width="7.85546875" style="47" bestFit="1" customWidth="1"/>
    <col min="1287" max="1287" width="11.42578125" style="47"/>
    <col min="1288" max="1288" width="46" style="47" customWidth="1"/>
    <col min="1289" max="1289" width="17" style="47" customWidth="1"/>
    <col min="1290" max="1290" width="14.28515625" style="47" customWidth="1"/>
    <col min="1291" max="1536" width="11.42578125" style="47"/>
    <col min="1537" max="1537" width="5.140625" style="47" customWidth="1"/>
    <col min="1538" max="1538" width="57.5703125" style="47" customWidth="1"/>
    <col min="1539" max="1539" width="16.7109375" style="47" customWidth="1"/>
    <col min="1540" max="1540" width="10.28515625" style="47" bestFit="1" customWidth="1"/>
    <col min="1541" max="1541" width="6.85546875" style="47" bestFit="1" customWidth="1"/>
    <col min="1542" max="1542" width="7.85546875" style="47" bestFit="1" customWidth="1"/>
    <col min="1543" max="1543" width="11.42578125" style="47"/>
    <col min="1544" max="1544" width="46" style="47" customWidth="1"/>
    <col min="1545" max="1545" width="17" style="47" customWidth="1"/>
    <col min="1546" max="1546" width="14.28515625" style="47" customWidth="1"/>
    <col min="1547" max="1792" width="11.42578125" style="47"/>
    <col min="1793" max="1793" width="5.140625" style="47" customWidth="1"/>
    <col min="1794" max="1794" width="57.5703125" style="47" customWidth="1"/>
    <col min="1795" max="1795" width="16.7109375" style="47" customWidth="1"/>
    <col min="1796" max="1796" width="10.28515625" style="47" bestFit="1" customWidth="1"/>
    <col min="1797" max="1797" width="6.85546875" style="47" bestFit="1" customWidth="1"/>
    <col min="1798" max="1798" width="7.85546875" style="47" bestFit="1" customWidth="1"/>
    <col min="1799" max="1799" width="11.42578125" style="47"/>
    <col min="1800" max="1800" width="46" style="47" customWidth="1"/>
    <col min="1801" max="1801" width="17" style="47" customWidth="1"/>
    <col min="1802" max="1802" width="14.28515625" style="47" customWidth="1"/>
    <col min="1803" max="2048" width="11.42578125" style="47"/>
    <col min="2049" max="2049" width="5.140625" style="47" customWidth="1"/>
    <col min="2050" max="2050" width="57.5703125" style="47" customWidth="1"/>
    <col min="2051" max="2051" width="16.7109375" style="47" customWidth="1"/>
    <col min="2052" max="2052" width="10.28515625" style="47" bestFit="1" customWidth="1"/>
    <col min="2053" max="2053" width="6.85546875" style="47" bestFit="1" customWidth="1"/>
    <col min="2054" max="2054" width="7.85546875" style="47" bestFit="1" customWidth="1"/>
    <col min="2055" max="2055" width="11.42578125" style="47"/>
    <col min="2056" max="2056" width="46" style="47" customWidth="1"/>
    <col min="2057" max="2057" width="17" style="47" customWidth="1"/>
    <col min="2058" max="2058" width="14.28515625" style="47" customWidth="1"/>
    <col min="2059" max="2304" width="11.42578125" style="47"/>
    <col min="2305" max="2305" width="5.140625" style="47" customWidth="1"/>
    <col min="2306" max="2306" width="57.5703125" style="47" customWidth="1"/>
    <col min="2307" max="2307" width="16.7109375" style="47" customWidth="1"/>
    <col min="2308" max="2308" width="10.28515625" style="47" bestFit="1" customWidth="1"/>
    <col min="2309" max="2309" width="6.85546875" style="47" bestFit="1" customWidth="1"/>
    <col min="2310" max="2310" width="7.85546875" style="47" bestFit="1" customWidth="1"/>
    <col min="2311" max="2311" width="11.42578125" style="47"/>
    <col min="2312" max="2312" width="46" style="47" customWidth="1"/>
    <col min="2313" max="2313" width="17" style="47" customWidth="1"/>
    <col min="2314" max="2314" width="14.28515625" style="47" customWidth="1"/>
    <col min="2315" max="2560" width="11.42578125" style="47"/>
    <col min="2561" max="2561" width="5.140625" style="47" customWidth="1"/>
    <col min="2562" max="2562" width="57.5703125" style="47" customWidth="1"/>
    <col min="2563" max="2563" width="16.7109375" style="47" customWidth="1"/>
    <col min="2564" max="2564" width="10.28515625" style="47" bestFit="1" customWidth="1"/>
    <col min="2565" max="2565" width="6.85546875" style="47" bestFit="1" customWidth="1"/>
    <col min="2566" max="2566" width="7.85546875" style="47" bestFit="1" customWidth="1"/>
    <col min="2567" max="2567" width="11.42578125" style="47"/>
    <col min="2568" max="2568" width="46" style="47" customWidth="1"/>
    <col min="2569" max="2569" width="17" style="47" customWidth="1"/>
    <col min="2570" max="2570" width="14.28515625" style="47" customWidth="1"/>
    <col min="2571" max="2816" width="11.42578125" style="47"/>
    <col min="2817" max="2817" width="5.140625" style="47" customWidth="1"/>
    <col min="2818" max="2818" width="57.5703125" style="47" customWidth="1"/>
    <col min="2819" max="2819" width="16.7109375" style="47" customWidth="1"/>
    <col min="2820" max="2820" width="10.28515625" style="47" bestFit="1" customWidth="1"/>
    <col min="2821" max="2821" width="6.85546875" style="47" bestFit="1" customWidth="1"/>
    <col min="2822" max="2822" width="7.85546875" style="47" bestFit="1" customWidth="1"/>
    <col min="2823" max="2823" width="11.42578125" style="47"/>
    <col min="2824" max="2824" width="46" style="47" customWidth="1"/>
    <col min="2825" max="2825" width="17" style="47" customWidth="1"/>
    <col min="2826" max="2826" width="14.28515625" style="47" customWidth="1"/>
    <col min="2827" max="3072" width="11.42578125" style="47"/>
    <col min="3073" max="3073" width="5.140625" style="47" customWidth="1"/>
    <col min="3074" max="3074" width="57.5703125" style="47" customWidth="1"/>
    <col min="3075" max="3075" width="16.7109375" style="47" customWidth="1"/>
    <col min="3076" max="3076" width="10.28515625" style="47" bestFit="1" customWidth="1"/>
    <col min="3077" max="3077" width="6.85546875" style="47" bestFit="1" customWidth="1"/>
    <col min="3078" max="3078" width="7.85546875" style="47" bestFit="1" customWidth="1"/>
    <col min="3079" max="3079" width="11.42578125" style="47"/>
    <col min="3080" max="3080" width="46" style="47" customWidth="1"/>
    <col min="3081" max="3081" width="17" style="47" customWidth="1"/>
    <col min="3082" max="3082" width="14.28515625" style="47" customWidth="1"/>
    <col min="3083" max="3328" width="11.42578125" style="47"/>
    <col min="3329" max="3329" width="5.140625" style="47" customWidth="1"/>
    <col min="3330" max="3330" width="57.5703125" style="47" customWidth="1"/>
    <col min="3331" max="3331" width="16.7109375" style="47" customWidth="1"/>
    <col min="3332" max="3332" width="10.28515625" style="47" bestFit="1" customWidth="1"/>
    <col min="3333" max="3333" width="6.85546875" style="47" bestFit="1" customWidth="1"/>
    <col min="3334" max="3334" width="7.85546875" style="47" bestFit="1" customWidth="1"/>
    <col min="3335" max="3335" width="11.42578125" style="47"/>
    <col min="3336" max="3336" width="46" style="47" customWidth="1"/>
    <col min="3337" max="3337" width="17" style="47" customWidth="1"/>
    <col min="3338" max="3338" width="14.28515625" style="47" customWidth="1"/>
    <col min="3339" max="3584" width="11.42578125" style="47"/>
    <col min="3585" max="3585" width="5.140625" style="47" customWidth="1"/>
    <col min="3586" max="3586" width="57.5703125" style="47" customWidth="1"/>
    <col min="3587" max="3587" width="16.7109375" style="47" customWidth="1"/>
    <col min="3588" max="3588" width="10.28515625" style="47" bestFit="1" customWidth="1"/>
    <col min="3589" max="3589" width="6.85546875" style="47" bestFit="1" customWidth="1"/>
    <col min="3590" max="3590" width="7.85546875" style="47" bestFit="1" customWidth="1"/>
    <col min="3591" max="3591" width="11.42578125" style="47"/>
    <col min="3592" max="3592" width="46" style="47" customWidth="1"/>
    <col min="3593" max="3593" width="17" style="47" customWidth="1"/>
    <col min="3594" max="3594" width="14.28515625" style="47" customWidth="1"/>
    <col min="3595" max="3840" width="11.42578125" style="47"/>
    <col min="3841" max="3841" width="5.140625" style="47" customWidth="1"/>
    <col min="3842" max="3842" width="57.5703125" style="47" customWidth="1"/>
    <col min="3843" max="3843" width="16.7109375" style="47" customWidth="1"/>
    <col min="3844" max="3844" width="10.28515625" style="47" bestFit="1" customWidth="1"/>
    <col min="3845" max="3845" width="6.85546875" style="47" bestFit="1" customWidth="1"/>
    <col min="3846" max="3846" width="7.85546875" style="47" bestFit="1" customWidth="1"/>
    <col min="3847" max="3847" width="11.42578125" style="47"/>
    <col min="3848" max="3848" width="46" style="47" customWidth="1"/>
    <col min="3849" max="3849" width="17" style="47" customWidth="1"/>
    <col min="3850" max="3850" width="14.28515625" style="47" customWidth="1"/>
    <col min="3851" max="4096" width="11.42578125" style="47"/>
    <col min="4097" max="4097" width="5.140625" style="47" customWidth="1"/>
    <col min="4098" max="4098" width="57.5703125" style="47" customWidth="1"/>
    <col min="4099" max="4099" width="16.7109375" style="47" customWidth="1"/>
    <col min="4100" max="4100" width="10.28515625" style="47" bestFit="1" customWidth="1"/>
    <col min="4101" max="4101" width="6.85546875" style="47" bestFit="1" customWidth="1"/>
    <col min="4102" max="4102" width="7.85546875" style="47" bestFit="1" customWidth="1"/>
    <col min="4103" max="4103" width="11.42578125" style="47"/>
    <col min="4104" max="4104" width="46" style="47" customWidth="1"/>
    <col min="4105" max="4105" width="17" style="47" customWidth="1"/>
    <col min="4106" max="4106" width="14.28515625" style="47" customWidth="1"/>
    <col min="4107" max="4352" width="11.42578125" style="47"/>
    <col min="4353" max="4353" width="5.140625" style="47" customWidth="1"/>
    <col min="4354" max="4354" width="57.5703125" style="47" customWidth="1"/>
    <col min="4355" max="4355" width="16.7109375" style="47" customWidth="1"/>
    <col min="4356" max="4356" width="10.28515625" style="47" bestFit="1" customWidth="1"/>
    <col min="4357" max="4357" width="6.85546875" style="47" bestFit="1" customWidth="1"/>
    <col min="4358" max="4358" width="7.85546875" style="47" bestFit="1" customWidth="1"/>
    <col min="4359" max="4359" width="11.42578125" style="47"/>
    <col min="4360" max="4360" width="46" style="47" customWidth="1"/>
    <col min="4361" max="4361" width="17" style="47" customWidth="1"/>
    <col min="4362" max="4362" width="14.28515625" style="47" customWidth="1"/>
    <col min="4363" max="4608" width="11.42578125" style="47"/>
    <col min="4609" max="4609" width="5.140625" style="47" customWidth="1"/>
    <col min="4610" max="4610" width="57.5703125" style="47" customWidth="1"/>
    <col min="4611" max="4611" width="16.7109375" style="47" customWidth="1"/>
    <col min="4612" max="4612" width="10.28515625" style="47" bestFit="1" customWidth="1"/>
    <col min="4613" max="4613" width="6.85546875" style="47" bestFit="1" customWidth="1"/>
    <col min="4614" max="4614" width="7.85546875" style="47" bestFit="1" customWidth="1"/>
    <col min="4615" max="4615" width="11.42578125" style="47"/>
    <col min="4616" max="4616" width="46" style="47" customWidth="1"/>
    <col min="4617" max="4617" width="17" style="47" customWidth="1"/>
    <col min="4618" max="4618" width="14.28515625" style="47" customWidth="1"/>
    <col min="4619" max="4864" width="11.42578125" style="47"/>
    <col min="4865" max="4865" width="5.140625" style="47" customWidth="1"/>
    <col min="4866" max="4866" width="57.5703125" style="47" customWidth="1"/>
    <col min="4867" max="4867" width="16.7109375" style="47" customWidth="1"/>
    <col min="4868" max="4868" width="10.28515625" style="47" bestFit="1" customWidth="1"/>
    <col min="4869" max="4869" width="6.85546875" style="47" bestFit="1" customWidth="1"/>
    <col min="4870" max="4870" width="7.85546875" style="47" bestFit="1" customWidth="1"/>
    <col min="4871" max="4871" width="11.42578125" style="47"/>
    <col min="4872" max="4872" width="46" style="47" customWidth="1"/>
    <col min="4873" max="4873" width="17" style="47" customWidth="1"/>
    <col min="4874" max="4874" width="14.28515625" style="47" customWidth="1"/>
    <col min="4875" max="5120" width="11.42578125" style="47"/>
    <col min="5121" max="5121" width="5.140625" style="47" customWidth="1"/>
    <col min="5122" max="5122" width="57.5703125" style="47" customWidth="1"/>
    <col min="5123" max="5123" width="16.7109375" style="47" customWidth="1"/>
    <col min="5124" max="5124" width="10.28515625" style="47" bestFit="1" customWidth="1"/>
    <col min="5125" max="5125" width="6.85546875" style="47" bestFit="1" customWidth="1"/>
    <col min="5126" max="5126" width="7.85546875" style="47" bestFit="1" customWidth="1"/>
    <col min="5127" max="5127" width="11.42578125" style="47"/>
    <col min="5128" max="5128" width="46" style="47" customWidth="1"/>
    <col min="5129" max="5129" width="17" style="47" customWidth="1"/>
    <col min="5130" max="5130" width="14.28515625" style="47" customWidth="1"/>
    <col min="5131" max="5376" width="11.42578125" style="47"/>
    <col min="5377" max="5377" width="5.140625" style="47" customWidth="1"/>
    <col min="5378" max="5378" width="57.5703125" style="47" customWidth="1"/>
    <col min="5379" max="5379" width="16.7109375" style="47" customWidth="1"/>
    <col min="5380" max="5380" width="10.28515625" style="47" bestFit="1" customWidth="1"/>
    <col min="5381" max="5381" width="6.85546875" style="47" bestFit="1" customWidth="1"/>
    <col min="5382" max="5382" width="7.85546875" style="47" bestFit="1" customWidth="1"/>
    <col min="5383" max="5383" width="11.42578125" style="47"/>
    <col min="5384" max="5384" width="46" style="47" customWidth="1"/>
    <col min="5385" max="5385" width="17" style="47" customWidth="1"/>
    <col min="5386" max="5386" width="14.28515625" style="47" customWidth="1"/>
    <col min="5387" max="5632" width="11.42578125" style="47"/>
    <col min="5633" max="5633" width="5.140625" style="47" customWidth="1"/>
    <col min="5634" max="5634" width="57.5703125" style="47" customWidth="1"/>
    <col min="5635" max="5635" width="16.7109375" style="47" customWidth="1"/>
    <col min="5636" max="5636" width="10.28515625" style="47" bestFit="1" customWidth="1"/>
    <col min="5637" max="5637" width="6.85546875" style="47" bestFit="1" customWidth="1"/>
    <col min="5638" max="5638" width="7.85546875" style="47" bestFit="1" customWidth="1"/>
    <col min="5639" max="5639" width="11.42578125" style="47"/>
    <col min="5640" max="5640" width="46" style="47" customWidth="1"/>
    <col min="5641" max="5641" width="17" style="47" customWidth="1"/>
    <col min="5642" max="5642" width="14.28515625" style="47" customWidth="1"/>
    <col min="5643" max="5888" width="11.42578125" style="47"/>
    <col min="5889" max="5889" width="5.140625" style="47" customWidth="1"/>
    <col min="5890" max="5890" width="57.5703125" style="47" customWidth="1"/>
    <col min="5891" max="5891" width="16.7109375" style="47" customWidth="1"/>
    <col min="5892" max="5892" width="10.28515625" style="47" bestFit="1" customWidth="1"/>
    <col min="5893" max="5893" width="6.85546875" style="47" bestFit="1" customWidth="1"/>
    <col min="5894" max="5894" width="7.85546875" style="47" bestFit="1" customWidth="1"/>
    <col min="5895" max="5895" width="11.42578125" style="47"/>
    <col min="5896" max="5896" width="46" style="47" customWidth="1"/>
    <col min="5897" max="5897" width="17" style="47" customWidth="1"/>
    <col min="5898" max="5898" width="14.28515625" style="47" customWidth="1"/>
    <col min="5899" max="6144" width="11.42578125" style="47"/>
    <col min="6145" max="6145" width="5.140625" style="47" customWidth="1"/>
    <col min="6146" max="6146" width="57.5703125" style="47" customWidth="1"/>
    <col min="6147" max="6147" width="16.7109375" style="47" customWidth="1"/>
    <col min="6148" max="6148" width="10.28515625" style="47" bestFit="1" customWidth="1"/>
    <col min="6149" max="6149" width="6.85546875" style="47" bestFit="1" customWidth="1"/>
    <col min="6150" max="6150" width="7.85546875" style="47" bestFit="1" customWidth="1"/>
    <col min="6151" max="6151" width="11.42578125" style="47"/>
    <col min="6152" max="6152" width="46" style="47" customWidth="1"/>
    <col min="6153" max="6153" width="17" style="47" customWidth="1"/>
    <col min="6154" max="6154" width="14.28515625" style="47" customWidth="1"/>
    <col min="6155" max="6400" width="11.42578125" style="47"/>
    <col min="6401" max="6401" width="5.140625" style="47" customWidth="1"/>
    <col min="6402" max="6402" width="57.5703125" style="47" customWidth="1"/>
    <col min="6403" max="6403" width="16.7109375" style="47" customWidth="1"/>
    <col min="6404" max="6404" width="10.28515625" style="47" bestFit="1" customWidth="1"/>
    <col min="6405" max="6405" width="6.85546875" style="47" bestFit="1" customWidth="1"/>
    <col min="6406" max="6406" width="7.85546875" style="47" bestFit="1" customWidth="1"/>
    <col min="6407" max="6407" width="11.42578125" style="47"/>
    <col min="6408" max="6408" width="46" style="47" customWidth="1"/>
    <col min="6409" max="6409" width="17" style="47" customWidth="1"/>
    <col min="6410" max="6410" width="14.28515625" style="47" customWidth="1"/>
    <col min="6411" max="6656" width="11.42578125" style="47"/>
    <col min="6657" max="6657" width="5.140625" style="47" customWidth="1"/>
    <col min="6658" max="6658" width="57.5703125" style="47" customWidth="1"/>
    <col min="6659" max="6659" width="16.7109375" style="47" customWidth="1"/>
    <col min="6660" max="6660" width="10.28515625" style="47" bestFit="1" customWidth="1"/>
    <col min="6661" max="6661" width="6.85546875" style="47" bestFit="1" customWidth="1"/>
    <col min="6662" max="6662" width="7.85546875" style="47" bestFit="1" customWidth="1"/>
    <col min="6663" max="6663" width="11.42578125" style="47"/>
    <col min="6664" max="6664" width="46" style="47" customWidth="1"/>
    <col min="6665" max="6665" width="17" style="47" customWidth="1"/>
    <col min="6666" max="6666" width="14.28515625" style="47" customWidth="1"/>
    <col min="6667" max="6912" width="11.42578125" style="47"/>
    <col min="6913" max="6913" width="5.140625" style="47" customWidth="1"/>
    <col min="6914" max="6914" width="57.5703125" style="47" customWidth="1"/>
    <col min="6915" max="6915" width="16.7109375" style="47" customWidth="1"/>
    <col min="6916" max="6916" width="10.28515625" style="47" bestFit="1" customWidth="1"/>
    <col min="6917" max="6917" width="6.85546875" style="47" bestFit="1" customWidth="1"/>
    <col min="6918" max="6918" width="7.85546875" style="47" bestFit="1" customWidth="1"/>
    <col min="6919" max="6919" width="11.42578125" style="47"/>
    <col min="6920" max="6920" width="46" style="47" customWidth="1"/>
    <col min="6921" max="6921" width="17" style="47" customWidth="1"/>
    <col min="6922" max="6922" width="14.28515625" style="47" customWidth="1"/>
    <col min="6923" max="7168" width="11.42578125" style="47"/>
    <col min="7169" max="7169" width="5.140625" style="47" customWidth="1"/>
    <col min="7170" max="7170" width="57.5703125" style="47" customWidth="1"/>
    <col min="7171" max="7171" width="16.7109375" style="47" customWidth="1"/>
    <col min="7172" max="7172" width="10.28515625" style="47" bestFit="1" customWidth="1"/>
    <col min="7173" max="7173" width="6.85546875" style="47" bestFit="1" customWidth="1"/>
    <col min="7174" max="7174" width="7.85546875" style="47" bestFit="1" customWidth="1"/>
    <col min="7175" max="7175" width="11.42578125" style="47"/>
    <col min="7176" max="7176" width="46" style="47" customWidth="1"/>
    <col min="7177" max="7177" width="17" style="47" customWidth="1"/>
    <col min="7178" max="7178" width="14.28515625" style="47" customWidth="1"/>
    <col min="7179" max="7424" width="11.42578125" style="47"/>
    <col min="7425" max="7425" width="5.140625" style="47" customWidth="1"/>
    <col min="7426" max="7426" width="57.5703125" style="47" customWidth="1"/>
    <col min="7427" max="7427" width="16.7109375" style="47" customWidth="1"/>
    <col min="7428" max="7428" width="10.28515625" style="47" bestFit="1" customWidth="1"/>
    <col min="7429" max="7429" width="6.85546875" style="47" bestFit="1" customWidth="1"/>
    <col min="7430" max="7430" width="7.85546875" style="47" bestFit="1" customWidth="1"/>
    <col min="7431" max="7431" width="11.42578125" style="47"/>
    <col min="7432" max="7432" width="46" style="47" customWidth="1"/>
    <col min="7433" max="7433" width="17" style="47" customWidth="1"/>
    <col min="7434" max="7434" width="14.28515625" style="47" customWidth="1"/>
    <col min="7435" max="7680" width="11.42578125" style="47"/>
    <col min="7681" max="7681" width="5.140625" style="47" customWidth="1"/>
    <col min="7682" max="7682" width="57.5703125" style="47" customWidth="1"/>
    <col min="7683" max="7683" width="16.7109375" style="47" customWidth="1"/>
    <col min="7684" max="7684" width="10.28515625" style="47" bestFit="1" customWidth="1"/>
    <col min="7685" max="7685" width="6.85546875" style="47" bestFit="1" customWidth="1"/>
    <col min="7686" max="7686" width="7.85546875" style="47" bestFit="1" customWidth="1"/>
    <col min="7687" max="7687" width="11.42578125" style="47"/>
    <col min="7688" max="7688" width="46" style="47" customWidth="1"/>
    <col min="7689" max="7689" width="17" style="47" customWidth="1"/>
    <col min="7690" max="7690" width="14.28515625" style="47" customWidth="1"/>
    <col min="7691" max="7936" width="11.42578125" style="47"/>
    <col min="7937" max="7937" width="5.140625" style="47" customWidth="1"/>
    <col min="7938" max="7938" width="57.5703125" style="47" customWidth="1"/>
    <col min="7939" max="7939" width="16.7109375" style="47" customWidth="1"/>
    <col min="7940" max="7940" width="10.28515625" style="47" bestFit="1" customWidth="1"/>
    <col min="7941" max="7941" width="6.85546875" style="47" bestFit="1" customWidth="1"/>
    <col min="7942" max="7942" width="7.85546875" style="47" bestFit="1" customWidth="1"/>
    <col min="7943" max="7943" width="11.42578125" style="47"/>
    <col min="7944" max="7944" width="46" style="47" customWidth="1"/>
    <col min="7945" max="7945" width="17" style="47" customWidth="1"/>
    <col min="7946" max="7946" width="14.28515625" style="47" customWidth="1"/>
    <col min="7947" max="8192" width="11.42578125" style="47"/>
    <col min="8193" max="8193" width="5.140625" style="47" customWidth="1"/>
    <col min="8194" max="8194" width="57.5703125" style="47" customWidth="1"/>
    <col min="8195" max="8195" width="16.7109375" style="47" customWidth="1"/>
    <col min="8196" max="8196" width="10.28515625" style="47" bestFit="1" customWidth="1"/>
    <col min="8197" max="8197" width="6.85546875" style="47" bestFit="1" customWidth="1"/>
    <col min="8198" max="8198" width="7.85546875" style="47" bestFit="1" customWidth="1"/>
    <col min="8199" max="8199" width="11.42578125" style="47"/>
    <col min="8200" max="8200" width="46" style="47" customWidth="1"/>
    <col min="8201" max="8201" width="17" style="47" customWidth="1"/>
    <col min="8202" max="8202" width="14.28515625" style="47" customWidth="1"/>
    <col min="8203" max="8448" width="11.42578125" style="47"/>
    <col min="8449" max="8449" width="5.140625" style="47" customWidth="1"/>
    <col min="8450" max="8450" width="57.5703125" style="47" customWidth="1"/>
    <col min="8451" max="8451" width="16.7109375" style="47" customWidth="1"/>
    <col min="8452" max="8452" width="10.28515625" style="47" bestFit="1" customWidth="1"/>
    <col min="8453" max="8453" width="6.85546875" style="47" bestFit="1" customWidth="1"/>
    <col min="8454" max="8454" width="7.85546875" style="47" bestFit="1" customWidth="1"/>
    <col min="8455" max="8455" width="11.42578125" style="47"/>
    <col min="8456" max="8456" width="46" style="47" customWidth="1"/>
    <col min="8457" max="8457" width="17" style="47" customWidth="1"/>
    <col min="8458" max="8458" width="14.28515625" style="47" customWidth="1"/>
    <col min="8459" max="8704" width="11.42578125" style="47"/>
    <col min="8705" max="8705" width="5.140625" style="47" customWidth="1"/>
    <col min="8706" max="8706" width="57.5703125" style="47" customWidth="1"/>
    <col min="8707" max="8707" width="16.7109375" style="47" customWidth="1"/>
    <col min="8708" max="8708" width="10.28515625" style="47" bestFit="1" customWidth="1"/>
    <col min="8709" max="8709" width="6.85546875" style="47" bestFit="1" customWidth="1"/>
    <col min="8710" max="8710" width="7.85546875" style="47" bestFit="1" customWidth="1"/>
    <col min="8711" max="8711" width="11.42578125" style="47"/>
    <col min="8712" max="8712" width="46" style="47" customWidth="1"/>
    <col min="8713" max="8713" width="17" style="47" customWidth="1"/>
    <col min="8714" max="8714" width="14.28515625" style="47" customWidth="1"/>
    <col min="8715" max="8960" width="11.42578125" style="47"/>
    <col min="8961" max="8961" width="5.140625" style="47" customWidth="1"/>
    <col min="8962" max="8962" width="57.5703125" style="47" customWidth="1"/>
    <col min="8963" max="8963" width="16.7109375" style="47" customWidth="1"/>
    <col min="8964" max="8964" width="10.28515625" style="47" bestFit="1" customWidth="1"/>
    <col min="8965" max="8965" width="6.85546875" style="47" bestFit="1" customWidth="1"/>
    <col min="8966" max="8966" width="7.85546875" style="47" bestFit="1" customWidth="1"/>
    <col min="8967" max="8967" width="11.42578125" style="47"/>
    <col min="8968" max="8968" width="46" style="47" customWidth="1"/>
    <col min="8969" max="8969" width="17" style="47" customWidth="1"/>
    <col min="8970" max="8970" width="14.28515625" style="47" customWidth="1"/>
    <col min="8971" max="9216" width="11.42578125" style="47"/>
    <col min="9217" max="9217" width="5.140625" style="47" customWidth="1"/>
    <col min="9218" max="9218" width="57.5703125" style="47" customWidth="1"/>
    <col min="9219" max="9219" width="16.7109375" style="47" customWidth="1"/>
    <col min="9220" max="9220" width="10.28515625" style="47" bestFit="1" customWidth="1"/>
    <col min="9221" max="9221" width="6.85546875" style="47" bestFit="1" customWidth="1"/>
    <col min="9222" max="9222" width="7.85546875" style="47" bestFit="1" customWidth="1"/>
    <col min="9223" max="9223" width="11.42578125" style="47"/>
    <col min="9224" max="9224" width="46" style="47" customWidth="1"/>
    <col min="9225" max="9225" width="17" style="47" customWidth="1"/>
    <col min="9226" max="9226" width="14.28515625" style="47" customWidth="1"/>
    <col min="9227" max="9472" width="11.42578125" style="47"/>
    <col min="9473" max="9473" width="5.140625" style="47" customWidth="1"/>
    <col min="9474" max="9474" width="57.5703125" style="47" customWidth="1"/>
    <col min="9475" max="9475" width="16.7109375" style="47" customWidth="1"/>
    <col min="9476" max="9476" width="10.28515625" style="47" bestFit="1" customWidth="1"/>
    <col min="9477" max="9477" width="6.85546875" style="47" bestFit="1" customWidth="1"/>
    <col min="9478" max="9478" width="7.85546875" style="47" bestFit="1" customWidth="1"/>
    <col min="9479" max="9479" width="11.42578125" style="47"/>
    <col min="9480" max="9480" width="46" style="47" customWidth="1"/>
    <col min="9481" max="9481" width="17" style="47" customWidth="1"/>
    <col min="9482" max="9482" width="14.28515625" style="47" customWidth="1"/>
    <col min="9483" max="9728" width="11.42578125" style="47"/>
    <col min="9729" max="9729" width="5.140625" style="47" customWidth="1"/>
    <col min="9730" max="9730" width="57.5703125" style="47" customWidth="1"/>
    <col min="9731" max="9731" width="16.7109375" style="47" customWidth="1"/>
    <col min="9732" max="9732" width="10.28515625" style="47" bestFit="1" customWidth="1"/>
    <col min="9733" max="9733" width="6.85546875" style="47" bestFit="1" customWidth="1"/>
    <col min="9734" max="9734" width="7.85546875" style="47" bestFit="1" customWidth="1"/>
    <col min="9735" max="9735" width="11.42578125" style="47"/>
    <col min="9736" max="9736" width="46" style="47" customWidth="1"/>
    <col min="9737" max="9737" width="17" style="47" customWidth="1"/>
    <col min="9738" max="9738" width="14.28515625" style="47" customWidth="1"/>
    <col min="9739" max="9984" width="11.42578125" style="47"/>
    <col min="9985" max="9985" width="5.140625" style="47" customWidth="1"/>
    <col min="9986" max="9986" width="57.5703125" style="47" customWidth="1"/>
    <col min="9987" max="9987" width="16.7109375" style="47" customWidth="1"/>
    <col min="9988" max="9988" width="10.28515625" style="47" bestFit="1" customWidth="1"/>
    <col min="9989" max="9989" width="6.85546875" style="47" bestFit="1" customWidth="1"/>
    <col min="9990" max="9990" width="7.85546875" style="47" bestFit="1" customWidth="1"/>
    <col min="9991" max="9991" width="11.42578125" style="47"/>
    <col min="9992" max="9992" width="46" style="47" customWidth="1"/>
    <col min="9993" max="9993" width="17" style="47" customWidth="1"/>
    <col min="9994" max="9994" width="14.28515625" style="47" customWidth="1"/>
    <col min="9995" max="10240" width="11.42578125" style="47"/>
    <col min="10241" max="10241" width="5.140625" style="47" customWidth="1"/>
    <col min="10242" max="10242" width="57.5703125" style="47" customWidth="1"/>
    <col min="10243" max="10243" width="16.7109375" style="47" customWidth="1"/>
    <col min="10244" max="10244" width="10.28515625" style="47" bestFit="1" customWidth="1"/>
    <col min="10245" max="10245" width="6.85546875" style="47" bestFit="1" customWidth="1"/>
    <col min="10246" max="10246" width="7.85546875" style="47" bestFit="1" customWidth="1"/>
    <col min="10247" max="10247" width="11.42578125" style="47"/>
    <col min="10248" max="10248" width="46" style="47" customWidth="1"/>
    <col min="10249" max="10249" width="17" style="47" customWidth="1"/>
    <col min="10250" max="10250" width="14.28515625" style="47" customWidth="1"/>
    <col min="10251" max="10496" width="11.42578125" style="47"/>
    <col min="10497" max="10497" width="5.140625" style="47" customWidth="1"/>
    <col min="10498" max="10498" width="57.5703125" style="47" customWidth="1"/>
    <col min="10499" max="10499" width="16.7109375" style="47" customWidth="1"/>
    <col min="10500" max="10500" width="10.28515625" style="47" bestFit="1" customWidth="1"/>
    <col min="10501" max="10501" width="6.85546875" style="47" bestFit="1" customWidth="1"/>
    <col min="10502" max="10502" width="7.85546875" style="47" bestFit="1" customWidth="1"/>
    <col min="10503" max="10503" width="11.42578125" style="47"/>
    <col min="10504" max="10504" width="46" style="47" customWidth="1"/>
    <col min="10505" max="10505" width="17" style="47" customWidth="1"/>
    <col min="10506" max="10506" width="14.28515625" style="47" customWidth="1"/>
    <col min="10507" max="10752" width="11.42578125" style="47"/>
    <col min="10753" max="10753" width="5.140625" style="47" customWidth="1"/>
    <col min="10754" max="10754" width="57.5703125" style="47" customWidth="1"/>
    <col min="10755" max="10755" width="16.7109375" style="47" customWidth="1"/>
    <col min="10756" max="10756" width="10.28515625" style="47" bestFit="1" customWidth="1"/>
    <col min="10757" max="10757" width="6.85546875" style="47" bestFit="1" customWidth="1"/>
    <col min="10758" max="10758" width="7.85546875" style="47" bestFit="1" customWidth="1"/>
    <col min="10759" max="10759" width="11.42578125" style="47"/>
    <col min="10760" max="10760" width="46" style="47" customWidth="1"/>
    <col min="10761" max="10761" width="17" style="47" customWidth="1"/>
    <col min="10762" max="10762" width="14.28515625" style="47" customWidth="1"/>
    <col min="10763" max="11008" width="11.42578125" style="47"/>
    <col min="11009" max="11009" width="5.140625" style="47" customWidth="1"/>
    <col min="11010" max="11010" width="57.5703125" style="47" customWidth="1"/>
    <col min="11011" max="11011" width="16.7109375" style="47" customWidth="1"/>
    <col min="11012" max="11012" width="10.28515625" style="47" bestFit="1" customWidth="1"/>
    <col min="11013" max="11013" width="6.85546875" style="47" bestFit="1" customWidth="1"/>
    <col min="11014" max="11014" width="7.85546875" style="47" bestFit="1" customWidth="1"/>
    <col min="11015" max="11015" width="11.42578125" style="47"/>
    <col min="11016" max="11016" width="46" style="47" customWidth="1"/>
    <col min="11017" max="11017" width="17" style="47" customWidth="1"/>
    <col min="11018" max="11018" width="14.28515625" style="47" customWidth="1"/>
    <col min="11019" max="11264" width="11.42578125" style="47"/>
    <col min="11265" max="11265" width="5.140625" style="47" customWidth="1"/>
    <col min="11266" max="11266" width="57.5703125" style="47" customWidth="1"/>
    <col min="11267" max="11267" width="16.7109375" style="47" customWidth="1"/>
    <col min="11268" max="11268" width="10.28515625" style="47" bestFit="1" customWidth="1"/>
    <col min="11269" max="11269" width="6.85546875" style="47" bestFit="1" customWidth="1"/>
    <col min="11270" max="11270" width="7.85546875" style="47" bestFit="1" customWidth="1"/>
    <col min="11271" max="11271" width="11.42578125" style="47"/>
    <col min="11272" max="11272" width="46" style="47" customWidth="1"/>
    <col min="11273" max="11273" width="17" style="47" customWidth="1"/>
    <col min="11274" max="11274" width="14.28515625" style="47" customWidth="1"/>
    <col min="11275" max="11520" width="11.42578125" style="47"/>
    <col min="11521" max="11521" width="5.140625" style="47" customWidth="1"/>
    <col min="11522" max="11522" width="57.5703125" style="47" customWidth="1"/>
    <col min="11523" max="11523" width="16.7109375" style="47" customWidth="1"/>
    <col min="11524" max="11524" width="10.28515625" style="47" bestFit="1" customWidth="1"/>
    <col min="11525" max="11525" width="6.85546875" style="47" bestFit="1" customWidth="1"/>
    <col min="11526" max="11526" width="7.85546875" style="47" bestFit="1" customWidth="1"/>
    <col min="11527" max="11527" width="11.42578125" style="47"/>
    <col min="11528" max="11528" width="46" style="47" customWidth="1"/>
    <col min="11529" max="11529" width="17" style="47" customWidth="1"/>
    <col min="11530" max="11530" width="14.28515625" style="47" customWidth="1"/>
    <col min="11531" max="11776" width="11.42578125" style="47"/>
    <col min="11777" max="11777" width="5.140625" style="47" customWidth="1"/>
    <col min="11778" max="11778" width="57.5703125" style="47" customWidth="1"/>
    <col min="11779" max="11779" width="16.7109375" style="47" customWidth="1"/>
    <col min="11780" max="11780" width="10.28515625" style="47" bestFit="1" customWidth="1"/>
    <col min="11781" max="11781" width="6.85546875" style="47" bestFit="1" customWidth="1"/>
    <col min="11782" max="11782" width="7.85546875" style="47" bestFit="1" customWidth="1"/>
    <col min="11783" max="11783" width="11.42578125" style="47"/>
    <col min="11784" max="11784" width="46" style="47" customWidth="1"/>
    <col min="11785" max="11785" width="17" style="47" customWidth="1"/>
    <col min="11786" max="11786" width="14.28515625" style="47" customWidth="1"/>
    <col min="11787" max="12032" width="11.42578125" style="47"/>
    <col min="12033" max="12033" width="5.140625" style="47" customWidth="1"/>
    <col min="12034" max="12034" width="57.5703125" style="47" customWidth="1"/>
    <col min="12035" max="12035" width="16.7109375" style="47" customWidth="1"/>
    <col min="12036" max="12036" width="10.28515625" style="47" bestFit="1" customWidth="1"/>
    <col min="12037" max="12037" width="6.85546875" style="47" bestFit="1" customWidth="1"/>
    <col min="12038" max="12038" width="7.85546875" style="47" bestFit="1" customWidth="1"/>
    <col min="12039" max="12039" width="11.42578125" style="47"/>
    <col min="12040" max="12040" width="46" style="47" customWidth="1"/>
    <col min="12041" max="12041" width="17" style="47" customWidth="1"/>
    <col min="12042" max="12042" width="14.28515625" style="47" customWidth="1"/>
    <col min="12043" max="12288" width="11.42578125" style="47"/>
    <col min="12289" max="12289" width="5.140625" style="47" customWidth="1"/>
    <col min="12290" max="12290" width="57.5703125" style="47" customWidth="1"/>
    <col min="12291" max="12291" width="16.7109375" style="47" customWidth="1"/>
    <col min="12292" max="12292" width="10.28515625" style="47" bestFit="1" customWidth="1"/>
    <col min="12293" max="12293" width="6.85546875" style="47" bestFit="1" customWidth="1"/>
    <col min="12294" max="12294" width="7.85546875" style="47" bestFit="1" customWidth="1"/>
    <col min="12295" max="12295" width="11.42578125" style="47"/>
    <col min="12296" max="12296" width="46" style="47" customWidth="1"/>
    <col min="12297" max="12297" width="17" style="47" customWidth="1"/>
    <col min="12298" max="12298" width="14.28515625" style="47" customWidth="1"/>
    <col min="12299" max="12544" width="11.42578125" style="47"/>
    <col min="12545" max="12545" width="5.140625" style="47" customWidth="1"/>
    <col min="12546" max="12546" width="57.5703125" style="47" customWidth="1"/>
    <col min="12547" max="12547" width="16.7109375" style="47" customWidth="1"/>
    <col min="12548" max="12548" width="10.28515625" style="47" bestFit="1" customWidth="1"/>
    <col min="12549" max="12549" width="6.85546875" style="47" bestFit="1" customWidth="1"/>
    <col min="12550" max="12550" width="7.85546875" style="47" bestFit="1" customWidth="1"/>
    <col min="12551" max="12551" width="11.42578125" style="47"/>
    <col min="12552" max="12552" width="46" style="47" customWidth="1"/>
    <col min="12553" max="12553" width="17" style="47" customWidth="1"/>
    <col min="12554" max="12554" width="14.28515625" style="47" customWidth="1"/>
    <col min="12555" max="12800" width="11.42578125" style="47"/>
    <col min="12801" max="12801" width="5.140625" style="47" customWidth="1"/>
    <col min="12802" max="12802" width="57.5703125" style="47" customWidth="1"/>
    <col min="12803" max="12803" width="16.7109375" style="47" customWidth="1"/>
    <col min="12804" max="12804" width="10.28515625" style="47" bestFit="1" customWidth="1"/>
    <col min="12805" max="12805" width="6.85546875" style="47" bestFit="1" customWidth="1"/>
    <col min="12806" max="12806" width="7.85546875" style="47" bestFit="1" customWidth="1"/>
    <col min="12807" max="12807" width="11.42578125" style="47"/>
    <col min="12808" max="12808" width="46" style="47" customWidth="1"/>
    <col min="12809" max="12809" width="17" style="47" customWidth="1"/>
    <col min="12810" max="12810" width="14.28515625" style="47" customWidth="1"/>
    <col min="12811" max="13056" width="11.42578125" style="47"/>
    <col min="13057" max="13057" width="5.140625" style="47" customWidth="1"/>
    <col min="13058" max="13058" width="57.5703125" style="47" customWidth="1"/>
    <col min="13059" max="13059" width="16.7109375" style="47" customWidth="1"/>
    <col min="13060" max="13060" width="10.28515625" style="47" bestFit="1" customWidth="1"/>
    <col min="13061" max="13061" width="6.85546875" style="47" bestFit="1" customWidth="1"/>
    <col min="13062" max="13062" width="7.85546875" style="47" bestFit="1" customWidth="1"/>
    <col min="13063" max="13063" width="11.42578125" style="47"/>
    <col min="13064" max="13064" width="46" style="47" customWidth="1"/>
    <col min="13065" max="13065" width="17" style="47" customWidth="1"/>
    <col min="13066" max="13066" width="14.28515625" style="47" customWidth="1"/>
    <col min="13067" max="13312" width="11.42578125" style="47"/>
    <col min="13313" max="13313" width="5.140625" style="47" customWidth="1"/>
    <col min="13314" max="13314" width="57.5703125" style="47" customWidth="1"/>
    <col min="13315" max="13315" width="16.7109375" style="47" customWidth="1"/>
    <col min="13316" max="13316" width="10.28515625" style="47" bestFit="1" customWidth="1"/>
    <col min="13317" max="13317" width="6.85546875" style="47" bestFit="1" customWidth="1"/>
    <col min="13318" max="13318" width="7.85546875" style="47" bestFit="1" customWidth="1"/>
    <col min="13319" max="13319" width="11.42578125" style="47"/>
    <col min="13320" max="13320" width="46" style="47" customWidth="1"/>
    <col min="13321" max="13321" width="17" style="47" customWidth="1"/>
    <col min="13322" max="13322" width="14.28515625" style="47" customWidth="1"/>
    <col min="13323" max="13568" width="11.42578125" style="47"/>
    <col min="13569" max="13569" width="5.140625" style="47" customWidth="1"/>
    <col min="13570" max="13570" width="57.5703125" style="47" customWidth="1"/>
    <col min="13571" max="13571" width="16.7109375" style="47" customWidth="1"/>
    <col min="13572" max="13572" width="10.28515625" style="47" bestFit="1" customWidth="1"/>
    <col min="13573" max="13573" width="6.85546875" style="47" bestFit="1" customWidth="1"/>
    <col min="13574" max="13574" width="7.85546875" style="47" bestFit="1" customWidth="1"/>
    <col min="13575" max="13575" width="11.42578125" style="47"/>
    <col min="13576" max="13576" width="46" style="47" customWidth="1"/>
    <col min="13577" max="13577" width="17" style="47" customWidth="1"/>
    <col min="13578" max="13578" width="14.28515625" style="47" customWidth="1"/>
    <col min="13579" max="13824" width="11.42578125" style="47"/>
    <col min="13825" max="13825" width="5.140625" style="47" customWidth="1"/>
    <col min="13826" max="13826" width="57.5703125" style="47" customWidth="1"/>
    <col min="13827" max="13827" width="16.7109375" style="47" customWidth="1"/>
    <col min="13828" max="13828" width="10.28515625" style="47" bestFit="1" customWidth="1"/>
    <col min="13829" max="13829" width="6.85546875" style="47" bestFit="1" customWidth="1"/>
    <col min="13830" max="13830" width="7.85546875" style="47" bestFit="1" customWidth="1"/>
    <col min="13831" max="13831" width="11.42578125" style="47"/>
    <col min="13832" max="13832" width="46" style="47" customWidth="1"/>
    <col min="13833" max="13833" width="17" style="47" customWidth="1"/>
    <col min="13834" max="13834" width="14.28515625" style="47" customWidth="1"/>
    <col min="13835" max="14080" width="11.42578125" style="47"/>
    <col min="14081" max="14081" width="5.140625" style="47" customWidth="1"/>
    <col min="14082" max="14082" width="57.5703125" style="47" customWidth="1"/>
    <col min="14083" max="14083" width="16.7109375" style="47" customWidth="1"/>
    <col min="14084" max="14084" width="10.28515625" style="47" bestFit="1" customWidth="1"/>
    <col min="14085" max="14085" width="6.85546875" style="47" bestFit="1" customWidth="1"/>
    <col min="14086" max="14086" width="7.85546875" style="47" bestFit="1" customWidth="1"/>
    <col min="14087" max="14087" width="11.42578125" style="47"/>
    <col min="14088" max="14088" width="46" style="47" customWidth="1"/>
    <col min="14089" max="14089" width="17" style="47" customWidth="1"/>
    <col min="14090" max="14090" width="14.28515625" style="47" customWidth="1"/>
    <col min="14091" max="14336" width="11.42578125" style="47"/>
    <col min="14337" max="14337" width="5.140625" style="47" customWidth="1"/>
    <col min="14338" max="14338" width="57.5703125" style="47" customWidth="1"/>
    <col min="14339" max="14339" width="16.7109375" style="47" customWidth="1"/>
    <col min="14340" max="14340" width="10.28515625" style="47" bestFit="1" customWidth="1"/>
    <col min="14341" max="14341" width="6.85546875" style="47" bestFit="1" customWidth="1"/>
    <col min="14342" max="14342" width="7.85546875" style="47" bestFit="1" customWidth="1"/>
    <col min="14343" max="14343" width="11.42578125" style="47"/>
    <col min="14344" max="14344" width="46" style="47" customWidth="1"/>
    <col min="14345" max="14345" width="17" style="47" customWidth="1"/>
    <col min="14346" max="14346" width="14.28515625" style="47" customWidth="1"/>
    <col min="14347" max="14592" width="11.42578125" style="47"/>
    <col min="14593" max="14593" width="5.140625" style="47" customWidth="1"/>
    <col min="14594" max="14594" width="57.5703125" style="47" customWidth="1"/>
    <col min="14595" max="14595" width="16.7109375" style="47" customWidth="1"/>
    <col min="14596" max="14596" width="10.28515625" style="47" bestFit="1" customWidth="1"/>
    <col min="14597" max="14597" width="6.85546875" style="47" bestFit="1" customWidth="1"/>
    <col min="14598" max="14598" width="7.85546875" style="47" bestFit="1" customWidth="1"/>
    <col min="14599" max="14599" width="11.42578125" style="47"/>
    <col min="14600" max="14600" width="46" style="47" customWidth="1"/>
    <col min="14601" max="14601" width="17" style="47" customWidth="1"/>
    <col min="14602" max="14602" width="14.28515625" style="47" customWidth="1"/>
    <col min="14603" max="14848" width="11.42578125" style="47"/>
    <col min="14849" max="14849" width="5.140625" style="47" customWidth="1"/>
    <col min="14850" max="14850" width="57.5703125" style="47" customWidth="1"/>
    <col min="14851" max="14851" width="16.7109375" style="47" customWidth="1"/>
    <col min="14852" max="14852" width="10.28515625" style="47" bestFit="1" customWidth="1"/>
    <col min="14853" max="14853" width="6.85546875" style="47" bestFit="1" customWidth="1"/>
    <col min="14854" max="14854" width="7.85546875" style="47" bestFit="1" customWidth="1"/>
    <col min="14855" max="14855" width="11.42578125" style="47"/>
    <col min="14856" max="14856" width="46" style="47" customWidth="1"/>
    <col min="14857" max="14857" width="17" style="47" customWidth="1"/>
    <col min="14858" max="14858" width="14.28515625" style="47" customWidth="1"/>
    <col min="14859" max="15104" width="11.42578125" style="47"/>
    <col min="15105" max="15105" width="5.140625" style="47" customWidth="1"/>
    <col min="15106" max="15106" width="57.5703125" style="47" customWidth="1"/>
    <col min="15107" max="15107" width="16.7109375" style="47" customWidth="1"/>
    <col min="15108" max="15108" width="10.28515625" style="47" bestFit="1" customWidth="1"/>
    <col min="15109" max="15109" width="6.85546875" style="47" bestFit="1" customWidth="1"/>
    <col min="15110" max="15110" width="7.85546875" style="47" bestFit="1" customWidth="1"/>
    <col min="15111" max="15111" width="11.42578125" style="47"/>
    <col min="15112" max="15112" width="46" style="47" customWidth="1"/>
    <col min="15113" max="15113" width="17" style="47" customWidth="1"/>
    <col min="15114" max="15114" width="14.28515625" style="47" customWidth="1"/>
    <col min="15115" max="15360" width="11.42578125" style="47"/>
    <col min="15361" max="15361" width="5.140625" style="47" customWidth="1"/>
    <col min="15362" max="15362" width="57.5703125" style="47" customWidth="1"/>
    <col min="15363" max="15363" width="16.7109375" style="47" customWidth="1"/>
    <col min="15364" max="15364" width="10.28515625" style="47" bestFit="1" customWidth="1"/>
    <col min="15365" max="15365" width="6.85546875" style="47" bestFit="1" customWidth="1"/>
    <col min="15366" max="15366" width="7.85546875" style="47" bestFit="1" customWidth="1"/>
    <col min="15367" max="15367" width="11.42578125" style="47"/>
    <col min="15368" max="15368" width="46" style="47" customWidth="1"/>
    <col min="15369" max="15369" width="17" style="47" customWidth="1"/>
    <col min="15370" max="15370" width="14.28515625" style="47" customWidth="1"/>
    <col min="15371" max="15616" width="11.42578125" style="47"/>
    <col min="15617" max="15617" width="5.140625" style="47" customWidth="1"/>
    <col min="15618" max="15618" width="57.5703125" style="47" customWidth="1"/>
    <col min="15619" max="15619" width="16.7109375" style="47" customWidth="1"/>
    <col min="15620" max="15620" width="10.28515625" style="47" bestFit="1" customWidth="1"/>
    <col min="15621" max="15621" width="6.85546875" style="47" bestFit="1" customWidth="1"/>
    <col min="15622" max="15622" width="7.85546875" style="47" bestFit="1" customWidth="1"/>
    <col min="15623" max="15623" width="11.42578125" style="47"/>
    <col min="15624" max="15624" width="46" style="47" customWidth="1"/>
    <col min="15625" max="15625" width="17" style="47" customWidth="1"/>
    <col min="15626" max="15626" width="14.28515625" style="47" customWidth="1"/>
    <col min="15627" max="15872" width="11.42578125" style="47"/>
    <col min="15873" max="15873" width="5.140625" style="47" customWidth="1"/>
    <col min="15874" max="15874" width="57.5703125" style="47" customWidth="1"/>
    <col min="15875" max="15875" width="16.7109375" style="47" customWidth="1"/>
    <col min="15876" max="15876" width="10.28515625" style="47" bestFit="1" customWidth="1"/>
    <col min="15877" max="15877" width="6.85546875" style="47" bestFit="1" customWidth="1"/>
    <col min="15878" max="15878" width="7.85546875" style="47" bestFit="1" customWidth="1"/>
    <col min="15879" max="15879" width="11.42578125" style="47"/>
    <col min="15880" max="15880" width="46" style="47" customWidth="1"/>
    <col min="15881" max="15881" width="17" style="47" customWidth="1"/>
    <col min="15882" max="15882" width="14.28515625" style="47" customWidth="1"/>
    <col min="15883" max="16128" width="11.42578125" style="47"/>
    <col min="16129" max="16129" width="5.140625" style="47" customWidth="1"/>
    <col min="16130" max="16130" width="57.5703125" style="47" customWidth="1"/>
    <col min="16131" max="16131" width="16.7109375" style="47" customWidth="1"/>
    <col min="16132" max="16132" width="10.28515625" style="47" bestFit="1" customWidth="1"/>
    <col min="16133" max="16133" width="6.85546875" style="47" bestFit="1" customWidth="1"/>
    <col min="16134" max="16134" width="7.85546875" style="47" bestFit="1" customWidth="1"/>
    <col min="16135" max="16135" width="11.42578125" style="47"/>
    <col min="16136" max="16136" width="46" style="47" customWidth="1"/>
    <col min="16137" max="16137" width="17" style="47" customWidth="1"/>
    <col min="16138" max="16138" width="14.28515625" style="47" customWidth="1"/>
    <col min="16139" max="16384" width="11.42578125" style="47"/>
  </cols>
  <sheetData>
    <row r="1" spans="1:7" x14ac:dyDescent="0.2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">
      <c r="B4" s="302" t="s">
        <v>302</v>
      </c>
      <c r="C4" s="302"/>
      <c r="D4" s="302"/>
      <c r="E4" s="302"/>
    </row>
    <row r="5" spans="1:7" ht="24.6" customHeight="1" x14ac:dyDescent="0.25">
      <c r="B5" s="303" t="s">
        <v>137</v>
      </c>
      <c r="C5" s="303"/>
      <c r="D5" s="303"/>
      <c r="E5" s="303"/>
    </row>
    <row r="6" spans="1:7" ht="54" customHeight="1" x14ac:dyDescent="0.25">
      <c r="B6" s="237" t="s">
        <v>15</v>
      </c>
      <c r="C6" s="237"/>
      <c r="D6" s="237"/>
      <c r="E6" s="237"/>
      <c r="F6" s="237"/>
      <c r="G6" s="237"/>
    </row>
    <row r="7" spans="1:7" x14ac:dyDescent="0.2">
      <c r="B7" s="284" t="s">
        <v>255</v>
      </c>
      <c r="C7" s="284"/>
      <c r="D7" s="284"/>
      <c r="E7" s="284"/>
    </row>
    <row r="8" spans="1:7" x14ac:dyDescent="0.2">
      <c r="B8" s="285" t="s">
        <v>301</v>
      </c>
      <c r="C8" s="285"/>
      <c r="D8" s="285"/>
      <c r="E8" s="285"/>
    </row>
    <row r="10" spans="1:7" s="48" customFormat="1" ht="23.25" customHeight="1" x14ac:dyDescent="0.25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">
      <c r="A11" s="47"/>
      <c r="B11" s="49" t="s">
        <v>140</v>
      </c>
      <c r="C11" s="50"/>
      <c r="D11" s="50"/>
      <c r="E11" s="50"/>
    </row>
    <row r="12" spans="1:7" s="48" customFormat="1" ht="15.95" customHeight="1" x14ac:dyDescent="0.25">
      <c r="A12" s="47"/>
      <c r="B12" s="51" t="s">
        <v>141</v>
      </c>
      <c r="C12" s="287" t="s">
        <v>259</v>
      </c>
      <c r="D12" s="287"/>
      <c r="E12" s="287"/>
    </row>
    <row r="13" spans="1:7" s="48" customFormat="1" ht="15.95" customHeight="1" x14ac:dyDescent="0.25">
      <c r="A13" s="47"/>
      <c r="B13" s="52" t="s">
        <v>142</v>
      </c>
      <c r="C13" s="289">
        <v>25.11</v>
      </c>
      <c r="D13" s="289"/>
      <c r="E13" s="289"/>
    </row>
    <row r="14" spans="1:7" s="48" customFormat="1" ht="15.95" customHeight="1" x14ac:dyDescent="0.25">
      <c r="A14" s="47"/>
      <c r="B14" s="53" t="s">
        <v>143</v>
      </c>
      <c r="C14" s="290" t="s">
        <v>260</v>
      </c>
      <c r="D14" s="291"/>
      <c r="E14" s="291"/>
    </row>
    <row r="15" spans="1:7" s="48" customFormat="1" ht="15.95" customHeight="1" x14ac:dyDescent="0.25">
      <c r="A15" s="47"/>
      <c r="B15" s="52" t="s">
        <v>144</v>
      </c>
      <c r="C15" s="292">
        <v>3321.39</v>
      </c>
      <c r="D15" s="292"/>
      <c r="E15" s="292"/>
    </row>
    <row r="16" spans="1:7" s="48" customFormat="1" ht="15.95" customHeight="1" x14ac:dyDescent="0.25">
      <c r="A16" s="47"/>
      <c r="B16" s="54" t="s">
        <v>145</v>
      </c>
      <c r="C16" s="289" t="s">
        <v>258</v>
      </c>
      <c r="D16" s="289"/>
      <c r="E16" s="289"/>
    </row>
    <row r="17" spans="1:6" s="48" customFormat="1" ht="15.95" customHeight="1" x14ac:dyDescent="0.25">
      <c r="A17" s="47"/>
      <c r="B17" s="55" t="s">
        <v>146</v>
      </c>
      <c r="C17" s="293">
        <v>4</v>
      </c>
      <c r="D17" s="294"/>
      <c r="E17" s="295"/>
    </row>
    <row r="18" spans="1:6" s="48" customFormat="1" ht="15.95" customHeight="1" thickBot="1" x14ac:dyDescent="0.3">
      <c r="A18" s="47"/>
      <c r="B18" s="56" t="s">
        <v>147</v>
      </c>
      <c r="C18" s="296">
        <v>44285</v>
      </c>
      <c r="D18" s="296"/>
      <c r="E18" s="296"/>
    </row>
    <row r="19" spans="1:6" s="48" customFormat="1" ht="15.95" customHeight="1" x14ac:dyDescent="0.25">
      <c r="A19" s="47"/>
      <c r="B19" s="47"/>
      <c r="C19" s="57"/>
    </row>
    <row r="20" spans="1:6" s="48" customFormat="1" ht="12" customHeight="1" thickBot="1" x14ac:dyDescent="0.3">
      <c r="A20" s="47"/>
      <c r="B20" s="47"/>
    </row>
    <row r="21" spans="1:6" s="48" customFormat="1" ht="15.75" customHeight="1" x14ac:dyDescent="0.25">
      <c r="A21" s="297" t="s">
        <v>148</v>
      </c>
      <c r="B21" s="297"/>
      <c r="C21" s="297"/>
    </row>
    <row r="22" spans="1:6" s="48" customFormat="1" ht="15.95" customHeight="1" x14ac:dyDescent="0.25">
      <c r="A22" s="58">
        <v>1</v>
      </c>
      <c r="B22" s="59" t="s">
        <v>149</v>
      </c>
      <c r="C22" s="60" t="s">
        <v>150</v>
      </c>
    </row>
    <row r="23" spans="1:6" s="48" customFormat="1" ht="15.95" customHeight="1" x14ac:dyDescent="0.25">
      <c r="A23" s="61" t="s">
        <v>151</v>
      </c>
      <c r="B23" s="62" t="s">
        <v>152</v>
      </c>
      <c r="C23" s="63">
        <f>C15</f>
        <v>3321.39</v>
      </c>
    </row>
    <row r="24" spans="1:6" s="48" customFormat="1" ht="15.95" customHeight="1" x14ac:dyDescent="0.25">
      <c r="A24" s="61" t="s">
        <v>153</v>
      </c>
      <c r="B24" s="62" t="s">
        <v>154</v>
      </c>
      <c r="C24" s="64"/>
    </row>
    <row r="25" spans="1:6" ht="15.95" customHeight="1" x14ac:dyDescent="0.25">
      <c r="A25" s="61" t="s">
        <v>155</v>
      </c>
      <c r="B25" s="62" t="s">
        <v>156</v>
      </c>
      <c r="C25" s="64"/>
      <c r="D25" s="48"/>
      <c r="F25" s="47"/>
    </row>
    <row r="26" spans="1:6" ht="15.95" customHeight="1" x14ac:dyDescent="0.25">
      <c r="A26" s="61" t="s">
        <v>157</v>
      </c>
      <c r="B26" s="65" t="s">
        <v>158</v>
      </c>
      <c r="C26" s="64"/>
      <c r="D26" s="48"/>
      <c r="F26" s="47"/>
    </row>
    <row r="27" spans="1:6" ht="15.95" customHeight="1" x14ac:dyDescent="0.25">
      <c r="A27" s="61" t="s">
        <v>159</v>
      </c>
      <c r="B27" s="65" t="s">
        <v>160</v>
      </c>
      <c r="C27" s="64"/>
      <c r="D27" s="48"/>
      <c r="F27" s="47"/>
    </row>
    <row r="28" spans="1:6" ht="15.95" customHeight="1" x14ac:dyDescent="0.25">
      <c r="A28" s="61" t="s">
        <v>161</v>
      </c>
      <c r="B28" s="66" t="s">
        <v>162</v>
      </c>
      <c r="C28" s="67"/>
      <c r="D28" s="48"/>
      <c r="F28" s="47"/>
    </row>
    <row r="29" spans="1:6" ht="15.95" customHeight="1" thickBot="1" x14ac:dyDescent="0.3">
      <c r="A29" s="68"/>
      <c r="B29" s="69" t="s">
        <v>163</v>
      </c>
      <c r="C29" s="70">
        <f>SUM(C23:C28)</f>
        <v>3321.39</v>
      </c>
      <c r="D29" s="48"/>
      <c r="F29" s="47"/>
    </row>
    <row r="30" spans="1:6" ht="15.95" customHeight="1" thickBot="1" x14ac:dyDescent="0.3">
      <c r="B30" s="298"/>
      <c r="C30" s="298"/>
      <c r="D30" s="298"/>
      <c r="E30" s="48"/>
      <c r="F30" s="47"/>
    </row>
    <row r="31" spans="1:6" ht="15.95" customHeight="1" x14ac:dyDescent="0.25">
      <c r="A31" s="51"/>
      <c r="B31" s="282" t="s">
        <v>164</v>
      </c>
      <c r="C31" s="282"/>
      <c r="D31" s="48"/>
      <c r="F31" s="47"/>
    </row>
    <row r="32" spans="1:6" ht="15.95" customHeight="1" x14ac:dyDescent="0.25">
      <c r="A32" s="71"/>
      <c r="B32" s="299" t="s">
        <v>165</v>
      </c>
      <c r="C32" s="299"/>
      <c r="D32" s="48"/>
      <c r="F32" s="47"/>
    </row>
    <row r="33" spans="1:6" ht="15.95" customHeight="1" x14ac:dyDescent="0.25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5" customHeight="1" x14ac:dyDescent="0.25">
      <c r="A34" s="61" t="s">
        <v>151</v>
      </c>
      <c r="B34" s="73" t="s">
        <v>169</v>
      </c>
      <c r="C34" s="74">
        <f>C29*8.33%</f>
        <v>276.67178699999999</v>
      </c>
      <c r="D34" s="48"/>
      <c r="F34" s="47"/>
    </row>
    <row r="35" spans="1:6" ht="15.95" customHeight="1" x14ac:dyDescent="0.25">
      <c r="A35" s="61" t="s">
        <v>153</v>
      </c>
      <c r="B35" s="73" t="s">
        <v>170</v>
      </c>
      <c r="C35" s="74">
        <f>C29*12.1%</f>
        <v>401.88818999999995</v>
      </c>
      <c r="D35" s="75"/>
      <c r="F35" s="47"/>
    </row>
    <row r="36" spans="1:6" ht="15.95" customHeight="1" x14ac:dyDescent="0.25">
      <c r="A36" s="76"/>
      <c r="B36" s="77" t="s">
        <v>171</v>
      </c>
      <c r="C36" s="78">
        <f>SUM(C34:C35)</f>
        <v>678.55997699999989</v>
      </c>
      <c r="D36" s="79"/>
      <c r="F36" s="47"/>
    </row>
    <row r="37" spans="1:6" ht="35.25" customHeight="1" x14ac:dyDescent="0.25">
      <c r="A37" s="80" t="s">
        <v>155</v>
      </c>
      <c r="B37" s="81" t="s">
        <v>172</v>
      </c>
      <c r="C37" s="82">
        <f>C29*7.82%</f>
        <v>259.73269800000003</v>
      </c>
      <c r="D37" s="79"/>
      <c r="F37" s="47"/>
    </row>
    <row r="38" spans="1:6" ht="15.95" customHeight="1" thickBot="1" x14ac:dyDescent="0.3">
      <c r="E38" s="48"/>
      <c r="F38" s="47"/>
    </row>
    <row r="39" spans="1:6" ht="25.15" customHeight="1" thickBot="1" x14ac:dyDescent="0.3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25">
      <c r="A41" s="87" t="s">
        <v>151</v>
      </c>
      <c r="B41" s="88" t="s">
        <v>177</v>
      </c>
      <c r="C41" s="89">
        <v>20</v>
      </c>
      <c r="D41" s="90">
        <f>(C29*(C41/100))</f>
        <v>664.27800000000002</v>
      </c>
      <c r="E41" s="48"/>
      <c r="F41" s="47"/>
    </row>
    <row r="42" spans="1:6" ht="14.25" customHeight="1" x14ac:dyDescent="0.25">
      <c r="A42" s="87" t="s">
        <v>153</v>
      </c>
      <c r="B42" s="91" t="s">
        <v>178</v>
      </c>
      <c r="C42" s="92">
        <v>2.5</v>
      </c>
      <c r="D42" s="93">
        <f>(C29*(C42/100))</f>
        <v>83.034750000000003</v>
      </c>
      <c r="E42" s="48"/>
      <c r="F42" s="47"/>
    </row>
    <row r="43" spans="1:6" ht="14.25" customHeight="1" x14ac:dyDescent="0.25">
      <c r="A43" s="87" t="s">
        <v>155</v>
      </c>
      <c r="B43" s="94" t="s">
        <v>179</v>
      </c>
      <c r="C43" s="95">
        <v>6</v>
      </c>
      <c r="D43" s="74">
        <f t="shared" ref="D43:D48" si="0">($C$29*(C43/100))</f>
        <v>199.28339999999997</v>
      </c>
      <c r="E43" s="48"/>
      <c r="F43" s="47"/>
    </row>
    <row r="44" spans="1:6" ht="14.25" customHeight="1" x14ac:dyDescent="0.25">
      <c r="A44" s="87" t="s">
        <v>157</v>
      </c>
      <c r="B44" s="91" t="s">
        <v>180</v>
      </c>
      <c r="C44" s="92">
        <v>1.5</v>
      </c>
      <c r="D44" s="93">
        <f t="shared" si="0"/>
        <v>49.820849999999993</v>
      </c>
      <c r="E44" s="48"/>
      <c r="F44" s="47"/>
    </row>
    <row r="45" spans="1:6" ht="14.25" customHeight="1" x14ac:dyDescent="0.25">
      <c r="A45" s="87" t="s">
        <v>159</v>
      </c>
      <c r="B45" s="91" t="s">
        <v>181</v>
      </c>
      <c r="C45" s="92">
        <v>1</v>
      </c>
      <c r="D45" s="93">
        <f t="shared" si="0"/>
        <v>33.213900000000002</v>
      </c>
      <c r="E45" s="48"/>
      <c r="F45" s="47"/>
    </row>
    <row r="46" spans="1:6" ht="14.25" customHeight="1" x14ac:dyDescent="0.25">
      <c r="A46" s="87" t="s">
        <v>161</v>
      </c>
      <c r="B46" s="91" t="s">
        <v>182</v>
      </c>
      <c r="C46" s="92">
        <v>0.60000000000000009</v>
      </c>
      <c r="D46" s="93">
        <f t="shared" si="0"/>
        <v>19.928340000000002</v>
      </c>
      <c r="E46" s="48"/>
      <c r="F46" s="47"/>
    </row>
    <row r="47" spans="1:6" ht="14.25" customHeight="1" x14ac:dyDescent="0.25">
      <c r="A47" s="87" t="s">
        <v>183</v>
      </c>
      <c r="B47" s="91" t="s">
        <v>184</v>
      </c>
      <c r="C47" s="92">
        <v>0.2</v>
      </c>
      <c r="D47" s="93">
        <f t="shared" si="0"/>
        <v>6.6427800000000001</v>
      </c>
      <c r="E47" s="48"/>
      <c r="F47" s="47"/>
    </row>
    <row r="48" spans="1:6" ht="14.25" customHeight="1" x14ac:dyDescent="0.25">
      <c r="A48" s="87" t="s">
        <v>185</v>
      </c>
      <c r="B48" s="94" t="s">
        <v>186</v>
      </c>
      <c r="C48" s="95">
        <v>8</v>
      </c>
      <c r="D48" s="74">
        <f t="shared" si="0"/>
        <v>265.71120000000002</v>
      </c>
      <c r="E48" s="48"/>
      <c r="F48" s="47"/>
    </row>
    <row r="49" spans="1:6" ht="14.25" customHeight="1" thickBot="1" x14ac:dyDescent="0.3">
      <c r="A49" s="96"/>
      <c r="B49" s="97" t="s">
        <v>187</v>
      </c>
      <c r="C49" s="98">
        <f>SUM(C41:C48)</f>
        <v>39.799999999999997</v>
      </c>
      <c r="D49" s="99">
        <f>SUM(D41:D48)</f>
        <v>1321.9132199999999</v>
      </c>
      <c r="E49" s="48"/>
      <c r="F49" s="47"/>
    </row>
    <row r="50" spans="1:6" ht="14.25" customHeight="1" x14ac:dyDescent="0.25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">
      <c r="A51" s="100"/>
      <c r="B51" s="101"/>
      <c r="C51" s="100"/>
      <c r="D51" s="100"/>
      <c r="E51" s="48"/>
      <c r="F51" s="47"/>
    </row>
    <row r="52" spans="1:6" ht="14.25" customHeight="1" x14ac:dyDescent="0.25">
      <c r="A52" s="102"/>
      <c r="B52" s="103" t="s">
        <v>189</v>
      </c>
      <c r="C52" s="104"/>
      <c r="D52" s="48"/>
      <c r="F52" s="47"/>
    </row>
    <row r="53" spans="1:6" ht="14.25" customHeight="1" x14ac:dyDescent="0.25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25">
      <c r="A54" s="61" t="s">
        <v>151</v>
      </c>
      <c r="B54" s="105" t="s">
        <v>192</v>
      </c>
      <c r="C54" s="64">
        <v>0</v>
      </c>
      <c r="D54" s="48"/>
      <c r="F54" s="47"/>
    </row>
    <row r="55" spans="1:6" ht="14.25" customHeight="1" x14ac:dyDescent="0.25">
      <c r="A55" s="61" t="s">
        <v>153</v>
      </c>
      <c r="B55" s="62" t="s">
        <v>193</v>
      </c>
      <c r="C55" s="64">
        <f>((19.5*20.88)-(19.5*20.88*10%))</f>
        <v>366.44399999999996</v>
      </c>
      <c r="D55" s="48"/>
      <c r="F55" s="47"/>
    </row>
    <row r="56" spans="1:6" ht="14.25" customHeight="1" x14ac:dyDescent="0.25">
      <c r="A56" s="61" t="s">
        <v>155</v>
      </c>
      <c r="B56" s="62" t="s">
        <v>194</v>
      </c>
      <c r="C56" s="64">
        <v>16</v>
      </c>
      <c r="D56" s="48"/>
      <c r="F56" s="47"/>
    </row>
    <row r="57" spans="1:6" ht="14.25" customHeight="1" x14ac:dyDescent="0.25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25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">
      <c r="A59" s="68"/>
      <c r="B59" s="69" t="s">
        <v>199</v>
      </c>
      <c r="C59" s="70">
        <f>SUM(C54:C58)</f>
        <v>382.44399999999996</v>
      </c>
      <c r="D59" s="48"/>
      <c r="F59" s="47"/>
    </row>
    <row r="60" spans="1:6" ht="14.25" customHeight="1" thickBot="1" x14ac:dyDescent="0.3">
      <c r="A60" s="100"/>
      <c r="B60" s="108"/>
      <c r="C60" s="109"/>
      <c r="D60" s="110"/>
      <c r="E60" s="48"/>
      <c r="F60" s="47"/>
    </row>
    <row r="61" spans="1:6" ht="14.25" customHeight="1" x14ac:dyDescent="0.25">
      <c r="A61" s="102"/>
      <c r="B61" s="111" t="s">
        <v>200</v>
      </c>
      <c r="C61" s="112"/>
      <c r="D61" s="48"/>
      <c r="F61" s="47"/>
    </row>
    <row r="62" spans="1:6" ht="14.25" customHeight="1" x14ac:dyDescent="0.25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25">
      <c r="A63" s="61" t="s">
        <v>166</v>
      </c>
      <c r="B63" s="62" t="s">
        <v>167</v>
      </c>
      <c r="C63" s="63">
        <f>C36</f>
        <v>678.55997699999989</v>
      </c>
      <c r="D63" s="48"/>
      <c r="F63" s="47"/>
    </row>
    <row r="64" spans="1:6" ht="14.25" customHeight="1" x14ac:dyDescent="0.25">
      <c r="A64" s="61" t="s">
        <v>174</v>
      </c>
      <c r="B64" s="62" t="s">
        <v>175</v>
      </c>
      <c r="C64" s="63">
        <f>D49+C37</f>
        <v>1581.6459179999999</v>
      </c>
      <c r="D64" s="48"/>
      <c r="F64" s="47"/>
    </row>
    <row r="65" spans="1:6" ht="14.25" customHeight="1" x14ac:dyDescent="0.25">
      <c r="A65" s="61" t="s">
        <v>190</v>
      </c>
      <c r="B65" s="62" t="s">
        <v>191</v>
      </c>
      <c r="C65" s="63">
        <f>C59</f>
        <v>382.44399999999996</v>
      </c>
      <c r="D65" s="48"/>
      <c r="F65" s="47"/>
    </row>
    <row r="66" spans="1:6" ht="14.25" customHeight="1" thickBot="1" x14ac:dyDescent="0.3">
      <c r="A66" s="68"/>
      <c r="B66" s="115" t="s">
        <v>171</v>
      </c>
      <c r="C66" s="70">
        <f>SUM(C63:C65)</f>
        <v>2642.649895</v>
      </c>
      <c r="D66" s="48"/>
      <c r="F66" s="47"/>
    </row>
    <row r="67" spans="1:6" ht="14.25" customHeight="1" thickBot="1" x14ac:dyDescent="0.3">
      <c r="B67" s="116"/>
      <c r="C67" s="110"/>
      <c r="D67" s="110"/>
      <c r="E67" s="48"/>
      <c r="F67" s="47"/>
    </row>
    <row r="68" spans="1:6" ht="14.25" customHeight="1" x14ac:dyDescent="0.25">
      <c r="A68" s="117"/>
      <c r="B68" s="118" t="s">
        <v>202</v>
      </c>
      <c r="C68" s="119"/>
      <c r="D68" s="48"/>
      <c r="F68" s="47"/>
    </row>
    <row r="69" spans="1:6" ht="14.25" customHeight="1" x14ac:dyDescent="0.25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25">
      <c r="A70" s="123" t="s">
        <v>151</v>
      </c>
      <c r="B70" s="124" t="s">
        <v>204</v>
      </c>
      <c r="C70" s="125">
        <f>((C29+C34+C35)/12)*5%</f>
        <v>16.666458237499999</v>
      </c>
      <c r="D70" s="48"/>
      <c r="F70" s="47"/>
    </row>
    <row r="71" spans="1:6" ht="14.25" customHeight="1" x14ac:dyDescent="0.25">
      <c r="A71" s="123" t="s">
        <v>153</v>
      </c>
      <c r="B71" s="124" t="s">
        <v>205</v>
      </c>
      <c r="C71" s="126">
        <f>((C29+C34)/12)*5%*8%</f>
        <v>1.1993539289999999</v>
      </c>
      <c r="D71" s="48"/>
      <c r="F71" s="47"/>
    </row>
    <row r="72" spans="1:6" ht="14.25" customHeight="1" x14ac:dyDescent="0.25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25">
      <c r="A73" s="123" t="s">
        <v>157</v>
      </c>
      <c r="B73" s="124" t="s">
        <v>207</v>
      </c>
      <c r="C73" s="126">
        <f>(((C29+C56)/30/12)*7)</f>
        <v>64.893694444444449</v>
      </c>
      <c r="D73" s="48"/>
      <c r="F73" s="47"/>
    </row>
    <row r="74" spans="1:6" ht="24" x14ac:dyDescent="0.25">
      <c r="A74" s="123" t="s">
        <v>159</v>
      </c>
      <c r="B74" s="124" t="s">
        <v>208</v>
      </c>
      <c r="C74" s="127">
        <f>(C29/30/12*7)*8%</f>
        <v>5.1666066666666666</v>
      </c>
      <c r="D74" s="48"/>
      <c r="F74" s="47"/>
    </row>
    <row r="75" spans="1:6" ht="14.25" customHeight="1" x14ac:dyDescent="0.25">
      <c r="A75" s="123" t="s">
        <v>161</v>
      </c>
      <c r="B75" s="124" t="s">
        <v>209</v>
      </c>
      <c r="C75" s="126">
        <f>C29*4%</f>
        <v>132.85560000000001</v>
      </c>
      <c r="D75" s="48"/>
      <c r="F75" s="47"/>
    </row>
    <row r="76" spans="1:6" ht="14.25" customHeight="1" x14ac:dyDescent="0.25">
      <c r="A76" s="128"/>
      <c r="B76" s="121" t="s">
        <v>187</v>
      </c>
      <c r="C76" s="129">
        <f>SUM(C70:C75)</f>
        <v>220.78171327761112</v>
      </c>
      <c r="D76" s="48"/>
      <c r="F76" s="47"/>
    </row>
    <row r="77" spans="1:6" ht="14.25" customHeight="1" thickBot="1" x14ac:dyDescent="0.3">
      <c r="E77" s="48"/>
      <c r="F77" s="47"/>
    </row>
    <row r="78" spans="1:6" ht="14.25" customHeight="1" x14ac:dyDescent="0.25">
      <c r="A78" s="51"/>
      <c r="B78" s="130" t="s">
        <v>210</v>
      </c>
      <c r="C78" s="131"/>
      <c r="D78" s="132"/>
      <c r="F78" s="47"/>
    </row>
    <row r="79" spans="1:6" ht="14.25" customHeight="1" x14ac:dyDescent="0.25">
      <c r="A79" s="71"/>
      <c r="B79" s="113" t="s">
        <v>211</v>
      </c>
      <c r="C79" s="60"/>
      <c r="D79" s="48"/>
      <c r="F79" s="47"/>
    </row>
    <row r="80" spans="1:6" ht="14.25" customHeight="1" x14ac:dyDescent="0.25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25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25">
      <c r="A82" s="61" t="s">
        <v>153</v>
      </c>
      <c r="B82" s="135" t="s">
        <v>215</v>
      </c>
      <c r="C82" s="136">
        <f>(((C29+C66+C76+C85+C106)-(C54-C55-C103-C104))/30*2.96)/12</f>
        <v>70.336924104649995</v>
      </c>
      <c r="D82" s="48"/>
      <c r="F82" s="47"/>
    </row>
    <row r="83" spans="1:6" ht="14.25" customHeight="1" x14ac:dyDescent="0.25">
      <c r="A83" s="61" t="s">
        <v>155</v>
      </c>
      <c r="B83" s="135" t="s">
        <v>216</v>
      </c>
      <c r="C83" s="136">
        <f>(((C29+C66+C76+C85+C106)-(C54-C55-C103-C104))/30*5*1.5%)/12</f>
        <v>1.7821855769759285</v>
      </c>
      <c r="D83" s="48"/>
      <c r="F83" s="47"/>
    </row>
    <row r="84" spans="1:6" ht="14.25" customHeight="1" x14ac:dyDescent="0.25">
      <c r="A84" s="61" t="s">
        <v>157</v>
      </c>
      <c r="B84" s="135" t="s">
        <v>217</v>
      </c>
      <c r="C84" s="136">
        <f>(((C29+C66+C76+C85+C106)-(C54-C55-C103-C104))/30*15*0.78%)/12</f>
        <v>2.7802095000824494</v>
      </c>
      <c r="D84" s="48"/>
      <c r="F84" s="47"/>
    </row>
    <row r="85" spans="1:6" ht="14.25" customHeight="1" x14ac:dyDescent="0.25">
      <c r="A85" s="61" t="s">
        <v>159</v>
      </c>
      <c r="B85" s="135" t="s">
        <v>218</v>
      </c>
      <c r="C85" s="136">
        <f>(((C35*3.95/12)+(C56*3.95*1.02%))/12+((C29+C34)*39.8%*3.95)*1.02%/12)</f>
        <v>15.885772317957962</v>
      </c>
      <c r="D85" s="79"/>
      <c r="F85" s="47"/>
    </row>
    <row r="86" spans="1:6" ht="14.25" customHeight="1" x14ac:dyDescent="0.25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">
      <c r="A87" s="68"/>
      <c r="B87" s="138" t="s">
        <v>187</v>
      </c>
      <c r="C87" s="99">
        <f>SUM(C81:C86)</f>
        <v>90.785091499666336</v>
      </c>
      <c r="D87" s="48"/>
      <c r="F87" s="47"/>
    </row>
    <row r="88" spans="1:6" ht="14.25" customHeight="1" thickBot="1" x14ac:dyDescent="0.3">
      <c r="A88" s="100"/>
      <c r="B88" s="100"/>
      <c r="C88" s="100"/>
      <c r="E88" s="48"/>
      <c r="F88" s="47"/>
    </row>
    <row r="89" spans="1:6" ht="14.25" customHeight="1" x14ac:dyDescent="0.25">
      <c r="A89" s="139"/>
      <c r="B89" s="281" t="s">
        <v>220</v>
      </c>
      <c r="C89" s="281"/>
      <c r="D89" s="48"/>
      <c r="F89" s="47"/>
    </row>
    <row r="90" spans="1:6" ht="14.25" customHeight="1" x14ac:dyDescent="0.25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25">
      <c r="A91" s="61" t="s">
        <v>151</v>
      </c>
      <c r="B91" s="140" t="s">
        <v>223</v>
      </c>
      <c r="C91" s="141">
        <v>0</v>
      </c>
      <c r="D91" s="48"/>
      <c r="F91" s="47"/>
    </row>
    <row r="92" spans="1:6" ht="14.25" customHeight="1" thickBot="1" x14ac:dyDescent="0.3">
      <c r="A92" s="142"/>
      <c r="B92" s="138" t="s">
        <v>187</v>
      </c>
      <c r="C92" s="143">
        <v>0</v>
      </c>
      <c r="D92" s="144"/>
      <c r="F92" s="47"/>
    </row>
    <row r="93" spans="1:6" ht="14.25" customHeight="1" thickBot="1" x14ac:dyDescent="0.3">
      <c r="A93" s="100"/>
      <c r="B93" s="100"/>
      <c r="C93" s="100"/>
      <c r="E93" s="48"/>
      <c r="F93" s="47"/>
    </row>
    <row r="94" spans="1:6" ht="14.25" customHeight="1" x14ac:dyDescent="0.25">
      <c r="A94" s="102"/>
      <c r="B94" s="111" t="s">
        <v>224</v>
      </c>
      <c r="C94" s="112"/>
      <c r="D94" s="48"/>
      <c r="F94" s="47"/>
    </row>
    <row r="95" spans="1:6" ht="14.25" customHeight="1" x14ac:dyDescent="0.25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25">
      <c r="A96" s="61" t="s">
        <v>212</v>
      </c>
      <c r="B96" s="62" t="s">
        <v>213</v>
      </c>
      <c r="C96" s="63">
        <f>C87</f>
        <v>90.785091499666336</v>
      </c>
      <c r="D96" s="145"/>
    </row>
    <row r="97" spans="1:6" ht="15" customHeight="1" x14ac:dyDescent="0.25">
      <c r="A97" s="61" t="s">
        <v>221</v>
      </c>
      <c r="B97" s="62" t="s">
        <v>222</v>
      </c>
      <c r="C97" s="63">
        <v>0</v>
      </c>
      <c r="D97" s="48"/>
      <c r="F97" s="47"/>
    </row>
    <row r="98" spans="1:6" ht="15" customHeight="1" thickBot="1" x14ac:dyDescent="0.3">
      <c r="A98" s="68"/>
      <c r="B98" s="115" t="s">
        <v>171</v>
      </c>
      <c r="C98" s="70">
        <f>SUM(C96:C97)</f>
        <v>90.785091499666336</v>
      </c>
      <c r="D98" s="48"/>
      <c r="F98" s="47"/>
    </row>
    <row r="99" spans="1:6" ht="15" customHeight="1" thickBot="1" x14ac:dyDescent="0.3">
      <c r="F99" s="47"/>
    </row>
    <row r="100" spans="1:6" ht="15" customHeight="1" x14ac:dyDescent="0.25">
      <c r="A100" s="147"/>
      <c r="B100" s="130" t="s">
        <v>226</v>
      </c>
      <c r="C100" s="148"/>
      <c r="F100" s="47"/>
    </row>
    <row r="101" spans="1:6" ht="15" customHeight="1" x14ac:dyDescent="0.25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25">
      <c r="A102" s="151" t="s">
        <v>151</v>
      </c>
      <c r="B102" s="152" t="s">
        <v>228</v>
      </c>
      <c r="C102" s="153">
        <f>'Anexo III-C Uniformes'!H48</f>
        <v>56.813333333333333</v>
      </c>
      <c r="F102" s="47"/>
    </row>
    <row r="103" spans="1:6" x14ac:dyDescent="0.25">
      <c r="A103" s="151" t="s">
        <v>153</v>
      </c>
      <c r="B103" s="154" t="s">
        <v>229</v>
      </c>
      <c r="C103" s="155">
        <f>'Anexo III-B Material'!F41</f>
        <v>456.64049999999997</v>
      </c>
      <c r="D103" s="156"/>
      <c r="E103" s="156"/>
      <c r="F103" s="156"/>
    </row>
    <row r="104" spans="1:6" ht="15" customHeight="1" x14ac:dyDescent="0.25">
      <c r="A104" s="151" t="s">
        <v>155</v>
      </c>
      <c r="B104" s="152" t="s">
        <v>230</v>
      </c>
      <c r="C104" s="157">
        <f>'Anexo III-A Equip.'!F18</f>
        <v>508.62252777777775</v>
      </c>
      <c r="D104" s="156"/>
      <c r="F104" s="156"/>
    </row>
    <row r="105" spans="1:6" ht="15" customHeight="1" x14ac:dyDescent="0.25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">
      <c r="A106" s="161"/>
      <c r="B106" s="162" t="s">
        <v>232</v>
      </c>
      <c r="C106" s="163">
        <f>C102+C103+C104</f>
        <v>1022.0763611111111</v>
      </c>
      <c r="D106" s="164"/>
      <c r="F106" s="47"/>
    </row>
    <row r="107" spans="1:6" ht="15" customHeight="1" thickBot="1" x14ac:dyDescent="0.3">
      <c r="A107" s="165"/>
      <c r="B107" s="166"/>
      <c r="C107" s="167"/>
      <c r="D107" s="167"/>
      <c r="F107" s="47"/>
    </row>
    <row r="108" spans="1:6" ht="15" customHeight="1" x14ac:dyDescent="0.25">
      <c r="A108" s="168"/>
      <c r="B108" s="282" t="s">
        <v>233</v>
      </c>
      <c r="C108" s="282"/>
      <c r="D108" s="282"/>
      <c r="F108" s="47"/>
    </row>
    <row r="109" spans="1:6" ht="15" customHeight="1" x14ac:dyDescent="0.25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25">
      <c r="A110" s="151" t="s">
        <v>151</v>
      </c>
      <c r="B110" s="170" t="s">
        <v>235</v>
      </c>
      <c r="C110" s="171">
        <v>4.47</v>
      </c>
      <c r="D110" s="74">
        <f>(C127)*C110/100</f>
        <v>326.20643282171096</v>
      </c>
      <c r="F110" s="47"/>
    </row>
    <row r="111" spans="1:6" ht="15" customHeight="1" x14ac:dyDescent="0.25">
      <c r="A111" s="151" t="s">
        <v>153</v>
      </c>
      <c r="B111" s="170" t="s">
        <v>236</v>
      </c>
      <c r="C111" s="171">
        <v>3.06</v>
      </c>
      <c r="D111" s="74">
        <f>(C127+D110)*C111/100</f>
        <v>233.29101850752903</v>
      </c>
      <c r="F111" s="47"/>
    </row>
    <row r="112" spans="1:6" ht="15" customHeight="1" x14ac:dyDescent="0.25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25">
      <c r="A113" s="151"/>
      <c r="B113" s="170" t="s">
        <v>238</v>
      </c>
      <c r="C113" s="171">
        <f>3+0.65</f>
        <v>3.65</v>
      </c>
      <c r="D113" s="74">
        <f>((C127+D110+D111)/(1-(C113+C115)/100))*C113/100</f>
        <v>313.94317317563593</v>
      </c>
      <c r="F113" s="47"/>
    </row>
    <row r="114" spans="1:6" ht="15" customHeight="1" x14ac:dyDescent="0.25">
      <c r="A114" s="151"/>
      <c r="B114" s="170" t="s">
        <v>239</v>
      </c>
      <c r="C114" s="171"/>
      <c r="D114" s="74"/>
      <c r="F114" s="47"/>
    </row>
    <row r="115" spans="1:6" ht="15" customHeight="1" x14ac:dyDescent="0.25">
      <c r="A115" s="151"/>
      <c r="B115" s="170" t="s">
        <v>240</v>
      </c>
      <c r="C115" s="172">
        <v>5</v>
      </c>
      <c r="D115" s="74">
        <f>((C127+D110+D111)/(1-(C113+C115)/100))*C115/100</f>
        <v>430.05914133648758</v>
      </c>
      <c r="F115" s="47"/>
    </row>
    <row r="116" spans="1:6" ht="15" customHeight="1" x14ac:dyDescent="0.25">
      <c r="A116" s="151"/>
      <c r="B116" s="170" t="s">
        <v>241</v>
      </c>
      <c r="C116" s="171"/>
      <c r="D116" s="74"/>
      <c r="F116" s="47"/>
    </row>
    <row r="117" spans="1:6" ht="15" customHeight="1" thickBot="1" x14ac:dyDescent="0.3">
      <c r="A117" s="173"/>
      <c r="B117" s="138" t="s">
        <v>187</v>
      </c>
      <c r="C117" s="174">
        <f>SUM(C110:C116)</f>
        <v>16.18</v>
      </c>
      <c r="D117" s="99">
        <f>SUM(D110:D116)</f>
        <v>1303.4997658413636</v>
      </c>
      <c r="F117" s="47"/>
    </row>
    <row r="118" spans="1:6" ht="15" customHeight="1" x14ac:dyDescent="0.25">
      <c r="A118" s="165"/>
      <c r="B118" s="166"/>
      <c r="C118" s="167"/>
      <c r="D118" s="167"/>
      <c r="F118" s="47"/>
    </row>
    <row r="119" spans="1:6" s="146" customFormat="1" ht="15" customHeight="1" x14ac:dyDescent="0.25">
      <c r="A119" s="283" t="s">
        <v>242</v>
      </c>
      <c r="B119" s="283"/>
      <c r="C119" s="283"/>
      <c r="D119" s="175"/>
    </row>
    <row r="120" spans="1:6" s="146" customFormat="1" ht="15" customHeight="1" thickBot="1" x14ac:dyDescent="0.3">
      <c r="A120" s="47"/>
      <c r="B120" s="175"/>
      <c r="C120" s="47"/>
      <c r="D120" s="47"/>
    </row>
    <row r="121" spans="1:6" s="146" customFormat="1" ht="24" x14ac:dyDescent="0.25">
      <c r="A121" s="102"/>
      <c r="B121" s="176" t="s">
        <v>243</v>
      </c>
      <c r="C121" s="177" t="s">
        <v>150</v>
      </c>
    </row>
    <row r="122" spans="1:6" s="146" customFormat="1" ht="15" customHeight="1" x14ac:dyDescent="0.25">
      <c r="A122" s="71" t="s">
        <v>151</v>
      </c>
      <c r="B122" s="170" t="s">
        <v>244</v>
      </c>
      <c r="C122" s="74">
        <f>C29</f>
        <v>3321.39</v>
      </c>
    </row>
    <row r="123" spans="1:6" s="146" customFormat="1" ht="15" customHeight="1" x14ac:dyDescent="0.25">
      <c r="A123" s="71" t="s">
        <v>153</v>
      </c>
      <c r="B123" s="170" t="s">
        <v>245</v>
      </c>
      <c r="C123" s="74">
        <f>C66</f>
        <v>2642.649895</v>
      </c>
    </row>
    <row r="124" spans="1:6" s="146" customFormat="1" ht="15" customHeight="1" x14ac:dyDescent="0.25">
      <c r="A124" s="71" t="s">
        <v>155</v>
      </c>
      <c r="B124" s="170" t="s">
        <v>246</v>
      </c>
      <c r="C124" s="74">
        <f>C76</f>
        <v>220.78171327761112</v>
      </c>
    </row>
    <row r="125" spans="1:6" s="146" customFormat="1" ht="15" customHeight="1" x14ac:dyDescent="0.25">
      <c r="A125" s="71" t="s">
        <v>157</v>
      </c>
      <c r="B125" s="170" t="s">
        <v>247</v>
      </c>
      <c r="C125" s="74">
        <f>C98</f>
        <v>90.785091499666336</v>
      </c>
    </row>
    <row r="126" spans="1:6" s="146" customFormat="1" ht="15" customHeight="1" x14ac:dyDescent="0.25">
      <c r="A126" s="71" t="s">
        <v>159</v>
      </c>
      <c r="B126" s="170" t="s">
        <v>248</v>
      </c>
      <c r="C126" s="74">
        <f>C106</f>
        <v>1022.0763611111111</v>
      </c>
    </row>
    <row r="127" spans="1:6" s="146" customFormat="1" ht="15" customHeight="1" x14ac:dyDescent="0.25">
      <c r="A127" s="71"/>
      <c r="B127" s="169" t="s">
        <v>249</v>
      </c>
      <c r="C127" s="178">
        <f>SUM(C122:C126)</f>
        <v>7297.6830608883884</v>
      </c>
    </row>
    <row r="128" spans="1:6" s="146" customFormat="1" ht="15" customHeight="1" x14ac:dyDescent="0.25">
      <c r="A128" s="71" t="s">
        <v>161</v>
      </c>
      <c r="B128" s="170" t="s">
        <v>250</v>
      </c>
      <c r="C128" s="74">
        <f>D117</f>
        <v>1303.4997658413636</v>
      </c>
    </row>
    <row r="129" spans="1:5" s="146" customFormat="1" x14ac:dyDescent="0.25">
      <c r="A129" s="71"/>
      <c r="B129" s="133" t="s">
        <v>251</v>
      </c>
      <c r="C129" s="178">
        <f>SUM(C127:C128)</f>
        <v>8601.1828267297515</v>
      </c>
    </row>
    <row r="130" spans="1:5" s="146" customFormat="1" ht="15" customHeight="1" thickBot="1" x14ac:dyDescent="0.3">
      <c r="A130" s="68"/>
      <c r="B130" s="179" t="s">
        <v>252</v>
      </c>
      <c r="C130" s="180">
        <f>C129/C29</f>
        <v>2.5896335048668635</v>
      </c>
    </row>
    <row r="131" spans="1:5" s="146" customFormat="1" ht="15" customHeight="1" x14ac:dyDescent="0.25">
      <c r="A131" s="47"/>
      <c r="B131" s="175"/>
      <c r="C131" s="47"/>
      <c r="D131" s="47"/>
      <c r="E131" s="47"/>
    </row>
    <row r="132" spans="1:5" ht="15.75" thickBot="1" x14ac:dyDescent="0.3"/>
    <row r="133" spans="1:5" x14ac:dyDescent="0.25">
      <c r="A133" s="168"/>
      <c r="B133" s="282" t="s">
        <v>253</v>
      </c>
      <c r="C133" s="282"/>
      <c r="D133" s="282"/>
    </row>
    <row r="134" spans="1:5" x14ac:dyDescent="0.25">
      <c r="A134" s="149">
        <v>6</v>
      </c>
      <c r="B134" s="133" t="s">
        <v>234</v>
      </c>
      <c r="C134" s="169" t="s">
        <v>176</v>
      </c>
      <c r="D134" s="134" t="s">
        <v>150</v>
      </c>
    </row>
    <row r="135" spans="1:5" x14ac:dyDescent="0.25">
      <c r="A135" s="151" t="s">
        <v>151</v>
      </c>
      <c r="B135" s="170" t="s">
        <v>235</v>
      </c>
      <c r="C135" s="171">
        <v>4.47</v>
      </c>
      <c r="D135" s="74">
        <f>(C152)*C135/100</f>
        <v>326.20643282171096</v>
      </c>
    </row>
    <row r="136" spans="1:5" x14ac:dyDescent="0.25">
      <c r="A136" s="151" t="s">
        <v>153</v>
      </c>
      <c r="B136" s="170" t="s">
        <v>236</v>
      </c>
      <c r="C136" s="171">
        <v>3.06</v>
      </c>
      <c r="D136" s="74">
        <f>(C152+D135)*C136/100</f>
        <v>233.29101850752903</v>
      </c>
    </row>
    <row r="137" spans="1:5" x14ac:dyDescent="0.25">
      <c r="A137" s="151" t="s">
        <v>155</v>
      </c>
      <c r="B137" s="170" t="s">
        <v>237</v>
      </c>
      <c r="C137" s="171"/>
      <c r="D137" s="74"/>
    </row>
    <row r="138" spans="1:5" x14ac:dyDescent="0.25">
      <c r="A138" s="151"/>
      <c r="B138" s="170" t="s">
        <v>254</v>
      </c>
      <c r="C138" s="95">
        <f>1.65+7.6</f>
        <v>9.25</v>
      </c>
      <c r="D138" s="74">
        <f>((C152+D135+D136)/(1-(C138+C140)/100))*C138/100</f>
        <v>847.56757711968589</v>
      </c>
    </row>
    <row r="139" spans="1:5" x14ac:dyDescent="0.25">
      <c r="A139" s="151"/>
      <c r="B139" s="170" t="s">
        <v>239</v>
      </c>
      <c r="C139" s="171"/>
      <c r="D139" s="74"/>
    </row>
    <row r="140" spans="1:5" x14ac:dyDescent="0.25">
      <c r="A140" s="151"/>
      <c r="B140" s="170" t="s">
        <v>240</v>
      </c>
      <c r="C140" s="172">
        <v>5</v>
      </c>
      <c r="D140" s="74">
        <f>((C152+D135+D136)/(1-(C138+C140)/100))*C140/100</f>
        <v>458.14463628091124</v>
      </c>
    </row>
    <row r="141" spans="1:5" x14ac:dyDescent="0.25">
      <c r="A141" s="151"/>
      <c r="B141" s="170" t="s">
        <v>241</v>
      </c>
      <c r="C141" s="171"/>
      <c r="D141" s="74"/>
    </row>
    <row r="142" spans="1:5" ht="15.75" thickBot="1" x14ac:dyDescent="0.3">
      <c r="A142" s="173"/>
      <c r="B142" s="138" t="s">
        <v>187</v>
      </c>
      <c r="C142" s="174">
        <f>SUM(C135:C141)</f>
        <v>21.78</v>
      </c>
      <c r="D142" s="99">
        <f>SUM(D135:D141)</f>
        <v>1865.2096647298372</v>
      </c>
    </row>
    <row r="143" spans="1:5" x14ac:dyDescent="0.25">
      <c r="A143" s="100"/>
      <c r="B143" s="100"/>
      <c r="C143" s="100"/>
      <c r="D143" s="100"/>
    </row>
    <row r="144" spans="1:5" x14ac:dyDescent="0.25">
      <c r="A144" s="288" t="s">
        <v>242</v>
      </c>
      <c r="B144" s="288"/>
      <c r="C144" s="288"/>
      <c r="D144" s="181"/>
    </row>
    <row r="145" spans="1:4" ht="15.75" thickBot="1" x14ac:dyDescent="0.3">
      <c r="A145" s="100"/>
      <c r="B145" s="182"/>
      <c r="C145" s="100"/>
      <c r="D145" s="181"/>
    </row>
    <row r="146" spans="1:4" ht="24" x14ac:dyDescent="0.25">
      <c r="A146" s="102"/>
      <c r="B146" s="176" t="s">
        <v>243</v>
      </c>
      <c r="C146" s="177" t="s">
        <v>150</v>
      </c>
      <c r="D146" s="181"/>
    </row>
    <row r="147" spans="1:4" x14ac:dyDescent="0.25">
      <c r="A147" s="71" t="s">
        <v>151</v>
      </c>
      <c r="B147" s="170" t="s">
        <v>244</v>
      </c>
      <c r="C147" s="74">
        <f>C122</f>
        <v>3321.39</v>
      </c>
      <c r="D147" s="181"/>
    </row>
    <row r="148" spans="1:4" x14ac:dyDescent="0.25">
      <c r="A148" s="71" t="s">
        <v>153</v>
      </c>
      <c r="B148" s="170" t="s">
        <v>245</v>
      </c>
      <c r="C148" s="74">
        <f>C123</f>
        <v>2642.649895</v>
      </c>
      <c r="D148" s="181"/>
    </row>
    <row r="149" spans="1:4" x14ac:dyDescent="0.25">
      <c r="A149" s="71" t="s">
        <v>155</v>
      </c>
      <c r="B149" s="170" t="s">
        <v>246</v>
      </c>
      <c r="C149" s="74">
        <f>C124</f>
        <v>220.78171327761112</v>
      </c>
      <c r="D149" s="181"/>
    </row>
    <row r="150" spans="1:4" x14ac:dyDescent="0.25">
      <c r="A150" s="71" t="s">
        <v>157</v>
      </c>
      <c r="B150" s="170" t="s">
        <v>247</v>
      </c>
      <c r="C150" s="74">
        <f>C125</f>
        <v>90.785091499666336</v>
      </c>
      <c r="D150" s="181"/>
    </row>
    <row r="151" spans="1:4" x14ac:dyDescent="0.25">
      <c r="A151" s="71" t="s">
        <v>159</v>
      </c>
      <c r="B151" s="170" t="s">
        <v>248</v>
      </c>
      <c r="C151" s="74">
        <f>C126</f>
        <v>1022.0763611111111</v>
      </c>
      <c r="D151" s="181"/>
    </row>
    <row r="152" spans="1:4" x14ac:dyDescent="0.25">
      <c r="A152" s="71"/>
      <c r="B152" s="169" t="s">
        <v>249</v>
      </c>
      <c r="C152" s="178">
        <f>SUM(C147:C151)</f>
        <v>7297.6830608883884</v>
      </c>
      <c r="D152" s="181"/>
    </row>
    <row r="153" spans="1:4" x14ac:dyDescent="0.25">
      <c r="A153" s="71" t="s">
        <v>161</v>
      </c>
      <c r="B153" s="170" t="s">
        <v>250</v>
      </c>
      <c r="C153" s="74">
        <f>D142</f>
        <v>1865.2096647298372</v>
      </c>
      <c r="D153" s="181"/>
    </row>
    <row r="154" spans="1:4" x14ac:dyDescent="0.25">
      <c r="A154" s="71"/>
      <c r="B154" s="133" t="s">
        <v>251</v>
      </c>
      <c r="C154" s="178">
        <f>SUM(C152:C153)</f>
        <v>9162.8927256182251</v>
      </c>
      <c r="D154" s="181"/>
    </row>
    <row r="155" spans="1:4" ht="15.75" thickBot="1" x14ac:dyDescent="0.3">
      <c r="A155" s="68"/>
      <c r="B155" s="179" t="s">
        <v>252</v>
      </c>
      <c r="C155" s="180">
        <f>C154/C29</f>
        <v>2.758752427633679</v>
      </c>
      <c r="D155" s="181"/>
    </row>
  </sheetData>
  <mergeCells count="26">
    <mergeCell ref="B1:E1"/>
    <mergeCell ref="B2:E2"/>
    <mergeCell ref="B3:E3"/>
    <mergeCell ref="B4:E4"/>
    <mergeCell ref="B5:E5"/>
    <mergeCell ref="B8:E8"/>
    <mergeCell ref="B10:E10"/>
    <mergeCell ref="C12:E12"/>
    <mergeCell ref="C13:E13"/>
    <mergeCell ref="C14:E14"/>
    <mergeCell ref="B133:D133"/>
    <mergeCell ref="A144:C144"/>
    <mergeCell ref="B6:G6"/>
    <mergeCell ref="B31:C31"/>
    <mergeCell ref="B32:C32"/>
    <mergeCell ref="A39:D39"/>
    <mergeCell ref="B89:C89"/>
    <mergeCell ref="B108:D108"/>
    <mergeCell ref="A119:C119"/>
    <mergeCell ref="C15:E15"/>
    <mergeCell ref="C16:E16"/>
    <mergeCell ref="C17:E17"/>
    <mergeCell ref="C18:E18"/>
    <mergeCell ref="A21:C21"/>
    <mergeCell ref="B30:D30"/>
    <mergeCell ref="B7:E7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A8D5A-45A0-4ACA-9E8A-736452B81BB2}">
  <dimension ref="A1:G157"/>
  <sheetViews>
    <sheetView zoomScaleNormal="100" workbookViewId="0">
      <selection activeCell="B3" sqref="B3:E3"/>
    </sheetView>
  </sheetViews>
  <sheetFormatPr defaultColWidth="11.42578125" defaultRowHeight="15" x14ac:dyDescent="0.25"/>
  <cols>
    <col min="1" max="1" width="5.140625" style="47" customWidth="1"/>
    <col min="2" max="2" width="57.5703125" style="47" customWidth="1"/>
    <col min="3" max="3" width="16.7109375" style="47" customWidth="1"/>
    <col min="4" max="4" width="10.7109375" style="47" bestFit="1" customWidth="1"/>
    <col min="5" max="5" width="6.85546875" style="47" bestFit="1" customWidth="1"/>
    <col min="6" max="6" width="7.85546875" style="48" bestFit="1" customWidth="1"/>
    <col min="7" max="7" width="11.42578125" style="47" customWidth="1"/>
    <col min="8" max="8" width="46" style="47" customWidth="1"/>
    <col min="9" max="9" width="17" style="47" customWidth="1"/>
    <col min="10" max="10" width="14.28515625" style="47" customWidth="1"/>
    <col min="11" max="256" width="11.42578125" style="47"/>
    <col min="257" max="257" width="5.140625" style="47" customWidth="1"/>
    <col min="258" max="258" width="57.5703125" style="47" customWidth="1"/>
    <col min="259" max="259" width="16.7109375" style="47" customWidth="1"/>
    <col min="260" max="260" width="10.28515625" style="47" bestFit="1" customWidth="1"/>
    <col min="261" max="261" width="6.85546875" style="47" bestFit="1" customWidth="1"/>
    <col min="262" max="262" width="7.85546875" style="47" bestFit="1" customWidth="1"/>
    <col min="263" max="263" width="11.42578125" style="47"/>
    <col min="264" max="264" width="46" style="47" customWidth="1"/>
    <col min="265" max="265" width="17" style="47" customWidth="1"/>
    <col min="266" max="266" width="14.28515625" style="47" customWidth="1"/>
    <col min="267" max="512" width="11.42578125" style="47"/>
    <col min="513" max="513" width="5.140625" style="47" customWidth="1"/>
    <col min="514" max="514" width="57.5703125" style="47" customWidth="1"/>
    <col min="515" max="515" width="16.7109375" style="47" customWidth="1"/>
    <col min="516" max="516" width="10.28515625" style="47" bestFit="1" customWidth="1"/>
    <col min="517" max="517" width="6.85546875" style="47" bestFit="1" customWidth="1"/>
    <col min="518" max="518" width="7.85546875" style="47" bestFit="1" customWidth="1"/>
    <col min="519" max="519" width="11.42578125" style="47"/>
    <col min="520" max="520" width="46" style="47" customWidth="1"/>
    <col min="521" max="521" width="17" style="47" customWidth="1"/>
    <col min="522" max="522" width="14.28515625" style="47" customWidth="1"/>
    <col min="523" max="768" width="11.42578125" style="47"/>
    <col min="769" max="769" width="5.140625" style="47" customWidth="1"/>
    <col min="770" max="770" width="57.5703125" style="47" customWidth="1"/>
    <col min="771" max="771" width="16.7109375" style="47" customWidth="1"/>
    <col min="772" max="772" width="10.28515625" style="47" bestFit="1" customWidth="1"/>
    <col min="773" max="773" width="6.85546875" style="47" bestFit="1" customWidth="1"/>
    <col min="774" max="774" width="7.85546875" style="47" bestFit="1" customWidth="1"/>
    <col min="775" max="775" width="11.42578125" style="47"/>
    <col min="776" max="776" width="46" style="47" customWidth="1"/>
    <col min="777" max="777" width="17" style="47" customWidth="1"/>
    <col min="778" max="778" width="14.28515625" style="47" customWidth="1"/>
    <col min="779" max="1024" width="11.42578125" style="47"/>
    <col min="1025" max="1025" width="5.140625" style="47" customWidth="1"/>
    <col min="1026" max="1026" width="57.5703125" style="47" customWidth="1"/>
    <col min="1027" max="1027" width="16.7109375" style="47" customWidth="1"/>
    <col min="1028" max="1028" width="10.28515625" style="47" bestFit="1" customWidth="1"/>
    <col min="1029" max="1029" width="6.85546875" style="47" bestFit="1" customWidth="1"/>
    <col min="1030" max="1030" width="7.85546875" style="47" bestFit="1" customWidth="1"/>
    <col min="1031" max="1031" width="11.42578125" style="47"/>
    <col min="1032" max="1032" width="46" style="47" customWidth="1"/>
    <col min="1033" max="1033" width="17" style="47" customWidth="1"/>
    <col min="1034" max="1034" width="14.28515625" style="47" customWidth="1"/>
    <col min="1035" max="1280" width="11.42578125" style="47"/>
    <col min="1281" max="1281" width="5.140625" style="47" customWidth="1"/>
    <col min="1282" max="1282" width="57.5703125" style="47" customWidth="1"/>
    <col min="1283" max="1283" width="16.7109375" style="47" customWidth="1"/>
    <col min="1284" max="1284" width="10.28515625" style="47" bestFit="1" customWidth="1"/>
    <col min="1285" max="1285" width="6.85546875" style="47" bestFit="1" customWidth="1"/>
    <col min="1286" max="1286" width="7.85546875" style="47" bestFit="1" customWidth="1"/>
    <col min="1287" max="1287" width="11.42578125" style="47"/>
    <col min="1288" max="1288" width="46" style="47" customWidth="1"/>
    <col min="1289" max="1289" width="17" style="47" customWidth="1"/>
    <col min="1290" max="1290" width="14.28515625" style="47" customWidth="1"/>
    <col min="1291" max="1536" width="11.42578125" style="47"/>
    <col min="1537" max="1537" width="5.140625" style="47" customWidth="1"/>
    <col min="1538" max="1538" width="57.5703125" style="47" customWidth="1"/>
    <col min="1539" max="1539" width="16.7109375" style="47" customWidth="1"/>
    <col min="1540" max="1540" width="10.28515625" style="47" bestFit="1" customWidth="1"/>
    <col min="1541" max="1541" width="6.85546875" style="47" bestFit="1" customWidth="1"/>
    <col min="1542" max="1542" width="7.85546875" style="47" bestFit="1" customWidth="1"/>
    <col min="1543" max="1543" width="11.42578125" style="47"/>
    <col min="1544" max="1544" width="46" style="47" customWidth="1"/>
    <col min="1545" max="1545" width="17" style="47" customWidth="1"/>
    <col min="1546" max="1546" width="14.28515625" style="47" customWidth="1"/>
    <col min="1547" max="1792" width="11.42578125" style="47"/>
    <col min="1793" max="1793" width="5.140625" style="47" customWidth="1"/>
    <col min="1794" max="1794" width="57.5703125" style="47" customWidth="1"/>
    <col min="1795" max="1795" width="16.7109375" style="47" customWidth="1"/>
    <col min="1796" max="1796" width="10.28515625" style="47" bestFit="1" customWidth="1"/>
    <col min="1797" max="1797" width="6.85546875" style="47" bestFit="1" customWidth="1"/>
    <col min="1798" max="1798" width="7.85546875" style="47" bestFit="1" customWidth="1"/>
    <col min="1799" max="1799" width="11.42578125" style="47"/>
    <col min="1800" max="1800" width="46" style="47" customWidth="1"/>
    <col min="1801" max="1801" width="17" style="47" customWidth="1"/>
    <col min="1802" max="1802" width="14.28515625" style="47" customWidth="1"/>
    <col min="1803" max="2048" width="11.42578125" style="47"/>
    <col min="2049" max="2049" width="5.140625" style="47" customWidth="1"/>
    <col min="2050" max="2050" width="57.5703125" style="47" customWidth="1"/>
    <col min="2051" max="2051" width="16.7109375" style="47" customWidth="1"/>
    <col min="2052" max="2052" width="10.28515625" style="47" bestFit="1" customWidth="1"/>
    <col min="2053" max="2053" width="6.85546875" style="47" bestFit="1" customWidth="1"/>
    <col min="2054" max="2054" width="7.85546875" style="47" bestFit="1" customWidth="1"/>
    <col min="2055" max="2055" width="11.42578125" style="47"/>
    <col min="2056" max="2056" width="46" style="47" customWidth="1"/>
    <col min="2057" max="2057" width="17" style="47" customWidth="1"/>
    <col min="2058" max="2058" width="14.28515625" style="47" customWidth="1"/>
    <col min="2059" max="2304" width="11.42578125" style="47"/>
    <col min="2305" max="2305" width="5.140625" style="47" customWidth="1"/>
    <col min="2306" max="2306" width="57.5703125" style="47" customWidth="1"/>
    <col min="2307" max="2307" width="16.7109375" style="47" customWidth="1"/>
    <col min="2308" max="2308" width="10.28515625" style="47" bestFit="1" customWidth="1"/>
    <col min="2309" max="2309" width="6.85546875" style="47" bestFit="1" customWidth="1"/>
    <col min="2310" max="2310" width="7.85546875" style="47" bestFit="1" customWidth="1"/>
    <col min="2311" max="2311" width="11.42578125" style="47"/>
    <col min="2312" max="2312" width="46" style="47" customWidth="1"/>
    <col min="2313" max="2313" width="17" style="47" customWidth="1"/>
    <col min="2314" max="2314" width="14.28515625" style="47" customWidth="1"/>
    <col min="2315" max="2560" width="11.42578125" style="47"/>
    <col min="2561" max="2561" width="5.140625" style="47" customWidth="1"/>
    <col min="2562" max="2562" width="57.5703125" style="47" customWidth="1"/>
    <col min="2563" max="2563" width="16.7109375" style="47" customWidth="1"/>
    <col min="2564" max="2564" width="10.28515625" style="47" bestFit="1" customWidth="1"/>
    <col min="2565" max="2565" width="6.85546875" style="47" bestFit="1" customWidth="1"/>
    <col min="2566" max="2566" width="7.85546875" style="47" bestFit="1" customWidth="1"/>
    <col min="2567" max="2567" width="11.42578125" style="47"/>
    <col min="2568" max="2568" width="46" style="47" customWidth="1"/>
    <col min="2569" max="2569" width="17" style="47" customWidth="1"/>
    <col min="2570" max="2570" width="14.28515625" style="47" customWidth="1"/>
    <col min="2571" max="2816" width="11.42578125" style="47"/>
    <col min="2817" max="2817" width="5.140625" style="47" customWidth="1"/>
    <col min="2818" max="2818" width="57.5703125" style="47" customWidth="1"/>
    <col min="2819" max="2819" width="16.7109375" style="47" customWidth="1"/>
    <col min="2820" max="2820" width="10.28515625" style="47" bestFit="1" customWidth="1"/>
    <col min="2821" max="2821" width="6.85546875" style="47" bestFit="1" customWidth="1"/>
    <col min="2822" max="2822" width="7.85546875" style="47" bestFit="1" customWidth="1"/>
    <col min="2823" max="2823" width="11.42578125" style="47"/>
    <col min="2824" max="2824" width="46" style="47" customWidth="1"/>
    <col min="2825" max="2825" width="17" style="47" customWidth="1"/>
    <col min="2826" max="2826" width="14.28515625" style="47" customWidth="1"/>
    <col min="2827" max="3072" width="11.42578125" style="47"/>
    <col min="3073" max="3073" width="5.140625" style="47" customWidth="1"/>
    <col min="3074" max="3074" width="57.5703125" style="47" customWidth="1"/>
    <col min="3075" max="3075" width="16.7109375" style="47" customWidth="1"/>
    <col min="3076" max="3076" width="10.28515625" style="47" bestFit="1" customWidth="1"/>
    <col min="3077" max="3077" width="6.85546875" style="47" bestFit="1" customWidth="1"/>
    <col min="3078" max="3078" width="7.85546875" style="47" bestFit="1" customWidth="1"/>
    <col min="3079" max="3079" width="11.42578125" style="47"/>
    <col min="3080" max="3080" width="46" style="47" customWidth="1"/>
    <col min="3081" max="3081" width="17" style="47" customWidth="1"/>
    <col min="3082" max="3082" width="14.28515625" style="47" customWidth="1"/>
    <col min="3083" max="3328" width="11.42578125" style="47"/>
    <col min="3329" max="3329" width="5.140625" style="47" customWidth="1"/>
    <col min="3330" max="3330" width="57.5703125" style="47" customWidth="1"/>
    <col min="3331" max="3331" width="16.7109375" style="47" customWidth="1"/>
    <col min="3332" max="3332" width="10.28515625" style="47" bestFit="1" customWidth="1"/>
    <col min="3333" max="3333" width="6.85546875" style="47" bestFit="1" customWidth="1"/>
    <col min="3334" max="3334" width="7.85546875" style="47" bestFit="1" customWidth="1"/>
    <col min="3335" max="3335" width="11.42578125" style="47"/>
    <col min="3336" max="3336" width="46" style="47" customWidth="1"/>
    <col min="3337" max="3337" width="17" style="47" customWidth="1"/>
    <col min="3338" max="3338" width="14.28515625" style="47" customWidth="1"/>
    <col min="3339" max="3584" width="11.42578125" style="47"/>
    <col min="3585" max="3585" width="5.140625" style="47" customWidth="1"/>
    <col min="3586" max="3586" width="57.5703125" style="47" customWidth="1"/>
    <col min="3587" max="3587" width="16.7109375" style="47" customWidth="1"/>
    <col min="3588" max="3588" width="10.28515625" style="47" bestFit="1" customWidth="1"/>
    <col min="3589" max="3589" width="6.85546875" style="47" bestFit="1" customWidth="1"/>
    <col min="3590" max="3590" width="7.85546875" style="47" bestFit="1" customWidth="1"/>
    <col min="3591" max="3591" width="11.42578125" style="47"/>
    <col min="3592" max="3592" width="46" style="47" customWidth="1"/>
    <col min="3593" max="3593" width="17" style="47" customWidth="1"/>
    <col min="3594" max="3594" width="14.28515625" style="47" customWidth="1"/>
    <col min="3595" max="3840" width="11.42578125" style="47"/>
    <col min="3841" max="3841" width="5.140625" style="47" customWidth="1"/>
    <col min="3842" max="3842" width="57.5703125" style="47" customWidth="1"/>
    <col min="3843" max="3843" width="16.7109375" style="47" customWidth="1"/>
    <col min="3844" max="3844" width="10.28515625" style="47" bestFit="1" customWidth="1"/>
    <col min="3845" max="3845" width="6.85546875" style="47" bestFit="1" customWidth="1"/>
    <col min="3846" max="3846" width="7.85546875" style="47" bestFit="1" customWidth="1"/>
    <col min="3847" max="3847" width="11.42578125" style="47"/>
    <col min="3848" max="3848" width="46" style="47" customWidth="1"/>
    <col min="3849" max="3849" width="17" style="47" customWidth="1"/>
    <col min="3850" max="3850" width="14.28515625" style="47" customWidth="1"/>
    <col min="3851" max="4096" width="11.42578125" style="47"/>
    <col min="4097" max="4097" width="5.140625" style="47" customWidth="1"/>
    <col min="4098" max="4098" width="57.5703125" style="47" customWidth="1"/>
    <col min="4099" max="4099" width="16.7109375" style="47" customWidth="1"/>
    <col min="4100" max="4100" width="10.28515625" style="47" bestFit="1" customWidth="1"/>
    <col min="4101" max="4101" width="6.85546875" style="47" bestFit="1" customWidth="1"/>
    <col min="4102" max="4102" width="7.85546875" style="47" bestFit="1" customWidth="1"/>
    <col min="4103" max="4103" width="11.42578125" style="47"/>
    <col min="4104" max="4104" width="46" style="47" customWidth="1"/>
    <col min="4105" max="4105" width="17" style="47" customWidth="1"/>
    <col min="4106" max="4106" width="14.28515625" style="47" customWidth="1"/>
    <col min="4107" max="4352" width="11.42578125" style="47"/>
    <col min="4353" max="4353" width="5.140625" style="47" customWidth="1"/>
    <col min="4354" max="4354" width="57.5703125" style="47" customWidth="1"/>
    <col min="4355" max="4355" width="16.7109375" style="47" customWidth="1"/>
    <col min="4356" max="4356" width="10.28515625" style="47" bestFit="1" customWidth="1"/>
    <col min="4357" max="4357" width="6.85546875" style="47" bestFit="1" customWidth="1"/>
    <col min="4358" max="4358" width="7.85546875" style="47" bestFit="1" customWidth="1"/>
    <col min="4359" max="4359" width="11.42578125" style="47"/>
    <col min="4360" max="4360" width="46" style="47" customWidth="1"/>
    <col min="4361" max="4361" width="17" style="47" customWidth="1"/>
    <col min="4362" max="4362" width="14.28515625" style="47" customWidth="1"/>
    <col min="4363" max="4608" width="11.42578125" style="47"/>
    <col min="4609" max="4609" width="5.140625" style="47" customWidth="1"/>
    <col min="4610" max="4610" width="57.5703125" style="47" customWidth="1"/>
    <col min="4611" max="4611" width="16.7109375" style="47" customWidth="1"/>
    <col min="4612" max="4612" width="10.28515625" style="47" bestFit="1" customWidth="1"/>
    <col min="4613" max="4613" width="6.85546875" style="47" bestFit="1" customWidth="1"/>
    <col min="4614" max="4614" width="7.85546875" style="47" bestFit="1" customWidth="1"/>
    <col min="4615" max="4615" width="11.42578125" style="47"/>
    <col min="4616" max="4616" width="46" style="47" customWidth="1"/>
    <col min="4617" max="4617" width="17" style="47" customWidth="1"/>
    <col min="4618" max="4618" width="14.28515625" style="47" customWidth="1"/>
    <col min="4619" max="4864" width="11.42578125" style="47"/>
    <col min="4865" max="4865" width="5.140625" style="47" customWidth="1"/>
    <col min="4866" max="4866" width="57.5703125" style="47" customWidth="1"/>
    <col min="4867" max="4867" width="16.7109375" style="47" customWidth="1"/>
    <col min="4868" max="4868" width="10.28515625" style="47" bestFit="1" customWidth="1"/>
    <col min="4869" max="4869" width="6.85546875" style="47" bestFit="1" customWidth="1"/>
    <col min="4870" max="4870" width="7.85546875" style="47" bestFit="1" customWidth="1"/>
    <col min="4871" max="4871" width="11.42578125" style="47"/>
    <col min="4872" max="4872" width="46" style="47" customWidth="1"/>
    <col min="4873" max="4873" width="17" style="47" customWidth="1"/>
    <col min="4874" max="4874" width="14.28515625" style="47" customWidth="1"/>
    <col min="4875" max="5120" width="11.42578125" style="47"/>
    <col min="5121" max="5121" width="5.140625" style="47" customWidth="1"/>
    <col min="5122" max="5122" width="57.5703125" style="47" customWidth="1"/>
    <col min="5123" max="5123" width="16.7109375" style="47" customWidth="1"/>
    <col min="5124" max="5124" width="10.28515625" style="47" bestFit="1" customWidth="1"/>
    <col min="5125" max="5125" width="6.85546875" style="47" bestFit="1" customWidth="1"/>
    <col min="5126" max="5126" width="7.85546875" style="47" bestFit="1" customWidth="1"/>
    <col min="5127" max="5127" width="11.42578125" style="47"/>
    <col min="5128" max="5128" width="46" style="47" customWidth="1"/>
    <col min="5129" max="5129" width="17" style="47" customWidth="1"/>
    <col min="5130" max="5130" width="14.28515625" style="47" customWidth="1"/>
    <col min="5131" max="5376" width="11.42578125" style="47"/>
    <col min="5377" max="5377" width="5.140625" style="47" customWidth="1"/>
    <col min="5378" max="5378" width="57.5703125" style="47" customWidth="1"/>
    <col min="5379" max="5379" width="16.7109375" style="47" customWidth="1"/>
    <col min="5380" max="5380" width="10.28515625" style="47" bestFit="1" customWidth="1"/>
    <col min="5381" max="5381" width="6.85546875" style="47" bestFit="1" customWidth="1"/>
    <col min="5382" max="5382" width="7.85546875" style="47" bestFit="1" customWidth="1"/>
    <col min="5383" max="5383" width="11.42578125" style="47"/>
    <col min="5384" max="5384" width="46" style="47" customWidth="1"/>
    <col min="5385" max="5385" width="17" style="47" customWidth="1"/>
    <col min="5386" max="5386" width="14.28515625" style="47" customWidth="1"/>
    <col min="5387" max="5632" width="11.42578125" style="47"/>
    <col min="5633" max="5633" width="5.140625" style="47" customWidth="1"/>
    <col min="5634" max="5634" width="57.5703125" style="47" customWidth="1"/>
    <col min="5635" max="5635" width="16.7109375" style="47" customWidth="1"/>
    <col min="5636" max="5636" width="10.28515625" style="47" bestFit="1" customWidth="1"/>
    <col min="5637" max="5637" width="6.85546875" style="47" bestFit="1" customWidth="1"/>
    <col min="5638" max="5638" width="7.85546875" style="47" bestFit="1" customWidth="1"/>
    <col min="5639" max="5639" width="11.42578125" style="47"/>
    <col min="5640" max="5640" width="46" style="47" customWidth="1"/>
    <col min="5641" max="5641" width="17" style="47" customWidth="1"/>
    <col min="5642" max="5642" width="14.28515625" style="47" customWidth="1"/>
    <col min="5643" max="5888" width="11.42578125" style="47"/>
    <col min="5889" max="5889" width="5.140625" style="47" customWidth="1"/>
    <col min="5890" max="5890" width="57.5703125" style="47" customWidth="1"/>
    <col min="5891" max="5891" width="16.7109375" style="47" customWidth="1"/>
    <col min="5892" max="5892" width="10.28515625" style="47" bestFit="1" customWidth="1"/>
    <col min="5893" max="5893" width="6.85546875" style="47" bestFit="1" customWidth="1"/>
    <col min="5894" max="5894" width="7.85546875" style="47" bestFit="1" customWidth="1"/>
    <col min="5895" max="5895" width="11.42578125" style="47"/>
    <col min="5896" max="5896" width="46" style="47" customWidth="1"/>
    <col min="5897" max="5897" width="17" style="47" customWidth="1"/>
    <col min="5898" max="5898" width="14.28515625" style="47" customWidth="1"/>
    <col min="5899" max="6144" width="11.42578125" style="47"/>
    <col min="6145" max="6145" width="5.140625" style="47" customWidth="1"/>
    <col min="6146" max="6146" width="57.5703125" style="47" customWidth="1"/>
    <col min="6147" max="6147" width="16.7109375" style="47" customWidth="1"/>
    <col min="6148" max="6148" width="10.28515625" style="47" bestFit="1" customWidth="1"/>
    <col min="6149" max="6149" width="6.85546875" style="47" bestFit="1" customWidth="1"/>
    <col min="6150" max="6150" width="7.85546875" style="47" bestFit="1" customWidth="1"/>
    <col min="6151" max="6151" width="11.42578125" style="47"/>
    <col min="6152" max="6152" width="46" style="47" customWidth="1"/>
    <col min="6153" max="6153" width="17" style="47" customWidth="1"/>
    <col min="6154" max="6154" width="14.28515625" style="47" customWidth="1"/>
    <col min="6155" max="6400" width="11.42578125" style="47"/>
    <col min="6401" max="6401" width="5.140625" style="47" customWidth="1"/>
    <col min="6402" max="6402" width="57.5703125" style="47" customWidth="1"/>
    <col min="6403" max="6403" width="16.7109375" style="47" customWidth="1"/>
    <col min="6404" max="6404" width="10.28515625" style="47" bestFit="1" customWidth="1"/>
    <col min="6405" max="6405" width="6.85546875" style="47" bestFit="1" customWidth="1"/>
    <col min="6406" max="6406" width="7.85546875" style="47" bestFit="1" customWidth="1"/>
    <col min="6407" max="6407" width="11.42578125" style="47"/>
    <col min="6408" max="6408" width="46" style="47" customWidth="1"/>
    <col min="6409" max="6409" width="17" style="47" customWidth="1"/>
    <col min="6410" max="6410" width="14.28515625" style="47" customWidth="1"/>
    <col min="6411" max="6656" width="11.42578125" style="47"/>
    <col min="6657" max="6657" width="5.140625" style="47" customWidth="1"/>
    <col min="6658" max="6658" width="57.5703125" style="47" customWidth="1"/>
    <col min="6659" max="6659" width="16.7109375" style="47" customWidth="1"/>
    <col min="6660" max="6660" width="10.28515625" style="47" bestFit="1" customWidth="1"/>
    <col min="6661" max="6661" width="6.85546875" style="47" bestFit="1" customWidth="1"/>
    <col min="6662" max="6662" width="7.85546875" style="47" bestFit="1" customWidth="1"/>
    <col min="6663" max="6663" width="11.42578125" style="47"/>
    <col min="6664" max="6664" width="46" style="47" customWidth="1"/>
    <col min="6665" max="6665" width="17" style="47" customWidth="1"/>
    <col min="6666" max="6666" width="14.28515625" style="47" customWidth="1"/>
    <col min="6667" max="6912" width="11.42578125" style="47"/>
    <col min="6913" max="6913" width="5.140625" style="47" customWidth="1"/>
    <col min="6914" max="6914" width="57.5703125" style="47" customWidth="1"/>
    <col min="6915" max="6915" width="16.7109375" style="47" customWidth="1"/>
    <col min="6916" max="6916" width="10.28515625" style="47" bestFit="1" customWidth="1"/>
    <col min="6917" max="6917" width="6.85546875" style="47" bestFit="1" customWidth="1"/>
    <col min="6918" max="6918" width="7.85546875" style="47" bestFit="1" customWidth="1"/>
    <col min="6919" max="6919" width="11.42578125" style="47"/>
    <col min="6920" max="6920" width="46" style="47" customWidth="1"/>
    <col min="6921" max="6921" width="17" style="47" customWidth="1"/>
    <col min="6922" max="6922" width="14.28515625" style="47" customWidth="1"/>
    <col min="6923" max="7168" width="11.42578125" style="47"/>
    <col min="7169" max="7169" width="5.140625" style="47" customWidth="1"/>
    <col min="7170" max="7170" width="57.5703125" style="47" customWidth="1"/>
    <col min="7171" max="7171" width="16.7109375" style="47" customWidth="1"/>
    <col min="7172" max="7172" width="10.28515625" style="47" bestFit="1" customWidth="1"/>
    <col min="7173" max="7173" width="6.85546875" style="47" bestFit="1" customWidth="1"/>
    <col min="7174" max="7174" width="7.85546875" style="47" bestFit="1" customWidth="1"/>
    <col min="7175" max="7175" width="11.42578125" style="47"/>
    <col min="7176" max="7176" width="46" style="47" customWidth="1"/>
    <col min="7177" max="7177" width="17" style="47" customWidth="1"/>
    <col min="7178" max="7178" width="14.28515625" style="47" customWidth="1"/>
    <col min="7179" max="7424" width="11.42578125" style="47"/>
    <col min="7425" max="7425" width="5.140625" style="47" customWidth="1"/>
    <col min="7426" max="7426" width="57.5703125" style="47" customWidth="1"/>
    <col min="7427" max="7427" width="16.7109375" style="47" customWidth="1"/>
    <col min="7428" max="7428" width="10.28515625" style="47" bestFit="1" customWidth="1"/>
    <col min="7429" max="7429" width="6.85546875" style="47" bestFit="1" customWidth="1"/>
    <col min="7430" max="7430" width="7.85546875" style="47" bestFit="1" customWidth="1"/>
    <col min="7431" max="7431" width="11.42578125" style="47"/>
    <col min="7432" max="7432" width="46" style="47" customWidth="1"/>
    <col min="7433" max="7433" width="17" style="47" customWidth="1"/>
    <col min="7434" max="7434" width="14.28515625" style="47" customWidth="1"/>
    <col min="7435" max="7680" width="11.42578125" style="47"/>
    <col min="7681" max="7681" width="5.140625" style="47" customWidth="1"/>
    <col min="7682" max="7682" width="57.5703125" style="47" customWidth="1"/>
    <col min="7683" max="7683" width="16.7109375" style="47" customWidth="1"/>
    <col min="7684" max="7684" width="10.28515625" style="47" bestFit="1" customWidth="1"/>
    <col min="7685" max="7685" width="6.85546875" style="47" bestFit="1" customWidth="1"/>
    <col min="7686" max="7686" width="7.85546875" style="47" bestFit="1" customWidth="1"/>
    <col min="7687" max="7687" width="11.42578125" style="47"/>
    <col min="7688" max="7688" width="46" style="47" customWidth="1"/>
    <col min="7689" max="7689" width="17" style="47" customWidth="1"/>
    <col min="7690" max="7690" width="14.28515625" style="47" customWidth="1"/>
    <col min="7691" max="7936" width="11.42578125" style="47"/>
    <col min="7937" max="7937" width="5.140625" style="47" customWidth="1"/>
    <col min="7938" max="7938" width="57.5703125" style="47" customWidth="1"/>
    <col min="7939" max="7939" width="16.7109375" style="47" customWidth="1"/>
    <col min="7940" max="7940" width="10.28515625" style="47" bestFit="1" customWidth="1"/>
    <col min="7941" max="7941" width="6.85546875" style="47" bestFit="1" customWidth="1"/>
    <col min="7942" max="7942" width="7.85546875" style="47" bestFit="1" customWidth="1"/>
    <col min="7943" max="7943" width="11.42578125" style="47"/>
    <col min="7944" max="7944" width="46" style="47" customWidth="1"/>
    <col min="7945" max="7945" width="17" style="47" customWidth="1"/>
    <col min="7946" max="7946" width="14.28515625" style="47" customWidth="1"/>
    <col min="7947" max="8192" width="11.42578125" style="47"/>
    <col min="8193" max="8193" width="5.140625" style="47" customWidth="1"/>
    <col min="8194" max="8194" width="57.5703125" style="47" customWidth="1"/>
    <col min="8195" max="8195" width="16.7109375" style="47" customWidth="1"/>
    <col min="8196" max="8196" width="10.28515625" style="47" bestFit="1" customWidth="1"/>
    <col min="8197" max="8197" width="6.85546875" style="47" bestFit="1" customWidth="1"/>
    <col min="8198" max="8198" width="7.85546875" style="47" bestFit="1" customWidth="1"/>
    <col min="8199" max="8199" width="11.42578125" style="47"/>
    <col min="8200" max="8200" width="46" style="47" customWidth="1"/>
    <col min="8201" max="8201" width="17" style="47" customWidth="1"/>
    <col min="8202" max="8202" width="14.28515625" style="47" customWidth="1"/>
    <col min="8203" max="8448" width="11.42578125" style="47"/>
    <col min="8449" max="8449" width="5.140625" style="47" customWidth="1"/>
    <col min="8450" max="8450" width="57.5703125" style="47" customWidth="1"/>
    <col min="8451" max="8451" width="16.7109375" style="47" customWidth="1"/>
    <col min="8452" max="8452" width="10.28515625" style="47" bestFit="1" customWidth="1"/>
    <col min="8453" max="8453" width="6.85546875" style="47" bestFit="1" customWidth="1"/>
    <col min="8454" max="8454" width="7.85546875" style="47" bestFit="1" customWidth="1"/>
    <col min="8455" max="8455" width="11.42578125" style="47"/>
    <col min="8456" max="8456" width="46" style="47" customWidth="1"/>
    <col min="8457" max="8457" width="17" style="47" customWidth="1"/>
    <col min="8458" max="8458" width="14.28515625" style="47" customWidth="1"/>
    <col min="8459" max="8704" width="11.42578125" style="47"/>
    <col min="8705" max="8705" width="5.140625" style="47" customWidth="1"/>
    <col min="8706" max="8706" width="57.5703125" style="47" customWidth="1"/>
    <col min="8707" max="8707" width="16.7109375" style="47" customWidth="1"/>
    <col min="8708" max="8708" width="10.28515625" style="47" bestFit="1" customWidth="1"/>
    <col min="8709" max="8709" width="6.85546875" style="47" bestFit="1" customWidth="1"/>
    <col min="8710" max="8710" width="7.85546875" style="47" bestFit="1" customWidth="1"/>
    <col min="8711" max="8711" width="11.42578125" style="47"/>
    <col min="8712" max="8712" width="46" style="47" customWidth="1"/>
    <col min="8713" max="8713" width="17" style="47" customWidth="1"/>
    <col min="8714" max="8714" width="14.28515625" style="47" customWidth="1"/>
    <col min="8715" max="8960" width="11.42578125" style="47"/>
    <col min="8961" max="8961" width="5.140625" style="47" customWidth="1"/>
    <col min="8962" max="8962" width="57.5703125" style="47" customWidth="1"/>
    <col min="8963" max="8963" width="16.7109375" style="47" customWidth="1"/>
    <col min="8964" max="8964" width="10.28515625" style="47" bestFit="1" customWidth="1"/>
    <col min="8965" max="8965" width="6.85546875" style="47" bestFit="1" customWidth="1"/>
    <col min="8966" max="8966" width="7.85546875" style="47" bestFit="1" customWidth="1"/>
    <col min="8967" max="8967" width="11.42578125" style="47"/>
    <col min="8968" max="8968" width="46" style="47" customWidth="1"/>
    <col min="8969" max="8969" width="17" style="47" customWidth="1"/>
    <col min="8970" max="8970" width="14.28515625" style="47" customWidth="1"/>
    <col min="8971" max="9216" width="11.42578125" style="47"/>
    <col min="9217" max="9217" width="5.140625" style="47" customWidth="1"/>
    <col min="9218" max="9218" width="57.5703125" style="47" customWidth="1"/>
    <col min="9219" max="9219" width="16.7109375" style="47" customWidth="1"/>
    <col min="9220" max="9220" width="10.28515625" style="47" bestFit="1" customWidth="1"/>
    <col min="9221" max="9221" width="6.85546875" style="47" bestFit="1" customWidth="1"/>
    <col min="9222" max="9222" width="7.85546875" style="47" bestFit="1" customWidth="1"/>
    <col min="9223" max="9223" width="11.42578125" style="47"/>
    <col min="9224" max="9224" width="46" style="47" customWidth="1"/>
    <col min="9225" max="9225" width="17" style="47" customWidth="1"/>
    <col min="9226" max="9226" width="14.28515625" style="47" customWidth="1"/>
    <col min="9227" max="9472" width="11.42578125" style="47"/>
    <col min="9473" max="9473" width="5.140625" style="47" customWidth="1"/>
    <col min="9474" max="9474" width="57.5703125" style="47" customWidth="1"/>
    <col min="9475" max="9475" width="16.7109375" style="47" customWidth="1"/>
    <col min="9476" max="9476" width="10.28515625" style="47" bestFit="1" customWidth="1"/>
    <col min="9477" max="9477" width="6.85546875" style="47" bestFit="1" customWidth="1"/>
    <col min="9478" max="9478" width="7.85546875" style="47" bestFit="1" customWidth="1"/>
    <col min="9479" max="9479" width="11.42578125" style="47"/>
    <col min="9480" max="9480" width="46" style="47" customWidth="1"/>
    <col min="9481" max="9481" width="17" style="47" customWidth="1"/>
    <col min="9482" max="9482" width="14.28515625" style="47" customWidth="1"/>
    <col min="9483" max="9728" width="11.42578125" style="47"/>
    <col min="9729" max="9729" width="5.140625" style="47" customWidth="1"/>
    <col min="9730" max="9730" width="57.5703125" style="47" customWidth="1"/>
    <col min="9731" max="9731" width="16.7109375" style="47" customWidth="1"/>
    <col min="9732" max="9732" width="10.28515625" style="47" bestFit="1" customWidth="1"/>
    <col min="9733" max="9733" width="6.85546875" style="47" bestFit="1" customWidth="1"/>
    <col min="9734" max="9734" width="7.85546875" style="47" bestFit="1" customWidth="1"/>
    <col min="9735" max="9735" width="11.42578125" style="47"/>
    <col min="9736" max="9736" width="46" style="47" customWidth="1"/>
    <col min="9737" max="9737" width="17" style="47" customWidth="1"/>
    <col min="9738" max="9738" width="14.28515625" style="47" customWidth="1"/>
    <col min="9739" max="9984" width="11.42578125" style="47"/>
    <col min="9985" max="9985" width="5.140625" style="47" customWidth="1"/>
    <col min="9986" max="9986" width="57.5703125" style="47" customWidth="1"/>
    <col min="9987" max="9987" width="16.7109375" style="47" customWidth="1"/>
    <col min="9988" max="9988" width="10.28515625" style="47" bestFit="1" customWidth="1"/>
    <col min="9989" max="9989" width="6.85546875" style="47" bestFit="1" customWidth="1"/>
    <col min="9990" max="9990" width="7.85546875" style="47" bestFit="1" customWidth="1"/>
    <col min="9991" max="9991" width="11.42578125" style="47"/>
    <col min="9992" max="9992" width="46" style="47" customWidth="1"/>
    <col min="9993" max="9993" width="17" style="47" customWidth="1"/>
    <col min="9994" max="9994" width="14.28515625" style="47" customWidth="1"/>
    <col min="9995" max="10240" width="11.42578125" style="47"/>
    <col min="10241" max="10241" width="5.140625" style="47" customWidth="1"/>
    <col min="10242" max="10242" width="57.5703125" style="47" customWidth="1"/>
    <col min="10243" max="10243" width="16.7109375" style="47" customWidth="1"/>
    <col min="10244" max="10244" width="10.28515625" style="47" bestFit="1" customWidth="1"/>
    <col min="10245" max="10245" width="6.85546875" style="47" bestFit="1" customWidth="1"/>
    <col min="10246" max="10246" width="7.85546875" style="47" bestFit="1" customWidth="1"/>
    <col min="10247" max="10247" width="11.42578125" style="47"/>
    <col min="10248" max="10248" width="46" style="47" customWidth="1"/>
    <col min="10249" max="10249" width="17" style="47" customWidth="1"/>
    <col min="10250" max="10250" width="14.28515625" style="47" customWidth="1"/>
    <col min="10251" max="10496" width="11.42578125" style="47"/>
    <col min="10497" max="10497" width="5.140625" style="47" customWidth="1"/>
    <col min="10498" max="10498" width="57.5703125" style="47" customWidth="1"/>
    <col min="10499" max="10499" width="16.7109375" style="47" customWidth="1"/>
    <col min="10500" max="10500" width="10.28515625" style="47" bestFit="1" customWidth="1"/>
    <col min="10501" max="10501" width="6.85546875" style="47" bestFit="1" customWidth="1"/>
    <col min="10502" max="10502" width="7.85546875" style="47" bestFit="1" customWidth="1"/>
    <col min="10503" max="10503" width="11.42578125" style="47"/>
    <col min="10504" max="10504" width="46" style="47" customWidth="1"/>
    <col min="10505" max="10505" width="17" style="47" customWidth="1"/>
    <col min="10506" max="10506" width="14.28515625" style="47" customWidth="1"/>
    <col min="10507" max="10752" width="11.42578125" style="47"/>
    <col min="10753" max="10753" width="5.140625" style="47" customWidth="1"/>
    <col min="10754" max="10754" width="57.5703125" style="47" customWidth="1"/>
    <col min="10755" max="10755" width="16.7109375" style="47" customWidth="1"/>
    <col min="10756" max="10756" width="10.28515625" style="47" bestFit="1" customWidth="1"/>
    <col min="10757" max="10757" width="6.85546875" style="47" bestFit="1" customWidth="1"/>
    <col min="10758" max="10758" width="7.85546875" style="47" bestFit="1" customWidth="1"/>
    <col min="10759" max="10759" width="11.42578125" style="47"/>
    <col min="10760" max="10760" width="46" style="47" customWidth="1"/>
    <col min="10761" max="10761" width="17" style="47" customWidth="1"/>
    <col min="10762" max="10762" width="14.28515625" style="47" customWidth="1"/>
    <col min="10763" max="11008" width="11.42578125" style="47"/>
    <col min="11009" max="11009" width="5.140625" style="47" customWidth="1"/>
    <col min="11010" max="11010" width="57.5703125" style="47" customWidth="1"/>
    <col min="11011" max="11011" width="16.7109375" style="47" customWidth="1"/>
    <col min="11012" max="11012" width="10.28515625" style="47" bestFit="1" customWidth="1"/>
    <col min="11013" max="11013" width="6.85546875" style="47" bestFit="1" customWidth="1"/>
    <col min="11014" max="11014" width="7.85546875" style="47" bestFit="1" customWidth="1"/>
    <col min="11015" max="11015" width="11.42578125" style="47"/>
    <col min="11016" max="11016" width="46" style="47" customWidth="1"/>
    <col min="11017" max="11017" width="17" style="47" customWidth="1"/>
    <col min="11018" max="11018" width="14.28515625" style="47" customWidth="1"/>
    <col min="11019" max="11264" width="11.42578125" style="47"/>
    <col min="11265" max="11265" width="5.140625" style="47" customWidth="1"/>
    <col min="11266" max="11266" width="57.5703125" style="47" customWidth="1"/>
    <col min="11267" max="11267" width="16.7109375" style="47" customWidth="1"/>
    <col min="11268" max="11268" width="10.28515625" style="47" bestFit="1" customWidth="1"/>
    <col min="11269" max="11269" width="6.85546875" style="47" bestFit="1" customWidth="1"/>
    <col min="11270" max="11270" width="7.85546875" style="47" bestFit="1" customWidth="1"/>
    <col min="11271" max="11271" width="11.42578125" style="47"/>
    <col min="11272" max="11272" width="46" style="47" customWidth="1"/>
    <col min="11273" max="11273" width="17" style="47" customWidth="1"/>
    <col min="11274" max="11274" width="14.28515625" style="47" customWidth="1"/>
    <col min="11275" max="11520" width="11.42578125" style="47"/>
    <col min="11521" max="11521" width="5.140625" style="47" customWidth="1"/>
    <col min="11522" max="11522" width="57.5703125" style="47" customWidth="1"/>
    <col min="11523" max="11523" width="16.7109375" style="47" customWidth="1"/>
    <col min="11524" max="11524" width="10.28515625" style="47" bestFit="1" customWidth="1"/>
    <col min="11525" max="11525" width="6.85546875" style="47" bestFit="1" customWidth="1"/>
    <col min="11526" max="11526" width="7.85546875" style="47" bestFit="1" customWidth="1"/>
    <col min="11527" max="11527" width="11.42578125" style="47"/>
    <col min="11528" max="11528" width="46" style="47" customWidth="1"/>
    <col min="11529" max="11529" width="17" style="47" customWidth="1"/>
    <col min="11530" max="11530" width="14.28515625" style="47" customWidth="1"/>
    <col min="11531" max="11776" width="11.42578125" style="47"/>
    <col min="11777" max="11777" width="5.140625" style="47" customWidth="1"/>
    <col min="11778" max="11778" width="57.5703125" style="47" customWidth="1"/>
    <col min="11779" max="11779" width="16.7109375" style="47" customWidth="1"/>
    <col min="11780" max="11780" width="10.28515625" style="47" bestFit="1" customWidth="1"/>
    <col min="11781" max="11781" width="6.85546875" style="47" bestFit="1" customWidth="1"/>
    <col min="11782" max="11782" width="7.85546875" style="47" bestFit="1" customWidth="1"/>
    <col min="11783" max="11783" width="11.42578125" style="47"/>
    <col min="11784" max="11784" width="46" style="47" customWidth="1"/>
    <col min="11785" max="11785" width="17" style="47" customWidth="1"/>
    <col min="11786" max="11786" width="14.28515625" style="47" customWidth="1"/>
    <col min="11787" max="12032" width="11.42578125" style="47"/>
    <col min="12033" max="12033" width="5.140625" style="47" customWidth="1"/>
    <col min="12034" max="12034" width="57.5703125" style="47" customWidth="1"/>
    <col min="12035" max="12035" width="16.7109375" style="47" customWidth="1"/>
    <col min="12036" max="12036" width="10.28515625" style="47" bestFit="1" customWidth="1"/>
    <col min="12037" max="12037" width="6.85546875" style="47" bestFit="1" customWidth="1"/>
    <col min="12038" max="12038" width="7.85546875" style="47" bestFit="1" customWidth="1"/>
    <col min="12039" max="12039" width="11.42578125" style="47"/>
    <col min="12040" max="12040" width="46" style="47" customWidth="1"/>
    <col min="12041" max="12041" width="17" style="47" customWidth="1"/>
    <col min="12042" max="12042" width="14.28515625" style="47" customWidth="1"/>
    <col min="12043" max="12288" width="11.42578125" style="47"/>
    <col min="12289" max="12289" width="5.140625" style="47" customWidth="1"/>
    <col min="12290" max="12290" width="57.5703125" style="47" customWidth="1"/>
    <col min="12291" max="12291" width="16.7109375" style="47" customWidth="1"/>
    <col min="12292" max="12292" width="10.28515625" style="47" bestFit="1" customWidth="1"/>
    <col min="12293" max="12293" width="6.85546875" style="47" bestFit="1" customWidth="1"/>
    <col min="12294" max="12294" width="7.85546875" style="47" bestFit="1" customWidth="1"/>
    <col min="12295" max="12295" width="11.42578125" style="47"/>
    <col min="12296" max="12296" width="46" style="47" customWidth="1"/>
    <col min="12297" max="12297" width="17" style="47" customWidth="1"/>
    <col min="12298" max="12298" width="14.28515625" style="47" customWidth="1"/>
    <col min="12299" max="12544" width="11.42578125" style="47"/>
    <col min="12545" max="12545" width="5.140625" style="47" customWidth="1"/>
    <col min="12546" max="12546" width="57.5703125" style="47" customWidth="1"/>
    <col min="12547" max="12547" width="16.7109375" style="47" customWidth="1"/>
    <col min="12548" max="12548" width="10.28515625" style="47" bestFit="1" customWidth="1"/>
    <col min="12549" max="12549" width="6.85546875" style="47" bestFit="1" customWidth="1"/>
    <col min="12550" max="12550" width="7.85546875" style="47" bestFit="1" customWidth="1"/>
    <col min="12551" max="12551" width="11.42578125" style="47"/>
    <col min="12552" max="12552" width="46" style="47" customWidth="1"/>
    <col min="12553" max="12553" width="17" style="47" customWidth="1"/>
    <col min="12554" max="12554" width="14.28515625" style="47" customWidth="1"/>
    <col min="12555" max="12800" width="11.42578125" style="47"/>
    <col min="12801" max="12801" width="5.140625" style="47" customWidth="1"/>
    <col min="12802" max="12802" width="57.5703125" style="47" customWidth="1"/>
    <col min="12803" max="12803" width="16.7109375" style="47" customWidth="1"/>
    <col min="12804" max="12804" width="10.28515625" style="47" bestFit="1" customWidth="1"/>
    <col min="12805" max="12805" width="6.85546875" style="47" bestFit="1" customWidth="1"/>
    <col min="12806" max="12806" width="7.85546875" style="47" bestFit="1" customWidth="1"/>
    <col min="12807" max="12807" width="11.42578125" style="47"/>
    <col min="12808" max="12808" width="46" style="47" customWidth="1"/>
    <col min="12809" max="12809" width="17" style="47" customWidth="1"/>
    <col min="12810" max="12810" width="14.28515625" style="47" customWidth="1"/>
    <col min="12811" max="13056" width="11.42578125" style="47"/>
    <col min="13057" max="13057" width="5.140625" style="47" customWidth="1"/>
    <col min="13058" max="13058" width="57.5703125" style="47" customWidth="1"/>
    <col min="13059" max="13059" width="16.7109375" style="47" customWidth="1"/>
    <col min="13060" max="13060" width="10.28515625" style="47" bestFit="1" customWidth="1"/>
    <col min="13061" max="13061" width="6.85546875" style="47" bestFit="1" customWidth="1"/>
    <col min="13062" max="13062" width="7.85546875" style="47" bestFit="1" customWidth="1"/>
    <col min="13063" max="13063" width="11.42578125" style="47"/>
    <col min="13064" max="13064" width="46" style="47" customWidth="1"/>
    <col min="13065" max="13065" width="17" style="47" customWidth="1"/>
    <col min="13066" max="13066" width="14.28515625" style="47" customWidth="1"/>
    <col min="13067" max="13312" width="11.42578125" style="47"/>
    <col min="13313" max="13313" width="5.140625" style="47" customWidth="1"/>
    <col min="13314" max="13314" width="57.5703125" style="47" customWidth="1"/>
    <col min="13315" max="13315" width="16.7109375" style="47" customWidth="1"/>
    <col min="13316" max="13316" width="10.28515625" style="47" bestFit="1" customWidth="1"/>
    <col min="13317" max="13317" width="6.85546875" style="47" bestFit="1" customWidth="1"/>
    <col min="13318" max="13318" width="7.85546875" style="47" bestFit="1" customWidth="1"/>
    <col min="13319" max="13319" width="11.42578125" style="47"/>
    <col min="13320" max="13320" width="46" style="47" customWidth="1"/>
    <col min="13321" max="13321" width="17" style="47" customWidth="1"/>
    <col min="13322" max="13322" width="14.28515625" style="47" customWidth="1"/>
    <col min="13323" max="13568" width="11.42578125" style="47"/>
    <col min="13569" max="13569" width="5.140625" style="47" customWidth="1"/>
    <col min="13570" max="13570" width="57.5703125" style="47" customWidth="1"/>
    <col min="13571" max="13571" width="16.7109375" style="47" customWidth="1"/>
    <col min="13572" max="13572" width="10.28515625" style="47" bestFit="1" customWidth="1"/>
    <col min="13573" max="13573" width="6.85546875" style="47" bestFit="1" customWidth="1"/>
    <col min="13574" max="13574" width="7.85546875" style="47" bestFit="1" customWidth="1"/>
    <col min="13575" max="13575" width="11.42578125" style="47"/>
    <col min="13576" max="13576" width="46" style="47" customWidth="1"/>
    <col min="13577" max="13577" width="17" style="47" customWidth="1"/>
    <col min="13578" max="13578" width="14.28515625" style="47" customWidth="1"/>
    <col min="13579" max="13824" width="11.42578125" style="47"/>
    <col min="13825" max="13825" width="5.140625" style="47" customWidth="1"/>
    <col min="13826" max="13826" width="57.5703125" style="47" customWidth="1"/>
    <col min="13827" max="13827" width="16.7109375" style="47" customWidth="1"/>
    <col min="13828" max="13828" width="10.28515625" style="47" bestFit="1" customWidth="1"/>
    <col min="13829" max="13829" width="6.85546875" style="47" bestFit="1" customWidth="1"/>
    <col min="13830" max="13830" width="7.85546875" style="47" bestFit="1" customWidth="1"/>
    <col min="13831" max="13831" width="11.42578125" style="47"/>
    <col min="13832" max="13832" width="46" style="47" customWidth="1"/>
    <col min="13833" max="13833" width="17" style="47" customWidth="1"/>
    <col min="13834" max="13834" width="14.28515625" style="47" customWidth="1"/>
    <col min="13835" max="14080" width="11.42578125" style="47"/>
    <col min="14081" max="14081" width="5.140625" style="47" customWidth="1"/>
    <col min="14082" max="14082" width="57.5703125" style="47" customWidth="1"/>
    <col min="14083" max="14083" width="16.7109375" style="47" customWidth="1"/>
    <col min="14084" max="14084" width="10.28515625" style="47" bestFit="1" customWidth="1"/>
    <col min="14085" max="14085" width="6.85546875" style="47" bestFit="1" customWidth="1"/>
    <col min="14086" max="14086" width="7.85546875" style="47" bestFit="1" customWidth="1"/>
    <col min="14087" max="14087" width="11.42578125" style="47"/>
    <col min="14088" max="14088" width="46" style="47" customWidth="1"/>
    <col min="14089" max="14089" width="17" style="47" customWidth="1"/>
    <col min="14090" max="14090" width="14.28515625" style="47" customWidth="1"/>
    <col min="14091" max="14336" width="11.42578125" style="47"/>
    <col min="14337" max="14337" width="5.140625" style="47" customWidth="1"/>
    <col min="14338" max="14338" width="57.5703125" style="47" customWidth="1"/>
    <col min="14339" max="14339" width="16.7109375" style="47" customWidth="1"/>
    <col min="14340" max="14340" width="10.28515625" style="47" bestFit="1" customWidth="1"/>
    <col min="14341" max="14341" width="6.85546875" style="47" bestFit="1" customWidth="1"/>
    <col min="14342" max="14342" width="7.85546875" style="47" bestFit="1" customWidth="1"/>
    <col min="14343" max="14343" width="11.42578125" style="47"/>
    <col min="14344" max="14344" width="46" style="47" customWidth="1"/>
    <col min="14345" max="14345" width="17" style="47" customWidth="1"/>
    <col min="14346" max="14346" width="14.28515625" style="47" customWidth="1"/>
    <col min="14347" max="14592" width="11.42578125" style="47"/>
    <col min="14593" max="14593" width="5.140625" style="47" customWidth="1"/>
    <col min="14594" max="14594" width="57.5703125" style="47" customWidth="1"/>
    <col min="14595" max="14595" width="16.7109375" style="47" customWidth="1"/>
    <col min="14596" max="14596" width="10.28515625" style="47" bestFit="1" customWidth="1"/>
    <col min="14597" max="14597" width="6.85546875" style="47" bestFit="1" customWidth="1"/>
    <col min="14598" max="14598" width="7.85546875" style="47" bestFit="1" customWidth="1"/>
    <col min="14599" max="14599" width="11.42578125" style="47"/>
    <col min="14600" max="14600" width="46" style="47" customWidth="1"/>
    <col min="14601" max="14601" width="17" style="47" customWidth="1"/>
    <col min="14602" max="14602" width="14.28515625" style="47" customWidth="1"/>
    <col min="14603" max="14848" width="11.42578125" style="47"/>
    <col min="14849" max="14849" width="5.140625" style="47" customWidth="1"/>
    <col min="14850" max="14850" width="57.5703125" style="47" customWidth="1"/>
    <col min="14851" max="14851" width="16.7109375" style="47" customWidth="1"/>
    <col min="14852" max="14852" width="10.28515625" style="47" bestFit="1" customWidth="1"/>
    <col min="14853" max="14853" width="6.85546875" style="47" bestFit="1" customWidth="1"/>
    <col min="14854" max="14854" width="7.85546875" style="47" bestFit="1" customWidth="1"/>
    <col min="14855" max="14855" width="11.42578125" style="47"/>
    <col min="14856" max="14856" width="46" style="47" customWidth="1"/>
    <col min="14857" max="14857" width="17" style="47" customWidth="1"/>
    <col min="14858" max="14858" width="14.28515625" style="47" customWidth="1"/>
    <col min="14859" max="15104" width="11.42578125" style="47"/>
    <col min="15105" max="15105" width="5.140625" style="47" customWidth="1"/>
    <col min="15106" max="15106" width="57.5703125" style="47" customWidth="1"/>
    <col min="15107" max="15107" width="16.7109375" style="47" customWidth="1"/>
    <col min="15108" max="15108" width="10.28515625" style="47" bestFit="1" customWidth="1"/>
    <col min="15109" max="15109" width="6.85546875" style="47" bestFit="1" customWidth="1"/>
    <col min="15110" max="15110" width="7.85546875" style="47" bestFit="1" customWidth="1"/>
    <col min="15111" max="15111" width="11.42578125" style="47"/>
    <col min="15112" max="15112" width="46" style="47" customWidth="1"/>
    <col min="15113" max="15113" width="17" style="47" customWidth="1"/>
    <col min="15114" max="15114" width="14.28515625" style="47" customWidth="1"/>
    <col min="15115" max="15360" width="11.42578125" style="47"/>
    <col min="15361" max="15361" width="5.140625" style="47" customWidth="1"/>
    <col min="15362" max="15362" width="57.5703125" style="47" customWidth="1"/>
    <col min="15363" max="15363" width="16.7109375" style="47" customWidth="1"/>
    <col min="15364" max="15364" width="10.28515625" style="47" bestFit="1" customWidth="1"/>
    <col min="15365" max="15365" width="6.85546875" style="47" bestFit="1" customWidth="1"/>
    <col min="15366" max="15366" width="7.85546875" style="47" bestFit="1" customWidth="1"/>
    <col min="15367" max="15367" width="11.42578125" style="47"/>
    <col min="15368" max="15368" width="46" style="47" customWidth="1"/>
    <col min="15369" max="15369" width="17" style="47" customWidth="1"/>
    <col min="15370" max="15370" width="14.28515625" style="47" customWidth="1"/>
    <col min="15371" max="15616" width="11.42578125" style="47"/>
    <col min="15617" max="15617" width="5.140625" style="47" customWidth="1"/>
    <col min="15618" max="15618" width="57.5703125" style="47" customWidth="1"/>
    <col min="15619" max="15619" width="16.7109375" style="47" customWidth="1"/>
    <col min="15620" max="15620" width="10.28515625" style="47" bestFit="1" customWidth="1"/>
    <col min="15621" max="15621" width="6.85546875" style="47" bestFit="1" customWidth="1"/>
    <col min="15622" max="15622" width="7.85546875" style="47" bestFit="1" customWidth="1"/>
    <col min="15623" max="15623" width="11.42578125" style="47"/>
    <col min="15624" max="15624" width="46" style="47" customWidth="1"/>
    <col min="15625" max="15625" width="17" style="47" customWidth="1"/>
    <col min="15626" max="15626" width="14.28515625" style="47" customWidth="1"/>
    <col min="15627" max="15872" width="11.42578125" style="47"/>
    <col min="15873" max="15873" width="5.140625" style="47" customWidth="1"/>
    <col min="15874" max="15874" width="57.5703125" style="47" customWidth="1"/>
    <col min="15875" max="15875" width="16.7109375" style="47" customWidth="1"/>
    <col min="15876" max="15876" width="10.28515625" style="47" bestFit="1" customWidth="1"/>
    <col min="15877" max="15877" width="6.85546875" style="47" bestFit="1" customWidth="1"/>
    <col min="15878" max="15878" width="7.85546875" style="47" bestFit="1" customWidth="1"/>
    <col min="15879" max="15879" width="11.42578125" style="47"/>
    <col min="15880" max="15880" width="46" style="47" customWidth="1"/>
    <col min="15881" max="15881" width="17" style="47" customWidth="1"/>
    <col min="15882" max="15882" width="14.28515625" style="47" customWidth="1"/>
    <col min="15883" max="16128" width="11.42578125" style="47"/>
    <col min="16129" max="16129" width="5.140625" style="47" customWidth="1"/>
    <col min="16130" max="16130" width="57.5703125" style="47" customWidth="1"/>
    <col min="16131" max="16131" width="16.7109375" style="47" customWidth="1"/>
    <col min="16132" max="16132" width="10.28515625" style="47" bestFit="1" customWidth="1"/>
    <col min="16133" max="16133" width="6.85546875" style="47" bestFit="1" customWidth="1"/>
    <col min="16134" max="16134" width="7.85546875" style="47" bestFit="1" customWidth="1"/>
    <col min="16135" max="16135" width="11.42578125" style="47"/>
    <col min="16136" max="16136" width="46" style="47" customWidth="1"/>
    <col min="16137" max="16137" width="17" style="47" customWidth="1"/>
    <col min="16138" max="16138" width="14.28515625" style="47" customWidth="1"/>
    <col min="16139" max="16384" width="11.42578125" style="47"/>
  </cols>
  <sheetData>
    <row r="1" spans="1:7" x14ac:dyDescent="0.2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">
      <c r="B4" s="302" t="s">
        <v>300</v>
      </c>
      <c r="C4" s="302"/>
      <c r="D4" s="302"/>
      <c r="E4" s="302"/>
    </row>
    <row r="5" spans="1:7" ht="24.6" customHeight="1" x14ac:dyDescent="0.25">
      <c r="B5" s="303" t="s">
        <v>137</v>
      </c>
      <c r="C5" s="303"/>
      <c r="D5" s="303"/>
      <c r="E5" s="303"/>
    </row>
    <row r="6" spans="1:7" ht="54" customHeight="1" x14ac:dyDescent="0.25">
      <c r="B6" s="237" t="s">
        <v>15</v>
      </c>
      <c r="C6" s="237"/>
      <c r="D6" s="237"/>
      <c r="E6" s="237"/>
      <c r="F6" s="237"/>
      <c r="G6" s="237"/>
    </row>
    <row r="7" spans="1:7" x14ac:dyDescent="0.2">
      <c r="B7" s="284" t="s">
        <v>255</v>
      </c>
      <c r="C7" s="284"/>
      <c r="D7" s="284"/>
      <c r="E7" s="284"/>
    </row>
    <row r="8" spans="1:7" x14ac:dyDescent="0.2">
      <c r="B8" s="285" t="s">
        <v>299</v>
      </c>
      <c r="C8" s="285"/>
      <c r="D8" s="285"/>
      <c r="E8" s="285"/>
    </row>
    <row r="10" spans="1:7" s="48" customFormat="1" ht="23.25" customHeight="1" x14ac:dyDescent="0.25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">
      <c r="A11" s="47"/>
      <c r="B11" s="49" t="s">
        <v>140</v>
      </c>
      <c r="C11" s="50"/>
      <c r="D11" s="50"/>
      <c r="E11" s="50"/>
    </row>
    <row r="12" spans="1:7" s="48" customFormat="1" ht="15.95" customHeight="1" x14ac:dyDescent="0.25">
      <c r="A12" s="47"/>
      <c r="B12" s="51" t="s">
        <v>141</v>
      </c>
      <c r="C12" s="287" t="s">
        <v>286</v>
      </c>
      <c r="D12" s="287"/>
      <c r="E12" s="287"/>
    </row>
    <row r="13" spans="1:7" s="48" customFormat="1" ht="15.95" customHeight="1" x14ac:dyDescent="0.25">
      <c r="A13" s="47"/>
      <c r="B13" s="52" t="s">
        <v>142</v>
      </c>
      <c r="C13" s="289">
        <v>15.21</v>
      </c>
      <c r="D13" s="289"/>
      <c r="E13" s="289"/>
    </row>
    <row r="14" spans="1:7" s="48" customFormat="1" ht="15.95" customHeight="1" x14ac:dyDescent="0.25">
      <c r="A14" s="47"/>
      <c r="B14" s="53" t="s">
        <v>143</v>
      </c>
      <c r="C14" s="290" t="s">
        <v>260</v>
      </c>
      <c r="D14" s="291"/>
      <c r="E14" s="291"/>
    </row>
    <row r="15" spans="1:7" s="48" customFormat="1" ht="15.95" customHeight="1" x14ac:dyDescent="0.25">
      <c r="A15" s="47"/>
      <c r="B15" s="52" t="s">
        <v>144</v>
      </c>
      <c r="C15" s="292">
        <v>3321.39</v>
      </c>
      <c r="D15" s="292"/>
      <c r="E15" s="292"/>
    </row>
    <row r="16" spans="1:7" s="48" customFormat="1" ht="15.95" customHeight="1" x14ac:dyDescent="0.25">
      <c r="A16" s="47"/>
      <c r="B16" s="54" t="s">
        <v>145</v>
      </c>
      <c r="C16" s="289" t="s">
        <v>258</v>
      </c>
      <c r="D16" s="289"/>
      <c r="E16" s="289"/>
    </row>
    <row r="17" spans="1:6" s="48" customFormat="1" ht="15.95" customHeight="1" x14ac:dyDescent="0.25">
      <c r="A17" s="47"/>
      <c r="B17" s="55" t="s">
        <v>146</v>
      </c>
      <c r="C17" s="293">
        <v>1</v>
      </c>
      <c r="D17" s="294"/>
      <c r="E17" s="295"/>
    </row>
    <row r="18" spans="1:6" s="48" customFormat="1" ht="15.95" customHeight="1" thickBot="1" x14ac:dyDescent="0.3">
      <c r="A18" s="47"/>
      <c r="B18" s="56" t="s">
        <v>147</v>
      </c>
      <c r="C18" s="296">
        <v>44285</v>
      </c>
      <c r="D18" s="296"/>
      <c r="E18" s="296"/>
    </row>
    <row r="19" spans="1:6" s="48" customFormat="1" ht="15.95" customHeight="1" x14ac:dyDescent="0.25">
      <c r="A19" s="47"/>
      <c r="B19" s="47"/>
      <c r="C19" s="57"/>
    </row>
    <row r="20" spans="1:6" s="48" customFormat="1" ht="12" customHeight="1" thickBot="1" x14ac:dyDescent="0.3">
      <c r="A20" s="47"/>
      <c r="B20" s="47"/>
    </row>
    <row r="21" spans="1:6" s="48" customFormat="1" ht="15.75" customHeight="1" x14ac:dyDescent="0.25">
      <c r="A21" s="297" t="s">
        <v>148</v>
      </c>
      <c r="B21" s="297"/>
      <c r="C21" s="297"/>
    </row>
    <row r="22" spans="1:6" s="48" customFormat="1" ht="15.95" customHeight="1" x14ac:dyDescent="0.25">
      <c r="A22" s="58">
        <v>1</v>
      </c>
      <c r="B22" s="59" t="s">
        <v>149</v>
      </c>
      <c r="C22" s="60" t="s">
        <v>150</v>
      </c>
    </row>
    <row r="23" spans="1:6" s="48" customFormat="1" ht="15.95" customHeight="1" x14ac:dyDescent="0.25">
      <c r="A23" s="61" t="s">
        <v>151</v>
      </c>
      <c r="B23" s="62" t="s">
        <v>152</v>
      </c>
      <c r="C23" s="63">
        <f>C15</f>
        <v>3321.39</v>
      </c>
    </row>
    <row r="24" spans="1:6" s="48" customFormat="1" ht="15.95" customHeight="1" x14ac:dyDescent="0.25">
      <c r="A24" s="61" t="s">
        <v>153</v>
      </c>
      <c r="B24" s="62" t="s">
        <v>154</v>
      </c>
      <c r="C24" s="64"/>
    </row>
    <row r="25" spans="1:6" ht="15.95" customHeight="1" x14ac:dyDescent="0.25">
      <c r="A25" s="61" t="s">
        <v>155</v>
      </c>
      <c r="B25" s="62" t="s">
        <v>156</v>
      </c>
      <c r="C25" s="64"/>
      <c r="D25" s="48"/>
      <c r="F25" s="47"/>
    </row>
    <row r="26" spans="1:6" ht="15.95" customHeight="1" x14ac:dyDescent="0.25">
      <c r="A26" s="61" t="s">
        <v>157</v>
      </c>
      <c r="B26" s="65" t="s">
        <v>158</v>
      </c>
      <c r="C26" s="64">
        <f>C15/220*20%*(1.1429*7)*C13</f>
        <v>367.41990063870003</v>
      </c>
      <c r="D26" s="48"/>
      <c r="F26" s="47"/>
    </row>
    <row r="27" spans="1:6" ht="15.95" customHeight="1" x14ac:dyDescent="0.25">
      <c r="A27" s="61" t="s">
        <v>159</v>
      </c>
      <c r="B27" s="65" t="s">
        <v>160</v>
      </c>
      <c r="C27" s="64"/>
      <c r="D27" s="48"/>
      <c r="F27" s="47"/>
    </row>
    <row r="28" spans="1:6" ht="15.95" customHeight="1" x14ac:dyDescent="0.25">
      <c r="A28" s="61" t="s">
        <v>161</v>
      </c>
      <c r="B28" s="66" t="s">
        <v>162</v>
      </c>
      <c r="C28" s="67"/>
      <c r="D28" s="48"/>
      <c r="F28" s="47"/>
    </row>
    <row r="29" spans="1:6" ht="15.95" customHeight="1" thickBot="1" x14ac:dyDescent="0.3">
      <c r="A29" s="68"/>
      <c r="B29" s="69" t="s">
        <v>163</v>
      </c>
      <c r="C29" s="70">
        <f>SUM(C23:C28)</f>
        <v>3688.8099006387001</v>
      </c>
      <c r="D29" s="48"/>
      <c r="F29" s="47"/>
    </row>
    <row r="30" spans="1:6" ht="15.95" customHeight="1" thickBot="1" x14ac:dyDescent="0.3">
      <c r="B30" s="298"/>
      <c r="C30" s="298"/>
      <c r="D30" s="298"/>
      <c r="E30" s="48"/>
      <c r="F30" s="47"/>
    </row>
    <row r="31" spans="1:6" ht="15.95" customHeight="1" x14ac:dyDescent="0.25">
      <c r="A31" s="51"/>
      <c r="B31" s="282" t="s">
        <v>164</v>
      </c>
      <c r="C31" s="282"/>
      <c r="D31" s="48"/>
      <c r="F31" s="47"/>
    </row>
    <row r="32" spans="1:6" ht="15.95" customHeight="1" x14ac:dyDescent="0.25">
      <c r="A32" s="71"/>
      <c r="B32" s="299" t="s">
        <v>165</v>
      </c>
      <c r="C32" s="299"/>
      <c r="D32" s="48"/>
      <c r="F32" s="47"/>
    </row>
    <row r="33" spans="1:6" ht="15.95" customHeight="1" x14ac:dyDescent="0.25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5" customHeight="1" x14ac:dyDescent="0.25">
      <c r="A34" s="61" t="s">
        <v>151</v>
      </c>
      <c r="B34" s="73" t="s">
        <v>169</v>
      </c>
      <c r="C34" s="74">
        <f>C29*8.33%</f>
        <v>307.27786472320372</v>
      </c>
      <c r="D34" s="48"/>
      <c r="F34" s="47"/>
    </row>
    <row r="35" spans="1:6" ht="15.95" customHeight="1" x14ac:dyDescent="0.25">
      <c r="A35" s="61" t="s">
        <v>153</v>
      </c>
      <c r="B35" s="73" t="s">
        <v>170</v>
      </c>
      <c r="C35" s="74">
        <f>C29*12.1%</f>
        <v>446.34599797728271</v>
      </c>
      <c r="D35" s="75"/>
      <c r="F35" s="47"/>
    </row>
    <row r="36" spans="1:6" ht="15.95" customHeight="1" x14ac:dyDescent="0.25">
      <c r="A36" s="76"/>
      <c r="B36" s="77" t="s">
        <v>171</v>
      </c>
      <c r="C36" s="78">
        <f>SUM(C34:C35)</f>
        <v>753.62386270048637</v>
      </c>
      <c r="D36" s="79"/>
      <c r="F36" s="47"/>
    </row>
    <row r="37" spans="1:6" ht="35.25" customHeight="1" x14ac:dyDescent="0.25">
      <c r="A37" s="80" t="s">
        <v>155</v>
      </c>
      <c r="B37" s="81" t="s">
        <v>172</v>
      </c>
      <c r="C37" s="82">
        <f>C29*7.82%</f>
        <v>288.46493422994638</v>
      </c>
      <c r="D37" s="79"/>
      <c r="F37" s="47"/>
    </row>
    <row r="38" spans="1:6" ht="15.95" customHeight="1" thickBot="1" x14ac:dyDescent="0.3">
      <c r="E38" s="48"/>
      <c r="F38" s="47"/>
    </row>
    <row r="39" spans="1:6" ht="25.15" customHeight="1" thickBot="1" x14ac:dyDescent="0.3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25">
      <c r="A41" s="87" t="s">
        <v>151</v>
      </c>
      <c r="B41" s="88" t="s">
        <v>177</v>
      </c>
      <c r="C41" s="89">
        <v>20</v>
      </c>
      <c r="D41" s="90">
        <f>(C29*(C41/100))</f>
        <v>737.76198012774012</v>
      </c>
      <c r="E41" s="48"/>
      <c r="F41" s="47"/>
    </row>
    <row r="42" spans="1:6" ht="14.25" customHeight="1" x14ac:dyDescent="0.25">
      <c r="A42" s="87" t="s">
        <v>153</v>
      </c>
      <c r="B42" s="91" t="s">
        <v>178</v>
      </c>
      <c r="C42" s="92">
        <v>2.5</v>
      </c>
      <c r="D42" s="93">
        <f>(C29*(C42/100))</f>
        <v>92.220247515967515</v>
      </c>
      <c r="E42" s="48"/>
      <c r="F42" s="47"/>
    </row>
    <row r="43" spans="1:6" ht="14.25" customHeight="1" x14ac:dyDescent="0.25">
      <c r="A43" s="87" t="s">
        <v>155</v>
      </c>
      <c r="B43" s="94" t="s">
        <v>179</v>
      </c>
      <c r="C43" s="95">
        <v>6</v>
      </c>
      <c r="D43" s="74">
        <f t="shared" ref="D43:D48" si="0">($C$29*(C43/100))</f>
        <v>221.328594038322</v>
      </c>
      <c r="E43" s="48"/>
      <c r="F43" s="47"/>
    </row>
    <row r="44" spans="1:6" ht="14.25" customHeight="1" x14ac:dyDescent="0.25">
      <c r="A44" s="87" t="s">
        <v>157</v>
      </c>
      <c r="B44" s="91" t="s">
        <v>180</v>
      </c>
      <c r="C44" s="92">
        <v>1.5</v>
      </c>
      <c r="D44" s="93">
        <f t="shared" si="0"/>
        <v>55.332148509580499</v>
      </c>
      <c r="E44" s="48"/>
      <c r="F44" s="47"/>
    </row>
    <row r="45" spans="1:6" ht="14.25" customHeight="1" x14ac:dyDescent="0.25">
      <c r="A45" s="87" t="s">
        <v>159</v>
      </c>
      <c r="B45" s="91" t="s">
        <v>181</v>
      </c>
      <c r="C45" s="92">
        <v>1</v>
      </c>
      <c r="D45" s="93">
        <f t="shared" si="0"/>
        <v>36.888099006387002</v>
      </c>
      <c r="E45" s="48"/>
      <c r="F45" s="47"/>
    </row>
    <row r="46" spans="1:6" ht="14.25" customHeight="1" x14ac:dyDescent="0.25">
      <c r="A46" s="87" t="s">
        <v>161</v>
      </c>
      <c r="B46" s="91" t="s">
        <v>182</v>
      </c>
      <c r="C46" s="92">
        <v>0.60000000000000009</v>
      </c>
      <c r="D46" s="93">
        <f t="shared" si="0"/>
        <v>22.132859403832203</v>
      </c>
      <c r="E46" s="48"/>
      <c r="F46" s="47"/>
    </row>
    <row r="47" spans="1:6" ht="14.25" customHeight="1" x14ac:dyDescent="0.25">
      <c r="A47" s="87" t="s">
        <v>183</v>
      </c>
      <c r="B47" s="91" t="s">
        <v>184</v>
      </c>
      <c r="C47" s="92">
        <v>0.2</v>
      </c>
      <c r="D47" s="93">
        <f t="shared" si="0"/>
        <v>7.3776198012774001</v>
      </c>
      <c r="E47" s="48"/>
      <c r="F47" s="47"/>
    </row>
    <row r="48" spans="1:6" ht="14.25" customHeight="1" x14ac:dyDescent="0.25">
      <c r="A48" s="87" t="s">
        <v>185</v>
      </c>
      <c r="B48" s="94" t="s">
        <v>186</v>
      </c>
      <c r="C48" s="95">
        <v>8</v>
      </c>
      <c r="D48" s="74">
        <f t="shared" si="0"/>
        <v>295.10479205109601</v>
      </c>
      <c r="E48" s="48"/>
      <c r="F48" s="47"/>
    </row>
    <row r="49" spans="1:6" ht="14.25" customHeight="1" thickBot="1" x14ac:dyDescent="0.3">
      <c r="A49" s="96"/>
      <c r="B49" s="97" t="s">
        <v>187</v>
      </c>
      <c r="C49" s="98">
        <f>SUM(C41:C48)</f>
        <v>39.799999999999997</v>
      </c>
      <c r="D49" s="99">
        <f>SUM(D41:D48)</f>
        <v>1468.1463404542028</v>
      </c>
      <c r="E49" s="48"/>
      <c r="F49" s="47"/>
    </row>
    <row r="50" spans="1:6" ht="14.25" customHeight="1" x14ac:dyDescent="0.25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">
      <c r="A51" s="100"/>
      <c r="B51" s="101"/>
      <c r="C51" s="100"/>
      <c r="D51" s="100"/>
      <c r="E51" s="48"/>
      <c r="F51" s="47"/>
    </row>
    <row r="52" spans="1:6" ht="14.25" customHeight="1" x14ac:dyDescent="0.25">
      <c r="A52" s="102"/>
      <c r="B52" s="103" t="s">
        <v>189</v>
      </c>
      <c r="C52" s="104"/>
      <c r="D52" s="48"/>
      <c r="F52" s="47"/>
    </row>
    <row r="53" spans="1:6" ht="14.25" customHeight="1" x14ac:dyDescent="0.25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25">
      <c r="A54" s="61" t="s">
        <v>151</v>
      </c>
      <c r="B54" s="105" t="s">
        <v>192</v>
      </c>
      <c r="C54" s="64">
        <v>0</v>
      </c>
      <c r="D54" s="48"/>
      <c r="F54" s="47"/>
    </row>
    <row r="55" spans="1:6" ht="14.25" customHeight="1" x14ac:dyDescent="0.25">
      <c r="A55" s="61" t="s">
        <v>153</v>
      </c>
      <c r="B55" s="62" t="s">
        <v>193</v>
      </c>
      <c r="C55" s="64">
        <f>((19.5*C13)-(19.5*C13*10%))</f>
        <v>266.93550000000005</v>
      </c>
      <c r="D55" s="48"/>
      <c r="F55" s="47"/>
    </row>
    <row r="56" spans="1:6" ht="14.25" customHeight="1" x14ac:dyDescent="0.25">
      <c r="A56" s="61" t="s">
        <v>155</v>
      </c>
      <c r="B56" s="62" t="s">
        <v>194</v>
      </c>
      <c r="C56" s="64">
        <v>16</v>
      </c>
      <c r="D56" s="48"/>
      <c r="F56" s="47"/>
    </row>
    <row r="57" spans="1:6" ht="14.25" customHeight="1" x14ac:dyDescent="0.25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25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">
      <c r="A59" s="68"/>
      <c r="B59" s="69" t="s">
        <v>199</v>
      </c>
      <c r="C59" s="70">
        <f>SUM(C54:C58)</f>
        <v>282.93550000000005</v>
      </c>
      <c r="D59" s="48"/>
      <c r="F59" s="47"/>
    </row>
    <row r="60" spans="1:6" ht="14.25" customHeight="1" thickBot="1" x14ac:dyDescent="0.3">
      <c r="A60" s="100"/>
      <c r="B60" s="108"/>
      <c r="C60" s="109"/>
      <c r="D60" s="110"/>
      <c r="E60" s="48"/>
      <c r="F60" s="47"/>
    </row>
    <row r="61" spans="1:6" ht="14.25" customHeight="1" x14ac:dyDescent="0.25">
      <c r="A61" s="102"/>
      <c r="B61" s="111" t="s">
        <v>200</v>
      </c>
      <c r="C61" s="112"/>
      <c r="D61" s="48"/>
      <c r="F61" s="47"/>
    </row>
    <row r="62" spans="1:6" ht="14.25" customHeight="1" x14ac:dyDescent="0.25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25">
      <c r="A63" s="61" t="s">
        <v>166</v>
      </c>
      <c r="B63" s="62" t="s">
        <v>167</v>
      </c>
      <c r="C63" s="63">
        <f>C36</f>
        <v>753.62386270048637</v>
      </c>
      <c r="D63" s="48"/>
      <c r="F63" s="47"/>
    </row>
    <row r="64" spans="1:6" ht="14.25" customHeight="1" x14ac:dyDescent="0.25">
      <c r="A64" s="61" t="s">
        <v>174</v>
      </c>
      <c r="B64" s="62" t="s">
        <v>175</v>
      </c>
      <c r="C64" s="63">
        <f>D49+C37</f>
        <v>1756.6112746841491</v>
      </c>
      <c r="D64" s="48"/>
      <c r="F64" s="47"/>
    </row>
    <row r="65" spans="1:6" ht="14.25" customHeight="1" x14ac:dyDescent="0.25">
      <c r="A65" s="61" t="s">
        <v>190</v>
      </c>
      <c r="B65" s="62" t="s">
        <v>191</v>
      </c>
      <c r="C65" s="63">
        <f>C59</f>
        <v>282.93550000000005</v>
      </c>
      <c r="D65" s="48"/>
      <c r="F65" s="47"/>
    </row>
    <row r="66" spans="1:6" ht="14.25" customHeight="1" thickBot="1" x14ac:dyDescent="0.3">
      <c r="A66" s="68"/>
      <c r="B66" s="115" t="s">
        <v>171</v>
      </c>
      <c r="C66" s="70">
        <f>SUM(C63:C65)</f>
        <v>2793.1706373846355</v>
      </c>
      <c r="D66" s="48"/>
      <c r="F66" s="47"/>
    </row>
    <row r="67" spans="1:6" ht="14.25" customHeight="1" thickBot="1" x14ac:dyDescent="0.3">
      <c r="B67" s="116"/>
      <c r="C67" s="110"/>
      <c r="D67" s="110"/>
      <c r="E67" s="48"/>
      <c r="F67" s="47"/>
    </row>
    <row r="68" spans="1:6" ht="14.25" customHeight="1" x14ac:dyDescent="0.25">
      <c r="A68" s="117"/>
      <c r="B68" s="118" t="s">
        <v>202</v>
      </c>
      <c r="C68" s="119"/>
      <c r="D68" s="48"/>
      <c r="F68" s="47"/>
    </row>
    <row r="69" spans="1:6" ht="14.25" customHeight="1" x14ac:dyDescent="0.25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25">
      <c r="A70" s="123" t="s">
        <v>151</v>
      </c>
      <c r="B70" s="124" t="s">
        <v>204</v>
      </c>
      <c r="C70" s="125">
        <f>((C29+C34+C35)/12)*5%</f>
        <v>18.510140680579944</v>
      </c>
      <c r="D70" s="48"/>
      <c r="F70" s="47"/>
    </row>
    <row r="71" spans="1:6" ht="14.25" customHeight="1" x14ac:dyDescent="0.25">
      <c r="A71" s="123" t="s">
        <v>153</v>
      </c>
      <c r="B71" s="124" t="s">
        <v>205</v>
      </c>
      <c r="C71" s="126">
        <f>((C29+C34)/12)*5%*8%</f>
        <v>1.3320292551206347</v>
      </c>
      <c r="D71" s="48"/>
      <c r="F71" s="47"/>
    </row>
    <row r="72" spans="1:6" ht="14.25" customHeight="1" x14ac:dyDescent="0.25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25">
      <c r="A73" s="123" t="s">
        <v>157</v>
      </c>
      <c r="B73" s="124" t="s">
        <v>207</v>
      </c>
      <c r="C73" s="126">
        <f>(((C29+C56)/30/12)*7)</f>
        <v>72.037970290196952</v>
      </c>
      <c r="D73" s="48"/>
      <c r="F73" s="47"/>
    </row>
    <row r="74" spans="1:6" ht="24" x14ac:dyDescent="0.25">
      <c r="A74" s="123" t="s">
        <v>159</v>
      </c>
      <c r="B74" s="124" t="s">
        <v>208</v>
      </c>
      <c r="C74" s="127">
        <f>(C29/30/12*7)*8%</f>
        <v>5.7381487343268667</v>
      </c>
      <c r="D74" s="48"/>
      <c r="F74" s="47"/>
    </row>
    <row r="75" spans="1:6" ht="14.25" customHeight="1" x14ac:dyDescent="0.25">
      <c r="A75" s="123" t="s">
        <v>161</v>
      </c>
      <c r="B75" s="124" t="s">
        <v>209</v>
      </c>
      <c r="C75" s="126">
        <f>C29*4%</f>
        <v>147.55239602554801</v>
      </c>
      <c r="D75" s="48"/>
      <c r="F75" s="47"/>
    </row>
    <row r="76" spans="1:6" ht="14.25" customHeight="1" x14ac:dyDescent="0.25">
      <c r="A76" s="128"/>
      <c r="B76" s="121" t="s">
        <v>187</v>
      </c>
      <c r="C76" s="129">
        <f>SUM(C70:C75)</f>
        <v>245.17068498577243</v>
      </c>
      <c r="D76" s="48"/>
      <c r="F76" s="47"/>
    </row>
    <row r="77" spans="1:6" ht="14.25" customHeight="1" thickBot="1" x14ac:dyDescent="0.3">
      <c r="E77" s="48"/>
      <c r="F77" s="47"/>
    </row>
    <row r="78" spans="1:6" ht="14.25" customHeight="1" x14ac:dyDescent="0.25">
      <c r="A78" s="51"/>
      <c r="B78" s="130" t="s">
        <v>210</v>
      </c>
      <c r="C78" s="131"/>
      <c r="D78" s="132"/>
      <c r="F78" s="47"/>
    </row>
    <row r="79" spans="1:6" ht="14.25" customHeight="1" x14ac:dyDescent="0.25">
      <c r="A79" s="71"/>
      <c r="B79" s="113" t="s">
        <v>211</v>
      </c>
      <c r="C79" s="60"/>
      <c r="D79" s="48"/>
      <c r="F79" s="47"/>
    </row>
    <row r="80" spans="1:6" ht="14.25" customHeight="1" x14ac:dyDescent="0.25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25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25">
      <c r="A82" s="61" t="s">
        <v>153</v>
      </c>
      <c r="B82" s="135" t="s">
        <v>215</v>
      </c>
      <c r="C82" s="136">
        <f>(((C29+C66+C76+C85+C106)-(C54-C55-C103-C104))/30*2.96)/12</f>
        <v>74.049373863945007</v>
      </c>
      <c r="D82" s="48"/>
      <c r="F82" s="47"/>
    </row>
    <row r="83" spans="1:6" ht="14.25" customHeight="1" x14ac:dyDescent="0.25">
      <c r="A83" s="61" t="s">
        <v>155</v>
      </c>
      <c r="B83" s="135" t="s">
        <v>216</v>
      </c>
      <c r="C83" s="136">
        <f>(((C29+C66+C76+C85+C106)-(C54-C55-C103-C104))/30*5*1.5%)/12</f>
        <v>1.8762510269580659</v>
      </c>
      <c r="D83" s="48"/>
      <c r="F83" s="47"/>
    </row>
    <row r="84" spans="1:6" ht="14.25" customHeight="1" x14ac:dyDescent="0.25">
      <c r="A84" s="61" t="s">
        <v>157</v>
      </c>
      <c r="B84" s="135" t="s">
        <v>217</v>
      </c>
      <c r="C84" s="136">
        <f>(((C29+C66+C76+C85+C106)-(C54-C55-C103-C104))/30*15*0.78%)/12</f>
        <v>2.9269516020545829</v>
      </c>
      <c r="D84" s="48"/>
      <c r="F84" s="47"/>
    </row>
    <row r="85" spans="1:6" ht="14.25" customHeight="1" x14ac:dyDescent="0.25">
      <c r="A85" s="61" t="s">
        <v>159</v>
      </c>
      <c r="B85" s="135" t="s">
        <v>218</v>
      </c>
      <c r="C85" s="136">
        <f>(((C35*3.95/12)+(C56*3.95*1.02%))/12+((C29+C34)*39.8%*3.95)*1.02%/12)</f>
        <v>17.637150834052374</v>
      </c>
      <c r="D85" s="79"/>
      <c r="F85" s="47"/>
    </row>
    <row r="86" spans="1:6" ht="14.25" customHeight="1" x14ac:dyDescent="0.25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">
      <c r="A87" s="68"/>
      <c r="B87" s="138" t="s">
        <v>187</v>
      </c>
      <c r="C87" s="99">
        <f>SUM(C81:C86)</f>
        <v>96.48972732701003</v>
      </c>
      <c r="D87" s="48"/>
      <c r="F87" s="47"/>
    </row>
    <row r="88" spans="1:6" ht="14.25" customHeight="1" thickBot="1" x14ac:dyDescent="0.3">
      <c r="A88" s="100"/>
      <c r="B88" s="100"/>
      <c r="C88" s="100"/>
      <c r="E88" s="48"/>
      <c r="F88" s="47"/>
    </row>
    <row r="89" spans="1:6" ht="14.25" customHeight="1" x14ac:dyDescent="0.25">
      <c r="A89" s="139"/>
      <c r="B89" s="281" t="s">
        <v>220</v>
      </c>
      <c r="C89" s="281"/>
      <c r="D89" s="48"/>
      <c r="F89" s="47"/>
    </row>
    <row r="90" spans="1:6" ht="14.25" customHeight="1" x14ac:dyDescent="0.25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25">
      <c r="A91" s="61" t="s">
        <v>151</v>
      </c>
      <c r="B91" s="140" t="s">
        <v>223</v>
      </c>
      <c r="C91" s="141">
        <v>0</v>
      </c>
      <c r="D91" s="48"/>
      <c r="F91" s="47"/>
    </row>
    <row r="92" spans="1:6" ht="14.25" customHeight="1" thickBot="1" x14ac:dyDescent="0.3">
      <c r="A92" s="142"/>
      <c r="B92" s="138" t="s">
        <v>187</v>
      </c>
      <c r="C92" s="143">
        <v>0</v>
      </c>
      <c r="D92" s="144"/>
      <c r="F92" s="47"/>
    </row>
    <row r="93" spans="1:6" ht="14.25" customHeight="1" thickBot="1" x14ac:dyDescent="0.3">
      <c r="A93" s="100"/>
      <c r="B93" s="100"/>
      <c r="C93" s="100"/>
      <c r="E93" s="48"/>
      <c r="F93" s="47"/>
    </row>
    <row r="94" spans="1:6" ht="14.25" customHeight="1" x14ac:dyDescent="0.25">
      <c r="A94" s="102"/>
      <c r="B94" s="111" t="s">
        <v>224</v>
      </c>
      <c r="C94" s="112"/>
      <c r="D94" s="48"/>
      <c r="F94" s="47"/>
    </row>
    <row r="95" spans="1:6" ht="14.25" customHeight="1" x14ac:dyDescent="0.25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25">
      <c r="A96" s="61" t="s">
        <v>212</v>
      </c>
      <c r="B96" s="62" t="s">
        <v>213</v>
      </c>
      <c r="C96" s="63">
        <f>C87</f>
        <v>96.48972732701003</v>
      </c>
      <c r="D96" s="145"/>
    </row>
    <row r="97" spans="1:6" ht="15" customHeight="1" x14ac:dyDescent="0.25">
      <c r="A97" s="61" t="s">
        <v>221</v>
      </c>
      <c r="B97" s="62" t="s">
        <v>222</v>
      </c>
      <c r="C97" s="63">
        <v>0</v>
      </c>
      <c r="D97" s="48"/>
      <c r="F97" s="47"/>
    </row>
    <row r="98" spans="1:6" ht="15" customHeight="1" thickBot="1" x14ac:dyDescent="0.3">
      <c r="A98" s="68"/>
      <c r="B98" s="115" t="s">
        <v>171</v>
      </c>
      <c r="C98" s="70">
        <f>SUM(C96:C97)</f>
        <v>96.48972732701003</v>
      </c>
      <c r="D98" s="48"/>
      <c r="F98" s="47"/>
    </row>
    <row r="99" spans="1:6" ht="15" customHeight="1" thickBot="1" x14ac:dyDescent="0.3">
      <c r="F99" s="47"/>
    </row>
    <row r="100" spans="1:6" ht="15" customHeight="1" x14ac:dyDescent="0.25">
      <c r="A100" s="147"/>
      <c r="B100" s="130" t="s">
        <v>226</v>
      </c>
      <c r="C100" s="148"/>
      <c r="F100" s="47"/>
    </row>
    <row r="101" spans="1:6" ht="15" customHeight="1" x14ac:dyDescent="0.25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25">
      <c r="A102" s="151" t="s">
        <v>151</v>
      </c>
      <c r="B102" s="152" t="s">
        <v>228</v>
      </c>
      <c r="C102" s="153">
        <f>'Anexo III-C Uniformes'!H48</f>
        <v>56.813333333333333</v>
      </c>
      <c r="F102" s="47"/>
    </row>
    <row r="103" spans="1:6" x14ac:dyDescent="0.25">
      <c r="A103" s="151" t="s">
        <v>153</v>
      </c>
      <c r="B103" s="154" t="s">
        <v>229</v>
      </c>
      <c r="C103" s="155">
        <f>'Anexo III-B Material'!F30+'Anexo III-B Material'!F41</f>
        <v>460.11133333333333</v>
      </c>
      <c r="D103" s="156"/>
      <c r="E103" s="156"/>
      <c r="F103" s="156"/>
    </row>
    <row r="104" spans="1:6" ht="15" customHeight="1" x14ac:dyDescent="0.25">
      <c r="A104" s="151" t="s">
        <v>155</v>
      </c>
      <c r="B104" s="152" t="s">
        <v>230</v>
      </c>
      <c r="C104" s="157">
        <f>'Anexo III-A Equip.'!F18</f>
        <v>508.62252777777775</v>
      </c>
      <c r="D104" s="156"/>
      <c r="F104" s="156"/>
    </row>
    <row r="105" spans="1:6" ht="15" customHeight="1" x14ac:dyDescent="0.25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">
      <c r="A106" s="161"/>
      <c r="B106" s="162" t="s">
        <v>232</v>
      </c>
      <c r="C106" s="163">
        <f>C102+C103+C104</f>
        <v>1025.5471944444444</v>
      </c>
      <c r="D106" s="164"/>
      <c r="F106" s="47"/>
    </row>
    <row r="107" spans="1:6" ht="15" customHeight="1" thickBot="1" x14ac:dyDescent="0.3">
      <c r="A107" s="165"/>
      <c r="B107" s="166"/>
      <c r="C107" s="167"/>
      <c r="D107" s="167"/>
      <c r="F107" s="47"/>
    </row>
    <row r="108" spans="1:6" ht="15" customHeight="1" x14ac:dyDescent="0.25">
      <c r="A108" s="168"/>
      <c r="B108" s="282" t="s">
        <v>233</v>
      </c>
      <c r="C108" s="282"/>
      <c r="D108" s="282"/>
      <c r="F108" s="47"/>
    </row>
    <row r="109" spans="1:6" ht="15" customHeight="1" x14ac:dyDescent="0.25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25">
      <c r="A110" s="151" t="s">
        <v>151</v>
      </c>
      <c r="B110" s="170" t="s">
        <v>235</v>
      </c>
      <c r="C110" s="171">
        <v>4.47</v>
      </c>
      <c r="D110" s="74">
        <f>(C127)*C110/100</f>
        <v>350.85871007169118</v>
      </c>
      <c r="F110" s="47"/>
    </row>
    <row r="111" spans="1:6" ht="15" customHeight="1" x14ac:dyDescent="0.25">
      <c r="A111" s="151" t="s">
        <v>153</v>
      </c>
      <c r="B111" s="170" t="s">
        <v>236</v>
      </c>
      <c r="C111" s="171">
        <v>3.06</v>
      </c>
      <c r="D111" s="74">
        <f>(C127+D110)*C111/100</f>
        <v>250.92143375847897</v>
      </c>
      <c r="F111" s="47"/>
    </row>
    <row r="112" spans="1:6" ht="15" customHeight="1" x14ac:dyDescent="0.25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25">
      <c r="A113" s="151"/>
      <c r="B113" s="170" t="s">
        <v>238</v>
      </c>
      <c r="C113" s="171">
        <f>3+0.65</f>
        <v>3.65</v>
      </c>
      <c r="D113" s="74">
        <f>((C127+D110+D111)/(1-(C113+C115)/100))*C113/100</f>
        <v>337.66868367191205</v>
      </c>
      <c r="F113" s="47"/>
    </row>
    <row r="114" spans="1:6" ht="15" customHeight="1" x14ac:dyDescent="0.25">
      <c r="A114" s="151"/>
      <c r="B114" s="170" t="s">
        <v>239</v>
      </c>
      <c r="C114" s="171"/>
      <c r="D114" s="74"/>
      <c r="F114" s="47"/>
    </row>
    <row r="115" spans="1:6" ht="15" customHeight="1" x14ac:dyDescent="0.25">
      <c r="A115" s="151"/>
      <c r="B115" s="170" t="s">
        <v>240</v>
      </c>
      <c r="C115" s="172">
        <v>5</v>
      </c>
      <c r="D115" s="74">
        <f>((C127+D110+D111)/(1-(C113+C115)/100))*C115/100</f>
        <v>462.55984064645492</v>
      </c>
      <c r="F115" s="47"/>
    </row>
    <row r="116" spans="1:6" ht="15" customHeight="1" x14ac:dyDescent="0.25">
      <c r="A116" s="151"/>
      <c r="B116" s="170" t="s">
        <v>241</v>
      </c>
      <c r="C116" s="171"/>
      <c r="D116" s="74"/>
      <c r="F116" s="47"/>
    </row>
    <row r="117" spans="1:6" ht="15" customHeight="1" thickBot="1" x14ac:dyDescent="0.3">
      <c r="A117" s="173"/>
      <c r="B117" s="138" t="s">
        <v>187</v>
      </c>
      <c r="C117" s="174">
        <f>SUM(C110:C116)</f>
        <v>16.18</v>
      </c>
      <c r="D117" s="99">
        <f>SUM(D110:D116)</f>
        <v>1402.008668148537</v>
      </c>
      <c r="F117" s="47"/>
    </row>
    <row r="118" spans="1:6" ht="15" customHeight="1" x14ac:dyDescent="0.25">
      <c r="A118" s="165"/>
      <c r="B118" s="166"/>
      <c r="C118" s="167"/>
      <c r="D118" s="167"/>
      <c r="F118" s="47"/>
    </row>
    <row r="119" spans="1:6" s="146" customFormat="1" ht="15" customHeight="1" x14ac:dyDescent="0.25">
      <c r="A119" s="283" t="s">
        <v>242</v>
      </c>
      <c r="B119" s="283"/>
      <c r="C119" s="283"/>
      <c r="D119" s="175"/>
    </row>
    <row r="120" spans="1:6" s="146" customFormat="1" ht="15" customHeight="1" thickBot="1" x14ac:dyDescent="0.3">
      <c r="A120" s="47"/>
      <c r="B120" s="175"/>
      <c r="C120" s="47"/>
      <c r="D120" s="47"/>
    </row>
    <row r="121" spans="1:6" s="146" customFormat="1" ht="24" x14ac:dyDescent="0.25">
      <c r="A121" s="102"/>
      <c r="B121" s="176" t="s">
        <v>243</v>
      </c>
      <c r="C121" s="177" t="s">
        <v>150</v>
      </c>
    </row>
    <row r="122" spans="1:6" s="146" customFormat="1" ht="15" customHeight="1" x14ac:dyDescent="0.25">
      <c r="A122" s="71" t="s">
        <v>151</v>
      </c>
      <c r="B122" s="170" t="s">
        <v>244</v>
      </c>
      <c r="C122" s="74">
        <f>C29</f>
        <v>3688.8099006387001</v>
      </c>
    </row>
    <row r="123" spans="1:6" s="146" customFormat="1" ht="15" customHeight="1" x14ac:dyDescent="0.25">
      <c r="A123" s="71" t="s">
        <v>153</v>
      </c>
      <c r="B123" s="170" t="s">
        <v>245</v>
      </c>
      <c r="C123" s="74">
        <f>C66</f>
        <v>2793.1706373846355</v>
      </c>
    </row>
    <row r="124" spans="1:6" s="146" customFormat="1" ht="15" customHeight="1" x14ac:dyDescent="0.25">
      <c r="A124" s="71" t="s">
        <v>155</v>
      </c>
      <c r="B124" s="170" t="s">
        <v>246</v>
      </c>
      <c r="C124" s="74">
        <f>C76</f>
        <v>245.17068498577243</v>
      </c>
    </row>
    <row r="125" spans="1:6" s="146" customFormat="1" ht="15" customHeight="1" x14ac:dyDescent="0.25">
      <c r="A125" s="71" t="s">
        <v>157</v>
      </c>
      <c r="B125" s="170" t="s">
        <v>247</v>
      </c>
      <c r="C125" s="74">
        <f>C98</f>
        <v>96.48972732701003</v>
      </c>
    </row>
    <row r="126" spans="1:6" s="146" customFormat="1" ht="15" customHeight="1" x14ac:dyDescent="0.25">
      <c r="A126" s="71" t="s">
        <v>159</v>
      </c>
      <c r="B126" s="170" t="s">
        <v>248</v>
      </c>
      <c r="C126" s="74">
        <f>C106</f>
        <v>1025.5471944444444</v>
      </c>
    </row>
    <row r="127" spans="1:6" s="146" customFormat="1" ht="15" customHeight="1" x14ac:dyDescent="0.25">
      <c r="A127" s="71"/>
      <c r="B127" s="169" t="s">
        <v>249</v>
      </c>
      <c r="C127" s="178">
        <f>SUM(C122:C126)</f>
        <v>7849.1881447805627</v>
      </c>
    </row>
    <row r="128" spans="1:6" s="146" customFormat="1" ht="15" customHeight="1" x14ac:dyDescent="0.25">
      <c r="A128" s="71" t="s">
        <v>161</v>
      </c>
      <c r="B128" s="170" t="s">
        <v>250</v>
      </c>
      <c r="C128" s="74">
        <f>D117</f>
        <v>1402.008668148537</v>
      </c>
    </row>
    <row r="129" spans="1:5" s="146" customFormat="1" x14ac:dyDescent="0.25">
      <c r="A129" s="71"/>
      <c r="B129" s="133" t="s">
        <v>251</v>
      </c>
      <c r="C129" s="178">
        <f>SUM(C127:C128)</f>
        <v>9251.1968129290999</v>
      </c>
    </row>
    <row r="130" spans="1:5" s="146" customFormat="1" x14ac:dyDescent="0.25">
      <c r="A130" s="190"/>
      <c r="B130" s="191" t="s">
        <v>287</v>
      </c>
      <c r="C130" s="78">
        <f>2*C129</f>
        <v>18502.3936258582</v>
      </c>
    </row>
    <row r="131" spans="1:5" s="146" customFormat="1" ht="15" customHeight="1" thickBot="1" x14ac:dyDescent="0.3">
      <c r="A131" s="68"/>
      <c r="B131" s="179" t="s">
        <v>252</v>
      </c>
      <c r="C131" s="180">
        <f>C129/C29</f>
        <v>2.5079082582507977</v>
      </c>
    </row>
    <row r="132" spans="1:5" s="146" customFormat="1" ht="15" customHeight="1" x14ac:dyDescent="0.25">
      <c r="A132" s="47"/>
      <c r="B132" s="175"/>
      <c r="C132" s="47"/>
      <c r="D132" s="47"/>
      <c r="E132" s="47"/>
    </row>
    <row r="133" spans="1:5" ht="15.75" thickBot="1" x14ac:dyDescent="0.3"/>
    <row r="134" spans="1:5" x14ac:dyDescent="0.25">
      <c r="A134" s="168"/>
      <c r="B134" s="282" t="s">
        <v>253</v>
      </c>
      <c r="C134" s="282"/>
      <c r="D134" s="282"/>
    </row>
    <row r="135" spans="1:5" x14ac:dyDescent="0.25">
      <c r="A135" s="149">
        <v>6</v>
      </c>
      <c r="B135" s="133" t="s">
        <v>234</v>
      </c>
      <c r="C135" s="169" t="s">
        <v>176</v>
      </c>
      <c r="D135" s="134" t="s">
        <v>150</v>
      </c>
    </row>
    <row r="136" spans="1:5" x14ac:dyDescent="0.25">
      <c r="A136" s="151" t="s">
        <v>151</v>
      </c>
      <c r="B136" s="170" t="s">
        <v>235</v>
      </c>
      <c r="C136" s="171">
        <v>4.47</v>
      </c>
      <c r="D136" s="74">
        <f>(C153)*C136/100</f>
        <v>350.85871007169118</v>
      </c>
    </row>
    <row r="137" spans="1:5" x14ac:dyDescent="0.25">
      <c r="A137" s="151" t="s">
        <v>153</v>
      </c>
      <c r="B137" s="170" t="s">
        <v>236</v>
      </c>
      <c r="C137" s="171">
        <v>3.06</v>
      </c>
      <c r="D137" s="74">
        <f>(C153+D136)*C137/100</f>
        <v>250.92143375847897</v>
      </c>
    </row>
    <row r="138" spans="1:5" x14ac:dyDescent="0.25">
      <c r="A138" s="151" t="s">
        <v>155</v>
      </c>
      <c r="B138" s="170" t="s">
        <v>237</v>
      </c>
      <c r="C138" s="171"/>
      <c r="D138" s="74"/>
    </row>
    <row r="139" spans="1:5" x14ac:dyDescent="0.25">
      <c r="A139" s="151"/>
      <c r="B139" s="170" t="s">
        <v>254</v>
      </c>
      <c r="C139" s="95">
        <f>1.65+7.6</f>
        <v>9.25</v>
      </c>
      <c r="D139" s="74">
        <f>((C153+D136+D137)/(1-(C139+C141)/100))*C139/100</f>
        <v>911.6204859434315</v>
      </c>
    </row>
    <row r="140" spans="1:5" x14ac:dyDescent="0.25">
      <c r="A140" s="151"/>
      <c r="B140" s="170" t="s">
        <v>239</v>
      </c>
      <c r="C140" s="171"/>
      <c r="D140" s="74"/>
    </row>
    <row r="141" spans="1:5" x14ac:dyDescent="0.25">
      <c r="A141" s="151"/>
      <c r="B141" s="170" t="s">
        <v>240</v>
      </c>
      <c r="C141" s="172">
        <v>5</v>
      </c>
      <c r="D141" s="74">
        <f>((C153+D136+D137)/(1-(C139+C141)/100))*C141/100</f>
        <v>492.76783023969273</v>
      </c>
    </row>
    <row r="142" spans="1:5" x14ac:dyDescent="0.25">
      <c r="A142" s="151"/>
      <c r="B142" s="170" t="s">
        <v>241</v>
      </c>
      <c r="C142" s="171"/>
      <c r="D142" s="74"/>
    </row>
    <row r="143" spans="1:5" ht="15.75" thickBot="1" x14ac:dyDescent="0.3">
      <c r="A143" s="173"/>
      <c r="B143" s="138" t="s">
        <v>187</v>
      </c>
      <c r="C143" s="174">
        <f>SUM(C136:C142)</f>
        <v>21.78</v>
      </c>
      <c r="D143" s="99">
        <f>SUM(D136:D142)</f>
        <v>2006.1684600132944</v>
      </c>
    </row>
    <row r="144" spans="1:5" x14ac:dyDescent="0.25">
      <c r="A144" s="100"/>
      <c r="B144" s="100"/>
      <c r="C144" s="100"/>
      <c r="D144" s="100"/>
    </row>
    <row r="145" spans="1:4" x14ac:dyDescent="0.25">
      <c r="A145" s="288" t="s">
        <v>242</v>
      </c>
      <c r="B145" s="288"/>
      <c r="C145" s="288"/>
      <c r="D145" s="181"/>
    </row>
    <row r="146" spans="1:4" ht="15.75" thickBot="1" x14ac:dyDescent="0.3">
      <c r="A146" s="100"/>
      <c r="B146" s="182"/>
      <c r="C146" s="100"/>
      <c r="D146" s="181"/>
    </row>
    <row r="147" spans="1:4" ht="24" x14ac:dyDescent="0.25">
      <c r="A147" s="102"/>
      <c r="B147" s="176" t="s">
        <v>243</v>
      </c>
      <c r="C147" s="177" t="s">
        <v>150</v>
      </c>
      <c r="D147" s="181"/>
    </row>
    <row r="148" spans="1:4" x14ac:dyDescent="0.25">
      <c r="A148" s="71" t="s">
        <v>151</v>
      </c>
      <c r="B148" s="170" t="s">
        <v>244</v>
      </c>
      <c r="C148" s="74">
        <f>C122</f>
        <v>3688.8099006387001</v>
      </c>
      <c r="D148" s="181"/>
    </row>
    <row r="149" spans="1:4" x14ac:dyDescent="0.25">
      <c r="A149" s="71" t="s">
        <v>153</v>
      </c>
      <c r="B149" s="170" t="s">
        <v>245</v>
      </c>
      <c r="C149" s="74">
        <f>C123</f>
        <v>2793.1706373846355</v>
      </c>
      <c r="D149" s="181"/>
    </row>
    <row r="150" spans="1:4" x14ac:dyDescent="0.25">
      <c r="A150" s="71" t="s">
        <v>155</v>
      </c>
      <c r="B150" s="170" t="s">
        <v>246</v>
      </c>
      <c r="C150" s="74">
        <f>C124</f>
        <v>245.17068498577243</v>
      </c>
      <c r="D150" s="181"/>
    </row>
    <row r="151" spans="1:4" x14ac:dyDescent="0.25">
      <c r="A151" s="71" t="s">
        <v>157</v>
      </c>
      <c r="B151" s="170" t="s">
        <v>247</v>
      </c>
      <c r="C151" s="74">
        <f>C125</f>
        <v>96.48972732701003</v>
      </c>
      <c r="D151" s="181"/>
    </row>
    <row r="152" spans="1:4" x14ac:dyDescent="0.25">
      <c r="A152" s="71" t="s">
        <v>159</v>
      </c>
      <c r="B152" s="170" t="s">
        <v>248</v>
      </c>
      <c r="C152" s="74">
        <f>C126</f>
        <v>1025.5471944444444</v>
      </c>
      <c r="D152" s="181"/>
    </row>
    <row r="153" spans="1:4" x14ac:dyDescent="0.25">
      <c r="A153" s="71"/>
      <c r="B153" s="169" t="s">
        <v>249</v>
      </c>
      <c r="C153" s="178">
        <f>SUM(C148:C152)</f>
        <v>7849.1881447805627</v>
      </c>
      <c r="D153" s="181"/>
    </row>
    <row r="154" spans="1:4" x14ac:dyDescent="0.25">
      <c r="A154" s="71" t="s">
        <v>161</v>
      </c>
      <c r="B154" s="170" t="s">
        <v>250</v>
      </c>
      <c r="C154" s="74">
        <f>D143</f>
        <v>2006.1684600132944</v>
      </c>
      <c r="D154" s="181"/>
    </row>
    <row r="155" spans="1:4" x14ac:dyDescent="0.25">
      <c r="A155" s="71"/>
      <c r="B155" s="133" t="s">
        <v>251</v>
      </c>
      <c r="C155" s="178">
        <f>SUM(C153:C154)</f>
        <v>9855.3566047938566</v>
      </c>
      <c r="D155" s="181"/>
    </row>
    <row r="156" spans="1:4" x14ac:dyDescent="0.25">
      <c r="A156" s="190"/>
      <c r="B156" s="191" t="s">
        <v>287</v>
      </c>
      <c r="C156" s="78">
        <f>2*C155</f>
        <v>19710.713209587713</v>
      </c>
      <c r="D156" s="181"/>
    </row>
    <row r="157" spans="1:4" ht="15.75" thickBot="1" x14ac:dyDescent="0.3">
      <c r="A157" s="68"/>
      <c r="B157" s="179" t="s">
        <v>252</v>
      </c>
      <c r="C157" s="180">
        <f>C155/C29</f>
        <v>2.6716900220549311</v>
      </c>
      <c r="D157" s="181"/>
    </row>
  </sheetData>
  <mergeCells count="26">
    <mergeCell ref="B6:G6"/>
    <mergeCell ref="B1:E1"/>
    <mergeCell ref="B2:E2"/>
    <mergeCell ref="B3:E3"/>
    <mergeCell ref="B4:E4"/>
    <mergeCell ref="B5:E5"/>
    <mergeCell ref="B30:D30"/>
    <mergeCell ref="B7:E7"/>
    <mergeCell ref="B8:E8"/>
    <mergeCell ref="B10:E10"/>
    <mergeCell ref="C12:E12"/>
    <mergeCell ref="C13:E13"/>
    <mergeCell ref="C14:E14"/>
    <mergeCell ref="C15:E15"/>
    <mergeCell ref="C16:E16"/>
    <mergeCell ref="C17:E17"/>
    <mergeCell ref="C18:E18"/>
    <mergeCell ref="A21:C21"/>
    <mergeCell ref="B134:D134"/>
    <mergeCell ref="A145:C145"/>
    <mergeCell ref="B31:C31"/>
    <mergeCell ref="B32:C32"/>
    <mergeCell ref="A39:D39"/>
    <mergeCell ref="B89:C89"/>
    <mergeCell ref="B108:D108"/>
    <mergeCell ref="A119:C119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572C1-DC34-431D-8800-3FCC7F06F6C6}">
  <dimension ref="A1:H21"/>
  <sheetViews>
    <sheetView zoomScaleNormal="100" workbookViewId="0">
      <selection activeCell="D14" sqref="D14"/>
    </sheetView>
  </sheetViews>
  <sheetFormatPr defaultColWidth="11.42578125" defaultRowHeight="15" x14ac:dyDescent="0.25"/>
  <cols>
    <col min="1" max="1" width="5.140625" style="47" customWidth="1"/>
    <col min="2" max="2" width="38" style="47" bestFit="1" customWidth="1"/>
    <col min="3" max="3" width="7.7109375" style="47" bestFit="1" customWidth="1"/>
    <col min="4" max="4" width="14.28515625" style="47" bestFit="1" customWidth="1"/>
    <col min="5" max="5" width="11.5703125" style="47" bestFit="1" customWidth="1"/>
    <col min="6" max="6" width="14.28515625" style="47" bestFit="1" customWidth="1"/>
    <col min="7" max="7" width="15.28515625" style="48" bestFit="1" customWidth="1"/>
    <col min="8" max="8" width="11.42578125" style="47" customWidth="1"/>
    <col min="9" max="9" width="46" style="47" customWidth="1"/>
    <col min="10" max="10" width="17" style="47" customWidth="1"/>
    <col min="11" max="11" width="14.28515625" style="47" customWidth="1"/>
    <col min="12" max="257" width="11.42578125" style="47"/>
    <col min="258" max="258" width="5.140625" style="47" customWidth="1"/>
    <col min="259" max="259" width="57.5703125" style="47" customWidth="1"/>
    <col min="260" max="260" width="16.7109375" style="47" customWidth="1"/>
    <col min="261" max="261" width="10.28515625" style="47" bestFit="1" customWidth="1"/>
    <col min="262" max="262" width="6.85546875" style="47" bestFit="1" customWidth="1"/>
    <col min="263" max="263" width="7.85546875" style="47" bestFit="1" customWidth="1"/>
    <col min="264" max="264" width="11.42578125" style="47"/>
    <col min="265" max="265" width="46" style="47" customWidth="1"/>
    <col min="266" max="266" width="17" style="47" customWidth="1"/>
    <col min="267" max="267" width="14.28515625" style="47" customWidth="1"/>
    <col min="268" max="513" width="11.42578125" style="47"/>
    <col min="514" max="514" width="5.140625" style="47" customWidth="1"/>
    <col min="515" max="515" width="57.5703125" style="47" customWidth="1"/>
    <col min="516" max="516" width="16.7109375" style="47" customWidth="1"/>
    <col min="517" max="517" width="10.28515625" style="47" bestFit="1" customWidth="1"/>
    <col min="518" max="518" width="6.85546875" style="47" bestFit="1" customWidth="1"/>
    <col min="519" max="519" width="7.85546875" style="47" bestFit="1" customWidth="1"/>
    <col min="520" max="520" width="11.42578125" style="47"/>
    <col min="521" max="521" width="46" style="47" customWidth="1"/>
    <col min="522" max="522" width="17" style="47" customWidth="1"/>
    <col min="523" max="523" width="14.28515625" style="47" customWidth="1"/>
    <col min="524" max="769" width="11.42578125" style="47"/>
    <col min="770" max="770" width="5.140625" style="47" customWidth="1"/>
    <col min="771" max="771" width="57.5703125" style="47" customWidth="1"/>
    <col min="772" max="772" width="16.7109375" style="47" customWidth="1"/>
    <col min="773" max="773" width="10.28515625" style="47" bestFit="1" customWidth="1"/>
    <col min="774" max="774" width="6.85546875" style="47" bestFit="1" customWidth="1"/>
    <col min="775" max="775" width="7.85546875" style="47" bestFit="1" customWidth="1"/>
    <col min="776" max="776" width="11.42578125" style="47"/>
    <col min="777" max="777" width="46" style="47" customWidth="1"/>
    <col min="778" max="778" width="17" style="47" customWidth="1"/>
    <col min="779" max="779" width="14.28515625" style="47" customWidth="1"/>
    <col min="780" max="1025" width="11.42578125" style="47"/>
    <col min="1026" max="1026" width="5.140625" style="47" customWidth="1"/>
    <col min="1027" max="1027" width="57.5703125" style="47" customWidth="1"/>
    <col min="1028" max="1028" width="16.7109375" style="47" customWidth="1"/>
    <col min="1029" max="1029" width="10.28515625" style="47" bestFit="1" customWidth="1"/>
    <col min="1030" max="1030" width="6.85546875" style="47" bestFit="1" customWidth="1"/>
    <col min="1031" max="1031" width="7.85546875" style="47" bestFit="1" customWidth="1"/>
    <col min="1032" max="1032" width="11.42578125" style="47"/>
    <col min="1033" max="1033" width="46" style="47" customWidth="1"/>
    <col min="1034" max="1034" width="17" style="47" customWidth="1"/>
    <col min="1035" max="1035" width="14.28515625" style="47" customWidth="1"/>
    <col min="1036" max="1281" width="11.42578125" style="47"/>
    <col min="1282" max="1282" width="5.140625" style="47" customWidth="1"/>
    <col min="1283" max="1283" width="57.5703125" style="47" customWidth="1"/>
    <col min="1284" max="1284" width="16.7109375" style="47" customWidth="1"/>
    <col min="1285" max="1285" width="10.28515625" style="47" bestFit="1" customWidth="1"/>
    <col min="1286" max="1286" width="6.85546875" style="47" bestFit="1" customWidth="1"/>
    <col min="1287" max="1287" width="7.85546875" style="47" bestFit="1" customWidth="1"/>
    <col min="1288" max="1288" width="11.42578125" style="47"/>
    <col min="1289" max="1289" width="46" style="47" customWidth="1"/>
    <col min="1290" max="1290" width="17" style="47" customWidth="1"/>
    <col min="1291" max="1291" width="14.28515625" style="47" customWidth="1"/>
    <col min="1292" max="1537" width="11.42578125" style="47"/>
    <col min="1538" max="1538" width="5.140625" style="47" customWidth="1"/>
    <col min="1539" max="1539" width="57.5703125" style="47" customWidth="1"/>
    <col min="1540" max="1540" width="16.7109375" style="47" customWidth="1"/>
    <col min="1541" max="1541" width="10.28515625" style="47" bestFit="1" customWidth="1"/>
    <col min="1542" max="1542" width="6.85546875" style="47" bestFit="1" customWidth="1"/>
    <col min="1543" max="1543" width="7.85546875" style="47" bestFit="1" customWidth="1"/>
    <col min="1544" max="1544" width="11.42578125" style="47"/>
    <col min="1545" max="1545" width="46" style="47" customWidth="1"/>
    <col min="1546" max="1546" width="17" style="47" customWidth="1"/>
    <col min="1547" max="1547" width="14.28515625" style="47" customWidth="1"/>
    <col min="1548" max="1793" width="11.42578125" style="47"/>
    <col min="1794" max="1794" width="5.140625" style="47" customWidth="1"/>
    <col min="1795" max="1795" width="57.5703125" style="47" customWidth="1"/>
    <col min="1796" max="1796" width="16.7109375" style="47" customWidth="1"/>
    <col min="1797" max="1797" width="10.28515625" style="47" bestFit="1" customWidth="1"/>
    <col min="1798" max="1798" width="6.85546875" style="47" bestFit="1" customWidth="1"/>
    <col min="1799" max="1799" width="7.85546875" style="47" bestFit="1" customWidth="1"/>
    <col min="1800" max="1800" width="11.42578125" style="47"/>
    <col min="1801" max="1801" width="46" style="47" customWidth="1"/>
    <col min="1802" max="1802" width="17" style="47" customWidth="1"/>
    <col min="1803" max="1803" width="14.28515625" style="47" customWidth="1"/>
    <col min="1804" max="2049" width="11.42578125" style="47"/>
    <col min="2050" max="2050" width="5.140625" style="47" customWidth="1"/>
    <col min="2051" max="2051" width="57.5703125" style="47" customWidth="1"/>
    <col min="2052" max="2052" width="16.7109375" style="47" customWidth="1"/>
    <col min="2053" max="2053" width="10.28515625" style="47" bestFit="1" customWidth="1"/>
    <col min="2054" max="2054" width="6.85546875" style="47" bestFit="1" customWidth="1"/>
    <col min="2055" max="2055" width="7.85546875" style="47" bestFit="1" customWidth="1"/>
    <col min="2056" max="2056" width="11.42578125" style="47"/>
    <col min="2057" max="2057" width="46" style="47" customWidth="1"/>
    <col min="2058" max="2058" width="17" style="47" customWidth="1"/>
    <col min="2059" max="2059" width="14.28515625" style="47" customWidth="1"/>
    <col min="2060" max="2305" width="11.42578125" style="47"/>
    <col min="2306" max="2306" width="5.140625" style="47" customWidth="1"/>
    <col min="2307" max="2307" width="57.5703125" style="47" customWidth="1"/>
    <col min="2308" max="2308" width="16.7109375" style="47" customWidth="1"/>
    <col min="2309" max="2309" width="10.28515625" style="47" bestFit="1" customWidth="1"/>
    <col min="2310" max="2310" width="6.85546875" style="47" bestFit="1" customWidth="1"/>
    <col min="2311" max="2311" width="7.85546875" style="47" bestFit="1" customWidth="1"/>
    <col min="2312" max="2312" width="11.42578125" style="47"/>
    <col min="2313" max="2313" width="46" style="47" customWidth="1"/>
    <col min="2314" max="2314" width="17" style="47" customWidth="1"/>
    <col min="2315" max="2315" width="14.28515625" style="47" customWidth="1"/>
    <col min="2316" max="2561" width="11.42578125" style="47"/>
    <col min="2562" max="2562" width="5.140625" style="47" customWidth="1"/>
    <col min="2563" max="2563" width="57.5703125" style="47" customWidth="1"/>
    <col min="2564" max="2564" width="16.7109375" style="47" customWidth="1"/>
    <col min="2565" max="2565" width="10.28515625" style="47" bestFit="1" customWidth="1"/>
    <col min="2566" max="2566" width="6.85546875" style="47" bestFit="1" customWidth="1"/>
    <col min="2567" max="2567" width="7.85546875" style="47" bestFit="1" customWidth="1"/>
    <col min="2568" max="2568" width="11.42578125" style="47"/>
    <col min="2569" max="2569" width="46" style="47" customWidth="1"/>
    <col min="2570" max="2570" width="17" style="47" customWidth="1"/>
    <col min="2571" max="2571" width="14.28515625" style="47" customWidth="1"/>
    <col min="2572" max="2817" width="11.42578125" style="47"/>
    <col min="2818" max="2818" width="5.140625" style="47" customWidth="1"/>
    <col min="2819" max="2819" width="57.5703125" style="47" customWidth="1"/>
    <col min="2820" max="2820" width="16.7109375" style="47" customWidth="1"/>
    <col min="2821" max="2821" width="10.28515625" style="47" bestFit="1" customWidth="1"/>
    <col min="2822" max="2822" width="6.85546875" style="47" bestFit="1" customWidth="1"/>
    <col min="2823" max="2823" width="7.85546875" style="47" bestFit="1" customWidth="1"/>
    <col min="2824" max="2824" width="11.42578125" style="47"/>
    <col min="2825" max="2825" width="46" style="47" customWidth="1"/>
    <col min="2826" max="2826" width="17" style="47" customWidth="1"/>
    <col min="2827" max="2827" width="14.28515625" style="47" customWidth="1"/>
    <col min="2828" max="3073" width="11.42578125" style="47"/>
    <col min="3074" max="3074" width="5.140625" style="47" customWidth="1"/>
    <col min="3075" max="3075" width="57.5703125" style="47" customWidth="1"/>
    <col min="3076" max="3076" width="16.7109375" style="47" customWidth="1"/>
    <col min="3077" max="3077" width="10.28515625" style="47" bestFit="1" customWidth="1"/>
    <col min="3078" max="3078" width="6.85546875" style="47" bestFit="1" customWidth="1"/>
    <col min="3079" max="3079" width="7.85546875" style="47" bestFit="1" customWidth="1"/>
    <col min="3080" max="3080" width="11.42578125" style="47"/>
    <col min="3081" max="3081" width="46" style="47" customWidth="1"/>
    <col min="3082" max="3082" width="17" style="47" customWidth="1"/>
    <col min="3083" max="3083" width="14.28515625" style="47" customWidth="1"/>
    <col min="3084" max="3329" width="11.42578125" style="47"/>
    <col min="3330" max="3330" width="5.140625" style="47" customWidth="1"/>
    <col min="3331" max="3331" width="57.5703125" style="47" customWidth="1"/>
    <col min="3332" max="3332" width="16.7109375" style="47" customWidth="1"/>
    <col min="3333" max="3333" width="10.28515625" style="47" bestFit="1" customWidth="1"/>
    <col min="3334" max="3334" width="6.85546875" style="47" bestFit="1" customWidth="1"/>
    <col min="3335" max="3335" width="7.85546875" style="47" bestFit="1" customWidth="1"/>
    <col min="3336" max="3336" width="11.42578125" style="47"/>
    <col min="3337" max="3337" width="46" style="47" customWidth="1"/>
    <col min="3338" max="3338" width="17" style="47" customWidth="1"/>
    <col min="3339" max="3339" width="14.28515625" style="47" customWidth="1"/>
    <col min="3340" max="3585" width="11.42578125" style="47"/>
    <col min="3586" max="3586" width="5.140625" style="47" customWidth="1"/>
    <col min="3587" max="3587" width="57.5703125" style="47" customWidth="1"/>
    <col min="3588" max="3588" width="16.7109375" style="47" customWidth="1"/>
    <col min="3589" max="3589" width="10.28515625" style="47" bestFit="1" customWidth="1"/>
    <col min="3590" max="3590" width="6.85546875" style="47" bestFit="1" customWidth="1"/>
    <col min="3591" max="3591" width="7.85546875" style="47" bestFit="1" customWidth="1"/>
    <col min="3592" max="3592" width="11.42578125" style="47"/>
    <col min="3593" max="3593" width="46" style="47" customWidth="1"/>
    <col min="3594" max="3594" width="17" style="47" customWidth="1"/>
    <col min="3595" max="3595" width="14.28515625" style="47" customWidth="1"/>
    <col min="3596" max="3841" width="11.42578125" style="47"/>
    <col min="3842" max="3842" width="5.140625" style="47" customWidth="1"/>
    <col min="3843" max="3843" width="57.5703125" style="47" customWidth="1"/>
    <col min="3844" max="3844" width="16.7109375" style="47" customWidth="1"/>
    <col min="3845" max="3845" width="10.28515625" style="47" bestFit="1" customWidth="1"/>
    <col min="3846" max="3846" width="6.85546875" style="47" bestFit="1" customWidth="1"/>
    <col min="3847" max="3847" width="7.85546875" style="47" bestFit="1" customWidth="1"/>
    <col min="3848" max="3848" width="11.42578125" style="47"/>
    <col min="3849" max="3849" width="46" style="47" customWidth="1"/>
    <col min="3850" max="3850" width="17" style="47" customWidth="1"/>
    <col min="3851" max="3851" width="14.28515625" style="47" customWidth="1"/>
    <col min="3852" max="4097" width="11.42578125" style="47"/>
    <col min="4098" max="4098" width="5.140625" style="47" customWidth="1"/>
    <col min="4099" max="4099" width="57.5703125" style="47" customWidth="1"/>
    <col min="4100" max="4100" width="16.7109375" style="47" customWidth="1"/>
    <col min="4101" max="4101" width="10.28515625" style="47" bestFit="1" customWidth="1"/>
    <col min="4102" max="4102" width="6.85546875" style="47" bestFit="1" customWidth="1"/>
    <col min="4103" max="4103" width="7.85546875" style="47" bestFit="1" customWidth="1"/>
    <col min="4104" max="4104" width="11.42578125" style="47"/>
    <col min="4105" max="4105" width="46" style="47" customWidth="1"/>
    <col min="4106" max="4106" width="17" style="47" customWidth="1"/>
    <col min="4107" max="4107" width="14.28515625" style="47" customWidth="1"/>
    <col min="4108" max="4353" width="11.42578125" style="47"/>
    <col min="4354" max="4354" width="5.140625" style="47" customWidth="1"/>
    <col min="4355" max="4355" width="57.5703125" style="47" customWidth="1"/>
    <col min="4356" max="4356" width="16.7109375" style="47" customWidth="1"/>
    <col min="4357" max="4357" width="10.28515625" style="47" bestFit="1" customWidth="1"/>
    <col min="4358" max="4358" width="6.85546875" style="47" bestFit="1" customWidth="1"/>
    <col min="4359" max="4359" width="7.85546875" style="47" bestFit="1" customWidth="1"/>
    <col min="4360" max="4360" width="11.42578125" style="47"/>
    <col min="4361" max="4361" width="46" style="47" customWidth="1"/>
    <col min="4362" max="4362" width="17" style="47" customWidth="1"/>
    <col min="4363" max="4363" width="14.28515625" style="47" customWidth="1"/>
    <col min="4364" max="4609" width="11.42578125" style="47"/>
    <col min="4610" max="4610" width="5.140625" style="47" customWidth="1"/>
    <col min="4611" max="4611" width="57.5703125" style="47" customWidth="1"/>
    <col min="4612" max="4612" width="16.7109375" style="47" customWidth="1"/>
    <col min="4613" max="4613" width="10.28515625" style="47" bestFit="1" customWidth="1"/>
    <col min="4614" max="4614" width="6.85546875" style="47" bestFit="1" customWidth="1"/>
    <col min="4615" max="4615" width="7.85546875" style="47" bestFit="1" customWidth="1"/>
    <col min="4616" max="4616" width="11.42578125" style="47"/>
    <col min="4617" max="4617" width="46" style="47" customWidth="1"/>
    <col min="4618" max="4618" width="17" style="47" customWidth="1"/>
    <col min="4619" max="4619" width="14.28515625" style="47" customWidth="1"/>
    <col min="4620" max="4865" width="11.42578125" style="47"/>
    <col min="4866" max="4866" width="5.140625" style="47" customWidth="1"/>
    <col min="4867" max="4867" width="57.5703125" style="47" customWidth="1"/>
    <col min="4868" max="4868" width="16.7109375" style="47" customWidth="1"/>
    <col min="4869" max="4869" width="10.28515625" style="47" bestFit="1" customWidth="1"/>
    <col min="4870" max="4870" width="6.85546875" style="47" bestFit="1" customWidth="1"/>
    <col min="4871" max="4871" width="7.85546875" style="47" bestFit="1" customWidth="1"/>
    <col min="4872" max="4872" width="11.42578125" style="47"/>
    <col min="4873" max="4873" width="46" style="47" customWidth="1"/>
    <col min="4874" max="4874" width="17" style="47" customWidth="1"/>
    <col min="4875" max="4875" width="14.28515625" style="47" customWidth="1"/>
    <col min="4876" max="5121" width="11.42578125" style="47"/>
    <col min="5122" max="5122" width="5.140625" style="47" customWidth="1"/>
    <col min="5123" max="5123" width="57.5703125" style="47" customWidth="1"/>
    <col min="5124" max="5124" width="16.7109375" style="47" customWidth="1"/>
    <col min="5125" max="5125" width="10.28515625" style="47" bestFit="1" customWidth="1"/>
    <col min="5126" max="5126" width="6.85546875" style="47" bestFit="1" customWidth="1"/>
    <col min="5127" max="5127" width="7.85546875" style="47" bestFit="1" customWidth="1"/>
    <col min="5128" max="5128" width="11.42578125" style="47"/>
    <col min="5129" max="5129" width="46" style="47" customWidth="1"/>
    <col min="5130" max="5130" width="17" style="47" customWidth="1"/>
    <col min="5131" max="5131" width="14.28515625" style="47" customWidth="1"/>
    <col min="5132" max="5377" width="11.42578125" style="47"/>
    <col min="5378" max="5378" width="5.140625" style="47" customWidth="1"/>
    <col min="5379" max="5379" width="57.5703125" style="47" customWidth="1"/>
    <col min="5380" max="5380" width="16.7109375" style="47" customWidth="1"/>
    <col min="5381" max="5381" width="10.28515625" style="47" bestFit="1" customWidth="1"/>
    <col min="5382" max="5382" width="6.85546875" style="47" bestFit="1" customWidth="1"/>
    <col min="5383" max="5383" width="7.85546875" style="47" bestFit="1" customWidth="1"/>
    <col min="5384" max="5384" width="11.42578125" style="47"/>
    <col min="5385" max="5385" width="46" style="47" customWidth="1"/>
    <col min="5386" max="5386" width="17" style="47" customWidth="1"/>
    <col min="5387" max="5387" width="14.28515625" style="47" customWidth="1"/>
    <col min="5388" max="5633" width="11.42578125" style="47"/>
    <col min="5634" max="5634" width="5.140625" style="47" customWidth="1"/>
    <col min="5635" max="5635" width="57.5703125" style="47" customWidth="1"/>
    <col min="5636" max="5636" width="16.7109375" style="47" customWidth="1"/>
    <col min="5637" max="5637" width="10.28515625" style="47" bestFit="1" customWidth="1"/>
    <col min="5638" max="5638" width="6.85546875" style="47" bestFit="1" customWidth="1"/>
    <col min="5639" max="5639" width="7.85546875" style="47" bestFit="1" customWidth="1"/>
    <col min="5640" max="5640" width="11.42578125" style="47"/>
    <col min="5641" max="5641" width="46" style="47" customWidth="1"/>
    <col min="5642" max="5642" width="17" style="47" customWidth="1"/>
    <col min="5643" max="5643" width="14.28515625" style="47" customWidth="1"/>
    <col min="5644" max="5889" width="11.42578125" style="47"/>
    <col min="5890" max="5890" width="5.140625" style="47" customWidth="1"/>
    <col min="5891" max="5891" width="57.5703125" style="47" customWidth="1"/>
    <col min="5892" max="5892" width="16.7109375" style="47" customWidth="1"/>
    <col min="5893" max="5893" width="10.28515625" style="47" bestFit="1" customWidth="1"/>
    <col min="5894" max="5894" width="6.85546875" style="47" bestFit="1" customWidth="1"/>
    <col min="5895" max="5895" width="7.85546875" style="47" bestFit="1" customWidth="1"/>
    <col min="5896" max="5896" width="11.42578125" style="47"/>
    <col min="5897" max="5897" width="46" style="47" customWidth="1"/>
    <col min="5898" max="5898" width="17" style="47" customWidth="1"/>
    <col min="5899" max="5899" width="14.28515625" style="47" customWidth="1"/>
    <col min="5900" max="6145" width="11.42578125" style="47"/>
    <col min="6146" max="6146" width="5.140625" style="47" customWidth="1"/>
    <col min="6147" max="6147" width="57.5703125" style="47" customWidth="1"/>
    <col min="6148" max="6148" width="16.7109375" style="47" customWidth="1"/>
    <col min="6149" max="6149" width="10.28515625" style="47" bestFit="1" customWidth="1"/>
    <col min="6150" max="6150" width="6.85546875" style="47" bestFit="1" customWidth="1"/>
    <col min="6151" max="6151" width="7.85546875" style="47" bestFit="1" customWidth="1"/>
    <col min="6152" max="6152" width="11.42578125" style="47"/>
    <col min="6153" max="6153" width="46" style="47" customWidth="1"/>
    <col min="6154" max="6154" width="17" style="47" customWidth="1"/>
    <col min="6155" max="6155" width="14.28515625" style="47" customWidth="1"/>
    <col min="6156" max="6401" width="11.42578125" style="47"/>
    <col min="6402" max="6402" width="5.140625" style="47" customWidth="1"/>
    <col min="6403" max="6403" width="57.5703125" style="47" customWidth="1"/>
    <col min="6404" max="6404" width="16.7109375" style="47" customWidth="1"/>
    <col min="6405" max="6405" width="10.28515625" style="47" bestFit="1" customWidth="1"/>
    <col min="6406" max="6406" width="6.85546875" style="47" bestFit="1" customWidth="1"/>
    <col min="6407" max="6407" width="7.85546875" style="47" bestFit="1" customWidth="1"/>
    <col min="6408" max="6408" width="11.42578125" style="47"/>
    <col min="6409" max="6409" width="46" style="47" customWidth="1"/>
    <col min="6410" max="6410" width="17" style="47" customWidth="1"/>
    <col min="6411" max="6411" width="14.28515625" style="47" customWidth="1"/>
    <col min="6412" max="6657" width="11.42578125" style="47"/>
    <col min="6658" max="6658" width="5.140625" style="47" customWidth="1"/>
    <col min="6659" max="6659" width="57.5703125" style="47" customWidth="1"/>
    <col min="6660" max="6660" width="16.7109375" style="47" customWidth="1"/>
    <col min="6661" max="6661" width="10.28515625" style="47" bestFit="1" customWidth="1"/>
    <col min="6662" max="6662" width="6.85546875" style="47" bestFit="1" customWidth="1"/>
    <col min="6663" max="6663" width="7.85546875" style="47" bestFit="1" customWidth="1"/>
    <col min="6664" max="6664" width="11.42578125" style="47"/>
    <col min="6665" max="6665" width="46" style="47" customWidth="1"/>
    <col min="6666" max="6666" width="17" style="47" customWidth="1"/>
    <col min="6667" max="6667" width="14.28515625" style="47" customWidth="1"/>
    <col min="6668" max="6913" width="11.42578125" style="47"/>
    <col min="6914" max="6914" width="5.140625" style="47" customWidth="1"/>
    <col min="6915" max="6915" width="57.5703125" style="47" customWidth="1"/>
    <col min="6916" max="6916" width="16.7109375" style="47" customWidth="1"/>
    <col min="6917" max="6917" width="10.28515625" style="47" bestFit="1" customWidth="1"/>
    <col min="6918" max="6918" width="6.85546875" style="47" bestFit="1" customWidth="1"/>
    <col min="6919" max="6919" width="7.85546875" style="47" bestFit="1" customWidth="1"/>
    <col min="6920" max="6920" width="11.42578125" style="47"/>
    <col min="6921" max="6921" width="46" style="47" customWidth="1"/>
    <col min="6922" max="6922" width="17" style="47" customWidth="1"/>
    <col min="6923" max="6923" width="14.28515625" style="47" customWidth="1"/>
    <col min="6924" max="7169" width="11.42578125" style="47"/>
    <col min="7170" max="7170" width="5.140625" style="47" customWidth="1"/>
    <col min="7171" max="7171" width="57.5703125" style="47" customWidth="1"/>
    <col min="7172" max="7172" width="16.7109375" style="47" customWidth="1"/>
    <col min="7173" max="7173" width="10.28515625" style="47" bestFit="1" customWidth="1"/>
    <col min="7174" max="7174" width="6.85546875" style="47" bestFit="1" customWidth="1"/>
    <col min="7175" max="7175" width="7.85546875" style="47" bestFit="1" customWidth="1"/>
    <col min="7176" max="7176" width="11.42578125" style="47"/>
    <col min="7177" max="7177" width="46" style="47" customWidth="1"/>
    <col min="7178" max="7178" width="17" style="47" customWidth="1"/>
    <col min="7179" max="7179" width="14.28515625" style="47" customWidth="1"/>
    <col min="7180" max="7425" width="11.42578125" style="47"/>
    <col min="7426" max="7426" width="5.140625" style="47" customWidth="1"/>
    <col min="7427" max="7427" width="57.5703125" style="47" customWidth="1"/>
    <col min="7428" max="7428" width="16.7109375" style="47" customWidth="1"/>
    <col min="7429" max="7429" width="10.28515625" style="47" bestFit="1" customWidth="1"/>
    <col min="7430" max="7430" width="6.85546875" style="47" bestFit="1" customWidth="1"/>
    <col min="7431" max="7431" width="7.85546875" style="47" bestFit="1" customWidth="1"/>
    <col min="7432" max="7432" width="11.42578125" style="47"/>
    <col min="7433" max="7433" width="46" style="47" customWidth="1"/>
    <col min="7434" max="7434" width="17" style="47" customWidth="1"/>
    <col min="7435" max="7435" width="14.28515625" style="47" customWidth="1"/>
    <col min="7436" max="7681" width="11.42578125" style="47"/>
    <col min="7682" max="7682" width="5.140625" style="47" customWidth="1"/>
    <col min="7683" max="7683" width="57.5703125" style="47" customWidth="1"/>
    <col min="7684" max="7684" width="16.7109375" style="47" customWidth="1"/>
    <col min="7685" max="7685" width="10.28515625" style="47" bestFit="1" customWidth="1"/>
    <col min="7686" max="7686" width="6.85546875" style="47" bestFit="1" customWidth="1"/>
    <col min="7687" max="7687" width="7.85546875" style="47" bestFit="1" customWidth="1"/>
    <col min="7688" max="7688" width="11.42578125" style="47"/>
    <col min="7689" max="7689" width="46" style="47" customWidth="1"/>
    <col min="7690" max="7690" width="17" style="47" customWidth="1"/>
    <col min="7691" max="7691" width="14.28515625" style="47" customWidth="1"/>
    <col min="7692" max="7937" width="11.42578125" style="47"/>
    <col min="7938" max="7938" width="5.140625" style="47" customWidth="1"/>
    <col min="7939" max="7939" width="57.5703125" style="47" customWidth="1"/>
    <col min="7940" max="7940" width="16.7109375" style="47" customWidth="1"/>
    <col min="7941" max="7941" width="10.28515625" style="47" bestFit="1" customWidth="1"/>
    <col min="7942" max="7942" width="6.85546875" style="47" bestFit="1" customWidth="1"/>
    <col min="7943" max="7943" width="7.85546875" style="47" bestFit="1" customWidth="1"/>
    <col min="7944" max="7944" width="11.42578125" style="47"/>
    <col min="7945" max="7945" width="46" style="47" customWidth="1"/>
    <col min="7946" max="7946" width="17" style="47" customWidth="1"/>
    <col min="7947" max="7947" width="14.28515625" style="47" customWidth="1"/>
    <col min="7948" max="8193" width="11.42578125" style="47"/>
    <col min="8194" max="8194" width="5.140625" style="47" customWidth="1"/>
    <col min="8195" max="8195" width="57.5703125" style="47" customWidth="1"/>
    <col min="8196" max="8196" width="16.7109375" style="47" customWidth="1"/>
    <col min="8197" max="8197" width="10.28515625" style="47" bestFit="1" customWidth="1"/>
    <col min="8198" max="8198" width="6.85546875" style="47" bestFit="1" customWidth="1"/>
    <col min="8199" max="8199" width="7.85546875" style="47" bestFit="1" customWidth="1"/>
    <col min="8200" max="8200" width="11.42578125" style="47"/>
    <col min="8201" max="8201" width="46" style="47" customWidth="1"/>
    <col min="8202" max="8202" width="17" style="47" customWidth="1"/>
    <col min="8203" max="8203" width="14.28515625" style="47" customWidth="1"/>
    <col min="8204" max="8449" width="11.42578125" style="47"/>
    <col min="8450" max="8450" width="5.140625" style="47" customWidth="1"/>
    <col min="8451" max="8451" width="57.5703125" style="47" customWidth="1"/>
    <col min="8452" max="8452" width="16.7109375" style="47" customWidth="1"/>
    <col min="8453" max="8453" width="10.28515625" style="47" bestFit="1" customWidth="1"/>
    <col min="8454" max="8454" width="6.85546875" style="47" bestFit="1" customWidth="1"/>
    <col min="8455" max="8455" width="7.85546875" style="47" bestFit="1" customWidth="1"/>
    <col min="8456" max="8456" width="11.42578125" style="47"/>
    <col min="8457" max="8457" width="46" style="47" customWidth="1"/>
    <col min="8458" max="8458" width="17" style="47" customWidth="1"/>
    <col min="8459" max="8459" width="14.28515625" style="47" customWidth="1"/>
    <col min="8460" max="8705" width="11.42578125" style="47"/>
    <col min="8706" max="8706" width="5.140625" style="47" customWidth="1"/>
    <col min="8707" max="8707" width="57.5703125" style="47" customWidth="1"/>
    <col min="8708" max="8708" width="16.7109375" style="47" customWidth="1"/>
    <col min="8709" max="8709" width="10.28515625" style="47" bestFit="1" customWidth="1"/>
    <col min="8710" max="8710" width="6.85546875" style="47" bestFit="1" customWidth="1"/>
    <col min="8711" max="8711" width="7.85546875" style="47" bestFit="1" customWidth="1"/>
    <col min="8712" max="8712" width="11.42578125" style="47"/>
    <col min="8713" max="8713" width="46" style="47" customWidth="1"/>
    <col min="8714" max="8714" width="17" style="47" customWidth="1"/>
    <col min="8715" max="8715" width="14.28515625" style="47" customWidth="1"/>
    <col min="8716" max="8961" width="11.42578125" style="47"/>
    <col min="8962" max="8962" width="5.140625" style="47" customWidth="1"/>
    <col min="8963" max="8963" width="57.5703125" style="47" customWidth="1"/>
    <col min="8964" max="8964" width="16.7109375" style="47" customWidth="1"/>
    <col min="8965" max="8965" width="10.28515625" style="47" bestFit="1" customWidth="1"/>
    <col min="8966" max="8966" width="6.85546875" style="47" bestFit="1" customWidth="1"/>
    <col min="8967" max="8967" width="7.85546875" style="47" bestFit="1" customWidth="1"/>
    <col min="8968" max="8968" width="11.42578125" style="47"/>
    <col min="8969" max="8969" width="46" style="47" customWidth="1"/>
    <col min="8970" max="8970" width="17" style="47" customWidth="1"/>
    <col min="8971" max="8971" width="14.28515625" style="47" customWidth="1"/>
    <col min="8972" max="9217" width="11.42578125" style="47"/>
    <col min="9218" max="9218" width="5.140625" style="47" customWidth="1"/>
    <col min="9219" max="9219" width="57.5703125" style="47" customWidth="1"/>
    <col min="9220" max="9220" width="16.7109375" style="47" customWidth="1"/>
    <col min="9221" max="9221" width="10.28515625" style="47" bestFit="1" customWidth="1"/>
    <col min="9222" max="9222" width="6.85546875" style="47" bestFit="1" customWidth="1"/>
    <col min="9223" max="9223" width="7.85546875" style="47" bestFit="1" customWidth="1"/>
    <col min="9224" max="9224" width="11.42578125" style="47"/>
    <col min="9225" max="9225" width="46" style="47" customWidth="1"/>
    <col min="9226" max="9226" width="17" style="47" customWidth="1"/>
    <col min="9227" max="9227" width="14.28515625" style="47" customWidth="1"/>
    <col min="9228" max="9473" width="11.42578125" style="47"/>
    <col min="9474" max="9474" width="5.140625" style="47" customWidth="1"/>
    <col min="9475" max="9475" width="57.5703125" style="47" customWidth="1"/>
    <col min="9476" max="9476" width="16.7109375" style="47" customWidth="1"/>
    <col min="9477" max="9477" width="10.28515625" style="47" bestFit="1" customWidth="1"/>
    <col min="9478" max="9478" width="6.85546875" style="47" bestFit="1" customWidth="1"/>
    <col min="9479" max="9479" width="7.85546875" style="47" bestFit="1" customWidth="1"/>
    <col min="9480" max="9480" width="11.42578125" style="47"/>
    <col min="9481" max="9481" width="46" style="47" customWidth="1"/>
    <col min="9482" max="9482" width="17" style="47" customWidth="1"/>
    <col min="9483" max="9483" width="14.28515625" style="47" customWidth="1"/>
    <col min="9484" max="9729" width="11.42578125" style="47"/>
    <col min="9730" max="9730" width="5.140625" style="47" customWidth="1"/>
    <col min="9731" max="9731" width="57.5703125" style="47" customWidth="1"/>
    <col min="9732" max="9732" width="16.7109375" style="47" customWidth="1"/>
    <col min="9733" max="9733" width="10.28515625" style="47" bestFit="1" customWidth="1"/>
    <col min="9734" max="9734" width="6.85546875" style="47" bestFit="1" customWidth="1"/>
    <col min="9735" max="9735" width="7.85546875" style="47" bestFit="1" customWidth="1"/>
    <col min="9736" max="9736" width="11.42578125" style="47"/>
    <col min="9737" max="9737" width="46" style="47" customWidth="1"/>
    <col min="9738" max="9738" width="17" style="47" customWidth="1"/>
    <col min="9739" max="9739" width="14.28515625" style="47" customWidth="1"/>
    <col min="9740" max="9985" width="11.42578125" style="47"/>
    <col min="9986" max="9986" width="5.140625" style="47" customWidth="1"/>
    <col min="9987" max="9987" width="57.5703125" style="47" customWidth="1"/>
    <col min="9988" max="9988" width="16.7109375" style="47" customWidth="1"/>
    <col min="9989" max="9989" width="10.28515625" style="47" bestFit="1" customWidth="1"/>
    <col min="9990" max="9990" width="6.85546875" style="47" bestFit="1" customWidth="1"/>
    <col min="9991" max="9991" width="7.85546875" style="47" bestFit="1" customWidth="1"/>
    <col min="9992" max="9992" width="11.42578125" style="47"/>
    <col min="9993" max="9993" width="46" style="47" customWidth="1"/>
    <col min="9994" max="9994" width="17" style="47" customWidth="1"/>
    <col min="9995" max="9995" width="14.28515625" style="47" customWidth="1"/>
    <col min="9996" max="10241" width="11.42578125" style="47"/>
    <col min="10242" max="10242" width="5.140625" style="47" customWidth="1"/>
    <col min="10243" max="10243" width="57.5703125" style="47" customWidth="1"/>
    <col min="10244" max="10244" width="16.7109375" style="47" customWidth="1"/>
    <col min="10245" max="10245" width="10.28515625" style="47" bestFit="1" customWidth="1"/>
    <col min="10246" max="10246" width="6.85546875" style="47" bestFit="1" customWidth="1"/>
    <col min="10247" max="10247" width="7.85546875" style="47" bestFit="1" customWidth="1"/>
    <col min="10248" max="10248" width="11.42578125" style="47"/>
    <col min="10249" max="10249" width="46" style="47" customWidth="1"/>
    <col min="10250" max="10250" width="17" style="47" customWidth="1"/>
    <col min="10251" max="10251" width="14.28515625" style="47" customWidth="1"/>
    <col min="10252" max="10497" width="11.42578125" style="47"/>
    <col min="10498" max="10498" width="5.140625" style="47" customWidth="1"/>
    <col min="10499" max="10499" width="57.5703125" style="47" customWidth="1"/>
    <col min="10500" max="10500" width="16.7109375" style="47" customWidth="1"/>
    <col min="10501" max="10501" width="10.28515625" style="47" bestFit="1" customWidth="1"/>
    <col min="10502" max="10502" width="6.85546875" style="47" bestFit="1" customWidth="1"/>
    <col min="10503" max="10503" width="7.85546875" style="47" bestFit="1" customWidth="1"/>
    <col min="10504" max="10504" width="11.42578125" style="47"/>
    <col min="10505" max="10505" width="46" style="47" customWidth="1"/>
    <col min="10506" max="10506" width="17" style="47" customWidth="1"/>
    <col min="10507" max="10507" width="14.28515625" style="47" customWidth="1"/>
    <col min="10508" max="10753" width="11.42578125" style="47"/>
    <col min="10754" max="10754" width="5.140625" style="47" customWidth="1"/>
    <col min="10755" max="10755" width="57.5703125" style="47" customWidth="1"/>
    <col min="10756" max="10756" width="16.7109375" style="47" customWidth="1"/>
    <col min="10757" max="10757" width="10.28515625" style="47" bestFit="1" customWidth="1"/>
    <col min="10758" max="10758" width="6.85546875" style="47" bestFit="1" customWidth="1"/>
    <col min="10759" max="10759" width="7.85546875" style="47" bestFit="1" customWidth="1"/>
    <col min="10760" max="10760" width="11.42578125" style="47"/>
    <col min="10761" max="10761" width="46" style="47" customWidth="1"/>
    <col min="10762" max="10762" width="17" style="47" customWidth="1"/>
    <col min="10763" max="10763" width="14.28515625" style="47" customWidth="1"/>
    <col min="10764" max="11009" width="11.42578125" style="47"/>
    <col min="11010" max="11010" width="5.140625" style="47" customWidth="1"/>
    <col min="11011" max="11011" width="57.5703125" style="47" customWidth="1"/>
    <col min="11012" max="11012" width="16.7109375" style="47" customWidth="1"/>
    <col min="11013" max="11013" width="10.28515625" style="47" bestFit="1" customWidth="1"/>
    <col min="11014" max="11014" width="6.85546875" style="47" bestFit="1" customWidth="1"/>
    <col min="11015" max="11015" width="7.85546875" style="47" bestFit="1" customWidth="1"/>
    <col min="11016" max="11016" width="11.42578125" style="47"/>
    <col min="11017" max="11017" width="46" style="47" customWidth="1"/>
    <col min="11018" max="11018" width="17" style="47" customWidth="1"/>
    <col min="11019" max="11019" width="14.28515625" style="47" customWidth="1"/>
    <col min="11020" max="11265" width="11.42578125" style="47"/>
    <col min="11266" max="11266" width="5.140625" style="47" customWidth="1"/>
    <col min="11267" max="11267" width="57.5703125" style="47" customWidth="1"/>
    <col min="11268" max="11268" width="16.7109375" style="47" customWidth="1"/>
    <col min="11269" max="11269" width="10.28515625" style="47" bestFit="1" customWidth="1"/>
    <col min="11270" max="11270" width="6.85546875" style="47" bestFit="1" customWidth="1"/>
    <col min="11271" max="11271" width="7.85546875" style="47" bestFit="1" customWidth="1"/>
    <col min="11272" max="11272" width="11.42578125" style="47"/>
    <col min="11273" max="11273" width="46" style="47" customWidth="1"/>
    <col min="11274" max="11274" width="17" style="47" customWidth="1"/>
    <col min="11275" max="11275" width="14.28515625" style="47" customWidth="1"/>
    <col min="11276" max="11521" width="11.42578125" style="47"/>
    <col min="11522" max="11522" width="5.140625" style="47" customWidth="1"/>
    <col min="11523" max="11523" width="57.5703125" style="47" customWidth="1"/>
    <col min="11524" max="11524" width="16.7109375" style="47" customWidth="1"/>
    <col min="11525" max="11525" width="10.28515625" style="47" bestFit="1" customWidth="1"/>
    <col min="11526" max="11526" width="6.85546875" style="47" bestFit="1" customWidth="1"/>
    <col min="11527" max="11527" width="7.85546875" style="47" bestFit="1" customWidth="1"/>
    <col min="11528" max="11528" width="11.42578125" style="47"/>
    <col min="11529" max="11529" width="46" style="47" customWidth="1"/>
    <col min="11530" max="11530" width="17" style="47" customWidth="1"/>
    <col min="11531" max="11531" width="14.28515625" style="47" customWidth="1"/>
    <col min="11532" max="11777" width="11.42578125" style="47"/>
    <col min="11778" max="11778" width="5.140625" style="47" customWidth="1"/>
    <col min="11779" max="11779" width="57.5703125" style="47" customWidth="1"/>
    <col min="11780" max="11780" width="16.7109375" style="47" customWidth="1"/>
    <col min="11781" max="11781" width="10.28515625" style="47" bestFit="1" customWidth="1"/>
    <col min="11782" max="11782" width="6.85546875" style="47" bestFit="1" customWidth="1"/>
    <col min="11783" max="11783" width="7.85546875" style="47" bestFit="1" customWidth="1"/>
    <col min="11784" max="11784" width="11.42578125" style="47"/>
    <col min="11785" max="11785" width="46" style="47" customWidth="1"/>
    <col min="11786" max="11786" width="17" style="47" customWidth="1"/>
    <col min="11787" max="11787" width="14.28515625" style="47" customWidth="1"/>
    <col min="11788" max="12033" width="11.42578125" style="47"/>
    <col min="12034" max="12034" width="5.140625" style="47" customWidth="1"/>
    <col min="12035" max="12035" width="57.5703125" style="47" customWidth="1"/>
    <col min="12036" max="12036" width="16.7109375" style="47" customWidth="1"/>
    <col min="12037" max="12037" width="10.28515625" style="47" bestFit="1" customWidth="1"/>
    <col min="12038" max="12038" width="6.85546875" style="47" bestFit="1" customWidth="1"/>
    <col min="12039" max="12039" width="7.85546875" style="47" bestFit="1" customWidth="1"/>
    <col min="12040" max="12040" width="11.42578125" style="47"/>
    <col min="12041" max="12041" width="46" style="47" customWidth="1"/>
    <col min="12042" max="12042" width="17" style="47" customWidth="1"/>
    <col min="12043" max="12043" width="14.28515625" style="47" customWidth="1"/>
    <col min="12044" max="12289" width="11.42578125" style="47"/>
    <col min="12290" max="12290" width="5.140625" style="47" customWidth="1"/>
    <col min="12291" max="12291" width="57.5703125" style="47" customWidth="1"/>
    <col min="12292" max="12292" width="16.7109375" style="47" customWidth="1"/>
    <col min="12293" max="12293" width="10.28515625" style="47" bestFit="1" customWidth="1"/>
    <col min="12294" max="12294" width="6.85546875" style="47" bestFit="1" customWidth="1"/>
    <col min="12295" max="12295" width="7.85546875" style="47" bestFit="1" customWidth="1"/>
    <col min="12296" max="12296" width="11.42578125" style="47"/>
    <col min="12297" max="12297" width="46" style="47" customWidth="1"/>
    <col min="12298" max="12298" width="17" style="47" customWidth="1"/>
    <col min="12299" max="12299" width="14.28515625" style="47" customWidth="1"/>
    <col min="12300" max="12545" width="11.42578125" style="47"/>
    <col min="12546" max="12546" width="5.140625" style="47" customWidth="1"/>
    <col min="12547" max="12547" width="57.5703125" style="47" customWidth="1"/>
    <col min="12548" max="12548" width="16.7109375" style="47" customWidth="1"/>
    <col min="12549" max="12549" width="10.28515625" style="47" bestFit="1" customWidth="1"/>
    <col min="12550" max="12550" width="6.85546875" style="47" bestFit="1" customWidth="1"/>
    <col min="12551" max="12551" width="7.85546875" style="47" bestFit="1" customWidth="1"/>
    <col min="12552" max="12552" width="11.42578125" style="47"/>
    <col min="12553" max="12553" width="46" style="47" customWidth="1"/>
    <col min="12554" max="12554" width="17" style="47" customWidth="1"/>
    <col min="12555" max="12555" width="14.28515625" style="47" customWidth="1"/>
    <col min="12556" max="12801" width="11.42578125" style="47"/>
    <col min="12802" max="12802" width="5.140625" style="47" customWidth="1"/>
    <col min="12803" max="12803" width="57.5703125" style="47" customWidth="1"/>
    <col min="12804" max="12804" width="16.7109375" style="47" customWidth="1"/>
    <col min="12805" max="12805" width="10.28515625" style="47" bestFit="1" customWidth="1"/>
    <col min="12806" max="12806" width="6.85546875" style="47" bestFit="1" customWidth="1"/>
    <col min="12807" max="12807" width="7.85546875" style="47" bestFit="1" customWidth="1"/>
    <col min="12808" max="12808" width="11.42578125" style="47"/>
    <col min="12809" max="12809" width="46" style="47" customWidth="1"/>
    <col min="12810" max="12810" width="17" style="47" customWidth="1"/>
    <col min="12811" max="12811" width="14.28515625" style="47" customWidth="1"/>
    <col min="12812" max="13057" width="11.42578125" style="47"/>
    <col min="13058" max="13058" width="5.140625" style="47" customWidth="1"/>
    <col min="13059" max="13059" width="57.5703125" style="47" customWidth="1"/>
    <col min="13060" max="13060" width="16.7109375" style="47" customWidth="1"/>
    <col min="13061" max="13061" width="10.28515625" style="47" bestFit="1" customWidth="1"/>
    <col min="13062" max="13062" width="6.85546875" style="47" bestFit="1" customWidth="1"/>
    <col min="13063" max="13063" width="7.85546875" style="47" bestFit="1" customWidth="1"/>
    <col min="13064" max="13064" width="11.42578125" style="47"/>
    <col min="13065" max="13065" width="46" style="47" customWidth="1"/>
    <col min="13066" max="13066" width="17" style="47" customWidth="1"/>
    <col min="13067" max="13067" width="14.28515625" style="47" customWidth="1"/>
    <col min="13068" max="13313" width="11.42578125" style="47"/>
    <col min="13314" max="13314" width="5.140625" style="47" customWidth="1"/>
    <col min="13315" max="13315" width="57.5703125" style="47" customWidth="1"/>
    <col min="13316" max="13316" width="16.7109375" style="47" customWidth="1"/>
    <col min="13317" max="13317" width="10.28515625" style="47" bestFit="1" customWidth="1"/>
    <col min="13318" max="13318" width="6.85546875" style="47" bestFit="1" customWidth="1"/>
    <col min="13319" max="13319" width="7.85546875" style="47" bestFit="1" customWidth="1"/>
    <col min="13320" max="13320" width="11.42578125" style="47"/>
    <col min="13321" max="13321" width="46" style="47" customWidth="1"/>
    <col min="13322" max="13322" width="17" style="47" customWidth="1"/>
    <col min="13323" max="13323" width="14.28515625" style="47" customWidth="1"/>
    <col min="13324" max="13569" width="11.42578125" style="47"/>
    <col min="13570" max="13570" width="5.140625" style="47" customWidth="1"/>
    <col min="13571" max="13571" width="57.5703125" style="47" customWidth="1"/>
    <col min="13572" max="13572" width="16.7109375" style="47" customWidth="1"/>
    <col min="13573" max="13573" width="10.28515625" style="47" bestFit="1" customWidth="1"/>
    <col min="13574" max="13574" width="6.85546875" style="47" bestFit="1" customWidth="1"/>
    <col min="13575" max="13575" width="7.85546875" style="47" bestFit="1" customWidth="1"/>
    <col min="13576" max="13576" width="11.42578125" style="47"/>
    <col min="13577" max="13577" width="46" style="47" customWidth="1"/>
    <col min="13578" max="13578" width="17" style="47" customWidth="1"/>
    <col min="13579" max="13579" width="14.28515625" style="47" customWidth="1"/>
    <col min="13580" max="13825" width="11.42578125" style="47"/>
    <col min="13826" max="13826" width="5.140625" style="47" customWidth="1"/>
    <col min="13827" max="13827" width="57.5703125" style="47" customWidth="1"/>
    <col min="13828" max="13828" width="16.7109375" style="47" customWidth="1"/>
    <col min="13829" max="13829" width="10.28515625" style="47" bestFit="1" customWidth="1"/>
    <col min="13830" max="13830" width="6.85546875" style="47" bestFit="1" customWidth="1"/>
    <col min="13831" max="13831" width="7.85546875" style="47" bestFit="1" customWidth="1"/>
    <col min="13832" max="13832" width="11.42578125" style="47"/>
    <col min="13833" max="13833" width="46" style="47" customWidth="1"/>
    <col min="13834" max="13834" width="17" style="47" customWidth="1"/>
    <col min="13835" max="13835" width="14.28515625" style="47" customWidth="1"/>
    <col min="13836" max="14081" width="11.42578125" style="47"/>
    <col min="14082" max="14082" width="5.140625" style="47" customWidth="1"/>
    <col min="14083" max="14083" width="57.5703125" style="47" customWidth="1"/>
    <col min="14084" max="14084" width="16.7109375" style="47" customWidth="1"/>
    <col min="14085" max="14085" width="10.28515625" style="47" bestFit="1" customWidth="1"/>
    <col min="14086" max="14086" width="6.85546875" style="47" bestFit="1" customWidth="1"/>
    <col min="14087" max="14087" width="7.85546875" style="47" bestFit="1" customWidth="1"/>
    <col min="14088" max="14088" width="11.42578125" style="47"/>
    <col min="14089" max="14089" width="46" style="47" customWidth="1"/>
    <col min="14090" max="14090" width="17" style="47" customWidth="1"/>
    <col min="14091" max="14091" width="14.28515625" style="47" customWidth="1"/>
    <col min="14092" max="14337" width="11.42578125" style="47"/>
    <col min="14338" max="14338" width="5.140625" style="47" customWidth="1"/>
    <col min="14339" max="14339" width="57.5703125" style="47" customWidth="1"/>
    <col min="14340" max="14340" width="16.7109375" style="47" customWidth="1"/>
    <col min="14341" max="14341" width="10.28515625" style="47" bestFit="1" customWidth="1"/>
    <col min="14342" max="14342" width="6.85546875" style="47" bestFit="1" customWidth="1"/>
    <col min="14343" max="14343" width="7.85546875" style="47" bestFit="1" customWidth="1"/>
    <col min="14344" max="14344" width="11.42578125" style="47"/>
    <col min="14345" max="14345" width="46" style="47" customWidth="1"/>
    <col min="14346" max="14346" width="17" style="47" customWidth="1"/>
    <col min="14347" max="14347" width="14.28515625" style="47" customWidth="1"/>
    <col min="14348" max="14593" width="11.42578125" style="47"/>
    <col min="14594" max="14594" width="5.140625" style="47" customWidth="1"/>
    <col min="14595" max="14595" width="57.5703125" style="47" customWidth="1"/>
    <col min="14596" max="14596" width="16.7109375" style="47" customWidth="1"/>
    <col min="14597" max="14597" width="10.28515625" style="47" bestFit="1" customWidth="1"/>
    <col min="14598" max="14598" width="6.85546875" style="47" bestFit="1" customWidth="1"/>
    <col min="14599" max="14599" width="7.85546875" style="47" bestFit="1" customWidth="1"/>
    <col min="14600" max="14600" width="11.42578125" style="47"/>
    <col min="14601" max="14601" width="46" style="47" customWidth="1"/>
    <col min="14602" max="14602" width="17" style="47" customWidth="1"/>
    <col min="14603" max="14603" width="14.28515625" style="47" customWidth="1"/>
    <col min="14604" max="14849" width="11.42578125" style="47"/>
    <col min="14850" max="14850" width="5.140625" style="47" customWidth="1"/>
    <col min="14851" max="14851" width="57.5703125" style="47" customWidth="1"/>
    <col min="14852" max="14852" width="16.7109375" style="47" customWidth="1"/>
    <col min="14853" max="14853" width="10.28515625" style="47" bestFit="1" customWidth="1"/>
    <col min="14854" max="14854" width="6.85546875" style="47" bestFit="1" customWidth="1"/>
    <col min="14855" max="14855" width="7.85546875" style="47" bestFit="1" customWidth="1"/>
    <col min="14856" max="14856" width="11.42578125" style="47"/>
    <col min="14857" max="14857" width="46" style="47" customWidth="1"/>
    <col min="14858" max="14858" width="17" style="47" customWidth="1"/>
    <col min="14859" max="14859" width="14.28515625" style="47" customWidth="1"/>
    <col min="14860" max="15105" width="11.42578125" style="47"/>
    <col min="15106" max="15106" width="5.140625" style="47" customWidth="1"/>
    <col min="15107" max="15107" width="57.5703125" style="47" customWidth="1"/>
    <col min="15108" max="15108" width="16.7109375" style="47" customWidth="1"/>
    <col min="15109" max="15109" width="10.28515625" style="47" bestFit="1" customWidth="1"/>
    <col min="15110" max="15110" width="6.85546875" style="47" bestFit="1" customWidth="1"/>
    <col min="15111" max="15111" width="7.85546875" style="47" bestFit="1" customWidth="1"/>
    <col min="15112" max="15112" width="11.42578125" style="47"/>
    <col min="15113" max="15113" width="46" style="47" customWidth="1"/>
    <col min="15114" max="15114" width="17" style="47" customWidth="1"/>
    <col min="15115" max="15115" width="14.28515625" style="47" customWidth="1"/>
    <col min="15116" max="15361" width="11.42578125" style="47"/>
    <col min="15362" max="15362" width="5.140625" style="47" customWidth="1"/>
    <col min="15363" max="15363" width="57.5703125" style="47" customWidth="1"/>
    <col min="15364" max="15364" width="16.7109375" style="47" customWidth="1"/>
    <col min="15365" max="15365" width="10.28515625" style="47" bestFit="1" customWidth="1"/>
    <col min="15366" max="15366" width="6.85546875" style="47" bestFit="1" customWidth="1"/>
    <col min="15367" max="15367" width="7.85546875" style="47" bestFit="1" customWidth="1"/>
    <col min="15368" max="15368" width="11.42578125" style="47"/>
    <col min="15369" max="15369" width="46" style="47" customWidth="1"/>
    <col min="15370" max="15370" width="17" style="47" customWidth="1"/>
    <col min="15371" max="15371" width="14.28515625" style="47" customWidth="1"/>
    <col min="15372" max="15617" width="11.42578125" style="47"/>
    <col min="15618" max="15618" width="5.140625" style="47" customWidth="1"/>
    <col min="15619" max="15619" width="57.5703125" style="47" customWidth="1"/>
    <col min="15620" max="15620" width="16.7109375" style="47" customWidth="1"/>
    <col min="15621" max="15621" width="10.28515625" style="47" bestFit="1" customWidth="1"/>
    <col min="15622" max="15622" width="6.85546875" style="47" bestFit="1" customWidth="1"/>
    <col min="15623" max="15623" width="7.85546875" style="47" bestFit="1" customWidth="1"/>
    <col min="15624" max="15624" width="11.42578125" style="47"/>
    <col min="15625" max="15625" width="46" style="47" customWidth="1"/>
    <col min="15626" max="15626" width="17" style="47" customWidth="1"/>
    <col min="15627" max="15627" width="14.28515625" style="47" customWidth="1"/>
    <col min="15628" max="15873" width="11.42578125" style="47"/>
    <col min="15874" max="15874" width="5.140625" style="47" customWidth="1"/>
    <col min="15875" max="15875" width="57.5703125" style="47" customWidth="1"/>
    <col min="15876" max="15876" width="16.7109375" style="47" customWidth="1"/>
    <col min="15877" max="15877" width="10.28515625" style="47" bestFit="1" customWidth="1"/>
    <col min="15878" max="15878" width="6.85546875" style="47" bestFit="1" customWidth="1"/>
    <col min="15879" max="15879" width="7.85546875" style="47" bestFit="1" customWidth="1"/>
    <col min="15880" max="15880" width="11.42578125" style="47"/>
    <col min="15881" max="15881" width="46" style="47" customWidth="1"/>
    <col min="15882" max="15882" width="17" style="47" customWidth="1"/>
    <col min="15883" max="15883" width="14.28515625" style="47" customWidth="1"/>
    <col min="15884" max="16129" width="11.42578125" style="47"/>
    <col min="16130" max="16130" width="5.140625" style="47" customWidth="1"/>
    <col min="16131" max="16131" width="57.5703125" style="47" customWidth="1"/>
    <col min="16132" max="16132" width="16.7109375" style="47" customWidth="1"/>
    <col min="16133" max="16133" width="10.28515625" style="47" bestFit="1" customWidth="1"/>
    <col min="16134" max="16134" width="6.85546875" style="47" bestFit="1" customWidth="1"/>
    <col min="16135" max="16135" width="7.85546875" style="47" bestFit="1" customWidth="1"/>
    <col min="16136" max="16136" width="11.42578125" style="47"/>
    <col min="16137" max="16137" width="46" style="47" customWidth="1"/>
    <col min="16138" max="16138" width="17" style="47" customWidth="1"/>
    <col min="16139" max="16139" width="14.28515625" style="47" customWidth="1"/>
    <col min="16140" max="16384" width="11.42578125" style="47"/>
  </cols>
  <sheetData>
    <row r="1" spans="1:8" x14ac:dyDescent="0.2">
      <c r="B1" s="300" t="s">
        <v>134</v>
      </c>
      <c r="C1" s="300"/>
      <c r="D1" s="300"/>
      <c r="E1" s="300"/>
      <c r="F1" s="300"/>
    </row>
    <row r="2" spans="1:8" x14ac:dyDescent="0.2">
      <c r="B2" s="301" t="s">
        <v>135</v>
      </c>
      <c r="C2" s="301"/>
      <c r="D2" s="301"/>
      <c r="E2" s="301"/>
      <c r="F2" s="301"/>
    </row>
    <row r="3" spans="1:8" x14ac:dyDescent="0.2">
      <c r="B3" s="301" t="s">
        <v>136</v>
      </c>
      <c r="C3" s="301"/>
      <c r="D3" s="301"/>
      <c r="E3" s="301"/>
      <c r="F3" s="301"/>
    </row>
    <row r="4" spans="1:8" x14ac:dyDescent="0.2">
      <c r="B4" s="302" t="s">
        <v>298</v>
      </c>
      <c r="C4" s="302"/>
      <c r="D4" s="302"/>
      <c r="E4" s="302"/>
      <c r="F4" s="302"/>
    </row>
    <row r="5" spans="1:8" ht="24.6" customHeight="1" x14ac:dyDescent="0.25">
      <c r="B5" s="303" t="s">
        <v>137</v>
      </c>
      <c r="C5" s="303"/>
      <c r="D5" s="303"/>
      <c r="E5" s="303"/>
      <c r="F5" s="303"/>
    </row>
    <row r="6" spans="1:8" ht="38.450000000000003" customHeight="1" x14ac:dyDescent="0.25">
      <c r="A6" s="237" t="s">
        <v>15</v>
      </c>
      <c r="B6" s="237"/>
      <c r="C6" s="237"/>
      <c r="D6" s="237"/>
      <c r="E6" s="237"/>
      <c r="F6" s="237"/>
      <c r="G6" s="237"/>
      <c r="H6" s="237"/>
    </row>
    <row r="7" spans="1:8" x14ac:dyDescent="0.2">
      <c r="A7" s="284" t="s">
        <v>255</v>
      </c>
      <c r="B7" s="284"/>
      <c r="C7" s="284"/>
      <c r="D7" s="284"/>
      <c r="E7" s="284"/>
      <c r="F7" s="284"/>
      <c r="G7" s="284"/>
      <c r="H7" s="284"/>
    </row>
    <row r="9" spans="1:8" x14ac:dyDescent="0.2">
      <c r="A9" s="304" t="s">
        <v>263</v>
      </c>
      <c r="B9" s="304"/>
      <c r="C9" s="304"/>
      <c r="D9" s="304"/>
      <c r="E9" s="304"/>
      <c r="F9" s="304"/>
      <c r="G9" s="304"/>
    </row>
    <row r="10" spans="1:8" ht="45" x14ac:dyDescent="0.25">
      <c r="A10" s="183" t="s">
        <v>18</v>
      </c>
      <c r="B10" s="183" t="s">
        <v>264</v>
      </c>
      <c r="C10" s="183" t="s">
        <v>274</v>
      </c>
      <c r="D10" s="183" t="s">
        <v>265</v>
      </c>
      <c r="E10" s="183" t="s">
        <v>275</v>
      </c>
      <c r="F10" s="183" t="s">
        <v>266</v>
      </c>
      <c r="G10" s="183" t="s">
        <v>267</v>
      </c>
    </row>
    <row r="11" spans="1:8" x14ac:dyDescent="0.25">
      <c r="A11" s="185">
        <v>1</v>
      </c>
      <c r="B11" s="184" t="s">
        <v>292</v>
      </c>
      <c r="C11" s="185">
        <v>51</v>
      </c>
      <c r="D11" s="185">
        <f>C11</f>
        <v>51</v>
      </c>
      <c r="E11" s="186">
        <f>'Anexo IV-A Porteiro 44D'!C154</f>
        <v>3864.7470725222356</v>
      </c>
      <c r="F11" s="186">
        <f>E11*C11</f>
        <v>197102.10069863402</v>
      </c>
      <c r="G11" s="186">
        <f>12*F11</f>
        <v>2365225.2083836081</v>
      </c>
    </row>
    <row r="12" spans="1:8" x14ac:dyDescent="0.25">
      <c r="A12" s="185">
        <v>2</v>
      </c>
      <c r="B12" s="184" t="s">
        <v>293</v>
      </c>
      <c r="C12" s="185">
        <v>30</v>
      </c>
      <c r="D12" s="185">
        <f t="shared" ref="D12:D19" si="0">C12</f>
        <v>30</v>
      </c>
      <c r="E12" s="186">
        <f>'Anexo IV-B Porteiro 44N'!C154</f>
        <v>4354.9055431700599</v>
      </c>
      <c r="F12" s="186">
        <f t="shared" ref="F12:F20" si="1">E12*C12</f>
        <v>130647.16629510179</v>
      </c>
      <c r="G12" s="186">
        <f t="shared" ref="G12:G20" si="2">12*F12</f>
        <v>1567765.9955412215</v>
      </c>
    </row>
    <row r="13" spans="1:8" x14ac:dyDescent="0.25">
      <c r="A13" s="185">
        <v>3</v>
      </c>
      <c r="B13" s="184" t="s">
        <v>268</v>
      </c>
      <c r="C13" s="185">
        <v>60</v>
      </c>
      <c r="D13" s="185">
        <f>C13*2</f>
        <v>120</v>
      </c>
      <c r="E13" s="186">
        <f>'Anexo IV-C Porteiro 12x36D'!C156</f>
        <v>7359.9038916350282</v>
      </c>
      <c r="F13" s="186">
        <f t="shared" si="1"/>
        <v>441594.2334981017</v>
      </c>
      <c r="G13" s="186">
        <f t="shared" si="2"/>
        <v>5299130.8019772209</v>
      </c>
    </row>
    <row r="14" spans="1:8" x14ac:dyDescent="0.25">
      <c r="A14" s="185">
        <v>4</v>
      </c>
      <c r="B14" s="184" t="s">
        <v>269</v>
      </c>
      <c r="C14" s="185">
        <v>50</v>
      </c>
      <c r="D14" s="185">
        <f>C14*2</f>
        <v>100</v>
      </c>
      <c r="E14" s="186">
        <f>'Anexo IV-D Porteiro 12x36N'!C156</f>
        <v>8076.4223357237179</v>
      </c>
      <c r="F14" s="186">
        <f t="shared" si="1"/>
        <v>403821.11678618588</v>
      </c>
      <c r="G14" s="186">
        <f t="shared" si="2"/>
        <v>4845853.4014342306</v>
      </c>
    </row>
    <row r="15" spans="1:8" x14ac:dyDescent="0.25">
      <c r="A15" s="185">
        <v>5</v>
      </c>
      <c r="B15" s="184" t="s">
        <v>294</v>
      </c>
      <c r="C15" s="185">
        <v>41</v>
      </c>
      <c r="D15" s="185">
        <f t="shared" si="0"/>
        <v>41</v>
      </c>
      <c r="E15" s="186">
        <f>'Anexo IV-E Zelador 44D'!C154</f>
        <v>3848.213476964138</v>
      </c>
      <c r="F15" s="186">
        <f t="shared" si="1"/>
        <v>157776.75255552965</v>
      </c>
      <c r="G15" s="186">
        <f t="shared" si="2"/>
        <v>1893321.0306663557</v>
      </c>
    </row>
    <row r="16" spans="1:8" x14ac:dyDescent="0.25">
      <c r="A16" s="185">
        <v>6</v>
      </c>
      <c r="B16" s="184" t="s">
        <v>295</v>
      </c>
      <c r="C16" s="185">
        <v>4</v>
      </c>
      <c r="D16" s="185">
        <f t="shared" si="0"/>
        <v>4</v>
      </c>
      <c r="E16" s="186">
        <f>'Anexo IV-F Zelador 44N'!C154</f>
        <v>4375.3925172148884</v>
      </c>
      <c r="F16" s="186">
        <f t="shared" si="1"/>
        <v>17501.570068859553</v>
      </c>
      <c r="G16" s="186">
        <f t="shared" si="2"/>
        <v>210018.84082631464</v>
      </c>
    </row>
    <row r="17" spans="1:7" x14ac:dyDescent="0.25">
      <c r="A17" s="185">
        <v>7</v>
      </c>
      <c r="B17" s="184" t="s">
        <v>270</v>
      </c>
      <c r="C17" s="185">
        <v>4</v>
      </c>
      <c r="D17" s="185">
        <f>C17*2</f>
        <v>8</v>
      </c>
      <c r="E17" s="186">
        <f>'Anexo IV-G Zelador 12X36D'!C156</f>
        <v>7409.7463468613705</v>
      </c>
      <c r="F17" s="186">
        <f t="shared" si="1"/>
        <v>29638.985387445482</v>
      </c>
      <c r="G17" s="186">
        <f t="shared" si="2"/>
        <v>355667.82464934577</v>
      </c>
    </row>
    <row r="18" spans="1:7" x14ac:dyDescent="0.25">
      <c r="A18" s="185">
        <v>8</v>
      </c>
      <c r="B18" s="184" t="s">
        <v>271</v>
      </c>
      <c r="C18" s="185">
        <v>2</v>
      </c>
      <c r="D18" s="185">
        <f>C18*2</f>
        <v>4</v>
      </c>
      <c r="E18" s="186">
        <f>'Anexo IV-H Zelador 12X36N'!C156</f>
        <v>8117.3962838133748</v>
      </c>
      <c r="F18" s="186">
        <f t="shared" si="1"/>
        <v>16234.79256762675</v>
      </c>
      <c r="G18" s="186">
        <f t="shared" si="2"/>
        <v>194817.510811521</v>
      </c>
    </row>
    <row r="19" spans="1:7" x14ac:dyDescent="0.25">
      <c r="A19" s="185">
        <v>9</v>
      </c>
      <c r="B19" s="184" t="s">
        <v>272</v>
      </c>
      <c r="C19" s="185">
        <v>4</v>
      </c>
      <c r="D19" s="185">
        <f t="shared" si="0"/>
        <v>4</v>
      </c>
      <c r="E19" s="186">
        <f>'Anexo IV-I Supervisor 44D'!C154</f>
        <v>9162.8927256182251</v>
      </c>
      <c r="F19" s="186">
        <f t="shared" si="1"/>
        <v>36651.5709024729</v>
      </c>
      <c r="G19" s="186">
        <f t="shared" si="2"/>
        <v>439818.8508296748</v>
      </c>
    </row>
    <row r="20" spans="1:7" x14ac:dyDescent="0.25">
      <c r="A20" s="185">
        <v>10</v>
      </c>
      <c r="B20" s="184" t="s">
        <v>273</v>
      </c>
      <c r="C20" s="185">
        <v>1</v>
      </c>
      <c r="D20" s="185">
        <f>C20*2</f>
        <v>2</v>
      </c>
      <c r="E20" s="186">
        <f>'Anexo IV-J Supervisor 12X36N'!C156</f>
        <v>19710.713209587713</v>
      </c>
      <c r="F20" s="186">
        <f t="shared" si="1"/>
        <v>19710.713209587713</v>
      </c>
      <c r="G20" s="186">
        <f t="shared" si="2"/>
        <v>236528.55851505254</v>
      </c>
    </row>
    <row r="21" spans="1:7" ht="28.9" customHeight="1" x14ac:dyDescent="0.25">
      <c r="A21" s="305" t="s">
        <v>187</v>
      </c>
      <c r="B21" s="306"/>
      <c r="C21" s="183">
        <f>SUM(C11:C20)</f>
        <v>247</v>
      </c>
      <c r="D21" s="183">
        <f>SUM(D11:D20)</f>
        <v>364</v>
      </c>
      <c r="E21" s="187"/>
      <c r="F21" s="187">
        <f>SUM(F11:F20)</f>
        <v>1450679.0019695451</v>
      </c>
      <c r="G21" s="187">
        <f>12*F21</f>
        <v>17408148.023634542</v>
      </c>
    </row>
  </sheetData>
  <mergeCells count="9">
    <mergeCell ref="A9:G9"/>
    <mergeCell ref="A6:H6"/>
    <mergeCell ref="A7:H7"/>
    <mergeCell ref="A21:B21"/>
    <mergeCell ref="B1:F1"/>
    <mergeCell ref="B2:F2"/>
    <mergeCell ref="B3:F3"/>
    <mergeCell ref="B4:F4"/>
    <mergeCell ref="B5:F5"/>
  </mergeCells>
  <pageMargins left="0.511811024" right="0.511811024" top="0.9916666666666667" bottom="0.78740157499999996" header="0.31496062000000002" footer="0.31496062000000002"/>
  <pageSetup paperSize="9" orientation="landscape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597A1-4FAA-48F6-A73B-BE391CC33D9D}">
  <dimension ref="A1:Y44"/>
  <sheetViews>
    <sheetView tabSelected="1" zoomScaleNormal="100" workbookViewId="0">
      <selection activeCell="F12" sqref="F12"/>
    </sheetView>
  </sheetViews>
  <sheetFormatPr defaultRowHeight="15" x14ac:dyDescent="0.25"/>
  <cols>
    <col min="1" max="1" width="4.7109375" style="6" bestFit="1" customWidth="1"/>
    <col min="2" max="2" width="30.140625" customWidth="1"/>
    <col min="3" max="3" width="8.5703125" customWidth="1"/>
    <col min="4" max="4" width="10.7109375" style="3" bestFit="1" customWidth="1"/>
    <col min="5" max="5" width="19.7109375" customWidth="1"/>
    <col min="6" max="7" width="19.5703125" bestFit="1" customWidth="1"/>
    <col min="8" max="8" width="7.140625" customWidth="1"/>
    <col min="9" max="9" width="8.5703125" customWidth="1"/>
    <col min="10" max="10" width="7.7109375" bestFit="1" customWidth="1"/>
    <col min="11" max="11" width="8.28515625" customWidth="1"/>
    <col min="12" max="12" width="8.7109375" customWidth="1"/>
    <col min="13" max="13" width="8" customWidth="1"/>
    <col min="14" max="14" width="7.28515625" bestFit="1" customWidth="1"/>
    <col min="15" max="15" width="7.7109375" bestFit="1" customWidth="1"/>
    <col min="16" max="17" width="6" bestFit="1" customWidth="1"/>
    <col min="18" max="18" width="8.28515625" customWidth="1"/>
  </cols>
  <sheetData>
    <row r="1" spans="1:25" ht="14.45" customHeight="1" x14ac:dyDescent="0.25">
      <c r="A1" s="234" t="s">
        <v>0</v>
      </c>
      <c r="B1" s="234"/>
      <c r="C1" s="234"/>
      <c r="D1" s="234"/>
      <c r="E1" s="234"/>
      <c r="F1" s="23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235" t="s">
        <v>2</v>
      </c>
      <c r="B2" s="235"/>
      <c r="C2" s="235"/>
      <c r="D2" s="235"/>
      <c r="E2" s="235"/>
      <c r="F2" s="23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5" ht="27" customHeight="1" x14ac:dyDescent="0.25">
      <c r="A4" s="236" t="s">
        <v>17</v>
      </c>
      <c r="B4" s="236"/>
      <c r="C4" s="236"/>
      <c r="D4" s="236"/>
      <c r="E4" s="236"/>
      <c r="F4" s="236"/>
      <c r="G4" s="13"/>
    </row>
    <row r="5" spans="1:25" ht="34.15" customHeight="1" x14ac:dyDescent="0.25">
      <c r="A5" s="237" t="s">
        <v>15</v>
      </c>
      <c r="B5" s="237"/>
      <c r="C5" s="237"/>
      <c r="D5" s="237"/>
      <c r="E5" s="237"/>
      <c r="F5" s="237"/>
      <c r="G5" s="14"/>
    </row>
    <row r="6" spans="1:25" ht="15.75" thickBot="1" x14ac:dyDescent="0.3">
      <c r="A6"/>
      <c r="D6"/>
    </row>
    <row r="7" spans="1:25" x14ac:dyDescent="0.25">
      <c r="A7" s="251" t="s">
        <v>24</v>
      </c>
      <c r="B7" s="252"/>
      <c r="C7" s="252"/>
      <c r="D7" s="252"/>
      <c r="E7" s="252"/>
      <c r="F7" s="253"/>
    </row>
    <row r="8" spans="1:25" x14ac:dyDescent="0.25">
      <c r="A8" s="246" t="s">
        <v>83</v>
      </c>
      <c r="B8" s="247"/>
      <c r="C8" s="247"/>
      <c r="D8" s="247"/>
      <c r="E8" s="247"/>
      <c r="F8" s="248"/>
    </row>
    <row r="9" spans="1:25" ht="30" x14ac:dyDescent="0.25">
      <c r="A9" s="213" t="s">
        <v>18</v>
      </c>
      <c r="B9" s="195" t="s">
        <v>19</v>
      </c>
      <c r="C9" s="195" t="s">
        <v>43</v>
      </c>
      <c r="D9" s="195" t="s">
        <v>20</v>
      </c>
      <c r="E9" s="195" t="s">
        <v>21</v>
      </c>
      <c r="F9" s="214" t="s">
        <v>28</v>
      </c>
    </row>
    <row r="10" spans="1:25" ht="30" x14ac:dyDescent="0.25">
      <c r="A10" s="215">
        <v>1</v>
      </c>
      <c r="B10" s="21" t="s">
        <v>46</v>
      </c>
      <c r="C10" s="16" t="s">
        <v>42</v>
      </c>
      <c r="D10" s="15">
        <v>130</v>
      </c>
      <c r="E10" s="17">
        <v>41.65</v>
      </c>
      <c r="F10" s="216">
        <f>E10*D10</f>
        <v>5414.5</v>
      </c>
    </row>
    <row r="11" spans="1:25" x14ac:dyDescent="0.25">
      <c r="A11" s="258" t="s">
        <v>23</v>
      </c>
      <c r="B11" s="259"/>
      <c r="C11" s="259"/>
      <c r="D11" s="259"/>
      <c r="E11" s="259"/>
      <c r="F11" s="212">
        <f>E10/12</f>
        <v>3.4708333333333332</v>
      </c>
    </row>
    <row r="12" spans="1:25" ht="15.75" thickBot="1" x14ac:dyDescent="0.3">
      <c r="A12" s="249" t="s">
        <v>125</v>
      </c>
      <c r="B12" s="250"/>
      <c r="C12" s="250"/>
      <c r="D12" s="250"/>
      <c r="E12" s="250"/>
      <c r="F12" s="217">
        <f>E10</f>
        <v>41.65</v>
      </c>
    </row>
    <row r="13" spans="1:25" ht="15.75" thickBot="1" x14ac:dyDescent="0.3"/>
    <row r="14" spans="1:25" x14ac:dyDescent="0.25">
      <c r="A14" s="251" t="s">
        <v>24</v>
      </c>
      <c r="B14" s="252"/>
      <c r="C14" s="252"/>
      <c r="D14" s="252"/>
      <c r="E14" s="252"/>
      <c r="F14" s="253"/>
    </row>
    <row r="15" spans="1:25" x14ac:dyDescent="0.25">
      <c r="A15" s="246" t="s">
        <v>81</v>
      </c>
      <c r="B15" s="247"/>
      <c r="C15" s="247"/>
      <c r="D15" s="247"/>
      <c r="E15" s="247"/>
      <c r="F15" s="248"/>
    </row>
    <row r="16" spans="1:25" ht="30" x14ac:dyDescent="0.25">
      <c r="A16" s="213" t="s">
        <v>18</v>
      </c>
      <c r="B16" s="195" t="s">
        <v>19</v>
      </c>
      <c r="C16" s="195" t="s">
        <v>43</v>
      </c>
      <c r="D16" s="195" t="s">
        <v>20</v>
      </c>
      <c r="E16" s="195" t="s">
        <v>21</v>
      </c>
      <c r="F16" s="214" t="s">
        <v>22</v>
      </c>
    </row>
    <row r="17" spans="1:6" x14ac:dyDescent="0.25">
      <c r="A17" s="215">
        <v>2</v>
      </c>
      <c r="B17" s="21" t="s">
        <v>73</v>
      </c>
      <c r="C17" s="16" t="s">
        <v>40</v>
      </c>
      <c r="D17" s="15">
        <v>2</v>
      </c>
      <c r="E17" s="17">
        <v>61.38</v>
      </c>
      <c r="F17" s="216">
        <f>E17*D17</f>
        <v>122.76</v>
      </c>
    </row>
    <row r="18" spans="1:6" x14ac:dyDescent="0.25">
      <c r="A18" s="215">
        <v>3</v>
      </c>
      <c r="B18" s="21" t="s">
        <v>74</v>
      </c>
      <c r="C18" s="16" t="s">
        <v>40</v>
      </c>
      <c r="D18" s="15">
        <v>4</v>
      </c>
      <c r="E18" s="17">
        <v>10.119999999999999</v>
      </c>
      <c r="F18" s="216">
        <f t="shared" ref="F18:F21" si="0">E18*D18</f>
        <v>40.479999999999997</v>
      </c>
    </row>
    <row r="19" spans="1:6" x14ac:dyDescent="0.25">
      <c r="A19" s="215">
        <v>4</v>
      </c>
      <c r="B19" s="21" t="s">
        <v>75</v>
      </c>
      <c r="C19" s="16" t="s">
        <v>40</v>
      </c>
      <c r="D19" s="15">
        <v>2</v>
      </c>
      <c r="E19" s="17">
        <v>13.82</v>
      </c>
      <c r="F19" s="216">
        <f t="shared" si="0"/>
        <v>27.64</v>
      </c>
    </row>
    <row r="20" spans="1:6" ht="30" x14ac:dyDescent="0.25">
      <c r="A20" s="215">
        <v>5</v>
      </c>
      <c r="B20" s="21" t="s">
        <v>76</v>
      </c>
      <c r="C20" s="16" t="s">
        <v>42</v>
      </c>
      <c r="D20" s="15">
        <v>5</v>
      </c>
      <c r="E20" s="17">
        <v>10.85</v>
      </c>
      <c r="F20" s="216">
        <f t="shared" si="0"/>
        <v>54.25</v>
      </c>
    </row>
    <row r="21" spans="1:6" x14ac:dyDescent="0.25">
      <c r="A21" s="215">
        <v>6</v>
      </c>
      <c r="B21" s="21" t="s">
        <v>72</v>
      </c>
      <c r="C21" s="16" t="s">
        <v>42</v>
      </c>
      <c r="D21" s="15">
        <v>2</v>
      </c>
      <c r="E21" s="17">
        <v>6.56</v>
      </c>
      <c r="F21" s="216">
        <f t="shared" si="0"/>
        <v>13.12</v>
      </c>
    </row>
    <row r="22" spans="1:6" x14ac:dyDescent="0.25">
      <c r="A22" s="258" t="s">
        <v>125</v>
      </c>
      <c r="B22" s="259"/>
      <c r="C22" s="259"/>
      <c r="D22" s="259"/>
      <c r="E22" s="259"/>
      <c r="F22" s="212">
        <f>SUM(F17:F21)</f>
        <v>258.25</v>
      </c>
    </row>
    <row r="23" spans="1:6" ht="15.75" thickBot="1" x14ac:dyDescent="0.3">
      <c r="A23" s="249" t="s">
        <v>23</v>
      </c>
      <c r="B23" s="250"/>
      <c r="C23" s="250"/>
      <c r="D23" s="250"/>
      <c r="E23" s="250"/>
      <c r="F23" s="217">
        <f>F22/12</f>
        <v>21.520833333333332</v>
      </c>
    </row>
    <row r="24" spans="1:6" ht="15.75" thickBot="1" x14ac:dyDescent="0.3"/>
    <row r="25" spans="1:6" x14ac:dyDescent="0.25">
      <c r="A25" s="251" t="s">
        <v>24</v>
      </c>
      <c r="B25" s="252"/>
      <c r="C25" s="252"/>
      <c r="D25" s="252"/>
      <c r="E25" s="252"/>
      <c r="F25" s="253"/>
    </row>
    <row r="26" spans="1:6" x14ac:dyDescent="0.25">
      <c r="A26" s="246" t="s">
        <v>82</v>
      </c>
      <c r="B26" s="247"/>
      <c r="C26" s="247"/>
      <c r="D26" s="247"/>
      <c r="E26" s="247"/>
      <c r="F26" s="248"/>
    </row>
    <row r="27" spans="1:6" ht="30" x14ac:dyDescent="0.25">
      <c r="A27" s="213" t="s">
        <v>18</v>
      </c>
      <c r="B27" s="195" t="s">
        <v>19</v>
      </c>
      <c r="C27" s="195"/>
      <c r="D27" s="195" t="s">
        <v>20</v>
      </c>
      <c r="E27" s="195" t="s">
        <v>21</v>
      </c>
      <c r="F27" s="214" t="s">
        <v>22</v>
      </c>
    </row>
    <row r="28" spans="1:6" ht="113.25" x14ac:dyDescent="0.25">
      <c r="A28" s="215">
        <v>1</v>
      </c>
      <c r="B28" s="202" t="s">
        <v>124</v>
      </c>
      <c r="C28" s="16" t="s">
        <v>42</v>
      </c>
      <c r="D28" s="15">
        <v>1</v>
      </c>
      <c r="E28" s="17">
        <v>41.65</v>
      </c>
      <c r="F28" s="216">
        <f>E28*D28</f>
        <v>41.65</v>
      </c>
    </row>
    <row r="29" spans="1:6" x14ac:dyDescent="0.25">
      <c r="A29" s="258" t="s">
        <v>126</v>
      </c>
      <c r="B29" s="259"/>
      <c r="C29" s="259"/>
      <c r="D29" s="259"/>
      <c r="E29" s="259"/>
      <c r="F29" s="212">
        <f>F28</f>
        <v>41.65</v>
      </c>
    </row>
    <row r="30" spans="1:6" ht="15.75" thickBot="1" x14ac:dyDescent="0.3">
      <c r="A30" s="249" t="s">
        <v>23</v>
      </c>
      <c r="B30" s="250"/>
      <c r="C30" s="250"/>
      <c r="D30" s="250"/>
      <c r="E30" s="250"/>
      <c r="F30" s="217">
        <f>F29/12</f>
        <v>3.4708333333333332</v>
      </c>
    </row>
    <row r="31" spans="1:6" ht="15.75" thickBot="1" x14ac:dyDescent="0.3"/>
    <row r="32" spans="1:6" x14ac:dyDescent="0.25">
      <c r="A32" s="254" t="s">
        <v>279</v>
      </c>
      <c r="B32" s="255"/>
      <c r="C32" s="255"/>
      <c r="D32" s="255"/>
      <c r="E32" s="255"/>
      <c r="F32" s="256"/>
    </row>
    <row r="33" spans="1:8" x14ac:dyDescent="0.25">
      <c r="A33" s="257" t="s">
        <v>3</v>
      </c>
      <c r="B33" s="242" t="s">
        <v>8</v>
      </c>
      <c r="C33" s="242" t="s">
        <v>9</v>
      </c>
      <c r="D33" s="242" t="s">
        <v>10</v>
      </c>
      <c r="E33" s="243" t="s">
        <v>11</v>
      </c>
      <c r="F33" s="260" t="s">
        <v>12</v>
      </c>
    </row>
    <row r="34" spans="1:8" ht="67.900000000000006" customHeight="1" x14ac:dyDescent="0.25">
      <c r="A34" s="257"/>
      <c r="B34" s="242"/>
      <c r="C34" s="242"/>
      <c r="D34" s="242"/>
      <c r="E34" s="243"/>
      <c r="F34" s="260"/>
    </row>
    <row r="35" spans="1:8" ht="46.15" customHeight="1" x14ac:dyDescent="0.25">
      <c r="A35" s="206">
        <v>1</v>
      </c>
      <c r="B35" s="192" t="s">
        <v>276</v>
      </c>
      <c r="C35" s="192">
        <v>4914</v>
      </c>
      <c r="D35" s="241">
        <v>6.234</v>
      </c>
      <c r="E35" s="203">
        <f>C35/12</f>
        <v>409.5</v>
      </c>
      <c r="F35" s="207">
        <f>E35*D35</f>
        <v>2552.8229999999999</v>
      </c>
    </row>
    <row r="36" spans="1:8" ht="40.9" customHeight="1" x14ac:dyDescent="0.25">
      <c r="A36" s="206">
        <v>2</v>
      </c>
      <c r="B36" s="192" t="s">
        <v>34</v>
      </c>
      <c r="C36" s="192">
        <v>900</v>
      </c>
      <c r="D36" s="241"/>
      <c r="E36" s="203">
        <f>C36/30</f>
        <v>30</v>
      </c>
      <c r="F36" s="207">
        <f>E36*D35</f>
        <v>187.02</v>
      </c>
    </row>
    <row r="37" spans="1:8" x14ac:dyDescent="0.25">
      <c r="A37" s="208"/>
      <c r="B37" s="204"/>
      <c r="C37" s="205"/>
      <c r="D37" s="205"/>
      <c r="E37" s="205"/>
      <c r="F37" s="209">
        <f>SUM(F35:F36)</f>
        <v>2739.8429999999998</v>
      </c>
      <c r="H37" s="188"/>
    </row>
    <row r="38" spans="1:8" x14ac:dyDescent="0.25">
      <c r="A38" s="244" t="s">
        <v>290</v>
      </c>
      <c r="B38" s="245"/>
      <c r="C38" s="245"/>
      <c r="D38" s="245"/>
      <c r="E38" s="11" t="s">
        <v>13</v>
      </c>
      <c r="F38" s="210" t="s">
        <v>14</v>
      </c>
    </row>
    <row r="39" spans="1:8" ht="21.6" customHeight="1" x14ac:dyDescent="0.25">
      <c r="A39" s="244"/>
      <c r="B39" s="245"/>
      <c r="C39" s="245"/>
      <c r="D39" s="245"/>
      <c r="E39" s="12">
        <f>F37</f>
        <v>2739.8429999999998</v>
      </c>
      <c r="F39" s="211">
        <f>E39*12</f>
        <v>32878.115999999995</v>
      </c>
    </row>
    <row r="40" spans="1:8" ht="21.6" customHeight="1" x14ac:dyDescent="0.25">
      <c r="A40" s="258" t="s">
        <v>126</v>
      </c>
      <c r="B40" s="259"/>
      <c r="C40" s="259"/>
      <c r="D40" s="259"/>
      <c r="E40" s="259"/>
      <c r="F40" s="212">
        <f>12*F41</f>
        <v>5479.6859999999997</v>
      </c>
    </row>
    <row r="41" spans="1:8" ht="21.6" customHeight="1" x14ac:dyDescent="0.25">
      <c r="A41" s="258" t="s">
        <v>289</v>
      </c>
      <c r="B41" s="259"/>
      <c r="C41" s="259"/>
      <c r="D41" s="259"/>
      <c r="E41" s="259"/>
      <c r="F41" s="212">
        <f>E39/6</f>
        <v>456.64049999999997</v>
      </c>
    </row>
    <row r="42" spans="1:8" ht="61.9" customHeight="1" x14ac:dyDescent="0.25">
      <c r="A42" s="261" t="s">
        <v>291</v>
      </c>
      <c r="B42" s="262"/>
      <c r="C42" s="262"/>
      <c r="D42" s="262"/>
      <c r="E42" s="262"/>
      <c r="F42" s="263"/>
    </row>
    <row r="43" spans="1:8" x14ac:dyDescent="0.25">
      <c r="A43" s="264" t="s">
        <v>277</v>
      </c>
      <c r="B43" s="265"/>
      <c r="C43" s="265"/>
      <c r="D43" s="265"/>
      <c r="E43" s="265"/>
      <c r="F43" s="266"/>
    </row>
    <row r="44" spans="1:8" ht="30.6" customHeight="1" thickBot="1" x14ac:dyDescent="0.3">
      <c r="A44" s="267" t="s">
        <v>278</v>
      </c>
      <c r="B44" s="268"/>
      <c r="C44" s="268"/>
      <c r="D44" s="268"/>
      <c r="E44" s="268"/>
      <c r="F44" s="269"/>
    </row>
  </sheetData>
  <mergeCells count="30">
    <mergeCell ref="A42:F42"/>
    <mergeCell ref="A43:F43"/>
    <mergeCell ref="A44:F44"/>
    <mergeCell ref="A40:E40"/>
    <mergeCell ref="A41:E41"/>
    <mergeCell ref="A11:E11"/>
    <mergeCell ref="A22:E22"/>
    <mergeCell ref="A29:E29"/>
    <mergeCell ref="F33:F34"/>
    <mergeCell ref="A1:F1"/>
    <mergeCell ref="A2:F2"/>
    <mergeCell ref="A4:F4"/>
    <mergeCell ref="A5:F5"/>
    <mergeCell ref="A7:F7"/>
    <mergeCell ref="D35:D36"/>
    <mergeCell ref="D33:D34"/>
    <mergeCell ref="E33:E34"/>
    <mergeCell ref="A38:D39"/>
    <mergeCell ref="A8:F8"/>
    <mergeCell ref="A12:E12"/>
    <mergeCell ref="A14:F14"/>
    <mergeCell ref="A15:F15"/>
    <mergeCell ref="A23:E23"/>
    <mergeCell ref="A25:F25"/>
    <mergeCell ref="A26:F26"/>
    <mergeCell ref="A30:E30"/>
    <mergeCell ref="A32:F32"/>
    <mergeCell ref="A33:A34"/>
    <mergeCell ref="B33:B34"/>
    <mergeCell ref="C33:C34"/>
  </mergeCells>
  <pageMargins left="0.511811024" right="0.511811024" top="0.9916666666666667" bottom="0.78740157499999996" header="0.31496062000000002" footer="0.31496062000000002"/>
  <pageSetup paperSize="9" scale="99" orientation="portrait" r:id="rId1"/>
  <headerFooter>
    <oddHeader>&amp;L&amp;G&amp;CProcesso 23069.158433/2020-16
PE 56/2021&amp;R&amp;G</oddHeader>
    <oddFooter>&amp;R&amp;"-,Itálico"&amp;10&amp;P/&amp;N</oddFooter>
  </headerFooter>
  <rowBreaks count="1" manualBreakCount="1">
    <brk id="31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1C8CB-699E-4DB1-AF53-27857BF6777F}">
  <dimension ref="A1:AB49"/>
  <sheetViews>
    <sheetView zoomScale="80" zoomScaleNormal="80" workbookViewId="0">
      <selection sqref="A1:H1"/>
    </sheetView>
  </sheetViews>
  <sheetFormatPr defaultRowHeight="15" x14ac:dyDescent="0.25"/>
  <cols>
    <col min="1" max="1" width="5.28515625" style="6" bestFit="1" customWidth="1"/>
    <col min="2" max="2" width="34.7109375" customWidth="1"/>
    <col min="3" max="3" width="6" bestFit="1" customWidth="1"/>
    <col min="4" max="4" width="9.7109375" customWidth="1"/>
    <col min="5" max="5" width="9.42578125" customWidth="1"/>
    <col min="6" max="6" width="15.140625" style="3" customWidth="1"/>
    <col min="7" max="7" width="12.85546875" customWidth="1"/>
    <col min="8" max="8" width="11.140625" customWidth="1"/>
    <col min="9" max="10" width="19.5703125" bestFit="1" customWidth="1"/>
    <col min="11" max="11" width="7.140625" customWidth="1"/>
    <col min="12" max="12" width="8.5703125" customWidth="1"/>
    <col min="13" max="13" width="7.7109375" bestFit="1" customWidth="1"/>
    <col min="14" max="14" width="8.28515625" customWidth="1"/>
    <col min="15" max="15" width="8.7109375" customWidth="1"/>
    <col min="16" max="16" width="8" customWidth="1"/>
    <col min="17" max="17" width="7.28515625" bestFit="1" customWidth="1"/>
    <col min="18" max="18" width="7.7109375" bestFit="1" customWidth="1"/>
    <col min="19" max="20" width="6" bestFit="1" customWidth="1"/>
    <col min="21" max="21" width="8.28515625" customWidth="1"/>
  </cols>
  <sheetData>
    <row r="1" spans="1:28" ht="15.6" customHeight="1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x14ac:dyDescent="0.25">
      <c r="A2" s="271" t="s">
        <v>2</v>
      </c>
      <c r="B2" s="271"/>
      <c r="C2" s="271"/>
      <c r="D2" s="271"/>
      <c r="E2" s="271"/>
      <c r="F2" s="271"/>
      <c r="G2" s="271"/>
      <c r="H2" s="271"/>
      <c r="I2" s="22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8" x14ac:dyDescent="0.25">
      <c r="A3" s="19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8" ht="14.45" customHeight="1" x14ac:dyDescent="0.25">
      <c r="A4" s="236" t="s">
        <v>25</v>
      </c>
      <c r="B4" s="236"/>
      <c r="C4" s="236"/>
      <c r="D4" s="236"/>
      <c r="E4" s="236"/>
      <c r="F4" s="236"/>
      <c r="G4" s="236"/>
      <c r="H4" s="236"/>
      <c r="I4" s="13"/>
      <c r="J4" s="13"/>
    </row>
    <row r="5" spans="1:28" ht="48" customHeight="1" x14ac:dyDescent="0.25">
      <c r="A5" s="237" t="s">
        <v>15</v>
      </c>
      <c r="B5" s="237"/>
      <c r="C5" s="237"/>
      <c r="D5" s="237"/>
      <c r="E5" s="237"/>
      <c r="F5" s="237"/>
      <c r="G5" s="237"/>
      <c r="H5" s="237"/>
      <c r="I5" s="14"/>
      <c r="J5" s="14"/>
    </row>
    <row r="6" spans="1:28" ht="15.75" thickBot="1" x14ac:dyDescent="0.3">
      <c r="A6"/>
      <c r="F6"/>
    </row>
    <row r="7" spans="1:28" x14ac:dyDescent="0.25">
      <c r="A7" s="221"/>
      <c r="B7" s="222"/>
      <c r="C7" s="222"/>
      <c r="D7" s="222"/>
      <c r="E7" s="222"/>
      <c r="F7" s="223"/>
      <c r="G7" s="222"/>
      <c r="H7" s="224"/>
    </row>
    <row r="8" spans="1:28" x14ac:dyDescent="0.25">
      <c r="A8" s="277" t="s">
        <v>31</v>
      </c>
      <c r="B8" s="278"/>
      <c r="C8" s="278"/>
      <c r="D8" s="278"/>
      <c r="E8" s="278"/>
      <c r="F8" s="278"/>
      <c r="G8" s="278"/>
      <c r="H8" s="279"/>
    </row>
    <row r="9" spans="1:28" ht="45" x14ac:dyDescent="0.25">
      <c r="A9" s="218" t="s">
        <v>18</v>
      </c>
      <c r="B9" s="18" t="s">
        <v>26</v>
      </c>
      <c r="C9" s="18" t="s">
        <v>43</v>
      </c>
      <c r="D9" s="18" t="s">
        <v>44</v>
      </c>
      <c r="E9" s="18" t="s">
        <v>45</v>
      </c>
      <c r="F9" s="18" t="s">
        <v>27</v>
      </c>
      <c r="G9" s="18" t="s">
        <v>21</v>
      </c>
      <c r="H9" s="219" t="s">
        <v>28</v>
      </c>
    </row>
    <row r="10" spans="1:28" ht="76.5" x14ac:dyDescent="0.25">
      <c r="A10" s="215">
        <v>1</v>
      </c>
      <c r="B10" s="19" t="s">
        <v>118</v>
      </c>
      <c r="C10" s="20" t="s">
        <v>42</v>
      </c>
      <c r="D10" s="20">
        <v>3</v>
      </c>
      <c r="E10" s="20">
        <v>3</v>
      </c>
      <c r="F10" s="15">
        <f>+D10*2</f>
        <v>6</v>
      </c>
      <c r="G10" s="17">
        <v>43.51</v>
      </c>
      <c r="H10" s="216">
        <f>G10*F10</f>
        <v>261.06</v>
      </c>
    </row>
    <row r="11" spans="1:28" ht="63.75" x14ac:dyDescent="0.25">
      <c r="A11" s="215">
        <v>2</v>
      </c>
      <c r="B11" s="19" t="s">
        <v>80</v>
      </c>
      <c r="C11" s="20" t="s">
        <v>42</v>
      </c>
      <c r="D11" s="20">
        <v>2</v>
      </c>
      <c r="E11" s="20">
        <v>2</v>
      </c>
      <c r="F11" s="15">
        <f t="shared" ref="F11:F15" si="0">+D11*2</f>
        <v>4</v>
      </c>
      <c r="G11" s="17">
        <v>32.86</v>
      </c>
      <c r="H11" s="216">
        <f t="shared" ref="H11:H17" si="1">G11*F11</f>
        <v>131.44</v>
      </c>
    </row>
    <row r="12" spans="1:28" ht="38.25" x14ac:dyDescent="0.25">
      <c r="A12" s="215">
        <v>3</v>
      </c>
      <c r="B12" s="19" t="s">
        <v>35</v>
      </c>
      <c r="C12" s="20" t="s">
        <v>42</v>
      </c>
      <c r="D12" s="20">
        <v>1</v>
      </c>
      <c r="E12" s="20">
        <v>1</v>
      </c>
      <c r="F12" s="15">
        <f t="shared" si="0"/>
        <v>2</v>
      </c>
      <c r="G12" s="17">
        <v>16.399999999999999</v>
      </c>
      <c r="H12" s="216">
        <f t="shared" si="1"/>
        <v>32.799999999999997</v>
      </c>
    </row>
    <row r="13" spans="1:28" ht="63.75" x14ac:dyDescent="0.25">
      <c r="A13" s="215">
        <v>4</v>
      </c>
      <c r="B13" s="19" t="s">
        <v>36</v>
      </c>
      <c r="C13" s="20" t="s">
        <v>40</v>
      </c>
      <c r="D13" s="20">
        <v>1</v>
      </c>
      <c r="E13" s="20">
        <v>1</v>
      </c>
      <c r="F13" s="15">
        <f t="shared" si="0"/>
        <v>2</v>
      </c>
      <c r="G13" s="17">
        <v>71.7</v>
      </c>
      <c r="H13" s="216">
        <f t="shared" si="1"/>
        <v>143.4</v>
      </c>
    </row>
    <row r="14" spans="1:28" ht="38.25" x14ac:dyDescent="0.25">
      <c r="A14" s="215">
        <v>5</v>
      </c>
      <c r="B14" s="19" t="s">
        <v>37</v>
      </c>
      <c r="C14" s="20" t="s">
        <v>40</v>
      </c>
      <c r="D14" s="20">
        <v>4</v>
      </c>
      <c r="E14" s="20">
        <v>4</v>
      </c>
      <c r="F14" s="15">
        <f t="shared" si="0"/>
        <v>8</v>
      </c>
      <c r="G14" s="17">
        <v>4.49</v>
      </c>
      <c r="H14" s="216">
        <f t="shared" si="1"/>
        <v>35.92</v>
      </c>
    </row>
    <row r="15" spans="1:28" ht="75" x14ac:dyDescent="0.25">
      <c r="A15" s="215">
        <v>6</v>
      </c>
      <c r="B15" s="189" t="s">
        <v>47</v>
      </c>
      <c r="C15" s="20" t="s">
        <v>42</v>
      </c>
      <c r="D15" s="20">
        <v>1</v>
      </c>
      <c r="E15" s="20">
        <v>1</v>
      </c>
      <c r="F15" s="15">
        <f t="shared" si="0"/>
        <v>2</v>
      </c>
      <c r="G15" s="17">
        <v>19.37</v>
      </c>
      <c r="H15" s="216">
        <f t="shared" si="1"/>
        <v>38.74</v>
      </c>
    </row>
    <row r="16" spans="1:28" ht="63.75" x14ac:dyDescent="0.25">
      <c r="A16" s="215">
        <v>7</v>
      </c>
      <c r="B16" s="19" t="s">
        <v>38</v>
      </c>
      <c r="C16" s="20" t="s">
        <v>42</v>
      </c>
      <c r="D16" s="20">
        <v>1</v>
      </c>
      <c r="E16" s="20" t="s">
        <v>41</v>
      </c>
      <c r="F16" s="15">
        <v>1</v>
      </c>
      <c r="G16" s="17">
        <v>51.84</v>
      </c>
      <c r="H16" s="216">
        <f t="shared" si="1"/>
        <v>51.84</v>
      </c>
    </row>
    <row r="17" spans="1:8" ht="76.5" x14ac:dyDescent="0.25">
      <c r="A17" s="215">
        <v>8</v>
      </c>
      <c r="B17" s="19" t="s">
        <v>123</v>
      </c>
      <c r="C17" s="20" t="s">
        <v>42</v>
      </c>
      <c r="D17" s="20">
        <v>1</v>
      </c>
      <c r="E17" s="20" t="s">
        <v>41</v>
      </c>
      <c r="F17" s="15">
        <v>1</v>
      </c>
      <c r="G17" s="17">
        <v>2.2799999999999998</v>
      </c>
      <c r="H17" s="216">
        <f t="shared" si="1"/>
        <v>2.2799999999999998</v>
      </c>
    </row>
    <row r="18" spans="1:8" x14ac:dyDescent="0.25">
      <c r="A18" s="275" t="s">
        <v>29</v>
      </c>
      <c r="B18" s="276"/>
      <c r="C18" s="276"/>
      <c r="D18" s="276"/>
      <c r="E18" s="276"/>
      <c r="F18" s="276"/>
      <c r="G18" s="276"/>
      <c r="H18" s="220">
        <f>SUM(H10:H17)</f>
        <v>697.48</v>
      </c>
    </row>
    <row r="19" spans="1:8" x14ac:dyDescent="0.25">
      <c r="A19" s="275" t="s">
        <v>30</v>
      </c>
      <c r="B19" s="276"/>
      <c r="C19" s="276"/>
      <c r="D19" s="276"/>
      <c r="E19" s="276"/>
      <c r="F19" s="276"/>
      <c r="G19" s="276"/>
      <c r="H19" s="220">
        <f>H18/12</f>
        <v>58.123333333333335</v>
      </c>
    </row>
    <row r="20" spans="1:8" ht="97.15" customHeight="1" thickBot="1" x14ac:dyDescent="0.3">
      <c r="A20" s="272" t="s">
        <v>116</v>
      </c>
      <c r="B20" s="273"/>
      <c r="C20" s="273"/>
      <c r="D20" s="273"/>
      <c r="E20" s="273"/>
      <c r="F20" s="273"/>
      <c r="G20" s="273"/>
      <c r="H20" s="274"/>
    </row>
    <row r="21" spans="1:8" ht="15.75" thickBot="1" x14ac:dyDescent="0.3"/>
    <row r="22" spans="1:8" x14ac:dyDescent="0.25">
      <c r="A22" s="251" t="s">
        <v>32</v>
      </c>
      <c r="B22" s="252"/>
      <c r="C22" s="252"/>
      <c r="D22" s="252"/>
      <c r="E22" s="252"/>
      <c r="F22" s="252"/>
      <c r="G22" s="252"/>
      <c r="H22" s="253"/>
    </row>
    <row r="23" spans="1:8" ht="45" x14ac:dyDescent="0.25">
      <c r="A23" s="218" t="s">
        <v>18</v>
      </c>
      <c r="B23" s="18" t="s">
        <v>26</v>
      </c>
      <c r="C23" s="18" t="s">
        <v>43</v>
      </c>
      <c r="D23" s="18" t="s">
        <v>44</v>
      </c>
      <c r="E23" s="18" t="s">
        <v>45</v>
      </c>
      <c r="F23" s="18" t="s">
        <v>27</v>
      </c>
      <c r="G23" s="18" t="s">
        <v>21</v>
      </c>
      <c r="H23" s="219" t="s">
        <v>28</v>
      </c>
    </row>
    <row r="24" spans="1:8" ht="76.5" x14ac:dyDescent="0.25">
      <c r="A24" s="215">
        <v>1</v>
      </c>
      <c r="B24" s="37" t="s">
        <v>120</v>
      </c>
      <c r="C24" s="20" t="s">
        <v>42</v>
      </c>
      <c r="D24" s="20">
        <v>3</v>
      </c>
      <c r="E24" s="20">
        <v>3</v>
      </c>
      <c r="F24" s="15">
        <f>+D24*2</f>
        <v>6</v>
      </c>
      <c r="G24" s="17">
        <v>28.54</v>
      </c>
      <c r="H24" s="216">
        <f>G24*F24</f>
        <v>171.24</v>
      </c>
    </row>
    <row r="25" spans="1:8" ht="51" x14ac:dyDescent="0.25">
      <c r="A25" s="215">
        <v>2</v>
      </c>
      <c r="B25" s="19" t="s">
        <v>79</v>
      </c>
      <c r="C25" s="20" t="s">
        <v>42</v>
      </c>
      <c r="D25" s="20">
        <v>2</v>
      </c>
      <c r="E25" s="20">
        <v>2</v>
      </c>
      <c r="F25" s="15">
        <f t="shared" ref="F25:F28" si="2">+D25*2</f>
        <v>4</v>
      </c>
      <c r="G25" s="17">
        <v>39.42</v>
      </c>
      <c r="H25" s="216">
        <f t="shared" ref="H25:H32" si="3">G25*F25</f>
        <v>157.68</v>
      </c>
    </row>
    <row r="26" spans="1:8" ht="25.5" x14ac:dyDescent="0.25">
      <c r="A26" s="215">
        <v>3</v>
      </c>
      <c r="B26" s="19" t="s">
        <v>78</v>
      </c>
      <c r="C26" s="20" t="s">
        <v>42</v>
      </c>
      <c r="D26" s="20">
        <v>2</v>
      </c>
      <c r="E26" s="20">
        <v>2</v>
      </c>
      <c r="F26" s="15">
        <f t="shared" si="2"/>
        <v>4</v>
      </c>
      <c r="G26" s="17">
        <v>9.8000000000000007</v>
      </c>
      <c r="H26" s="216">
        <f t="shared" si="3"/>
        <v>39.200000000000003</v>
      </c>
    </row>
    <row r="27" spans="1:8" ht="38.25" x14ac:dyDescent="0.25">
      <c r="A27" s="215">
        <v>4</v>
      </c>
      <c r="B27" s="19" t="s">
        <v>35</v>
      </c>
      <c r="C27" s="20" t="s">
        <v>42</v>
      </c>
      <c r="D27" s="20">
        <v>1</v>
      </c>
      <c r="E27" s="20">
        <v>1</v>
      </c>
      <c r="F27" s="15">
        <f t="shared" si="2"/>
        <v>2</v>
      </c>
      <c r="G27" s="17">
        <v>16.399999999999999</v>
      </c>
      <c r="H27" s="216">
        <f t="shared" si="3"/>
        <v>32.799999999999997</v>
      </c>
    </row>
    <row r="28" spans="1:8" ht="63.75" x14ac:dyDescent="0.25">
      <c r="A28" s="215">
        <v>5</v>
      </c>
      <c r="B28" s="19" t="s">
        <v>36</v>
      </c>
      <c r="C28" s="20" t="s">
        <v>40</v>
      </c>
      <c r="D28" s="20">
        <v>1</v>
      </c>
      <c r="E28" s="20">
        <v>1</v>
      </c>
      <c r="F28" s="15">
        <f t="shared" si="2"/>
        <v>2</v>
      </c>
      <c r="G28" s="17">
        <v>71.7</v>
      </c>
      <c r="H28" s="216">
        <f t="shared" si="3"/>
        <v>143.4</v>
      </c>
    </row>
    <row r="29" spans="1:8" ht="38.25" x14ac:dyDescent="0.25">
      <c r="A29" s="215">
        <v>6</v>
      </c>
      <c r="B29" s="19" t="s">
        <v>37</v>
      </c>
      <c r="C29" s="20" t="s">
        <v>40</v>
      </c>
      <c r="D29" s="20">
        <v>4</v>
      </c>
      <c r="E29" s="20">
        <v>4</v>
      </c>
      <c r="F29" s="15">
        <f>+D29*2</f>
        <v>8</v>
      </c>
      <c r="G29" s="17">
        <v>4.49</v>
      </c>
      <c r="H29" s="216">
        <f t="shared" si="3"/>
        <v>35.92</v>
      </c>
    </row>
    <row r="30" spans="1:8" ht="75" x14ac:dyDescent="0.25">
      <c r="A30" s="215">
        <v>7</v>
      </c>
      <c r="B30" s="189" t="s">
        <v>47</v>
      </c>
      <c r="C30" s="20" t="s">
        <v>42</v>
      </c>
      <c r="D30" s="20">
        <v>1</v>
      </c>
      <c r="E30" s="20">
        <v>1</v>
      </c>
      <c r="F30" s="15">
        <f t="shared" ref="F30" si="4">+D30*2</f>
        <v>2</v>
      </c>
      <c r="G30" s="17">
        <v>19.37</v>
      </c>
      <c r="H30" s="216">
        <f t="shared" si="3"/>
        <v>38.74</v>
      </c>
    </row>
    <row r="31" spans="1:8" ht="63.75" x14ac:dyDescent="0.25">
      <c r="A31" s="215">
        <v>8</v>
      </c>
      <c r="B31" s="19" t="s">
        <v>38</v>
      </c>
      <c r="C31" s="20" t="s">
        <v>42</v>
      </c>
      <c r="D31" s="20">
        <v>1</v>
      </c>
      <c r="E31" s="20" t="s">
        <v>41</v>
      </c>
      <c r="F31" s="15">
        <v>1</v>
      </c>
      <c r="G31" s="17">
        <v>51.84</v>
      </c>
      <c r="H31" s="216">
        <f t="shared" si="3"/>
        <v>51.84</v>
      </c>
    </row>
    <row r="32" spans="1:8" ht="76.5" x14ac:dyDescent="0.25">
      <c r="A32" s="215">
        <v>9</v>
      </c>
      <c r="B32" s="19" t="s">
        <v>123</v>
      </c>
      <c r="C32" s="20" t="s">
        <v>42</v>
      </c>
      <c r="D32" s="20">
        <v>1</v>
      </c>
      <c r="E32" s="20" t="s">
        <v>41</v>
      </c>
      <c r="F32" s="15">
        <v>1</v>
      </c>
      <c r="G32" s="17">
        <v>2.2799999999999998</v>
      </c>
      <c r="H32" s="216">
        <f t="shared" si="3"/>
        <v>2.2799999999999998</v>
      </c>
    </row>
    <row r="33" spans="1:8" x14ac:dyDescent="0.25">
      <c r="A33" s="275" t="s">
        <v>29</v>
      </c>
      <c r="B33" s="276"/>
      <c r="C33" s="276"/>
      <c r="D33" s="276"/>
      <c r="E33" s="276"/>
      <c r="F33" s="276"/>
      <c r="G33" s="276"/>
      <c r="H33" s="220">
        <f>SUM(H24:H32)</f>
        <v>673.1</v>
      </c>
    </row>
    <row r="34" spans="1:8" x14ac:dyDescent="0.25">
      <c r="A34" s="275" t="s">
        <v>30</v>
      </c>
      <c r="B34" s="276"/>
      <c r="C34" s="276"/>
      <c r="D34" s="276"/>
      <c r="E34" s="276"/>
      <c r="F34" s="276"/>
      <c r="G34" s="276"/>
      <c r="H34" s="220">
        <f>H33/12</f>
        <v>56.091666666666669</v>
      </c>
    </row>
    <row r="35" spans="1:8" ht="78" customHeight="1" thickBot="1" x14ac:dyDescent="0.3">
      <c r="A35" s="272" t="s">
        <v>119</v>
      </c>
      <c r="B35" s="273"/>
      <c r="C35" s="273"/>
      <c r="D35" s="273"/>
      <c r="E35" s="273"/>
      <c r="F35" s="273"/>
      <c r="G35" s="273"/>
      <c r="H35" s="274"/>
    </row>
    <row r="36" spans="1:8" ht="15.75" thickBot="1" x14ac:dyDescent="0.3"/>
    <row r="37" spans="1:8" x14ac:dyDescent="0.25">
      <c r="A37" s="251" t="s">
        <v>33</v>
      </c>
      <c r="B37" s="252"/>
      <c r="C37" s="252"/>
      <c r="D37" s="252"/>
      <c r="E37" s="252"/>
      <c r="F37" s="252"/>
      <c r="G37" s="252"/>
      <c r="H37" s="253"/>
    </row>
    <row r="38" spans="1:8" ht="45" x14ac:dyDescent="0.25">
      <c r="A38" s="218" t="s">
        <v>18</v>
      </c>
      <c r="B38" s="18" t="s">
        <v>26</v>
      </c>
      <c r="C38" s="18" t="s">
        <v>43</v>
      </c>
      <c r="D38" s="18" t="s">
        <v>44</v>
      </c>
      <c r="E38" s="18" t="s">
        <v>45</v>
      </c>
      <c r="F38" s="18" t="s">
        <v>27</v>
      </c>
      <c r="G38" s="18" t="s">
        <v>21</v>
      </c>
      <c r="H38" s="219" t="s">
        <v>28</v>
      </c>
    </row>
    <row r="39" spans="1:8" ht="76.5" x14ac:dyDescent="0.25">
      <c r="A39" s="215">
        <v>1</v>
      </c>
      <c r="B39" s="19" t="s">
        <v>117</v>
      </c>
      <c r="C39" s="20" t="s">
        <v>39</v>
      </c>
      <c r="D39" s="20">
        <v>3</v>
      </c>
      <c r="E39" s="20">
        <v>3</v>
      </c>
      <c r="F39" s="15">
        <f>+D39*2</f>
        <v>6</v>
      </c>
      <c r="G39" s="17">
        <v>40.89</v>
      </c>
      <c r="H39" s="216">
        <f>G39*F39</f>
        <v>245.34</v>
      </c>
    </row>
    <row r="40" spans="1:8" ht="63.75" x14ac:dyDescent="0.25">
      <c r="A40" s="215">
        <v>2</v>
      </c>
      <c r="B40" s="19" t="s">
        <v>80</v>
      </c>
      <c r="C40" s="20" t="s">
        <v>39</v>
      </c>
      <c r="D40" s="20">
        <v>2</v>
      </c>
      <c r="E40" s="20">
        <v>2</v>
      </c>
      <c r="F40" s="15">
        <f t="shared" ref="F40:F42" si="5">+D40*2</f>
        <v>4</v>
      </c>
      <c r="G40" s="17">
        <v>32.86</v>
      </c>
      <c r="H40" s="216">
        <f t="shared" ref="H40:H45" si="6">G40*F40</f>
        <v>131.44</v>
      </c>
    </row>
    <row r="41" spans="1:8" ht="38.25" x14ac:dyDescent="0.25">
      <c r="A41" s="215">
        <v>3</v>
      </c>
      <c r="B41" s="19" t="s">
        <v>35</v>
      </c>
      <c r="C41" s="20" t="s">
        <v>42</v>
      </c>
      <c r="D41" s="20">
        <v>1</v>
      </c>
      <c r="E41" s="20">
        <v>1</v>
      </c>
      <c r="F41" s="15">
        <f t="shared" si="5"/>
        <v>2</v>
      </c>
      <c r="G41" s="17">
        <v>16.399999999999999</v>
      </c>
      <c r="H41" s="216">
        <f t="shared" si="6"/>
        <v>32.799999999999997</v>
      </c>
    </row>
    <row r="42" spans="1:8" ht="63.75" x14ac:dyDescent="0.25">
      <c r="A42" s="215">
        <v>4</v>
      </c>
      <c r="B42" s="37" t="s">
        <v>121</v>
      </c>
      <c r="C42" s="20" t="s">
        <v>40</v>
      </c>
      <c r="D42" s="20">
        <v>1</v>
      </c>
      <c r="E42" s="20">
        <v>1</v>
      </c>
      <c r="F42" s="15">
        <f t="shared" si="5"/>
        <v>2</v>
      </c>
      <c r="G42" s="17">
        <v>71.7</v>
      </c>
      <c r="H42" s="216">
        <f t="shared" si="6"/>
        <v>143.4</v>
      </c>
    </row>
    <row r="43" spans="1:8" ht="38.25" x14ac:dyDescent="0.25">
      <c r="A43" s="215">
        <v>5</v>
      </c>
      <c r="B43" s="19" t="s">
        <v>37</v>
      </c>
      <c r="C43" s="20" t="s">
        <v>40</v>
      </c>
      <c r="D43" s="20">
        <v>4</v>
      </c>
      <c r="E43" s="20">
        <v>4</v>
      </c>
      <c r="F43" s="15">
        <f>+D43*2</f>
        <v>8</v>
      </c>
      <c r="G43" s="17">
        <v>4.49</v>
      </c>
      <c r="H43" s="216">
        <f t="shared" si="6"/>
        <v>35.92</v>
      </c>
    </row>
    <row r="44" spans="1:8" ht="75" x14ac:dyDescent="0.25">
      <c r="A44" s="215">
        <v>6</v>
      </c>
      <c r="B44" s="189" t="s">
        <v>47</v>
      </c>
      <c r="C44" s="20" t="s">
        <v>42</v>
      </c>
      <c r="D44" s="20">
        <v>1</v>
      </c>
      <c r="E44" s="20">
        <v>1</v>
      </c>
      <c r="F44" s="15">
        <f t="shared" ref="F44" si="7">+D44*2</f>
        <v>2</v>
      </c>
      <c r="G44" s="17">
        <v>19.37</v>
      </c>
      <c r="H44" s="216">
        <f t="shared" si="6"/>
        <v>38.74</v>
      </c>
    </row>
    <row r="45" spans="1:8" ht="63.75" x14ac:dyDescent="0.25">
      <c r="A45" s="215">
        <v>7</v>
      </c>
      <c r="B45" s="19" t="s">
        <v>38</v>
      </c>
      <c r="C45" s="20" t="s">
        <v>39</v>
      </c>
      <c r="D45" s="20">
        <v>1</v>
      </c>
      <c r="E45" s="20" t="s">
        <v>41</v>
      </c>
      <c r="F45" s="15">
        <v>1</v>
      </c>
      <c r="G45" s="17">
        <v>51.84</v>
      </c>
      <c r="H45" s="216">
        <f t="shared" si="6"/>
        <v>51.84</v>
      </c>
    </row>
    <row r="46" spans="1:8" ht="76.5" x14ac:dyDescent="0.25">
      <c r="A46" s="215">
        <v>8</v>
      </c>
      <c r="B46" s="19" t="s">
        <v>123</v>
      </c>
      <c r="C46" s="20" t="s">
        <v>39</v>
      </c>
      <c r="D46" s="20">
        <v>1</v>
      </c>
      <c r="E46" s="20" t="s">
        <v>41</v>
      </c>
      <c r="F46" s="15">
        <v>1</v>
      </c>
      <c r="G46" s="17">
        <v>2.2799999999999998</v>
      </c>
      <c r="H46" s="216">
        <f>G46*F46</f>
        <v>2.2799999999999998</v>
      </c>
    </row>
    <row r="47" spans="1:8" x14ac:dyDescent="0.25">
      <c r="A47" s="275" t="s">
        <v>29</v>
      </c>
      <c r="B47" s="276"/>
      <c r="C47" s="276"/>
      <c r="D47" s="276"/>
      <c r="E47" s="276"/>
      <c r="F47" s="276"/>
      <c r="G47" s="276"/>
      <c r="H47" s="220">
        <f>SUM(H39:H46)</f>
        <v>681.76</v>
      </c>
    </row>
    <row r="48" spans="1:8" x14ac:dyDescent="0.25">
      <c r="A48" s="275" t="s">
        <v>30</v>
      </c>
      <c r="B48" s="276"/>
      <c r="C48" s="276"/>
      <c r="D48" s="276"/>
      <c r="E48" s="276"/>
      <c r="F48" s="276"/>
      <c r="G48" s="276"/>
      <c r="H48" s="220">
        <f>H47/12</f>
        <v>56.813333333333333</v>
      </c>
    </row>
    <row r="49" spans="1:8" ht="103.9" customHeight="1" thickBot="1" x14ac:dyDescent="0.3">
      <c r="A49" s="272" t="s">
        <v>116</v>
      </c>
      <c r="B49" s="273"/>
      <c r="C49" s="273"/>
      <c r="D49" s="273"/>
      <c r="E49" s="273"/>
      <c r="F49" s="273"/>
      <c r="G49" s="273"/>
      <c r="H49" s="274"/>
    </row>
  </sheetData>
  <mergeCells count="16">
    <mergeCell ref="A1:H1"/>
    <mergeCell ref="A2:H2"/>
    <mergeCell ref="A4:H4"/>
    <mergeCell ref="A5:H5"/>
    <mergeCell ref="A49:H49"/>
    <mergeCell ref="A20:H20"/>
    <mergeCell ref="A48:G48"/>
    <mergeCell ref="A37:H37"/>
    <mergeCell ref="A8:H8"/>
    <mergeCell ref="A18:G18"/>
    <mergeCell ref="A19:G19"/>
    <mergeCell ref="A22:H22"/>
    <mergeCell ref="A33:G33"/>
    <mergeCell ref="A34:G34"/>
    <mergeCell ref="A35:H35"/>
    <mergeCell ref="A47:G47"/>
  </mergeCells>
  <pageMargins left="0.511811024" right="0.511811024" top="0.9916666666666667" bottom="0.78740157499999996" header="0.31496062000000002" footer="0.31496062000000002"/>
  <pageSetup paperSize="9" scale="88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1EE8E-0040-4D98-9372-F619250E0F41}">
  <dimension ref="A1:G155"/>
  <sheetViews>
    <sheetView zoomScaleNormal="100" workbookViewId="0">
      <selection activeCell="B3" sqref="B3:E3"/>
    </sheetView>
  </sheetViews>
  <sheetFormatPr defaultColWidth="11.42578125" defaultRowHeight="15" x14ac:dyDescent="0.25"/>
  <cols>
    <col min="1" max="1" width="5.140625" style="47" customWidth="1"/>
    <col min="2" max="2" width="57.5703125" style="47" customWidth="1"/>
    <col min="3" max="3" width="16.7109375" style="47" customWidth="1"/>
    <col min="4" max="4" width="10.28515625" style="47" bestFit="1" customWidth="1"/>
    <col min="5" max="5" width="6.85546875" style="47" bestFit="1" customWidth="1"/>
    <col min="6" max="6" width="7.85546875" style="48" bestFit="1" customWidth="1"/>
    <col min="7" max="7" width="11.42578125" style="47" customWidth="1"/>
    <col min="8" max="8" width="46" style="47" customWidth="1"/>
    <col min="9" max="9" width="17" style="47" customWidth="1"/>
    <col min="10" max="10" width="14.28515625" style="47" customWidth="1"/>
    <col min="11" max="256" width="11.42578125" style="47"/>
    <col min="257" max="257" width="5.140625" style="47" customWidth="1"/>
    <col min="258" max="258" width="57.5703125" style="47" customWidth="1"/>
    <col min="259" max="259" width="16.7109375" style="47" customWidth="1"/>
    <col min="260" max="260" width="10.28515625" style="47" bestFit="1" customWidth="1"/>
    <col min="261" max="261" width="6.85546875" style="47" bestFit="1" customWidth="1"/>
    <col min="262" max="262" width="7.85546875" style="47" bestFit="1" customWidth="1"/>
    <col min="263" max="263" width="11.42578125" style="47"/>
    <col min="264" max="264" width="46" style="47" customWidth="1"/>
    <col min="265" max="265" width="17" style="47" customWidth="1"/>
    <col min="266" max="266" width="14.28515625" style="47" customWidth="1"/>
    <col min="267" max="512" width="11.42578125" style="47"/>
    <col min="513" max="513" width="5.140625" style="47" customWidth="1"/>
    <col min="514" max="514" width="57.5703125" style="47" customWidth="1"/>
    <col min="515" max="515" width="16.7109375" style="47" customWidth="1"/>
    <col min="516" max="516" width="10.28515625" style="47" bestFit="1" customWidth="1"/>
    <col min="517" max="517" width="6.85546875" style="47" bestFit="1" customWidth="1"/>
    <col min="518" max="518" width="7.85546875" style="47" bestFit="1" customWidth="1"/>
    <col min="519" max="519" width="11.42578125" style="47"/>
    <col min="520" max="520" width="46" style="47" customWidth="1"/>
    <col min="521" max="521" width="17" style="47" customWidth="1"/>
    <col min="522" max="522" width="14.28515625" style="47" customWidth="1"/>
    <col min="523" max="768" width="11.42578125" style="47"/>
    <col min="769" max="769" width="5.140625" style="47" customWidth="1"/>
    <col min="770" max="770" width="57.5703125" style="47" customWidth="1"/>
    <col min="771" max="771" width="16.7109375" style="47" customWidth="1"/>
    <col min="772" max="772" width="10.28515625" style="47" bestFit="1" customWidth="1"/>
    <col min="773" max="773" width="6.85546875" style="47" bestFit="1" customWidth="1"/>
    <col min="774" max="774" width="7.85546875" style="47" bestFit="1" customWidth="1"/>
    <col min="775" max="775" width="11.42578125" style="47"/>
    <col min="776" max="776" width="46" style="47" customWidth="1"/>
    <col min="777" max="777" width="17" style="47" customWidth="1"/>
    <col min="778" max="778" width="14.28515625" style="47" customWidth="1"/>
    <col min="779" max="1024" width="11.42578125" style="47"/>
    <col min="1025" max="1025" width="5.140625" style="47" customWidth="1"/>
    <col min="1026" max="1026" width="57.5703125" style="47" customWidth="1"/>
    <col min="1027" max="1027" width="16.7109375" style="47" customWidth="1"/>
    <col min="1028" max="1028" width="10.28515625" style="47" bestFit="1" customWidth="1"/>
    <col min="1029" max="1029" width="6.85546875" style="47" bestFit="1" customWidth="1"/>
    <col min="1030" max="1030" width="7.85546875" style="47" bestFit="1" customWidth="1"/>
    <col min="1031" max="1031" width="11.42578125" style="47"/>
    <col min="1032" max="1032" width="46" style="47" customWidth="1"/>
    <col min="1033" max="1033" width="17" style="47" customWidth="1"/>
    <col min="1034" max="1034" width="14.28515625" style="47" customWidth="1"/>
    <col min="1035" max="1280" width="11.42578125" style="47"/>
    <col min="1281" max="1281" width="5.140625" style="47" customWidth="1"/>
    <col min="1282" max="1282" width="57.5703125" style="47" customWidth="1"/>
    <col min="1283" max="1283" width="16.7109375" style="47" customWidth="1"/>
    <col min="1284" max="1284" width="10.28515625" style="47" bestFit="1" customWidth="1"/>
    <col min="1285" max="1285" width="6.85546875" style="47" bestFit="1" customWidth="1"/>
    <col min="1286" max="1286" width="7.85546875" style="47" bestFit="1" customWidth="1"/>
    <col min="1287" max="1287" width="11.42578125" style="47"/>
    <col min="1288" max="1288" width="46" style="47" customWidth="1"/>
    <col min="1289" max="1289" width="17" style="47" customWidth="1"/>
    <col min="1290" max="1290" width="14.28515625" style="47" customWidth="1"/>
    <col min="1291" max="1536" width="11.42578125" style="47"/>
    <col min="1537" max="1537" width="5.140625" style="47" customWidth="1"/>
    <col min="1538" max="1538" width="57.5703125" style="47" customWidth="1"/>
    <col min="1539" max="1539" width="16.7109375" style="47" customWidth="1"/>
    <col min="1540" max="1540" width="10.28515625" style="47" bestFit="1" customWidth="1"/>
    <col min="1541" max="1541" width="6.85546875" style="47" bestFit="1" customWidth="1"/>
    <col min="1542" max="1542" width="7.85546875" style="47" bestFit="1" customWidth="1"/>
    <col min="1543" max="1543" width="11.42578125" style="47"/>
    <col min="1544" max="1544" width="46" style="47" customWidth="1"/>
    <col min="1545" max="1545" width="17" style="47" customWidth="1"/>
    <col min="1546" max="1546" width="14.28515625" style="47" customWidth="1"/>
    <col min="1547" max="1792" width="11.42578125" style="47"/>
    <col min="1793" max="1793" width="5.140625" style="47" customWidth="1"/>
    <col min="1794" max="1794" width="57.5703125" style="47" customWidth="1"/>
    <col min="1795" max="1795" width="16.7109375" style="47" customWidth="1"/>
    <col min="1796" max="1796" width="10.28515625" style="47" bestFit="1" customWidth="1"/>
    <col min="1797" max="1797" width="6.85546875" style="47" bestFit="1" customWidth="1"/>
    <col min="1798" max="1798" width="7.85546875" style="47" bestFit="1" customWidth="1"/>
    <col min="1799" max="1799" width="11.42578125" style="47"/>
    <col min="1800" max="1800" width="46" style="47" customWidth="1"/>
    <col min="1801" max="1801" width="17" style="47" customWidth="1"/>
    <col min="1802" max="1802" width="14.28515625" style="47" customWidth="1"/>
    <col min="1803" max="2048" width="11.42578125" style="47"/>
    <col min="2049" max="2049" width="5.140625" style="47" customWidth="1"/>
    <col min="2050" max="2050" width="57.5703125" style="47" customWidth="1"/>
    <col min="2051" max="2051" width="16.7109375" style="47" customWidth="1"/>
    <col min="2052" max="2052" width="10.28515625" style="47" bestFit="1" customWidth="1"/>
    <col min="2053" max="2053" width="6.85546875" style="47" bestFit="1" customWidth="1"/>
    <col min="2054" max="2054" width="7.85546875" style="47" bestFit="1" customWidth="1"/>
    <col min="2055" max="2055" width="11.42578125" style="47"/>
    <col min="2056" max="2056" width="46" style="47" customWidth="1"/>
    <col min="2057" max="2057" width="17" style="47" customWidth="1"/>
    <col min="2058" max="2058" width="14.28515625" style="47" customWidth="1"/>
    <col min="2059" max="2304" width="11.42578125" style="47"/>
    <col min="2305" max="2305" width="5.140625" style="47" customWidth="1"/>
    <col min="2306" max="2306" width="57.5703125" style="47" customWidth="1"/>
    <col min="2307" max="2307" width="16.7109375" style="47" customWidth="1"/>
    <col min="2308" max="2308" width="10.28515625" style="47" bestFit="1" customWidth="1"/>
    <col min="2309" max="2309" width="6.85546875" style="47" bestFit="1" customWidth="1"/>
    <col min="2310" max="2310" width="7.85546875" style="47" bestFit="1" customWidth="1"/>
    <col min="2311" max="2311" width="11.42578125" style="47"/>
    <col min="2312" max="2312" width="46" style="47" customWidth="1"/>
    <col min="2313" max="2313" width="17" style="47" customWidth="1"/>
    <col min="2314" max="2314" width="14.28515625" style="47" customWidth="1"/>
    <col min="2315" max="2560" width="11.42578125" style="47"/>
    <col min="2561" max="2561" width="5.140625" style="47" customWidth="1"/>
    <col min="2562" max="2562" width="57.5703125" style="47" customWidth="1"/>
    <col min="2563" max="2563" width="16.7109375" style="47" customWidth="1"/>
    <col min="2564" max="2564" width="10.28515625" style="47" bestFit="1" customWidth="1"/>
    <col min="2565" max="2565" width="6.85546875" style="47" bestFit="1" customWidth="1"/>
    <col min="2566" max="2566" width="7.85546875" style="47" bestFit="1" customWidth="1"/>
    <col min="2567" max="2567" width="11.42578125" style="47"/>
    <col min="2568" max="2568" width="46" style="47" customWidth="1"/>
    <col min="2569" max="2569" width="17" style="47" customWidth="1"/>
    <col min="2570" max="2570" width="14.28515625" style="47" customWidth="1"/>
    <col min="2571" max="2816" width="11.42578125" style="47"/>
    <col min="2817" max="2817" width="5.140625" style="47" customWidth="1"/>
    <col min="2818" max="2818" width="57.5703125" style="47" customWidth="1"/>
    <col min="2819" max="2819" width="16.7109375" style="47" customWidth="1"/>
    <col min="2820" max="2820" width="10.28515625" style="47" bestFit="1" customWidth="1"/>
    <col min="2821" max="2821" width="6.85546875" style="47" bestFit="1" customWidth="1"/>
    <col min="2822" max="2822" width="7.85546875" style="47" bestFit="1" customWidth="1"/>
    <col min="2823" max="2823" width="11.42578125" style="47"/>
    <col min="2824" max="2824" width="46" style="47" customWidth="1"/>
    <col min="2825" max="2825" width="17" style="47" customWidth="1"/>
    <col min="2826" max="2826" width="14.28515625" style="47" customWidth="1"/>
    <col min="2827" max="3072" width="11.42578125" style="47"/>
    <col min="3073" max="3073" width="5.140625" style="47" customWidth="1"/>
    <col min="3074" max="3074" width="57.5703125" style="47" customWidth="1"/>
    <col min="3075" max="3075" width="16.7109375" style="47" customWidth="1"/>
    <col min="3076" max="3076" width="10.28515625" style="47" bestFit="1" customWidth="1"/>
    <col min="3077" max="3077" width="6.85546875" style="47" bestFit="1" customWidth="1"/>
    <col min="3078" max="3078" width="7.85546875" style="47" bestFit="1" customWidth="1"/>
    <col min="3079" max="3079" width="11.42578125" style="47"/>
    <col min="3080" max="3080" width="46" style="47" customWidth="1"/>
    <col min="3081" max="3081" width="17" style="47" customWidth="1"/>
    <col min="3082" max="3082" width="14.28515625" style="47" customWidth="1"/>
    <col min="3083" max="3328" width="11.42578125" style="47"/>
    <col min="3329" max="3329" width="5.140625" style="47" customWidth="1"/>
    <col min="3330" max="3330" width="57.5703125" style="47" customWidth="1"/>
    <col min="3331" max="3331" width="16.7109375" style="47" customWidth="1"/>
    <col min="3332" max="3332" width="10.28515625" style="47" bestFit="1" customWidth="1"/>
    <col min="3333" max="3333" width="6.85546875" style="47" bestFit="1" customWidth="1"/>
    <col min="3334" max="3334" width="7.85546875" style="47" bestFit="1" customWidth="1"/>
    <col min="3335" max="3335" width="11.42578125" style="47"/>
    <col min="3336" max="3336" width="46" style="47" customWidth="1"/>
    <col min="3337" max="3337" width="17" style="47" customWidth="1"/>
    <col min="3338" max="3338" width="14.28515625" style="47" customWidth="1"/>
    <col min="3339" max="3584" width="11.42578125" style="47"/>
    <col min="3585" max="3585" width="5.140625" style="47" customWidth="1"/>
    <col min="3586" max="3586" width="57.5703125" style="47" customWidth="1"/>
    <col min="3587" max="3587" width="16.7109375" style="47" customWidth="1"/>
    <col min="3588" max="3588" width="10.28515625" style="47" bestFit="1" customWidth="1"/>
    <col min="3589" max="3589" width="6.85546875" style="47" bestFit="1" customWidth="1"/>
    <col min="3590" max="3590" width="7.85546875" style="47" bestFit="1" customWidth="1"/>
    <col min="3591" max="3591" width="11.42578125" style="47"/>
    <col min="3592" max="3592" width="46" style="47" customWidth="1"/>
    <col min="3593" max="3593" width="17" style="47" customWidth="1"/>
    <col min="3594" max="3594" width="14.28515625" style="47" customWidth="1"/>
    <col min="3595" max="3840" width="11.42578125" style="47"/>
    <col min="3841" max="3841" width="5.140625" style="47" customWidth="1"/>
    <col min="3842" max="3842" width="57.5703125" style="47" customWidth="1"/>
    <col min="3843" max="3843" width="16.7109375" style="47" customWidth="1"/>
    <col min="3844" max="3844" width="10.28515625" style="47" bestFit="1" customWidth="1"/>
    <col min="3845" max="3845" width="6.85546875" style="47" bestFit="1" customWidth="1"/>
    <col min="3846" max="3846" width="7.85546875" style="47" bestFit="1" customWidth="1"/>
    <col min="3847" max="3847" width="11.42578125" style="47"/>
    <col min="3848" max="3848" width="46" style="47" customWidth="1"/>
    <col min="3849" max="3849" width="17" style="47" customWidth="1"/>
    <col min="3850" max="3850" width="14.28515625" style="47" customWidth="1"/>
    <col min="3851" max="4096" width="11.42578125" style="47"/>
    <col min="4097" max="4097" width="5.140625" style="47" customWidth="1"/>
    <col min="4098" max="4098" width="57.5703125" style="47" customWidth="1"/>
    <col min="4099" max="4099" width="16.7109375" style="47" customWidth="1"/>
    <col min="4100" max="4100" width="10.28515625" style="47" bestFit="1" customWidth="1"/>
    <col min="4101" max="4101" width="6.85546875" style="47" bestFit="1" customWidth="1"/>
    <col min="4102" max="4102" width="7.85546875" style="47" bestFit="1" customWidth="1"/>
    <col min="4103" max="4103" width="11.42578125" style="47"/>
    <col min="4104" max="4104" width="46" style="47" customWidth="1"/>
    <col min="4105" max="4105" width="17" style="47" customWidth="1"/>
    <col min="4106" max="4106" width="14.28515625" style="47" customWidth="1"/>
    <col min="4107" max="4352" width="11.42578125" style="47"/>
    <col min="4353" max="4353" width="5.140625" style="47" customWidth="1"/>
    <col min="4354" max="4354" width="57.5703125" style="47" customWidth="1"/>
    <col min="4355" max="4355" width="16.7109375" style="47" customWidth="1"/>
    <col min="4356" max="4356" width="10.28515625" style="47" bestFit="1" customWidth="1"/>
    <col min="4357" max="4357" width="6.85546875" style="47" bestFit="1" customWidth="1"/>
    <col min="4358" max="4358" width="7.85546875" style="47" bestFit="1" customWidth="1"/>
    <col min="4359" max="4359" width="11.42578125" style="47"/>
    <col min="4360" max="4360" width="46" style="47" customWidth="1"/>
    <col min="4361" max="4361" width="17" style="47" customWidth="1"/>
    <col min="4362" max="4362" width="14.28515625" style="47" customWidth="1"/>
    <col min="4363" max="4608" width="11.42578125" style="47"/>
    <col min="4609" max="4609" width="5.140625" style="47" customWidth="1"/>
    <col min="4610" max="4610" width="57.5703125" style="47" customWidth="1"/>
    <col min="4611" max="4611" width="16.7109375" style="47" customWidth="1"/>
    <col min="4612" max="4612" width="10.28515625" style="47" bestFit="1" customWidth="1"/>
    <col min="4613" max="4613" width="6.85546875" style="47" bestFit="1" customWidth="1"/>
    <col min="4614" max="4614" width="7.85546875" style="47" bestFit="1" customWidth="1"/>
    <col min="4615" max="4615" width="11.42578125" style="47"/>
    <col min="4616" max="4616" width="46" style="47" customWidth="1"/>
    <col min="4617" max="4617" width="17" style="47" customWidth="1"/>
    <col min="4618" max="4618" width="14.28515625" style="47" customWidth="1"/>
    <col min="4619" max="4864" width="11.42578125" style="47"/>
    <col min="4865" max="4865" width="5.140625" style="47" customWidth="1"/>
    <col min="4866" max="4866" width="57.5703125" style="47" customWidth="1"/>
    <col min="4867" max="4867" width="16.7109375" style="47" customWidth="1"/>
    <col min="4868" max="4868" width="10.28515625" style="47" bestFit="1" customWidth="1"/>
    <col min="4869" max="4869" width="6.85546875" style="47" bestFit="1" customWidth="1"/>
    <col min="4870" max="4870" width="7.85546875" style="47" bestFit="1" customWidth="1"/>
    <col min="4871" max="4871" width="11.42578125" style="47"/>
    <col min="4872" max="4872" width="46" style="47" customWidth="1"/>
    <col min="4873" max="4873" width="17" style="47" customWidth="1"/>
    <col min="4874" max="4874" width="14.28515625" style="47" customWidth="1"/>
    <col min="4875" max="5120" width="11.42578125" style="47"/>
    <col min="5121" max="5121" width="5.140625" style="47" customWidth="1"/>
    <col min="5122" max="5122" width="57.5703125" style="47" customWidth="1"/>
    <col min="5123" max="5123" width="16.7109375" style="47" customWidth="1"/>
    <col min="5124" max="5124" width="10.28515625" style="47" bestFit="1" customWidth="1"/>
    <col min="5125" max="5125" width="6.85546875" style="47" bestFit="1" customWidth="1"/>
    <col min="5126" max="5126" width="7.85546875" style="47" bestFit="1" customWidth="1"/>
    <col min="5127" max="5127" width="11.42578125" style="47"/>
    <col min="5128" max="5128" width="46" style="47" customWidth="1"/>
    <col min="5129" max="5129" width="17" style="47" customWidth="1"/>
    <col min="5130" max="5130" width="14.28515625" style="47" customWidth="1"/>
    <col min="5131" max="5376" width="11.42578125" style="47"/>
    <col min="5377" max="5377" width="5.140625" style="47" customWidth="1"/>
    <col min="5378" max="5378" width="57.5703125" style="47" customWidth="1"/>
    <col min="5379" max="5379" width="16.7109375" style="47" customWidth="1"/>
    <col min="5380" max="5380" width="10.28515625" style="47" bestFit="1" customWidth="1"/>
    <col min="5381" max="5381" width="6.85546875" style="47" bestFit="1" customWidth="1"/>
    <col min="5382" max="5382" width="7.85546875" style="47" bestFit="1" customWidth="1"/>
    <col min="5383" max="5383" width="11.42578125" style="47"/>
    <col min="5384" max="5384" width="46" style="47" customWidth="1"/>
    <col min="5385" max="5385" width="17" style="47" customWidth="1"/>
    <col min="5386" max="5386" width="14.28515625" style="47" customWidth="1"/>
    <col min="5387" max="5632" width="11.42578125" style="47"/>
    <col min="5633" max="5633" width="5.140625" style="47" customWidth="1"/>
    <col min="5634" max="5634" width="57.5703125" style="47" customWidth="1"/>
    <col min="5635" max="5635" width="16.7109375" style="47" customWidth="1"/>
    <col min="5636" max="5636" width="10.28515625" style="47" bestFit="1" customWidth="1"/>
    <col min="5637" max="5637" width="6.85546875" style="47" bestFit="1" customWidth="1"/>
    <col min="5638" max="5638" width="7.85546875" style="47" bestFit="1" customWidth="1"/>
    <col min="5639" max="5639" width="11.42578125" style="47"/>
    <col min="5640" max="5640" width="46" style="47" customWidth="1"/>
    <col min="5641" max="5641" width="17" style="47" customWidth="1"/>
    <col min="5642" max="5642" width="14.28515625" style="47" customWidth="1"/>
    <col min="5643" max="5888" width="11.42578125" style="47"/>
    <col min="5889" max="5889" width="5.140625" style="47" customWidth="1"/>
    <col min="5890" max="5890" width="57.5703125" style="47" customWidth="1"/>
    <col min="5891" max="5891" width="16.7109375" style="47" customWidth="1"/>
    <col min="5892" max="5892" width="10.28515625" style="47" bestFit="1" customWidth="1"/>
    <col min="5893" max="5893" width="6.85546875" style="47" bestFit="1" customWidth="1"/>
    <col min="5894" max="5894" width="7.85546875" style="47" bestFit="1" customWidth="1"/>
    <col min="5895" max="5895" width="11.42578125" style="47"/>
    <col min="5896" max="5896" width="46" style="47" customWidth="1"/>
    <col min="5897" max="5897" width="17" style="47" customWidth="1"/>
    <col min="5898" max="5898" width="14.28515625" style="47" customWidth="1"/>
    <col min="5899" max="6144" width="11.42578125" style="47"/>
    <col min="6145" max="6145" width="5.140625" style="47" customWidth="1"/>
    <col min="6146" max="6146" width="57.5703125" style="47" customWidth="1"/>
    <col min="6147" max="6147" width="16.7109375" style="47" customWidth="1"/>
    <col min="6148" max="6148" width="10.28515625" style="47" bestFit="1" customWidth="1"/>
    <col min="6149" max="6149" width="6.85546875" style="47" bestFit="1" customWidth="1"/>
    <col min="6150" max="6150" width="7.85546875" style="47" bestFit="1" customWidth="1"/>
    <col min="6151" max="6151" width="11.42578125" style="47"/>
    <col min="6152" max="6152" width="46" style="47" customWidth="1"/>
    <col min="6153" max="6153" width="17" style="47" customWidth="1"/>
    <col min="6154" max="6154" width="14.28515625" style="47" customWidth="1"/>
    <col min="6155" max="6400" width="11.42578125" style="47"/>
    <col min="6401" max="6401" width="5.140625" style="47" customWidth="1"/>
    <col min="6402" max="6402" width="57.5703125" style="47" customWidth="1"/>
    <col min="6403" max="6403" width="16.7109375" style="47" customWidth="1"/>
    <col min="6404" max="6404" width="10.28515625" style="47" bestFit="1" customWidth="1"/>
    <col min="6405" max="6405" width="6.85546875" style="47" bestFit="1" customWidth="1"/>
    <col min="6406" max="6406" width="7.85546875" style="47" bestFit="1" customWidth="1"/>
    <col min="6407" max="6407" width="11.42578125" style="47"/>
    <col min="6408" max="6408" width="46" style="47" customWidth="1"/>
    <col min="6409" max="6409" width="17" style="47" customWidth="1"/>
    <col min="6410" max="6410" width="14.28515625" style="47" customWidth="1"/>
    <col min="6411" max="6656" width="11.42578125" style="47"/>
    <col min="6657" max="6657" width="5.140625" style="47" customWidth="1"/>
    <col min="6658" max="6658" width="57.5703125" style="47" customWidth="1"/>
    <col min="6659" max="6659" width="16.7109375" style="47" customWidth="1"/>
    <col min="6660" max="6660" width="10.28515625" style="47" bestFit="1" customWidth="1"/>
    <col min="6661" max="6661" width="6.85546875" style="47" bestFit="1" customWidth="1"/>
    <col min="6662" max="6662" width="7.85546875" style="47" bestFit="1" customWidth="1"/>
    <col min="6663" max="6663" width="11.42578125" style="47"/>
    <col min="6664" max="6664" width="46" style="47" customWidth="1"/>
    <col min="6665" max="6665" width="17" style="47" customWidth="1"/>
    <col min="6666" max="6666" width="14.28515625" style="47" customWidth="1"/>
    <col min="6667" max="6912" width="11.42578125" style="47"/>
    <col min="6913" max="6913" width="5.140625" style="47" customWidth="1"/>
    <col min="6914" max="6914" width="57.5703125" style="47" customWidth="1"/>
    <col min="6915" max="6915" width="16.7109375" style="47" customWidth="1"/>
    <col min="6916" max="6916" width="10.28515625" style="47" bestFit="1" customWidth="1"/>
    <col min="6917" max="6917" width="6.85546875" style="47" bestFit="1" customWidth="1"/>
    <col min="6918" max="6918" width="7.85546875" style="47" bestFit="1" customWidth="1"/>
    <col min="6919" max="6919" width="11.42578125" style="47"/>
    <col min="6920" max="6920" width="46" style="47" customWidth="1"/>
    <col min="6921" max="6921" width="17" style="47" customWidth="1"/>
    <col min="6922" max="6922" width="14.28515625" style="47" customWidth="1"/>
    <col min="6923" max="7168" width="11.42578125" style="47"/>
    <col min="7169" max="7169" width="5.140625" style="47" customWidth="1"/>
    <col min="7170" max="7170" width="57.5703125" style="47" customWidth="1"/>
    <col min="7171" max="7171" width="16.7109375" style="47" customWidth="1"/>
    <col min="7172" max="7172" width="10.28515625" style="47" bestFit="1" customWidth="1"/>
    <col min="7173" max="7173" width="6.85546875" style="47" bestFit="1" customWidth="1"/>
    <col min="7174" max="7174" width="7.85546875" style="47" bestFit="1" customWidth="1"/>
    <col min="7175" max="7175" width="11.42578125" style="47"/>
    <col min="7176" max="7176" width="46" style="47" customWidth="1"/>
    <col min="7177" max="7177" width="17" style="47" customWidth="1"/>
    <col min="7178" max="7178" width="14.28515625" style="47" customWidth="1"/>
    <col min="7179" max="7424" width="11.42578125" style="47"/>
    <col min="7425" max="7425" width="5.140625" style="47" customWidth="1"/>
    <col min="7426" max="7426" width="57.5703125" style="47" customWidth="1"/>
    <col min="7427" max="7427" width="16.7109375" style="47" customWidth="1"/>
    <col min="7428" max="7428" width="10.28515625" style="47" bestFit="1" customWidth="1"/>
    <col min="7429" max="7429" width="6.85546875" style="47" bestFit="1" customWidth="1"/>
    <col min="7430" max="7430" width="7.85546875" style="47" bestFit="1" customWidth="1"/>
    <col min="7431" max="7431" width="11.42578125" style="47"/>
    <col min="7432" max="7432" width="46" style="47" customWidth="1"/>
    <col min="7433" max="7433" width="17" style="47" customWidth="1"/>
    <col min="7434" max="7434" width="14.28515625" style="47" customWidth="1"/>
    <col min="7435" max="7680" width="11.42578125" style="47"/>
    <col min="7681" max="7681" width="5.140625" style="47" customWidth="1"/>
    <col min="7682" max="7682" width="57.5703125" style="47" customWidth="1"/>
    <col min="7683" max="7683" width="16.7109375" style="47" customWidth="1"/>
    <col min="7684" max="7684" width="10.28515625" style="47" bestFit="1" customWidth="1"/>
    <col min="7685" max="7685" width="6.85546875" style="47" bestFit="1" customWidth="1"/>
    <col min="7686" max="7686" width="7.85546875" style="47" bestFit="1" customWidth="1"/>
    <col min="7687" max="7687" width="11.42578125" style="47"/>
    <col min="7688" max="7688" width="46" style="47" customWidth="1"/>
    <col min="7689" max="7689" width="17" style="47" customWidth="1"/>
    <col min="7690" max="7690" width="14.28515625" style="47" customWidth="1"/>
    <col min="7691" max="7936" width="11.42578125" style="47"/>
    <col min="7937" max="7937" width="5.140625" style="47" customWidth="1"/>
    <col min="7938" max="7938" width="57.5703125" style="47" customWidth="1"/>
    <col min="7939" max="7939" width="16.7109375" style="47" customWidth="1"/>
    <col min="7940" max="7940" width="10.28515625" style="47" bestFit="1" customWidth="1"/>
    <col min="7941" max="7941" width="6.85546875" style="47" bestFit="1" customWidth="1"/>
    <col min="7942" max="7942" width="7.85546875" style="47" bestFit="1" customWidth="1"/>
    <col min="7943" max="7943" width="11.42578125" style="47"/>
    <col min="7944" max="7944" width="46" style="47" customWidth="1"/>
    <col min="7945" max="7945" width="17" style="47" customWidth="1"/>
    <col min="7946" max="7946" width="14.28515625" style="47" customWidth="1"/>
    <col min="7947" max="8192" width="11.42578125" style="47"/>
    <col min="8193" max="8193" width="5.140625" style="47" customWidth="1"/>
    <col min="8194" max="8194" width="57.5703125" style="47" customWidth="1"/>
    <col min="8195" max="8195" width="16.7109375" style="47" customWidth="1"/>
    <col min="8196" max="8196" width="10.28515625" style="47" bestFit="1" customWidth="1"/>
    <col min="8197" max="8197" width="6.85546875" style="47" bestFit="1" customWidth="1"/>
    <col min="8198" max="8198" width="7.85546875" style="47" bestFit="1" customWidth="1"/>
    <col min="8199" max="8199" width="11.42578125" style="47"/>
    <col min="8200" max="8200" width="46" style="47" customWidth="1"/>
    <col min="8201" max="8201" width="17" style="47" customWidth="1"/>
    <col min="8202" max="8202" width="14.28515625" style="47" customWidth="1"/>
    <col min="8203" max="8448" width="11.42578125" style="47"/>
    <col min="8449" max="8449" width="5.140625" style="47" customWidth="1"/>
    <col min="8450" max="8450" width="57.5703125" style="47" customWidth="1"/>
    <col min="8451" max="8451" width="16.7109375" style="47" customWidth="1"/>
    <col min="8452" max="8452" width="10.28515625" style="47" bestFit="1" customWidth="1"/>
    <col min="8453" max="8453" width="6.85546875" style="47" bestFit="1" customWidth="1"/>
    <col min="8454" max="8454" width="7.85546875" style="47" bestFit="1" customWidth="1"/>
    <col min="8455" max="8455" width="11.42578125" style="47"/>
    <col min="8456" max="8456" width="46" style="47" customWidth="1"/>
    <col min="8457" max="8457" width="17" style="47" customWidth="1"/>
    <col min="8458" max="8458" width="14.28515625" style="47" customWidth="1"/>
    <col min="8459" max="8704" width="11.42578125" style="47"/>
    <col min="8705" max="8705" width="5.140625" style="47" customWidth="1"/>
    <col min="8706" max="8706" width="57.5703125" style="47" customWidth="1"/>
    <col min="8707" max="8707" width="16.7109375" style="47" customWidth="1"/>
    <col min="8708" max="8708" width="10.28515625" style="47" bestFit="1" customWidth="1"/>
    <col min="8709" max="8709" width="6.85546875" style="47" bestFit="1" customWidth="1"/>
    <col min="8710" max="8710" width="7.85546875" style="47" bestFit="1" customWidth="1"/>
    <col min="8711" max="8711" width="11.42578125" style="47"/>
    <col min="8712" max="8712" width="46" style="47" customWidth="1"/>
    <col min="8713" max="8713" width="17" style="47" customWidth="1"/>
    <col min="8714" max="8714" width="14.28515625" style="47" customWidth="1"/>
    <col min="8715" max="8960" width="11.42578125" style="47"/>
    <col min="8961" max="8961" width="5.140625" style="47" customWidth="1"/>
    <col min="8962" max="8962" width="57.5703125" style="47" customWidth="1"/>
    <col min="8963" max="8963" width="16.7109375" style="47" customWidth="1"/>
    <col min="8964" max="8964" width="10.28515625" style="47" bestFit="1" customWidth="1"/>
    <col min="8965" max="8965" width="6.85546875" style="47" bestFit="1" customWidth="1"/>
    <col min="8966" max="8966" width="7.85546875" style="47" bestFit="1" customWidth="1"/>
    <col min="8967" max="8967" width="11.42578125" style="47"/>
    <col min="8968" max="8968" width="46" style="47" customWidth="1"/>
    <col min="8969" max="8969" width="17" style="47" customWidth="1"/>
    <col min="8970" max="8970" width="14.28515625" style="47" customWidth="1"/>
    <col min="8971" max="9216" width="11.42578125" style="47"/>
    <col min="9217" max="9217" width="5.140625" style="47" customWidth="1"/>
    <col min="9218" max="9218" width="57.5703125" style="47" customWidth="1"/>
    <col min="9219" max="9219" width="16.7109375" style="47" customWidth="1"/>
    <col min="9220" max="9220" width="10.28515625" style="47" bestFit="1" customWidth="1"/>
    <col min="9221" max="9221" width="6.85546875" style="47" bestFit="1" customWidth="1"/>
    <col min="9222" max="9222" width="7.85546875" style="47" bestFit="1" customWidth="1"/>
    <col min="9223" max="9223" width="11.42578125" style="47"/>
    <col min="9224" max="9224" width="46" style="47" customWidth="1"/>
    <col min="9225" max="9225" width="17" style="47" customWidth="1"/>
    <col min="9226" max="9226" width="14.28515625" style="47" customWidth="1"/>
    <col min="9227" max="9472" width="11.42578125" style="47"/>
    <col min="9473" max="9473" width="5.140625" style="47" customWidth="1"/>
    <col min="9474" max="9474" width="57.5703125" style="47" customWidth="1"/>
    <col min="9475" max="9475" width="16.7109375" style="47" customWidth="1"/>
    <col min="9476" max="9476" width="10.28515625" style="47" bestFit="1" customWidth="1"/>
    <col min="9477" max="9477" width="6.85546875" style="47" bestFit="1" customWidth="1"/>
    <col min="9478" max="9478" width="7.85546875" style="47" bestFit="1" customWidth="1"/>
    <col min="9479" max="9479" width="11.42578125" style="47"/>
    <col min="9480" max="9480" width="46" style="47" customWidth="1"/>
    <col min="9481" max="9481" width="17" style="47" customWidth="1"/>
    <col min="9482" max="9482" width="14.28515625" style="47" customWidth="1"/>
    <col min="9483" max="9728" width="11.42578125" style="47"/>
    <col min="9729" max="9729" width="5.140625" style="47" customWidth="1"/>
    <col min="9730" max="9730" width="57.5703125" style="47" customWidth="1"/>
    <col min="9731" max="9731" width="16.7109375" style="47" customWidth="1"/>
    <col min="9732" max="9732" width="10.28515625" style="47" bestFit="1" customWidth="1"/>
    <col min="9733" max="9733" width="6.85546875" style="47" bestFit="1" customWidth="1"/>
    <col min="9734" max="9734" width="7.85546875" style="47" bestFit="1" customWidth="1"/>
    <col min="9735" max="9735" width="11.42578125" style="47"/>
    <col min="9736" max="9736" width="46" style="47" customWidth="1"/>
    <col min="9737" max="9737" width="17" style="47" customWidth="1"/>
    <col min="9738" max="9738" width="14.28515625" style="47" customWidth="1"/>
    <col min="9739" max="9984" width="11.42578125" style="47"/>
    <col min="9985" max="9985" width="5.140625" style="47" customWidth="1"/>
    <col min="9986" max="9986" width="57.5703125" style="47" customWidth="1"/>
    <col min="9987" max="9987" width="16.7109375" style="47" customWidth="1"/>
    <col min="9988" max="9988" width="10.28515625" style="47" bestFit="1" customWidth="1"/>
    <col min="9989" max="9989" width="6.85546875" style="47" bestFit="1" customWidth="1"/>
    <col min="9990" max="9990" width="7.85546875" style="47" bestFit="1" customWidth="1"/>
    <col min="9991" max="9991" width="11.42578125" style="47"/>
    <col min="9992" max="9992" width="46" style="47" customWidth="1"/>
    <col min="9993" max="9993" width="17" style="47" customWidth="1"/>
    <col min="9994" max="9994" width="14.28515625" style="47" customWidth="1"/>
    <col min="9995" max="10240" width="11.42578125" style="47"/>
    <col min="10241" max="10241" width="5.140625" style="47" customWidth="1"/>
    <col min="10242" max="10242" width="57.5703125" style="47" customWidth="1"/>
    <col min="10243" max="10243" width="16.7109375" style="47" customWidth="1"/>
    <col min="10244" max="10244" width="10.28515625" style="47" bestFit="1" customWidth="1"/>
    <col min="10245" max="10245" width="6.85546875" style="47" bestFit="1" customWidth="1"/>
    <col min="10246" max="10246" width="7.85546875" style="47" bestFit="1" customWidth="1"/>
    <col min="10247" max="10247" width="11.42578125" style="47"/>
    <col min="10248" max="10248" width="46" style="47" customWidth="1"/>
    <col min="10249" max="10249" width="17" style="47" customWidth="1"/>
    <col min="10250" max="10250" width="14.28515625" style="47" customWidth="1"/>
    <col min="10251" max="10496" width="11.42578125" style="47"/>
    <col min="10497" max="10497" width="5.140625" style="47" customWidth="1"/>
    <col min="10498" max="10498" width="57.5703125" style="47" customWidth="1"/>
    <col min="10499" max="10499" width="16.7109375" style="47" customWidth="1"/>
    <col min="10500" max="10500" width="10.28515625" style="47" bestFit="1" customWidth="1"/>
    <col min="10501" max="10501" width="6.85546875" style="47" bestFit="1" customWidth="1"/>
    <col min="10502" max="10502" width="7.85546875" style="47" bestFit="1" customWidth="1"/>
    <col min="10503" max="10503" width="11.42578125" style="47"/>
    <col min="10504" max="10504" width="46" style="47" customWidth="1"/>
    <col min="10505" max="10505" width="17" style="47" customWidth="1"/>
    <col min="10506" max="10506" width="14.28515625" style="47" customWidth="1"/>
    <col min="10507" max="10752" width="11.42578125" style="47"/>
    <col min="10753" max="10753" width="5.140625" style="47" customWidth="1"/>
    <col min="10754" max="10754" width="57.5703125" style="47" customWidth="1"/>
    <col min="10755" max="10755" width="16.7109375" style="47" customWidth="1"/>
    <col min="10756" max="10756" width="10.28515625" style="47" bestFit="1" customWidth="1"/>
    <col min="10757" max="10757" width="6.85546875" style="47" bestFit="1" customWidth="1"/>
    <col min="10758" max="10758" width="7.85546875" style="47" bestFit="1" customWidth="1"/>
    <col min="10759" max="10759" width="11.42578125" style="47"/>
    <col min="10760" max="10760" width="46" style="47" customWidth="1"/>
    <col min="10761" max="10761" width="17" style="47" customWidth="1"/>
    <col min="10762" max="10762" width="14.28515625" style="47" customWidth="1"/>
    <col min="10763" max="11008" width="11.42578125" style="47"/>
    <col min="11009" max="11009" width="5.140625" style="47" customWidth="1"/>
    <col min="11010" max="11010" width="57.5703125" style="47" customWidth="1"/>
    <col min="11011" max="11011" width="16.7109375" style="47" customWidth="1"/>
    <col min="11012" max="11012" width="10.28515625" style="47" bestFit="1" customWidth="1"/>
    <col min="11013" max="11013" width="6.85546875" style="47" bestFit="1" customWidth="1"/>
    <col min="11014" max="11014" width="7.85546875" style="47" bestFit="1" customWidth="1"/>
    <col min="11015" max="11015" width="11.42578125" style="47"/>
    <col min="11016" max="11016" width="46" style="47" customWidth="1"/>
    <col min="11017" max="11017" width="17" style="47" customWidth="1"/>
    <col min="11018" max="11018" width="14.28515625" style="47" customWidth="1"/>
    <col min="11019" max="11264" width="11.42578125" style="47"/>
    <col min="11265" max="11265" width="5.140625" style="47" customWidth="1"/>
    <col min="11266" max="11266" width="57.5703125" style="47" customWidth="1"/>
    <col min="11267" max="11267" width="16.7109375" style="47" customWidth="1"/>
    <col min="11268" max="11268" width="10.28515625" style="47" bestFit="1" customWidth="1"/>
    <col min="11269" max="11269" width="6.85546875" style="47" bestFit="1" customWidth="1"/>
    <col min="11270" max="11270" width="7.85546875" style="47" bestFit="1" customWidth="1"/>
    <col min="11271" max="11271" width="11.42578125" style="47"/>
    <col min="11272" max="11272" width="46" style="47" customWidth="1"/>
    <col min="11273" max="11273" width="17" style="47" customWidth="1"/>
    <col min="11274" max="11274" width="14.28515625" style="47" customWidth="1"/>
    <col min="11275" max="11520" width="11.42578125" style="47"/>
    <col min="11521" max="11521" width="5.140625" style="47" customWidth="1"/>
    <col min="11522" max="11522" width="57.5703125" style="47" customWidth="1"/>
    <col min="11523" max="11523" width="16.7109375" style="47" customWidth="1"/>
    <col min="11524" max="11524" width="10.28515625" style="47" bestFit="1" customWidth="1"/>
    <col min="11525" max="11525" width="6.85546875" style="47" bestFit="1" customWidth="1"/>
    <col min="11526" max="11526" width="7.85546875" style="47" bestFit="1" customWidth="1"/>
    <col min="11527" max="11527" width="11.42578125" style="47"/>
    <col min="11528" max="11528" width="46" style="47" customWidth="1"/>
    <col min="11529" max="11529" width="17" style="47" customWidth="1"/>
    <col min="11530" max="11530" width="14.28515625" style="47" customWidth="1"/>
    <col min="11531" max="11776" width="11.42578125" style="47"/>
    <col min="11777" max="11777" width="5.140625" style="47" customWidth="1"/>
    <col min="11778" max="11778" width="57.5703125" style="47" customWidth="1"/>
    <col min="11779" max="11779" width="16.7109375" style="47" customWidth="1"/>
    <col min="11780" max="11780" width="10.28515625" style="47" bestFit="1" customWidth="1"/>
    <col min="11781" max="11781" width="6.85546875" style="47" bestFit="1" customWidth="1"/>
    <col min="11782" max="11782" width="7.85546875" style="47" bestFit="1" customWidth="1"/>
    <col min="11783" max="11783" width="11.42578125" style="47"/>
    <col min="11784" max="11784" width="46" style="47" customWidth="1"/>
    <col min="11785" max="11785" width="17" style="47" customWidth="1"/>
    <col min="11786" max="11786" width="14.28515625" style="47" customWidth="1"/>
    <col min="11787" max="12032" width="11.42578125" style="47"/>
    <col min="12033" max="12033" width="5.140625" style="47" customWidth="1"/>
    <col min="12034" max="12034" width="57.5703125" style="47" customWidth="1"/>
    <col min="12035" max="12035" width="16.7109375" style="47" customWidth="1"/>
    <col min="12036" max="12036" width="10.28515625" style="47" bestFit="1" customWidth="1"/>
    <col min="12037" max="12037" width="6.85546875" style="47" bestFit="1" customWidth="1"/>
    <col min="12038" max="12038" width="7.85546875" style="47" bestFit="1" customWidth="1"/>
    <col min="12039" max="12039" width="11.42578125" style="47"/>
    <col min="12040" max="12040" width="46" style="47" customWidth="1"/>
    <col min="12041" max="12041" width="17" style="47" customWidth="1"/>
    <col min="12042" max="12042" width="14.28515625" style="47" customWidth="1"/>
    <col min="12043" max="12288" width="11.42578125" style="47"/>
    <col min="12289" max="12289" width="5.140625" style="47" customWidth="1"/>
    <col min="12290" max="12290" width="57.5703125" style="47" customWidth="1"/>
    <col min="12291" max="12291" width="16.7109375" style="47" customWidth="1"/>
    <col min="12292" max="12292" width="10.28515625" style="47" bestFit="1" customWidth="1"/>
    <col min="12293" max="12293" width="6.85546875" style="47" bestFit="1" customWidth="1"/>
    <col min="12294" max="12294" width="7.85546875" style="47" bestFit="1" customWidth="1"/>
    <col min="12295" max="12295" width="11.42578125" style="47"/>
    <col min="12296" max="12296" width="46" style="47" customWidth="1"/>
    <col min="12297" max="12297" width="17" style="47" customWidth="1"/>
    <col min="12298" max="12298" width="14.28515625" style="47" customWidth="1"/>
    <col min="12299" max="12544" width="11.42578125" style="47"/>
    <col min="12545" max="12545" width="5.140625" style="47" customWidth="1"/>
    <col min="12546" max="12546" width="57.5703125" style="47" customWidth="1"/>
    <col min="12547" max="12547" width="16.7109375" style="47" customWidth="1"/>
    <col min="12548" max="12548" width="10.28515625" style="47" bestFit="1" customWidth="1"/>
    <col min="12549" max="12549" width="6.85546875" style="47" bestFit="1" customWidth="1"/>
    <col min="12550" max="12550" width="7.85546875" style="47" bestFit="1" customWidth="1"/>
    <col min="12551" max="12551" width="11.42578125" style="47"/>
    <col min="12552" max="12552" width="46" style="47" customWidth="1"/>
    <col min="12553" max="12553" width="17" style="47" customWidth="1"/>
    <col min="12554" max="12554" width="14.28515625" style="47" customWidth="1"/>
    <col min="12555" max="12800" width="11.42578125" style="47"/>
    <col min="12801" max="12801" width="5.140625" style="47" customWidth="1"/>
    <col min="12802" max="12802" width="57.5703125" style="47" customWidth="1"/>
    <col min="12803" max="12803" width="16.7109375" style="47" customWidth="1"/>
    <col min="12804" max="12804" width="10.28515625" style="47" bestFit="1" customWidth="1"/>
    <col min="12805" max="12805" width="6.85546875" style="47" bestFit="1" customWidth="1"/>
    <col min="12806" max="12806" width="7.85546875" style="47" bestFit="1" customWidth="1"/>
    <col min="12807" max="12807" width="11.42578125" style="47"/>
    <col min="12808" max="12808" width="46" style="47" customWidth="1"/>
    <col min="12809" max="12809" width="17" style="47" customWidth="1"/>
    <col min="12810" max="12810" width="14.28515625" style="47" customWidth="1"/>
    <col min="12811" max="13056" width="11.42578125" style="47"/>
    <col min="13057" max="13057" width="5.140625" style="47" customWidth="1"/>
    <col min="13058" max="13058" width="57.5703125" style="47" customWidth="1"/>
    <col min="13059" max="13059" width="16.7109375" style="47" customWidth="1"/>
    <col min="13060" max="13060" width="10.28515625" style="47" bestFit="1" customWidth="1"/>
    <col min="13061" max="13061" width="6.85546875" style="47" bestFit="1" customWidth="1"/>
    <col min="13062" max="13062" width="7.85546875" style="47" bestFit="1" customWidth="1"/>
    <col min="13063" max="13063" width="11.42578125" style="47"/>
    <col min="13064" max="13064" width="46" style="47" customWidth="1"/>
    <col min="13065" max="13065" width="17" style="47" customWidth="1"/>
    <col min="13066" max="13066" width="14.28515625" style="47" customWidth="1"/>
    <col min="13067" max="13312" width="11.42578125" style="47"/>
    <col min="13313" max="13313" width="5.140625" style="47" customWidth="1"/>
    <col min="13314" max="13314" width="57.5703125" style="47" customWidth="1"/>
    <col min="13315" max="13315" width="16.7109375" style="47" customWidth="1"/>
    <col min="13316" max="13316" width="10.28515625" style="47" bestFit="1" customWidth="1"/>
    <col min="13317" max="13317" width="6.85546875" style="47" bestFit="1" customWidth="1"/>
    <col min="13318" max="13318" width="7.85546875" style="47" bestFit="1" customWidth="1"/>
    <col min="13319" max="13319" width="11.42578125" style="47"/>
    <col min="13320" max="13320" width="46" style="47" customWidth="1"/>
    <col min="13321" max="13321" width="17" style="47" customWidth="1"/>
    <col min="13322" max="13322" width="14.28515625" style="47" customWidth="1"/>
    <col min="13323" max="13568" width="11.42578125" style="47"/>
    <col min="13569" max="13569" width="5.140625" style="47" customWidth="1"/>
    <col min="13570" max="13570" width="57.5703125" style="47" customWidth="1"/>
    <col min="13571" max="13571" width="16.7109375" style="47" customWidth="1"/>
    <col min="13572" max="13572" width="10.28515625" style="47" bestFit="1" customWidth="1"/>
    <col min="13573" max="13573" width="6.85546875" style="47" bestFit="1" customWidth="1"/>
    <col min="13574" max="13574" width="7.85546875" style="47" bestFit="1" customWidth="1"/>
    <col min="13575" max="13575" width="11.42578125" style="47"/>
    <col min="13576" max="13576" width="46" style="47" customWidth="1"/>
    <col min="13577" max="13577" width="17" style="47" customWidth="1"/>
    <col min="13578" max="13578" width="14.28515625" style="47" customWidth="1"/>
    <col min="13579" max="13824" width="11.42578125" style="47"/>
    <col min="13825" max="13825" width="5.140625" style="47" customWidth="1"/>
    <col min="13826" max="13826" width="57.5703125" style="47" customWidth="1"/>
    <col min="13827" max="13827" width="16.7109375" style="47" customWidth="1"/>
    <col min="13828" max="13828" width="10.28515625" style="47" bestFit="1" customWidth="1"/>
    <col min="13829" max="13829" width="6.85546875" style="47" bestFit="1" customWidth="1"/>
    <col min="13830" max="13830" width="7.85546875" style="47" bestFit="1" customWidth="1"/>
    <col min="13831" max="13831" width="11.42578125" style="47"/>
    <col min="13832" max="13832" width="46" style="47" customWidth="1"/>
    <col min="13833" max="13833" width="17" style="47" customWidth="1"/>
    <col min="13834" max="13834" width="14.28515625" style="47" customWidth="1"/>
    <col min="13835" max="14080" width="11.42578125" style="47"/>
    <col min="14081" max="14081" width="5.140625" style="47" customWidth="1"/>
    <col min="14082" max="14082" width="57.5703125" style="47" customWidth="1"/>
    <col min="14083" max="14083" width="16.7109375" style="47" customWidth="1"/>
    <col min="14084" max="14084" width="10.28515625" style="47" bestFit="1" customWidth="1"/>
    <col min="14085" max="14085" width="6.85546875" style="47" bestFit="1" customWidth="1"/>
    <col min="14086" max="14086" width="7.85546875" style="47" bestFit="1" customWidth="1"/>
    <col min="14087" max="14087" width="11.42578125" style="47"/>
    <col min="14088" max="14088" width="46" style="47" customWidth="1"/>
    <col min="14089" max="14089" width="17" style="47" customWidth="1"/>
    <col min="14090" max="14090" width="14.28515625" style="47" customWidth="1"/>
    <col min="14091" max="14336" width="11.42578125" style="47"/>
    <col min="14337" max="14337" width="5.140625" style="47" customWidth="1"/>
    <col min="14338" max="14338" width="57.5703125" style="47" customWidth="1"/>
    <col min="14339" max="14339" width="16.7109375" style="47" customWidth="1"/>
    <col min="14340" max="14340" width="10.28515625" style="47" bestFit="1" customWidth="1"/>
    <col min="14341" max="14341" width="6.85546875" style="47" bestFit="1" customWidth="1"/>
    <col min="14342" max="14342" width="7.85546875" style="47" bestFit="1" customWidth="1"/>
    <col min="14343" max="14343" width="11.42578125" style="47"/>
    <col min="14344" max="14344" width="46" style="47" customWidth="1"/>
    <col min="14345" max="14345" width="17" style="47" customWidth="1"/>
    <col min="14346" max="14346" width="14.28515625" style="47" customWidth="1"/>
    <col min="14347" max="14592" width="11.42578125" style="47"/>
    <col min="14593" max="14593" width="5.140625" style="47" customWidth="1"/>
    <col min="14594" max="14594" width="57.5703125" style="47" customWidth="1"/>
    <col min="14595" max="14595" width="16.7109375" style="47" customWidth="1"/>
    <col min="14596" max="14596" width="10.28515625" style="47" bestFit="1" customWidth="1"/>
    <col min="14597" max="14597" width="6.85546875" style="47" bestFit="1" customWidth="1"/>
    <col min="14598" max="14598" width="7.85546875" style="47" bestFit="1" customWidth="1"/>
    <col min="14599" max="14599" width="11.42578125" style="47"/>
    <col min="14600" max="14600" width="46" style="47" customWidth="1"/>
    <col min="14601" max="14601" width="17" style="47" customWidth="1"/>
    <col min="14602" max="14602" width="14.28515625" style="47" customWidth="1"/>
    <col min="14603" max="14848" width="11.42578125" style="47"/>
    <col min="14849" max="14849" width="5.140625" style="47" customWidth="1"/>
    <col min="14850" max="14850" width="57.5703125" style="47" customWidth="1"/>
    <col min="14851" max="14851" width="16.7109375" style="47" customWidth="1"/>
    <col min="14852" max="14852" width="10.28515625" style="47" bestFit="1" customWidth="1"/>
    <col min="14853" max="14853" width="6.85546875" style="47" bestFit="1" customWidth="1"/>
    <col min="14854" max="14854" width="7.85546875" style="47" bestFit="1" customWidth="1"/>
    <col min="14855" max="14855" width="11.42578125" style="47"/>
    <col min="14856" max="14856" width="46" style="47" customWidth="1"/>
    <col min="14857" max="14857" width="17" style="47" customWidth="1"/>
    <col min="14858" max="14858" width="14.28515625" style="47" customWidth="1"/>
    <col min="14859" max="15104" width="11.42578125" style="47"/>
    <col min="15105" max="15105" width="5.140625" style="47" customWidth="1"/>
    <col min="15106" max="15106" width="57.5703125" style="47" customWidth="1"/>
    <col min="15107" max="15107" width="16.7109375" style="47" customWidth="1"/>
    <col min="15108" max="15108" width="10.28515625" style="47" bestFit="1" customWidth="1"/>
    <col min="15109" max="15109" width="6.85546875" style="47" bestFit="1" customWidth="1"/>
    <col min="15110" max="15110" width="7.85546875" style="47" bestFit="1" customWidth="1"/>
    <col min="15111" max="15111" width="11.42578125" style="47"/>
    <col min="15112" max="15112" width="46" style="47" customWidth="1"/>
    <col min="15113" max="15113" width="17" style="47" customWidth="1"/>
    <col min="15114" max="15114" width="14.28515625" style="47" customWidth="1"/>
    <col min="15115" max="15360" width="11.42578125" style="47"/>
    <col min="15361" max="15361" width="5.140625" style="47" customWidth="1"/>
    <col min="15362" max="15362" width="57.5703125" style="47" customWidth="1"/>
    <col min="15363" max="15363" width="16.7109375" style="47" customWidth="1"/>
    <col min="15364" max="15364" width="10.28515625" style="47" bestFit="1" customWidth="1"/>
    <col min="15365" max="15365" width="6.85546875" style="47" bestFit="1" customWidth="1"/>
    <col min="15366" max="15366" width="7.85546875" style="47" bestFit="1" customWidth="1"/>
    <col min="15367" max="15367" width="11.42578125" style="47"/>
    <col min="15368" max="15368" width="46" style="47" customWidth="1"/>
    <col min="15369" max="15369" width="17" style="47" customWidth="1"/>
    <col min="15370" max="15370" width="14.28515625" style="47" customWidth="1"/>
    <col min="15371" max="15616" width="11.42578125" style="47"/>
    <col min="15617" max="15617" width="5.140625" style="47" customWidth="1"/>
    <col min="15618" max="15618" width="57.5703125" style="47" customWidth="1"/>
    <col min="15619" max="15619" width="16.7109375" style="47" customWidth="1"/>
    <col min="15620" max="15620" width="10.28515625" style="47" bestFit="1" customWidth="1"/>
    <col min="15621" max="15621" width="6.85546875" style="47" bestFit="1" customWidth="1"/>
    <col min="15622" max="15622" width="7.85546875" style="47" bestFit="1" customWidth="1"/>
    <col min="15623" max="15623" width="11.42578125" style="47"/>
    <col min="15624" max="15624" width="46" style="47" customWidth="1"/>
    <col min="15625" max="15625" width="17" style="47" customWidth="1"/>
    <col min="15626" max="15626" width="14.28515625" style="47" customWidth="1"/>
    <col min="15627" max="15872" width="11.42578125" style="47"/>
    <col min="15873" max="15873" width="5.140625" style="47" customWidth="1"/>
    <col min="15874" max="15874" width="57.5703125" style="47" customWidth="1"/>
    <col min="15875" max="15875" width="16.7109375" style="47" customWidth="1"/>
    <col min="15876" max="15876" width="10.28515625" style="47" bestFit="1" customWidth="1"/>
    <col min="15877" max="15877" width="6.85546875" style="47" bestFit="1" customWidth="1"/>
    <col min="15878" max="15878" width="7.85546875" style="47" bestFit="1" customWidth="1"/>
    <col min="15879" max="15879" width="11.42578125" style="47"/>
    <col min="15880" max="15880" width="46" style="47" customWidth="1"/>
    <col min="15881" max="15881" width="17" style="47" customWidth="1"/>
    <col min="15882" max="15882" width="14.28515625" style="47" customWidth="1"/>
    <col min="15883" max="16128" width="11.42578125" style="47"/>
    <col min="16129" max="16129" width="5.140625" style="47" customWidth="1"/>
    <col min="16130" max="16130" width="57.5703125" style="47" customWidth="1"/>
    <col min="16131" max="16131" width="16.7109375" style="47" customWidth="1"/>
    <col min="16132" max="16132" width="10.28515625" style="47" bestFit="1" customWidth="1"/>
    <col min="16133" max="16133" width="6.85546875" style="47" bestFit="1" customWidth="1"/>
    <col min="16134" max="16134" width="7.85546875" style="47" bestFit="1" customWidth="1"/>
    <col min="16135" max="16135" width="11.42578125" style="47"/>
    <col min="16136" max="16136" width="46" style="47" customWidth="1"/>
    <col min="16137" max="16137" width="17" style="47" customWidth="1"/>
    <col min="16138" max="16138" width="14.28515625" style="47" customWidth="1"/>
    <col min="16139" max="16384" width="11.42578125" style="47"/>
  </cols>
  <sheetData>
    <row r="1" spans="1:7" x14ac:dyDescent="0.2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">
      <c r="B4" s="302" t="s">
        <v>296</v>
      </c>
      <c r="C4" s="302"/>
      <c r="D4" s="302"/>
      <c r="E4" s="302"/>
    </row>
    <row r="5" spans="1:7" ht="24.6" customHeight="1" x14ac:dyDescent="0.25">
      <c r="B5" s="303" t="s">
        <v>137</v>
      </c>
      <c r="C5" s="303"/>
      <c r="D5" s="303"/>
      <c r="E5" s="303"/>
    </row>
    <row r="6" spans="1:7" ht="36" customHeight="1" x14ac:dyDescent="0.25">
      <c r="B6" s="237" t="s">
        <v>15</v>
      </c>
      <c r="C6" s="237"/>
      <c r="D6" s="237"/>
      <c r="E6" s="237"/>
      <c r="F6" s="237"/>
      <c r="G6" s="237"/>
    </row>
    <row r="7" spans="1:7" x14ac:dyDescent="0.2">
      <c r="B7" s="284" t="s">
        <v>255</v>
      </c>
      <c r="C7" s="284"/>
      <c r="D7" s="284"/>
      <c r="E7" s="284"/>
    </row>
    <row r="8" spans="1:7" x14ac:dyDescent="0.2">
      <c r="B8" s="285" t="s">
        <v>138</v>
      </c>
      <c r="C8" s="285"/>
      <c r="D8" s="285"/>
      <c r="E8" s="285"/>
    </row>
    <row r="10" spans="1:7" s="48" customFormat="1" ht="23.25" customHeight="1" x14ac:dyDescent="0.25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">
      <c r="A11" s="47"/>
      <c r="B11" s="49" t="s">
        <v>140</v>
      </c>
      <c r="C11" s="50"/>
      <c r="D11" s="50"/>
      <c r="E11" s="50"/>
    </row>
    <row r="12" spans="1:7" s="48" customFormat="1" ht="15.95" customHeight="1" x14ac:dyDescent="0.25">
      <c r="A12" s="47"/>
      <c r="B12" s="51" t="s">
        <v>141</v>
      </c>
      <c r="C12" s="287" t="s">
        <v>256</v>
      </c>
      <c r="D12" s="287"/>
      <c r="E12" s="287"/>
    </row>
    <row r="13" spans="1:7" s="48" customFormat="1" ht="15.95" customHeight="1" x14ac:dyDescent="0.25">
      <c r="A13" s="47"/>
      <c r="B13" s="52" t="s">
        <v>142</v>
      </c>
      <c r="C13" s="289">
        <v>20.88</v>
      </c>
      <c r="D13" s="289"/>
      <c r="E13" s="289"/>
    </row>
    <row r="14" spans="1:7" s="48" customFormat="1" ht="15.95" customHeight="1" x14ac:dyDescent="0.25">
      <c r="A14" s="47"/>
      <c r="B14" s="53" t="s">
        <v>143</v>
      </c>
      <c r="C14" s="290" t="s">
        <v>257</v>
      </c>
      <c r="D14" s="291"/>
      <c r="E14" s="291"/>
    </row>
    <row r="15" spans="1:7" s="48" customFormat="1" ht="15.95" customHeight="1" x14ac:dyDescent="0.25">
      <c r="A15" s="47"/>
      <c r="B15" s="52" t="s">
        <v>144</v>
      </c>
      <c r="C15" s="292">
        <v>1441.67</v>
      </c>
      <c r="D15" s="292"/>
      <c r="E15" s="292"/>
    </row>
    <row r="16" spans="1:7" s="48" customFormat="1" ht="15.95" customHeight="1" x14ac:dyDescent="0.25">
      <c r="A16" s="47"/>
      <c r="B16" s="54" t="s">
        <v>145</v>
      </c>
      <c r="C16" s="289" t="s">
        <v>258</v>
      </c>
      <c r="D16" s="289"/>
      <c r="E16" s="289"/>
    </row>
    <row r="17" spans="1:6" s="48" customFormat="1" ht="15.95" customHeight="1" x14ac:dyDescent="0.25">
      <c r="A17" s="47"/>
      <c r="B17" s="55" t="s">
        <v>146</v>
      </c>
      <c r="C17" s="293">
        <v>51</v>
      </c>
      <c r="D17" s="294"/>
      <c r="E17" s="295"/>
    </row>
    <row r="18" spans="1:6" s="48" customFormat="1" ht="15.95" customHeight="1" thickBot="1" x14ac:dyDescent="0.3">
      <c r="A18" s="47"/>
      <c r="B18" s="56" t="s">
        <v>147</v>
      </c>
      <c r="C18" s="296">
        <v>44285</v>
      </c>
      <c r="D18" s="296"/>
      <c r="E18" s="296"/>
    </row>
    <row r="19" spans="1:6" s="48" customFormat="1" ht="15.95" customHeight="1" x14ac:dyDescent="0.25">
      <c r="A19" s="47"/>
      <c r="B19" s="47"/>
      <c r="C19" s="57"/>
    </row>
    <row r="20" spans="1:6" s="48" customFormat="1" ht="12" customHeight="1" thickBot="1" x14ac:dyDescent="0.3">
      <c r="A20" s="47"/>
      <c r="B20" s="47"/>
    </row>
    <row r="21" spans="1:6" s="48" customFormat="1" ht="15.75" customHeight="1" x14ac:dyDescent="0.25">
      <c r="A21" s="297" t="s">
        <v>148</v>
      </c>
      <c r="B21" s="297"/>
      <c r="C21" s="297"/>
    </row>
    <row r="22" spans="1:6" s="48" customFormat="1" ht="15.95" customHeight="1" x14ac:dyDescent="0.25">
      <c r="A22" s="58">
        <v>1</v>
      </c>
      <c r="B22" s="59" t="s">
        <v>149</v>
      </c>
      <c r="C22" s="60" t="s">
        <v>150</v>
      </c>
    </row>
    <row r="23" spans="1:6" s="48" customFormat="1" ht="15.95" customHeight="1" x14ac:dyDescent="0.25">
      <c r="A23" s="61" t="s">
        <v>151</v>
      </c>
      <c r="B23" s="62" t="s">
        <v>152</v>
      </c>
      <c r="C23" s="63">
        <f>C15</f>
        <v>1441.67</v>
      </c>
    </row>
    <row r="24" spans="1:6" s="48" customFormat="1" ht="15.95" customHeight="1" x14ac:dyDescent="0.25">
      <c r="A24" s="61" t="s">
        <v>153</v>
      </c>
      <c r="B24" s="62" t="s">
        <v>154</v>
      </c>
      <c r="C24" s="64"/>
    </row>
    <row r="25" spans="1:6" ht="15.95" customHeight="1" x14ac:dyDescent="0.25">
      <c r="A25" s="61" t="s">
        <v>155</v>
      </c>
      <c r="B25" s="62" t="s">
        <v>156</v>
      </c>
      <c r="C25" s="64"/>
      <c r="D25" s="48"/>
      <c r="F25" s="47"/>
    </row>
    <row r="26" spans="1:6" ht="15.95" customHeight="1" x14ac:dyDescent="0.25">
      <c r="A26" s="61" t="s">
        <v>157</v>
      </c>
      <c r="B26" s="65" t="s">
        <v>158</v>
      </c>
      <c r="C26" s="64"/>
      <c r="D26" s="48"/>
      <c r="F26" s="47"/>
    </row>
    <row r="27" spans="1:6" ht="15.95" customHeight="1" x14ac:dyDescent="0.25">
      <c r="A27" s="61" t="s">
        <v>159</v>
      </c>
      <c r="B27" s="65" t="s">
        <v>160</v>
      </c>
      <c r="C27" s="64"/>
      <c r="D27" s="48"/>
      <c r="F27" s="47"/>
    </row>
    <row r="28" spans="1:6" ht="15.95" customHeight="1" x14ac:dyDescent="0.25">
      <c r="A28" s="61" t="s">
        <v>161</v>
      </c>
      <c r="B28" s="66" t="s">
        <v>162</v>
      </c>
      <c r="C28" s="67"/>
      <c r="D28" s="48"/>
      <c r="F28" s="47"/>
    </row>
    <row r="29" spans="1:6" ht="15.95" customHeight="1" thickBot="1" x14ac:dyDescent="0.3">
      <c r="A29" s="68"/>
      <c r="B29" s="69" t="s">
        <v>163</v>
      </c>
      <c r="C29" s="70">
        <f>SUM(C23:C28)</f>
        <v>1441.67</v>
      </c>
      <c r="D29" s="48"/>
      <c r="F29" s="47"/>
    </row>
    <row r="30" spans="1:6" ht="15.95" customHeight="1" thickBot="1" x14ac:dyDescent="0.3">
      <c r="B30" s="298"/>
      <c r="C30" s="298"/>
      <c r="D30" s="298"/>
      <c r="E30" s="48"/>
      <c r="F30" s="47"/>
    </row>
    <row r="31" spans="1:6" ht="15.95" customHeight="1" x14ac:dyDescent="0.25">
      <c r="A31" s="51"/>
      <c r="B31" s="282" t="s">
        <v>164</v>
      </c>
      <c r="C31" s="282"/>
      <c r="D31" s="48"/>
      <c r="F31" s="47"/>
    </row>
    <row r="32" spans="1:6" ht="15.95" customHeight="1" x14ac:dyDescent="0.25">
      <c r="A32" s="71"/>
      <c r="B32" s="299" t="s">
        <v>165</v>
      </c>
      <c r="C32" s="299"/>
      <c r="D32" s="48"/>
      <c r="F32" s="47"/>
    </row>
    <row r="33" spans="1:6" ht="15.95" customHeight="1" x14ac:dyDescent="0.25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5" customHeight="1" x14ac:dyDescent="0.25">
      <c r="A34" s="61" t="s">
        <v>151</v>
      </c>
      <c r="B34" s="73" t="s">
        <v>169</v>
      </c>
      <c r="C34" s="74">
        <f>C29*8.33%</f>
        <v>120.091111</v>
      </c>
      <c r="D34" s="48"/>
      <c r="F34" s="47"/>
    </row>
    <row r="35" spans="1:6" ht="15.95" customHeight="1" x14ac:dyDescent="0.25">
      <c r="A35" s="61" t="s">
        <v>153</v>
      </c>
      <c r="B35" s="73" t="s">
        <v>170</v>
      </c>
      <c r="C35" s="74">
        <f>C29*12.1%</f>
        <v>174.44207</v>
      </c>
      <c r="D35" s="75"/>
      <c r="F35" s="47"/>
    </row>
    <row r="36" spans="1:6" ht="15.95" customHeight="1" x14ac:dyDescent="0.25">
      <c r="A36" s="76"/>
      <c r="B36" s="77" t="s">
        <v>171</v>
      </c>
      <c r="C36" s="78">
        <f>SUM(C34:C35)</f>
        <v>294.53318100000001</v>
      </c>
      <c r="D36" s="79"/>
      <c r="F36" s="47"/>
    </row>
    <row r="37" spans="1:6" ht="35.25" customHeight="1" x14ac:dyDescent="0.25">
      <c r="A37" s="80" t="s">
        <v>155</v>
      </c>
      <c r="B37" s="81" t="s">
        <v>172</v>
      </c>
      <c r="C37" s="82">
        <f>C29*7.82%</f>
        <v>112.73859400000002</v>
      </c>
      <c r="D37" s="79"/>
      <c r="F37" s="47"/>
    </row>
    <row r="38" spans="1:6" ht="15.95" customHeight="1" thickBot="1" x14ac:dyDescent="0.3">
      <c r="E38" s="48"/>
      <c r="F38" s="47"/>
    </row>
    <row r="39" spans="1:6" ht="25.15" customHeight="1" thickBot="1" x14ac:dyDescent="0.3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25">
      <c r="A41" s="87" t="s">
        <v>151</v>
      </c>
      <c r="B41" s="88" t="s">
        <v>177</v>
      </c>
      <c r="C41" s="89">
        <v>20</v>
      </c>
      <c r="D41" s="90">
        <f>(C29*(C41/100))</f>
        <v>288.334</v>
      </c>
      <c r="E41" s="48"/>
      <c r="F41" s="47"/>
    </row>
    <row r="42" spans="1:6" ht="14.25" customHeight="1" x14ac:dyDescent="0.25">
      <c r="A42" s="87" t="s">
        <v>153</v>
      </c>
      <c r="B42" s="91" t="s">
        <v>178</v>
      </c>
      <c r="C42" s="92">
        <v>2.5</v>
      </c>
      <c r="D42" s="93">
        <f>(C29*(C42/100))</f>
        <v>36.04175</v>
      </c>
      <c r="E42" s="48"/>
      <c r="F42" s="47"/>
    </row>
    <row r="43" spans="1:6" ht="14.25" customHeight="1" x14ac:dyDescent="0.25">
      <c r="A43" s="87" t="s">
        <v>155</v>
      </c>
      <c r="B43" s="94" t="s">
        <v>179</v>
      </c>
      <c r="C43" s="95">
        <v>6</v>
      </c>
      <c r="D43" s="74">
        <f>($C$29*(C43/100))</f>
        <v>86.500200000000007</v>
      </c>
      <c r="E43" s="48"/>
      <c r="F43" s="47"/>
    </row>
    <row r="44" spans="1:6" ht="14.25" customHeight="1" x14ac:dyDescent="0.25">
      <c r="A44" s="87" t="s">
        <v>157</v>
      </c>
      <c r="B44" s="91" t="s">
        <v>180</v>
      </c>
      <c r="C44" s="92">
        <v>1.5</v>
      </c>
      <c r="D44" s="93">
        <f t="shared" ref="D44:D48" si="0">($C$29*(C44/100))</f>
        <v>21.625050000000002</v>
      </c>
      <c r="E44" s="48"/>
      <c r="F44" s="47"/>
    </row>
    <row r="45" spans="1:6" ht="14.25" customHeight="1" x14ac:dyDescent="0.25">
      <c r="A45" s="87" t="s">
        <v>159</v>
      </c>
      <c r="B45" s="91" t="s">
        <v>181</v>
      </c>
      <c r="C45" s="92">
        <v>1</v>
      </c>
      <c r="D45" s="93">
        <f t="shared" si="0"/>
        <v>14.416700000000001</v>
      </c>
      <c r="E45" s="48"/>
      <c r="F45" s="47"/>
    </row>
    <row r="46" spans="1:6" ht="14.25" customHeight="1" x14ac:dyDescent="0.25">
      <c r="A46" s="87" t="s">
        <v>161</v>
      </c>
      <c r="B46" s="91" t="s">
        <v>182</v>
      </c>
      <c r="C46" s="92">
        <v>0.60000000000000009</v>
      </c>
      <c r="D46" s="93">
        <f t="shared" si="0"/>
        <v>8.6500200000000014</v>
      </c>
      <c r="E46" s="48"/>
      <c r="F46" s="47"/>
    </row>
    <row r="47" spans="1:6" ht="14.25" customHeight="1" x14ac:dyDescent="0.25">
      <c r="A47" s="87" t="s">
        <v>183</v>
      </c>
      <c r="B47" s="91" t="s">
        <v>184</v>
      </c>
      <c r="C47" s="92">
        <v>0.2</v>
      </c>
      <c r="D47" s="93">
        <f t="shared" si="0"/>
        <v>2.88334</v>
      </c>
      <c r="E47" s="48"/>
      <c r="F47" s="47"/>
    </row>
    <row r="48" spans="1:6" ht="14.25" customHeight="1" x14ac:dyDescent="0.25">
      <c r="A48" s="87" t="s">
        <v>185</v>
      </c>
      <c r="B48" s="94" t="s">
        <v>186</v>
      </c>
      <c r="C48" s="95">
        <v>8</v>
      </c>
      <c r="D48" s="74">
        <f t="shared" si="0"/>
        <v>115.3336</v>
      </c>
      <c r="E48" s="48"/>
      <c r="F48" s="47"/>
    </row>
    <row r="49" spans="1:6" ht="14.25" customHeight="1" thickBot="1" x14ac:dyDescent="0.3">
      <c r="A49" s="96"/>
      <c r="B49" s="97" t="s">
        <v>187</v>
      </c>
      <c r="C49" s="98">
        <f>SUM(C41:C48)</f>
        <v>39.799999999999997</v>
      </c>
      <c r="D49" s="99">
        <f>SUM(D41:D48)</f>
        <v>573.78465999999992</v>
      </c>
      <c r="E49" s="48"/>
      <c r="F49" s="47"/>
    </row>
    <row r="50" spans="1:6" ht="14.25" customHeight="1" x14ac:dyDescent="0.25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">
      <c r="A51" s="100"/>
      <c r="B51" s="101"/>
      <c r="C51" s="100"/>
      <c r="D51" s="100"/>
      <c r="E51" s="48"/>
      <c r="F51" s="47"/>
    </row>
    <row r="52" spans="1:6" ht="14.25" customHeight="1" x14ac:dyDescent="0.25">
      <c r="A52" s="102"/>
      <c r="B52" s="103" t="s">
        <v>189</v>
      </c>
      <c r="C52" s="104"/>
      <c r="D52" s="48"/>
      <c r="F52" s="47"/>
    </row>
    <row r="53" spans="1:6" ht="14.25" customHeight="1" x14ac:dyDescent="0.25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25">
      <c r="A54" s="61" t="s">
        <v>151</v>
      </c>
      <c r="B54" s="105" t="s">
        <v>192</v>
      </c>
      <c r="C54" s="64">
        <f>((4.05*2*C13)-(C15*6%))</f>
        <v>82.627799999999979</v>
      </c>
      <c r="D54" s="48"/>
      <c r="F54" s="47"/>
    </row>
    <row r="55" spans="1:6" ht="14.25" customHeight="1" x14ac:dyDescent="0.25">
      <c r="A55" s="61" t="s">
        <v>153</v>
      </c>
      <c r="B55" s="62" t="s">
        <v>193</v>
      </c>
      <c r="C55" s="64">
        <f>((19.5*C13)-(19.5*C13*10%))</f>
        <v>366.44399999999996</v>
      </c>
      <c r="D55" s="48"/>
      <c r="F55" s="47"/>
    </row>
    <row r="56" spans="1:6" ht="14.25" customHeight="1" x14ac:dyDescent="0.25">
      <c r="A56" s="61" t="s">
        <v>155</v>
      </c>
      <c r="B56" s="62" t="s">
        <v>194</v>
      </c>
      <c r="C56" s="64">
        <v>16</v>
      </c>
      <c r="D56" s="48"/>
      <c r="F56" s="47"/>
    </row>
    <row r="57" spans="1:6" ht="14.25" customHeight="1" x14ac:dyDescent="0.25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25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">
      <c r="A59" s="68"/>
      <c r="B59" s="69" t="s">
        <v>199</v>
      </c>
      <c r="C59" s="70">
        <f>SUM(C54:C58)</f>
        <v>465.07179999999994</v>
      </c>
      <c r="D59" s="48"/>
      <c r="F59" s="47"/>
    </row>
    <row r="60" spans="1:6" ht="14.25" customHeight="1" thickBot="1" x14ac:dyDescent="0.3">
      <c r="A60" s="100"/>
      <c r="B60" s="108"/>
      <c r="C60" s="109"/>
      <c r="D60" s="110"/>
      <c r="E60" s="48"/>
      <c r="F60" s="47"/>
    </row>
    <row r="61" spans="1:6" ht="14.25" customHeight="1" x14ac:dyDescent="0.25">
      <c r="A61" s="102"/>
      <c r="B61" s="111" t="s">
        <v>200</v>
      </c>
      <c r="C61" s="112"/>
      <c r="D61" s="48"/>
      <c r="F61" s="47"/>
    </row>
    <row r="62" spans="1:6" ht="14.25" customHeight="1" x14ac:dyDescent="0.25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25">
      <c r="A63" s="61" t="s">
        <v>166</v>
      </c>
      <c r="B63" s="62" t="s">
        <v>167</v>
      </c>
      <c r="C63" s="63">
        <f>C36</f>
        <v>294.53318100000001</v>
      </c>
      <c r="D63" s="48"/>
      <c r="F63" s="47"/>
    </row>
    <row r="64" spans="1:6" ht="14.25" customHeight="1" x14ac:dyDescent="0.25">
      <c r="A64" s="61" t="s">
        <v>174</v>
      </c>
      <c r="B64" s="62" t="s">
        <v>175</v>
      </c>
      <c r="C64" s="63">
        <f>D49+C37</f>
        <v>686.52325399999995</v>
      </c>
      <c r="D64" s="48"/>
      <c r="F64" s="47"/>
    </row>
    <row r="65" spans="1:6" ht="14.25" customHeight="1" x14ac:dyDescent="0.25">
      <c r="A65" s="61" t="s">
        <v>190</v>
      </c>
      <c r="B65" s="62" t="s">
        <v>191</v>
      </c>
      <c r="C65" s="63">
        <f>C59</f>
        <v>465.07179999999994</v>
      </c>
      <c r="D65" s="48"/>
      <c r="F65" s="47"/>
    </row>
    <row r="66" spans="1:6" ht="14.25" customHeight="1" thickBot="1" x14ac:dyDescent="0.3">
      <c r="A66" s="68"/>
      <c r="B66" s="115" t="s">
        <v>171</v>
      </c>
      <c r="C66" s="70">
        <f>SUM(C63:C65)</f>
        <v>1446.1282349999999</v>
      </c>
      <c r="D66" s="48"/>
      <c r="F66" s="47"/>
    </row>
    <row r="67" spans="1:6" ht="14.25" customHeight="1" thickBot="1" x14ac:dyDescent="0.3">
      <c r="B67" s="116"/>
      <c r="C67" s="110"/>
      <c r="D67" s="110"/>
      <c r="E67" s="48"/>
      <c r="F67" s="47"/>
    </row>
    <row r="68" spans="1:6" ht="14.25" customHeight="1" x14ac:dyDescent="0.25">
      <c r="A68" s="117"/>
      <c r="B68" s="118" t="s">
        <v>202</v>
      </c>
      <c r="C68" s="119"/>
      <c r="D68" s="48"/>
      <c r="F68" s="47"/>
    </row>
    <row r="69" spans="1:6" ht="14.25" customHeight="1" x14ac:dyDescent="0.25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25">
      <c r="A70" s="123" t="s">
        <v>151</v>
      </c>
      <c r="B70" s="124" t="s">
        <v>204</v>
      </c>
      <c r="C70" s="125">
        <f>((C29+C34+C35)/12)*5%</f>
        <v>7.2341799208333342</v>
      </c>
      <c r="D70" s="48"/>
      <c r="F70" s="47"/>
    </row>
    <row r="71" spans="1:6" ht="14.25" customHeight="1" x14ac:dyDescent="0.25">
      <c r="A71" s="123" t="s">
        <v>153</v>
      </c>
      <c r="B71" s="124" t="s">
        <v>205</v>
      </c>
      <c r="C71" s="126">
        <f>((C29+C34)/12)*5%*8%</f>
        <v>0.52058703700000009</v>
      </c>
      <c r="D71" s="48"/>
      <c r="F71" s="47"/>
    </row>
    <row r="72" spans="1:6" ht="14.25" customHeight="1" x14ac:dyDescent="0.25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25">
      <c r="A73" s="123" t="s">
        <v>157</v>
      </c>
      <c r="B73" s="124" t="s">
        <v>207</v>
      </c>
      <c r="C73" s="126">
        <f>(((C29+C56)/30/12)*7)</f>
        <v>28.343583333333335</v>
      </c>
      <c r="D73" s="48"/>
      <c r="F73" s="47"/>
    </row>
    <row r="74" spans="1:6" ht="24" x14ac:dyDescent="0.25">
      <c r="A74" s="123" t="s">
        <v>159</v>
      </c>
      <c r="B74" s="124" t="s">
        <v>208</v>
      </c>
      <c r="C74" s="127">
        <f>(C29/30/12*7)*8%</f>
        <v>2.2425977777777777</v>
      </c>
      <c r="D74" s="48"/>
      <c r="F74" s="47"/>
    </row>
    <row r="75" spans="1:6" ht="14.25" customHeight="1" x14ac:dyDescent="0.25">
      <c r="A75" s="123" t="s">
        <v>161</v>
      </c>
      <c r="B75" s="124" t="s">
        <v>209</v>
      </c>
      <c r="C75" s="126">
        <f>C29*4%</f>
        <v>57.666800000000002</v>
      </c>
      <c r="D75" s="48"/>
      <c r="F75" s="47"/>
    </row>
    <row r="76" spans="1:6" ht="14.25" customHeight="1" x14ac:dyDescent="0.25">
      <c r="A76" s="128"/>
      <c r="B76" s="121" t="s">
        <v>187</v>
      </c>
      <c r="C76" s="129">
        <f>SUM(C70:C75)</f>
        <v>96.007748068944437</v>
      </c>
      <c r="D76" s="48"/>
      <c r="F76" s="47"/>
    </row>
    <row r="77" spans="1:6" ht="14.25" customHeight="1" thickBot="1" x14ac:dyDescent="0.3">
      <c r="E77" s="48"/>
      <c r="F77" s="47"/>
    </row>
    <row r="78" spans="1:6" ht="14.25" customHeight="1" x14ac:dyDescent="0.25">
      <c r="A78" s="51"/>
      <c r="B78" s="130" t="s">
        <v>210</v>
      </c>
      <c r="C78" s="131"/>
      <c r="D78" s="132"/>
      <c r="F78" s="47"/>
    </row>
    <row r="79" spans="1:6" ht="14.25" customHeight="1" x14ac:dyDescent="0.25">
      <c r="A79" s="71"/>
      <c r="B79" s="113" t="s">
        <v>211</v>
      </c>
      <c r="C79" s="60"/>
      <c r="D79" s="48"/>
      <c r="F79" s="47"/>
    </row>
    <row r="80" spans="1:6" ht="14.25" customHeight="1" x14ac:dyDescent="0.25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25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25">
      <c r="A82" s="61" t="s">
        <v>153</v>
      </c>
      <c r="B82" s="135" t="s">
        <v>215</v>
      </c>
      <c r="C82" s="136">
        <f>(((C29+C66+C76+C85+C106)-(C54-C55-C103-C104))/30*2.96)/12</f>
        <v>27.401963506202559</v>
      </c>
      <c r="D82" s="48"/>
      <c r="F82" s="47"/>
    </row>
    <row r="83" spans="1:6" ht="14.25" customHeight="1" x14ac:dyDescent="0.25">
      <c r="A83" s="61" t="s">
        <v>155</v>
      </c>
      <c r="B83" s="135" t="s">
        <v>216</v>
      </c>
      <c r="C83" s="136">
        <f>(((C29+C66+C76+C85+C106)-(C54-C55-C103-C104))/30*5*1.5%)/12</f>
        <v>0.69430650775851077</v>
      </c>
      <c r="D83" s="48"/>
      <c r="F83" s="47"/>
    </row>
    <row r="84" spans="1:6" ht="14.25" customHeight="1" x14ac:dyDescent="0.25">
      <c r="A84" s="61" t="s">
        <v>157</v>
      </c>
      <c r="B84" s="135" t="s">
        <v>217</v>
      </c>
      <c r="C84" s="136">
        <f>(((C29+C66+C76+C85+C106)-(C54-C55-C103-C104))/30*15*0.78%)/12</f>
        <v>1.0831181521032769</v>
      </c>
      <c r="D84" s="48"/>
      <c r="F84" s="47"/>
    </row>
    <row r="85" spans="1:6" ht="14.25" customHeight="1" x14ac:dyDescent="0.25">
      <c r="A85" s="61" t="s">
        <v>159</v>
      </c>
      <c r="B85" s="135" t="s">
        <v>218</v>
      </c>
      <c r="C85" s="136">
        <f>(((C35*3.95/12)+(C56*3.95*1.02%))/12+((C29+C34)*39.8%*3.95)*1.02%/12)</f>
        <v>6.9257208385737457</v>
      </c>
      <c r="D85" s="79"/>
      <c r="F85" s="47"/>
    </row>
    <row r="86" spans="1:6" ht="14.25" customHeight="1" x14ac:dyDescent="0.25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">
      <c r="A87" s="68"/>
      <c r="B87" s="138" t="s">
        <v>187</v>
      </c>
      <c r="C87" s="99">
        <f>SUM(C81:C86)</f>
        <v>36.105109004638095</v>
      </c>
      <c r="D87" s="48"/>
      <c r="F87" s="47"/>
    </row>
    <row r="88" spans="1:6" ht="14.25" customHeight="1" thickBot="1" x14ac:dyDescent="0.3">
      <c r="A88" s="100"/>
      <c r="B88" s="100"/>
      <c r="C88" s="100"/>
      <c r="E88" s="48"/>
      <c r="F88" s="47"/>
    </row>
    <row r="89" spans="1:6" ht="14.25" customHeight="1" x14ac:dyDescent="0.25">
      <c r="A89" s="139"/>
      <c r="B89" s="281" t="s">
        <v>220</v>
      </c>
      <c r="C89" s="281"/>
      <c r="D89" s="48"/>
      <c r="F89" s="47"/>
    </row>
    <row r="90" spans="1:6" ht="14.25" customHeight="1" x14ac:dyDescent="0.25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25">
      <c r="A91" s="61" t="s">
        <v>151</v>
      </c>
      <c r="B91" s="140" t="s">
        <v>223</v>
      </c>
      <c r="C91" s="141"/>
      <c r="D91" s="48"/>
      <c r="F91" s="47"/>
    </row>
    <row r="92" spans="1:6" ht="14.25" customHeight="1" thickBot="1" x14ac:dyDescent="0.3">
      <c r="A92" s="142"/>
      <c r="B92" s="138" t="s">
        <v>187</v>
      </c>
      <c r="C92" s="143">
        <f>C91</f>
        <v>0</v>
      </c>
      <c r="D92" s="144"/>
      <c r="F92" s="47"/>
    </row>
    <row r="93" spans="1:6" ht="14.25" customHeight="1" thickBot="1" x14ac:dyDescent="0.3">
      <c r="A93" s="100"/>
      <c r="B93" s="100"/>
      <c r="C93" s="100"/>
      <c r="E93" s="48"/>
      <c r="F93" s="47"/>
    </row>
    <row r="94" spans="1:6" ht="14.25" customHeight="1" x14ac:dyDescent="0.25">
      <c r="A94" s="102"/>
      <c r="B94" s="111" t="s">
        <v>224</v>
      </c>
      <c r="C94" s="112"/>
      <c r="D94" s="48"/>
      <c r="F94" s="47"/>
    </row>
    <row r="95" spans="1:6" ht="14.25" customHeight="1" x14ac:dyDescent="0.25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25">
      <c r="A96" s="61" t="s">
        <v>212</v>
      </c>
      <c r="B96" s="62" t="s">
        <v>213</v>
      </c>
      <c r="C96" s="63">
        <f>C87</f>
        <v>36.105109004638095</v>
      </c>
      <c r="D96" s="145"/>
    </row>
    <row r="97" spans="1:6" ht="15" customHeight="1" x14ac:dyDescent="0.25">
      <c r="A97" s="61" t="s">
        <v>221</v>
      </c>
      <c r="B97" s="62" t="s">
        <v>222</v>
      </c>
      <c r="C97" s="63">
        <f>C92</f>
        <v>0</v>
      </c>
      <c r="D97" s="48"/>
      <c r="F97" s="47"/>
    </row>
    <row r="98" spans="1:6" ht="15" customHeight="1" thickBot="1" x14ac:dyDescent="0.3">
      <c r="A98" s="68"/>
      <c r="B98" s="115" t="s">
        <v>171</v>
      </c>
      <c r="C98" s="70">
        <f>SUM(C96:C97)</f>
        <v>36.105109004638095</v>
      </c>
      <c r="D98" s="48"/>
      <c r="F98" s="47"/>
    </row>
    <row r="99" spans="1:6" ht="15" customHeight="1" thickBot="1" x14ac:dyDescent="0.3">
      <c r="F99" s="47"/>
    </row>
    <row r="100" spans="1:6" ht="15" customHeight="1" x14ac:dyDescent="0.25">
      <c r="A100" s="147"/>
      <c r="B100" s="130" t="s">
        <v>226</v>
      </c>
      <c r="C100" s="148"/>
      <c r="F100" s="47"/>
    </row>
    <row r="101" spans="1:6" ht="15" customHeight="1" x14ac:dyDescent="0.25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25">
      <c r="A102" s="151" t="s">
        <v>151</v>
      </c>
      <c r="B102" s="152" t="s">
        <v>228</v>
      </c>
      <c r="C102" s="153">
        <f>'Anexo III-C Uniformes'!H19</f>
        <v>58.123333333333335</v>
      </c>
      <c r="F102" s="47"/>
    </row>
    <row r="103" spans="1:6" x14ac:dyDescent="0.25">
      <c r="A103" s="151" t="s">
        <v>153</v>
      </c>
      <c r="B103" s="154" t="s">
        <v>229</v>
      </c>
      <c r="C103" s="155"/>
      <c r="D103" s="156"/>
      <c r="E103" s="156"/>
      <c r="F103" s="156"/>
    </row>
    <row r="104" spans="1:6" ht="15" customHeight="1" x14ac:dyDescent="0.25">
      <c r="A104" s="151" t="s">
        <v>155</v>
      </c>
      <c r="B104" s="152" t="s">
        <v>230</v>
      </c>
      <c r="C104" s="157"/>
      <c r="D104" s="156"/>
      <c r="F104" s="156"/>
    </row>
    <row r="105" spans="1:6" ht="15" customHeight="1" x14ac:dyDescent="0.25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">
      <c r="A106" s="161"/>
      <c r="B106" s="162" t="s">
        <v>232</v>
      </c>
      <c r="C106" s="163">
        <f>C102+C103+C104</f>
        <v>58.123333333333335</v>
      </c>
      <c r="D106" s="164"/>
      <c r="F106" s="47"/>
    </row>
    <row r="107" spans="1:6" ht="15" customHeight="1" thickBot="1" x14ac:dyDescent="0.3">
      <c r="A107" s="165"/>
      <c r="B107" s="166"/>
      <c r="C107" s="167"/>
      <c r="D107" s="167"/>
      <c r="F107" s="47"/>
    </row>
    <row r="108" spans="1:6" ht="15" customHeight="1" x14ac:dyDescent="0.25">
      <c r="A108" s="168"/>
      <c r="B108" s="282" t="s">
        <v>233</v>
      </c>
      <c r="C108" s="282"/>
      <c r="D108" s="282"/>
      <c r="F108" s="47"/>
    </row>
    <row r="109" spans="1:6" ht="15" customHeight="1" x14ac:dyDescent="0.25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25">
      <c r="A110" s="151" t="s">
        <v>151</v>
      </c>
      <c r="B110" s="170" t="s">
        <v>235</v>
      </c>
      <c r="C110" s="171">
        <v>4.47</v>
      </c>
      <c r="D110" s="74">
        <f>(C127)*C110/100</f>
        <v>137.58813881568912</v>
      </c>
      <c r="F110" s="47"/>
    </row>
    <row r="111" spans="1:6" ht="15" customHeight="1" x14ac:dyDescent="0.25">
      <c r="A111" s="151" t="s">
        <v>153</v>
      </c>
      <c r="B111" s="170" t="s">
        <v>236</v>
      </c>
      <c r="C111" s="171">
        <v>3.06</v>
      </c>
      <c r="D111" s="74">
        <f>(C127+D110)*C111/100</f>
        <v>98.398050465211711</v>
      </c>
      <c r="F111" s="47"/>
    </row>
    <row r="112" spans="1:6" ht="15" customHeight="1" x14ac:dyDescent="0.25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25">
      <c r="A113" s="151"/>
      <c r="B113" s="170" t="s">
        <v>238</v>
      </c>
      <c r="C113" s="171">
        <f>3+0.65</f>
        <v>3.65</v>
      </c>
      <c r="D113" s="74">
        <f>((C127+D110+D111)/(1-(C113+C115)/100))*C113/100</f>
        <v>132.41571147904247</v>
      </c>
      <c r="F113" s="47"/>
    </row>
    <row r="114" spans="1:6" ht="15" customHeight="1" x14ac:dyDescent="0.25">
      <c r="A114" s="151"/>
      <c r="B114" s="170" t="s">
        <v>239</v>
      </c>
      <c r="C114" s="171"/>
      <c r="D114" s="74"/>
      <c r="F114" s="47"/>
    </row>
    <row r="115" spans="1:6" ht="15" customHeight="1" x14ac:dyDescent="0.25">
      <c r="A115" s="151"/>
      <c r="B115" s="170" t="s">
        <v>240</v>
      </c>
      <c r="C115" s="172">
        <v>5</v>
      </c>
      <c r="D115" s="74">
        <f>((C127+D110+D111)/(1-(C113+C115)/100))*C115/100</f>
        <v>181.39138558772942</v>
      </c>
      <c r="F115" s="47"/>
    </row>
    <row r="116" spans="1:6" ht="15" customHeight="1" x14ac:dyDescent="0.25">
      <c r="A116" s="151"/>
      <c r="B116" s="170" t="s">
        <v>241</v>
      </c>
      <c r="C116" s="171"/>
      <c r="D116" s="74"/>
      <c r="F116" s="47"/>
    </row>
    <row r="117" spans="1:6" ht="15" customHeight="1" thickBot="1" x14ac:dyDescent="0.3">
      <c r="A117" s="173"/>
      <c r="B117" s="138" t="s">
        <v>187</v>
      </c>
      <c r="C117" s="174">
        <f>SUM(C110:C116)</f>
        <v>16.18</v>
      </c>
      <c r="D117" s="99">
        <f>SUM(D110:D116)</f>
        <v>549.79328634767262</v>
      </c>
      <c r="F117" s="47"/>
    </row>
    <row r="118" spans="1:6" ht="15" customHeight="1" x14ac:dyDescent="0.25">
      <c r="A118" s="165"/>
      <c r="B118" s="166"/>
      <c r="C118" s="167"/>
      <c r="D118" s="167"/>
      <c r="F118" s="47"/>
    </row>
    <row r="119" spans="1:6" s="146" customFormat="1" ht="15" customHeight="1" x14ac:dyDescent="0.25">
      <c r="A119" s="283" t="s">
        <v>242</v>
      </c>
      <c r="B119" s="283"/>
      <c r="C119" s="283"/>
      <c r="D119" s="175"/>
    </row>
    <row r="120" spans="1:6" s="146" customFormat="1" ht="15" customHeight="1" thickBot="1" x14ac:dyDescent="0.3">
      <c r="A120" s="47"/>
      <c r="B120" s="175"/>
      <c r="C120" s="47"/>
      <c r="D120" s="47"/>
    </row>
    <row r="121" spans="1:6" s="146" customFormat="1" ht="24" x14ac:dyDescent="0.25">
      <c r="A121" s="102"/>
      <c r="B121" s="176" t="s">
        <v>243</v>
      </c>
      <c r="C121" s="177" t="s">
        <v>150</v>
      </c>
    </row>
    <row r="122" spans="1:6" s="146" customFormat="1" ht="15" customHeight="1" x14ac:dyDescent="0.25">
      <c r="A122" s="71" t="s">
        <v>151</v>
      </c>
      <c r="B122" s="170" t="s">
        <v>244</v>
      </c>
      <c r="C122" s="74">
        <f>C29</f>
        <v>1441.67</v>
      </c>
    </row>
    <row r="123" spans="1:6" s="146" customFormat="1" ht="15" customHeight="1" x14ac:dyDescent="0.25">
      <c r="A123" s="71" t="s">
        <v>153</v>
      </c>
      <c r="B123" s="170" t="s">
        <v>245</v>
      </c>
      <c r="C123" s="74">
        <f>C66</f>
        <v>1446.1282349999999</v>
      </c>
    </row>
    <row r="124" spans="1:6" s="146" customFormat="1" ht="15" customHeight="1" x14ac:dyDescent="0.25">
      <c r="A124" s="71" t="s">
        <v>155</v>
      </c>
      <c r="B124" s="170" t="s">
        <v>246</v>
      </c>
      <c r="C124" s="74">
        <f>C76</f>
        <v>96.007748068944437</v>
      </c>
    </row>
    <row r="125" spans="1:6" s="146" customFormat="1" ht="15" customHeight="1" x14ac:dyDescent="0.25">
      <c r="A125" s="71" t="s">
        <v>157</v>
      </c>
      <c r="B125" s="170" t="s">
        <v>247</v>
      </c>
      <c r="C125" s="74">
        <f>C98</f>
        <v>36.105109004638095</v>
      </c>
    </row>
    <row r="126" spans="1:6" s="146" customFormat="1" ht="15" customHeight="1" x14ac:dyDescent="0.25">
      <c r="A126" s="71" t="s">
        <v>159</v>
      </c>
      <c r="B126" s="170" t="s">
        <v>248</v>
      </c>
      <c r="C126" s="74">
        <f>C106</f>
        <v>58.123333333333335</v>
      </c>
    </row>
    <row r="127" spans="1:6" s="146" customFormat="1" ht="15" customHeight="1" x14ac:dyDescent="0.25">
      <c r="A127" s="71"/>
      <c r="B127" s="169" t="s">
        <v>249</v>
      </c>
      <c r="C127" s="178">
        <f>SUM(C122:C126)</f>
        <v>3078.0344254069159</v>
      </c>
    </row>
    <row r="128" spans="1:6" s="146" customFormat="1" ht="15" customHeight="1" x14ac:dyDescent="0.25">
      <c r="A128" s="71" t="s">
        <v>161</v>
      </c>
      <c r="B128" s="170" t="s">
        <v>250</v>
      </c>
      <c r="C128" s="74">
        <f>D117</f>
        <v>549.79328634767262</v>
      </c>
    </row>
    <row r="129" spans="1:5" s="146" customFormat="1" x14ac:dyDescent="0.25">
      <c r="A129" s="71"/>
      <c r="B129" s="133" t="s">
        <v>251</v>
      </c>
      <c r="C129" s="178">
        <f>SUM(C127:C128)</f>
        <v>3627.8277117545886</v>
      </c>
    </row>
    <row r="130" spans="1:5" s="146" customFormat="1" ht="15" customHeight="1" thickBot="1" x14ac:dyDescent="0.3">
      <c r="A130" s="68"/>
      <c r="B130" s="179" t="s">
        <v>252</v>
      </c>
      <c r="C130" s="180">
        <f>C129/C29</f>
        <v>2.5164064673292699</v>
      </c>
    </row>
    <row r="131" spans="1:5" s="146" customFormat="1" ht="15" customHeight="1" x14ac:dyDescent="0.25">
      <c r="A131" s="47"/>
      <c r="B131" s="175"/>
      <c r="C131" s="47"/>
      <c r="D131" s="47"/>
      <c r="E131" s="47"/>
    </row>
    <row r="132" spans="1:5" ht="15.75" thickBot="1" x14ac:dyDescent="0.3"/>
    <row r="133" spans="1:5" x14ac:dyDescent="0.25">
      <c r="A133" s="168"/>
      <c r="B133" s="282" t="s">
        <v>253</v>
      </c>
      <c r="C133" s="282"/>
      <c r="D133" s="282"/>
    </row>
    <row r="134" spans="1:5" x14ac:dyDescent="0.25">
      <c r="A134" s="149">
        <v>6</v>
      </c>
      <c r="B134" s="133" t="s">
        <v>234</v>
      </c>
      <c r="C134" s="169" t="s">
        <v>176</v>
      </c>
      <c r="D134" s="134" t="s">
        <v>150</v>
      </c>
    </row>
    <row r="135" spans="1:5" x14ac:dyDescent="0.25">
      <c r="A135" s="151" t="s">
        <v>151</v>
      </c>
      <c r="B135" s="170" t="s">
        <v>235</v>
      </c>
      <c r="C135" s="171">
        <v>4.47</v>
      </c>
      <c r="D135" s="74">
        <f>(C152)*C135/100</f>
        <v>137.58813881568912</v>
      </c>
    </row>
    <row r="136" spans="1:5" x14ac:dyDescent="0.25">
      <c r="A136" s="151" t="s">
        <v>153</v>
      </c>
      <c r="B136" s="170" t="s">
        <v>236</v>
      </c>
      <c r="C136" s="171">
        <v>3.06</v>
      </c>
      <c r="D136" s="74">
        <f>(C152+D135)*C136/100</f>
        <v>98.398050465211711</v>
      </c>
    </row>
    <row r="137" spans="1:5" x14ac:dyDescent="0.25">
      <c r="A137" s="151" t="s">
        <v>155</v>
      </c>
      <c r="B137" s="170" t="s">
        <v>237</v>
      </c>
      <c r="C137" s="171"/>
      <c r="D137" s="74"/>
    </row>
    <row r="138" spans="1:5" x14ac:dyDescent="0.25">
      <c r="A138" s="151"/>
      <c r="B138" s="170" t="s">
        <v>254</v>
      </c>
      <c r="C138" s="95">
        <f>1.65+7.6</f>
        <v>9.25</v>
      </c>
      <c r="D138" s="74">
        <f>((C152+D135+D136)/(1-(C138+C140)/100))*C138/100</f>
        <v>357.48910420830674</v>
      </c>
    </row>
    <row r="139" spans="1:5" x14ac:dyDescent="0.25">
      <c r="A139" s="151"/>
      <c r="B139" s="170" t="s">
        <v>239</v>
      </c>
      <c r="C139" s="171"/>
      <c r="D139" s="74"/>
    </row>
    <row r="140" spans="1:5" x14ac:dyDescent="0.25">
      <c r="A140" s="151"/>
      <c r="B140" s="170" t="s">
        <v>240</v>
      </c>
      <c r="C140" s="172">
        <v>5</v>
      </c>
      <c r="D140" s="74">
        <f>((C152+D135+D136)/(1-(C138+C140)/100))*C140/100</f>
        <v>193.23735362611177</v>
      </c>
    </row>
    <row r="141" spans="1:5" x14ac:dyDescent="0.25">
      <c r="A141" s="151"/>
      <c r="B141" s="170" t="s">
        <v>241</v>
      </c>
      <c r="C141" s="171"/>
      <c r="D141" s="74"/>
    </row>
    <row r="142" spans="1:5" ht="15.75" thickBot="1" x14ac:dyDescent="0.3">
      <c r="A142" s="173"/>
      <c r="B142" s="138" t="s">
        <v>187</v>
      </c>
      <c r="C142" s="174">
        <f>SUM(C135:C141)</f>
        <v>21.78</v>
      </c>
      <c r="D142" s="99">
        <f>SUM(D135:D141)</f>
        <v>786.71264711531944</v>
      </c>
    </row>
    <row r="143" spans="1:5" x14ac:dyDescent="0.25">
      <c r="A143" s="100"/>
      <c r="B143" s="100"/>
      <c r="C143" s="100"/>
      <c r="D143" s="100"/>
    </row>
    <row r="144" spans="1:5" x14ac:dyDescent="0.25">
      <c r="A144" s="288" t="s">
        <v>242</v>
      </c>
      <c r="B144" s="288"/>
      <c r="C144" s="288"/>
      <c r="D144" s="181"/>
    </row>
    <row r="145" spans="1:4" ht="15.75" thickBot="1" x14ac:dyDescent="0.3">
      <c r="A145" s="100"/>
      <c r="B145" s="182"/>
      <c r="C145" s="100"/>
      <c r="D145" s="181"/>
    </row>
    <row r="146" spans="1:4" ht="24" x14ac:dyDescent="0.25">
      <c r="A146" s="102"/>
      <c r="B146" s="176" t="s">
        <v>243</v>
      </c>
      <c r="C146" s="177" t="s">
        <v>150</v>
      </c>
      <c r="D146" s="181"/>
    </row>
    <row r="147" spans="1:4" x14ac:dyDescent="0.25">
      <c r="A147" s="71" t="s">
        <v>151</v>
      </c>
      <c r="B147" s="170" t="s">
        <v>244</v>
      </c>
      <c r="C147" s="74">
        <f>C122</f>
        <v>1441.67</v>
      </c>
      <c r="D147" s="181"/>
    </row>
    <row r="148" spans="1:4" x14ac:dyDescent="0.25">
      <c r="A148" s="71" t="s">
        <v>153</v>
      </c>
      <c r="B148" s="170" t="s">
        <v>245</v>
      </c>
      <c r="C148" s="74">
        <f>C123</f>
        <v>1446.1282349999999</v>
      </c>
      <c r="D148" s="181"/>
    </row>
    <row r="149" spans="1:4" x14ac:dyDescent="0.25">
      <c r="A149" s="71" t="s">
        <v>155</v>
      </c>
      <c r="B149" s="170" t="s">
        <v>246</v>
      </c>
      <c r="C149" s="74">
        <f>C124</f>
        <v>96.007748068944437</v>
      </c>
      <c r="D149" s="181"/>
    </row>
    <row r="150" spans="1:4" x14ac:dyDescent="0.25">
      <c r="A150" s="71" t="s">
        <v>157</v>
      </c>
      <c r="B150" s="170" t="s">
        <v>247</v>
      </c>
      <c r="C150" s="74">
        <f>C125</f>
        <v>36.105109004638095</v>
      </c>
      <c r="D150" s="181"/>
    </row>
    <row r="151" spans="1:4" x14ac:dyDescent="0.25">
      <c r="A151" s="71" t="s">
        <v>159</v>
      </c>
      <c r="B151" s="170" t="s">
        <v>248</v>
      </c>
      <c r="C151" s="74">
        <f>C126</f>
        <v>58.123333333333335</v>
      </c>
      <c r="D151" s="181"/>
    </row>
    <row r="152" spans="1:4" x14ac:dyDescent="0.25">
      <c r="A152" s="71"/>
      <c r="B152" s="169" t="s">
        <v>249</v>
      </c>
      <c r="C152" s="178">
        <f>SUM(C147:C151)</f>
        <v>3078.0344254069159</v>
      </c>
      <c r="D152" s="181"/>
    </row>
    <row r="153" spans="1:4" x14ac:dyDescent="0.25">
      <c r="A153" s="71" t="s">
        <v>161</v>
      </c>
      <c r="B153" s="170" t="s">
        <v>250</v>
      </c>
      <c r="C153" s="74">
        <f>D142</f>
        <v>786.71264711531944</v>
      </c>
      <c r="D153" s="181"/>
    </row>
    <row r="154" spans="1:4" x14ac:dyDescent="0.25">
      <c r="A154" s="71"/>
      <c r="B154" s="133" t="s">
        <v>251</v>
      </c>
      <c r="C154" s="178">
        <f>SUM(C152:C153)</f>
        <v>3864.7470725222356</v>
      </c>
      <c r="D154" s="181"/>
    </row>
    <row r="155" spans="1:4" ht="15.75" thickBot="1" x14ac:dyDescent="0.3">
      <c r="A155" s="68"/>
      <c r="B155" s="179" t="s">
        <v>252</v>
      </c>
      <c r="C155" s="180">
        <f>C154/C29</f>
        <v>2.6807432162160794</v>
      </c>
      <c r="D155" s="181"/>
    </row>
  </sheetData>
  <mergeCells count="26">
    <mergeCell ref="B1:E1"/>
    <mergeCell ref="B2:E2"/>
    <mergeCell ref="B3:E3"/>
    <mergeCell ref="B4:E4"/>
    <mergeCell ref="B5:E5"/>
    <mergeCell ref="B133:D133"/>
    <mergeCell ref="A144:C144"/>
    <mergeCell ref="C13:E13"/>
    <mergeCell ref="C14:E14"/>
    <mergeCell ref="C15:E15"/>
    <mergeCell ref="C16:E16"/>
    <mergeCell ref="C17:E17"/>
    <mergeCell ref="C18:E18"/>
    <mergeCell ref="A21:C21"/>
    <mergeCell ref="B30:D30"/>
    <mergeCell ref="B31:C31"/>
    <mergeCell ref="B32:C32"/>
    <mergeCell ref="B6:G6"/>
    <mergeCell ref="A39:D39"/>
    <mergeCell ref="B89:C89"/>
    <mergeCell ref="B108:D108"/>
    <mergeCell ref="A119:C119"/>
    <mergeCell ref="B7:E7"/>
    <mergeCell ref="B8:E8"/>
    <mergeCell ref="B10:E10"/>
    <mergeCell ref="C12:E12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50C6A-E68D-4774-A5AE-B0BBB025BD81}">
  <dimension ref="A1:G155"/>
  <sheetViews>
    <sheetView topLeftCell="A82" zoomScaleNormal="100" workbookViewId="0">
      <selection activeCell="B2" sqref="B2:E2"/>
    </sheetView>
  </sheetViews>
  <sheetFormatPr defaultColWidth="11.42578125" defaultRowHeight="15" x14ac:dyDescent="0.25"/>
  <cols>
    <col min="1" max="1" width="5.140625" style="47" customWidth="1"/>
    <col min="2" max="2" width="57.5703125" style="47" customWidth="1"/>
    <col min="3" max="3" width="16.7109375" style="47" customWidth="1"/>
    <col min="4" max="4" width="10.28515625" style="47" bestFit="1" customWidth="1"/>
    <col min="5" max="5" width="6.85546875" style="47" bestFit="1" customWidth="1"/>
    <col min="6" max="6" width="7.85546875" style="48" bestFit="1" customWidth="1"/>
    <col min="7" max="7" width="11.42578125" style="47" customWidth="1"/>
    <col min="8" max="8" width="46" style="47" customWidth="1"/>
    <col min="9" max="9" width="17" style="47" customWidth="1"/>
    <col min="10" max="10" width="14.28515625" style="47" customWidth="1"/>
    <col min="11" max="256" width="11.42578125" style="47"/>
    <col min="257" max="257" width="5.140625" style="47" customWidth="1"/>
    <col min="258" max="258" width="57.5703125" style="47" customWidth="1"/>
    <col min="259" max="259" width="16.7109375" style="47" customWidth="1"/>
    <col min="260" max="260" width="10.28515625" style="47" bestFit="1" customWidth="1"/>
    <col min="261" max="261" width="6.85546875" style="47" bestFit="1" customWidth="1"/>
    <col min="262" max="262" width="7.85546875" style="47" bestFit="1" customWidth="1"/>
    <col min="263" max="263" width="11.42578125" style="47"/>
    <col min="264" max="264" width="46" style="47" customWidth="1"/>
    <col min="265" max="265" width="17" style="47" customWidth="1"/>
    <col min="266" max="266" width="14.28515625" style="47" customWidth="1"/>
    <col min="267" max="512" width="11.42578125" style="47"/>
    <col min="513" max="513" width="5.140625" style="47" customWidth="1"/>
    <col min="514" max="514" width="57.5703125" style="47" customWidth="1"/>
    <col min="515" max="515" width="16.7109375" style="47" customWidth="1"/>
    <col min="516" max="516" width="10.28515625" style="47" bestFit="1" customWidth="1"/>
    <col min="517" max="517" width="6.85546875" style="47" bestFit="1" customWidth="1"/>
    <col min="518" max="518" width="7.85546875" style="47" bestFit="1" customWidth="1"/>
    <col min="519" max="519" width="11.42578125" style="47"/>
    <col min="520" max="520" width="46" style="47" customWidth="1"/>
    <col min="521" max="521" width="17" style="47" customWidth="1"/>
    <col min="522" max="522" width="14.28515625" style="47" customWidth="1"/>
    <col min="523" max="768" width="11.42578125" style="47"/>
    <col min="769" max="769" width="5.140625" style="47" customWidth="1"/>
    <col min="770" max="770" width="57.5703125" style="47" customWidth="1"/>
    <col min="771" max="771" width="16.7109375" style="47" customWidth="1"/>
    <col min="772" max="772" width="10.28515625" style="47" bestFit="1" customWidth="1"/>
    <col min="773" max="773" width="6.85546875" style="47" bestFit="1" customWidth="1"/>
    <col min="774" max="774" width="7.85546875" style="47" bestFit="1" customWidth="1"/>
    <col min="775" max="775" width="11.42578125" style="47"/>
    <col min="776" max="776" width="46" style="47" customWidth="1"/>
    <col min="777" max="777" width="17" style="47" customWidth="1"/>
    <col min="778" max="778" width="14.28515625" style="47" customWidth="1"/>
    <col min="779" max="1024" width="11.42578125" style="47"/>
    <col min="1025" max="1025" width="5.140625" style="47" customWidth="1"/>
    <col min="1026" max="1026" width="57.5703125" style="47" customWidth="1"/>
    <col min="1027" max="1027" width="16.7109375" style="47" customWidth="1"/>
    <col min="1028" max="1028" width="10.28515625" style="47" bestFit="1" customWidth="1"/>
    <col min="1029" max="1029" width="6.85546875" style="47" bestFit="1" customWidth="1"/>
    <col min="1030" max="1030" width="7.85546875" style="47" bestFit="1" customWidth="1"/>
    <col min="1031" max="1031" width="11.42578125" style="47"/>
    <col min="1032" max="1032" width="46" style="47" customWidth="1"/>
    <col min="1033" max="1033" width="17" style="47" customWidth="1"/>
    <col min="1034" max="1034" width="14.28515625" style="47" customWidth="1"/>
    <col min="1035" max="1280" width="11.42578125" style="47"/>
    <col min="1281" max="1281" width="5.140625" style="47" customWidth="1"/>
    <col min="1282" max="1282" width="57.5703125" style="47" customWidth="1"/>
    <col min="1283" max="1283" width="16.7109375" style="47" customWidth="1"/>
    <col min="1284" max="1284" width="10.28515625" style="47" bestFit="1" customWidth="1"/>
    <col min="1285" max="1285" width="6.85546875" style="47" bestFit="1" customWidth="1"/>
    <col min="1286" max="1286" width="7.85546875" style="47" bestFit="1" customWidth="1"/>
    <col min="1287" max="1287" width="11.42578125" style="47"/>
    <col min="1288" max="1288" width="46" style="47" customWidth="1"/>
    <col min="1289" max="1289" width="17" style="47" customWidth="1"/>
    <col min="1290" max="1290" width="14.28515625" style="47" customWidth="1"/>
    <col min="1291" max="1536" width="11.42578125" style="47"/>
    <col min="1537" max="1537" width="5.140625" style="47" customWidth="1"/>
    <col min="1538" max="1538" width="57.5703125" style="47" customWidth="1"/>
    <col min="1539" max="1539" width="16.7109375" style="47" customWidth="1"/>
    <col min="1540" max="1540" width="10.28515625" style="47" bestFit="1" customWidth="1"/>
    <col min="1541" max="1541" width="6.85546875" style="47" bestFit="1" customWidth="1"/>
    <col min="1542" max="1542" width="7.85546875" style="47" bestFit="1" customWidth="1"/>
    <col min="1543" max="1543" width="11.42578125" style="47"/>
    <col min="1544" max="1544" width="46" style="47" customWidth="1"/>
    <col min="1545" max="1545" width="17" style="47" customWidth="1"/>
    <col min="1546" max="1546" width="14.28515625" style="47" customWidth="1"/>
    <col min="1547" max="1792" width="11.42578125" style="47"/>
    <col min="1793" max="1793" width="5.140625" style="47" customWidth="1"/>
    <col min="1794" max="1794" width="57.5703125" style="47" customWidth="1"/>
    <col min="1795" max="1795" width="16.7109375" style="47" customWidth="1"/>
    <col min="1796" max="1796" width="10.28515625" style="47" bestFit="1" customWidth="1"/>
    <col min="1797" max="1797" width="6.85546875" style="47" bestFit="1" customWidth="1"/>
    <col min="1798" max="1798" width="7.85546875" style="47" bestFit="1" customWidth="1"/>
    <col min="1799" max="1799" width="11.42578125" style="47"/>
    <col min="1800" max="1800" width="46" style="47" customWidth="1"/>
    <col min="1801" max="1801" width="17" style="47" customWidth="1"/>
    <col min="1802" max="1802" width="14.28515625" style="47" customWidth="1"/>
    <col min="1803" max="2048" width="11.42578125" style="47"/>
    <col min="2049" max="2049" width="5.140625" style="47" customWidth="1"/>
    <col min="2050" max="2050" width="57.5703125" style="47" customWidth="1"/>
    <col min="2051" max="2051" width="16.7109375" style="47" customWidth="1"/>
    <col min="2052" max="2052" width="10.28515625" style="47" bestFit="1" customWidth="1"/>
    <col min="2053" max="2053" width="6.85546875" style="47" bestFit="1" customWidth="1"/>
    <col min="2054" max="2054" width="7.85546875" style="47" bestFit="1" customWidth="1"/>
    <col min="2055" max="2055" width="11.42578125" style="47"/>
    <col min="2056" max="2056" width="46" style="47" customWidth="1"/>
    <col min="2057" max="2057" width="17" style="47" customWidth="1"/>
    <col min="2058" max="2058" width="14.28515625" style="47" customWidth="1"/>
    <col min="2059" max="2304" width="11.42578125" style="47"/>
    <col min="2305" max="2305" width="5.140625" style="47" customWidth="1"/>
    <col min="2306" max="2306" width="57.5703125" style="47" customWidth="1"/>
    <col min="2307" max="2307" width="16.7109375" style="47" customWidth="1"/>
    <col min="2308" max="2308" width="10.28515625" style="47" bestFit="1" customWidth="1"/>
    <col min="2309" max="2309" width="6.85546875" style="47" bestFit="1" customWidth="1"/>
    <col min="2310" max="2310" width="7.85546875" style="47" bestFit="1" customWidth="1"/>
    <col min="2311" max="2311" width="11.42578125" style="47"/>
    <col min="2312" max="2312" width="46" style="47" customWidth="1"/>
    <col min="2313" max="2313" width="17" style="47" customWidth="1"/>
    <col min="2314" max="2314" width="14.28515625" style="47" customWidth="1"/>
    <col min="2315" max="2560" width="11.42578125" style="47"/>
    <col min="2561" max="2561" width="5.140625" style="47" customWidth="1"/>
    <col min="2562" max="2562" width="57.5703125" style="47" customWidth="1"/>
    <col min="2563" max="2563" width="16.7109375" style="47" customWidth="1"/>
    <col min="2564" max="2564" width="10.28515625" style="47" bestFit="1" customWidth="1"/>
    <col min="2565" max="2565" width="6.85546875" style="47" bestFit="1" customWidth="1"/>
    <col min="2566" max="2566" width="7.85546875" style="47" bestFit="1" customWidth="1"/>
    <col min="2567" max="2567" width="11.42578125" style="47"/>
    <col min="2568" max="2568" width="46" style="47" customWidth="1"/>
    <col min="2569" max="2569" width="17" style="47" customWidth="1"/>
    <col min="2570" max="2570" width="14.28515625" style="47" customWidth="1"/>
    <col min="2571" max="2816" width="11.42578125" style="47"/>
    <col min="2817" max="2817" width="5.140625" style="47" customWidth="1"/>
    <col min="2818" max="2818" width="57.5703125" style="47" customWidth="1"/>
    <col min="2819" max="2819" width="16.7109375" style="47" customWidth="1"/>
    <col min="2820" max="2820" width="10.28515625" style="47" bestFit="1" customWidth="1"/>
    <col min="2821" max="2821" width="6.85546875" style="47" bestFit="1" customWidth="1"/>
    <col min="2822" max="2822" width="7.85546875" style="47" bestFit="1" customWidth="1"/>
    <col min="2823" max="2823" width="11.42578125" style="47"/>
    <col min="2824" max="2824" width="46" style="47" customWidth="1"/>
    <col min="2825" max="2825" width="17" style="47" customWidth="1"/>
    <col min="2826" max="2826" width="14.28515625" style="47" customWidth="1"/>
    <col min="2827" max="3072" width="11.42578125" style="47"/>
    <col min="3073" max="3073" width="5.140625" style="47" customWidth="1"/>
    <col min="3074" max="3074" width="57.5703125" style="47" customWidth="1"/>
    <col min="3075" max="3075" width="16.7109375" style="47" customWidth="1"/>
    <col min="3076" max="3076" width="10.28515625" style="47" bestFit="1" customWidth="1"/>
    <col min="3077" max="3077" width="6.85546875" style="47" bestFit="1" customWidth="1"/>
    <col min="3078" max="3078" width="7.85546875" style="47" bestFit="1" customWidth="1"/>
    <col min="3079" max="3079" width="11.42578125" style="47"/>
    <col min="3080" max="3080" width="46" style="47" customWidth="1"/>
    <col min="3081" max="3081" width="17" style="47" customWidth="1"/>
    <col min="3082" max="3082" width="14.28515625" style="47" customWidth="1"/>
    <col min="3083" max="3328" width="11.42578125" style="47"/>
    <col min="3329" max="3329" width="5.140625" style="47" customWidth="1"/>
    <col min="3330" max="3330" width="57.5703125" style="47" customWidth="1"/>
    <col min="3331" max="3331" width="16.7109375" style="47" customWidth="1"/>
    <col min="3332" max="3332" width="10.28515625" style="47" bestFit="1" customWidth="1"/>
    <col min="3333" max="3333" width="6.85546875" style="47" bestFit="1" customWidth="1"/>
    <col min="3334" max="3334" width="7.85546875" style="47" bestFit="1" customWidth="1"/>
    <col min="3335" max="3335" width="11.42578125" style="47"/>
    <col min="3336" max="3336" width="46" style="47" customWidth="1"/>
    <col min="3337" max="3337" width="17" style="47" customWidth="1"/>
    <col min="3338" max="3338" width="14.28515625" style="47" customWidth="1"/>
    <col min="3339" max="3584" width="11.42578125" style="47"/>
    <col min="3585" max="3585" width="5.140625" style="47" customWidth="1"/>
    <col min="3586" max="3586" width="57.5703125" style="47" customWidth="1"/>
    <col min="3587" max="3587" width="16.7109375" style="47" customWidth="1"/>
    <col min="3588" max="3588" width="10.28515625" style="47" bestFit="1" customWidth="1"/>
    <col min="3589" max="3589" width="6.85546875" style="47" bestFit="1" customWidth="1"/>
    <col min="3590" max="3590" width="7.85546875" style="47" bestFit="1" customWidth="1"/>
    <col min="3591" max="3591" width="11.42578125" style="47"/>
    <col min="3592" max="3592" width="46" style="47" customWidth="1"/>
    <col min="3593" max="3593" width="17" style="47" customWidth="1"/>
    <col min="3594" max="3594" width="14.28515625" style="47" customWidth="1"/>
    <col min="3595" max="3840" width="11.42578125" style="47"/>
    <col min="3841" max="3841" width="5.140625" style="47" customWidth="1"/>
    <col min="3842" max="3842" width="57.5703125" style="47" customWidth="1"/>
    <col min="3843" max="3843" width="16.7109375" style="47" customWidth="1"/>
    <col min="3844" max="3844" width="10.28515625" style="47" bestFit="1" customWidth="1"/>
    <col min="3845" max="3845" width="6.85546875" style="47" bestFit="1" customWidth="1"/>
    <col min="3846" max="3846" width="7.85546875" style="47" bestFit="1" customWidth="1"/>
    <col min="3847" max="3847" width="11.42578125" style="47"/>
    <col min="3848" max="3848" width="46" style="47" customWidth="1"/>
    <col min="3849" max="3849" width="17" style="47" customWidth="1"/>
    <col min="3850" max="3850" width="14.28515625" style="47" customWidth="1"/>
    <col min="3851" max="4096" width="11.42578125" style="47"/>
    <col min="4097" max="4097" width="5.140625" style="47" customWidth="1"/>
    <col min="4098" max="4098" width="57.5703125" style="47" customWidth="1"/>
    <col min="4099" max="4099" width="16.7109375" style="47" customWidth="1"/>
    <col min="4100" max="4100" width="10.28515625" style="47" bestFit="1" customWidth="1"/>
    <col min="4101" max="4101" width="6.85546875" style="47" bestFit="1" customWidth="1"/>
    <col min="4102" max="4102" width="7.85546875" style="47" bestFit="1" customWidth="1"/>
    <col min="4103" max="4103" width="11.42578125" style="47"/>
    <col min="4104" max="4104" width="46" style="47" customWidth="1"/>
    <col min="4105" max="4105" width="17" style="47" customWidth="1"/>
    <col min="4106" max="4106" width="14.28515625" style="47" customWidth="1"/>
    <col min="4107" max="4352" width="11.42578125" style="47"/>
    <col min="4353" max="4353" width="5.140625" style="47" customWidth="1"/>
    <col min="4354" max="4354" width="57.5703125" style="47" customWidth="1"/>
    <col min="4355" max="4355" width="16.7109375" style="47" customWidth="1"/>
    <col min="4356" max="4356" width="10.28515625" style="47" bestFit="1" customWidth="1"/>
    <col min="4357" max="4357" width="6.85546875" style="47" bestFit="1" customWidth="1"/>
    <col min="4358" max="4358" width="7.85546875" style="47" bestFit="1" customWidth="1"/>
    <col min="4359" max="4359" width="11.42578125" style="47"/>
    <col min="4360" max="4360" width="46" style="47" customWidth="1"/>
    <col min="4361" max="4361" width="17" style="47" customWidth="1"/>
    <col min="4362" max="4362" width="14.28515625" style="47" customWidth="1"/>
    <col min="4363" max="4608" width="11.42578125" style="47"/>
    <col min="4609" max="4609" width="5.140625" style="47" customWidth="1"/>
    <col min="4610" max="4610" width="57.5703125" style="47" customWidth="1"/>
    <col min="4611" max="4611" width="16.7109375" style="47" customWidth="1"/>
    <col min="4612" max="4612" width="10.28515625" style="47" bestFit="1" customWidth="1"/>
    <col min="4613" max="4613" width="6.85546875" style="47" bestFit="1" customWidth="1"/>
    <col min="4614" max="4614" width="7.85546875" style="47" bestFit="1" customWidth="1"/>
    <col min="4615" max="4615" width="11.42578125" style="47"/>
    <col min="4616" max="4616" width="46" style="47" customWidth="1"/>
    <col min="4617" max="4617" width="17" style="47" customWidth="1"/>
    <col min="4618" max="4618" width="14.28515625" style="47" customWidth="1"/>
    <col min="4619" max="4864" width="11.42578125" style="47"/>
    <col min="4865" max="4865" width="5.140625" style="47" customWidth="1"/>
    <col min="4866" max="4866" width="57.5703125" style="47" customWidth="1"/>
    <col min="4867" max="4867" width="16.7109375" style="47" customWidth="1"/>
    <col min="4868" max="4868" width="10.28515625" style="47" bestFit="1" customWidth="1"/>
    <col min="4869" max="4869" width="6.85546875" style="47" bestFit="1" customWidth="1"/>
    <col min="4870" max="4870" width="7.85546875" style="47" bestFit="1" customWidth="1"/>
    <col min="4871" max="4871" width="11.42578125" style="47"/>
    <col min="4872" max="4872" width="46" style="47" customWidth="1"/>
    <col min="4873" max="4873" width="17" style="47" customWidth="1"/>
    <col min="4874" max="4874" width="14.28515625" style="47" customWidth="1"/>
    <col min="4875" max="5120" width="11.42578125" style="47"/>
    <col min="5121" max="5121" width="5.140625" style="47" customWidth="1"/>
    <col min="5122" max="5122" width="57.5703125" style="47" customWidth="1"/>
    <col min="5123" max="5123" width="16.7109375" style="47" customWidth="1"/>
    <col min="5124" max="5124" width="10.28515625" style="47" bestFit="1" customWidth="1"/>
    <col min="5125" max="5125" width="6.85546875" style="47" bestFit="1" customWidth="1"/>
    <col min="5126" max="5126" width="7.85546875" style="47" bestFit="1" customWidth="1"/>
    <col min="5127" max="5127" width="11.42578125" style="47"/>
    <col min="5128" max="5128" width="46" style="47" customWidth="1"/>
    <col min="5129" max="5129" width="17" style="47" customWidth="1"/>
    <col min="5130" max="5130" width="14.28515625" style="47" customWidth="1"/>
    <col min="5131" max="5376" width="11.42578125" style="47"/>
    <col min="5377" max="5377" width="5.140625" style="47" customWidth="1"/>
    <col min="5378" max="5378" width="57.5703125" style="47" customWidth="1"/>
    <col min="5379" max="5379" width="16.7109375" style="47" customWidth="1"/>
    <col min="5380" max="5380" width="10.28515625" style="47" bestFit="1" customWidth="1"/>
    <col min="5381" max="5381" width="6.85546875" style="47" bestFit="1" customWidth="1"/>
    <col min="5382" max="5382" width="7.85546875" style="47" bestFit="1" customWidth="1"/>
    <col min="5383" max="5383" width="11.42578125" style="47"/>
    <col min="5384" max="5384" width="46" style="47" customWidth="1"/>
    <col min="5385" max="5385" width="17" style="47" customWidth="1"/>
    <col min="5386" max="5386" width="14.28515625" style="47" customWidth="1"/>
    <col min="5387" max="5632" width="11.42578125" style="47"/>
    <col min="5633" max="5633" width="5.140625" style="47" customWidth="1"/>
    <col min="5634" max="5634" width="57.5703125" style="47" customWidth="1"/>
    <col min="5635" max="5635" width="16.7109375" style="47" customWidth="1"/>
    <col min="5636" max="5636" width="10.28515625" style="47" bestFit="1" customWidth="1"/>
    <col min="5637" max="5637" width="6.85546875" style="47" bestFit="1" customWidth="1"/>
    <col min="5638" max="5638" width="7.85546875" style="47" bestFit="1" customWidth="1"/>
    <col min="5639" max="5639" width="11.42578125" style="47"/>
    <col min="5640" max="5640" width="46" style="47" customWidth="1"/>
    <col min="5641" max="5641" width="17" style="47" customWidth="1"/>
    <col min="5642" max="5642" width="14.28515625" style="47" customWidth="1"/>
    <col min="5643" max="5888" width="11.42578125" style="47"/>
    <col min="5889" max="5889" width="5.140625" style="47" customWidth="1"/>
    <col min="5890" max="5890" width="57.5703125" style="47" customWidth="1"/>
    <col min="5891" max="5891" width="16.7109375" style="47" customWidth="1"/>
    <col min="5892" max="5892" width="10.28515625" style="47" bestFit="1" customWidth="1"/>
    <col min="5893" max="5893" width="6.85546875" style="47" bestFit="1" customWidth="1"/>
    <col min="5894" max="5894" width="7.85546875" style="47" bestFit="1" customWidth="1"/>
    <col min="5895" max="5895" width="11.42578125" style="47"/>
    <col min="5896" max="5896" width="46" style="47" customWidth="1"/>
    <col min="5897" max="5897" width="17" style="47" customWidth="1"/>
    <col min="5898" max="5898" width="14.28515625" style="47" customWidth="1"/>
    <col min="5899" max="6144" width="11.42578125" style="47"/>
    <col min="6145" max="6145" width="5.140625" style="47" customWidth="1"/>
    <col min="6146" max="6146" width="57.5703125" style="47" customWidth="1"/>
    <col min="6147" max="6147" width="16.7109375" style="47" customWidth="1"/>
    <col min="6148" max="6148" width="10.28515625" style="47" bestFit="1" customWidth="1"/>
    <col min="6149" max="6149" width="6.85546875" style="47" bestFit="1" customWidth="1"/>
    <col min="6150" max="6150" width="7.85546875" style="47" bestFit="1" customWidth="1"/>
    <col min="6151" max="6151" width="11.42578125" style="47"/>
    <col min="6152" max="6152" width="46" style="47" customWidth="1"/>
    <col min="6153" max="6153" width="17" style="47" customWidth="1"/>
    <col min="6154" max="6154" width="14.28515625" style="47" customWidth="1"/>
    <col min="6155" max="6400" width="11.42578125" style="47"/>
    <col min="6401" max="6401" width="5.140625" style="47" customWidth="1"/>
    <col min="6402" max="6402" width="57.5703125" style="47" customWidth="1"/>
    <col min="6403" max="6403" width="16.7109375" style="47" customWidth="1"/>
    <col min="6404" max="6404" width="10.28515625" style="47" bestFit="1" customWidth="1"/>
    <col min="6405" max="6405" width="6.85546875" style="47" bestFit="1" customWidth="1"/>
    <col min="6406" max="6406" width="7.85546875" style="47" bestFit="1" customWidth="1"/>
    <col min="6407" max="6407" width="11.42578125" style="47"/>
    <col min="6408" max="6408" width="46" style="47" customWidth="1"/>
    <col min="6409" max="6409" width="17" style="47" customWidth="1"/>
    <col min="6410" max="6410" width="14.28515625" style="47" customWidth="1"/>
    <col min="6411" max="6656" width="11.42578125" style="47"/>
    <col min="6657" max="6657" width="5.140625" style="47" customWidth="1"/>
    <col min="6658" max="6658" width="57.5703125" style="47" customWidth="1"/>
    <col min="6659" max="6659" width="16.7109375" style="47" customWidth="1"/>
    <col min="6660" max="6660" width="10.28515625" style="47" bestFit="1" customWidth="1"/>
    <col min="6661" max="6661" width="6.85546875" style="47" bestFit="1" customWidth="1"/>
    <col min="6662" max="6662" width="7.85546875" style="47" bestFit="1" customWidth="1"/>
    <col min="6663" max="6663" width="11.42578125" style="47"/>
    <col min="6664" max="6664" width="46" style="47" customWidth="1"/>
    <col min="6665" max="6665" width="17" style="47" customWidth="1"/>
    <col min="6666" max="6666" width="14.28515625" style="47" customWidth="1"/>
    <col min="6667" max="6912" width="11.42578125" style="47"/>
    <col min="6913" max="6913" width="5.140625" style="47" customWidth="1"/>
    <col min="6914" max="6914" width="57.5703125" style="47" customWidth="1"/>
    <col min="6915" max="6915" width="16.7109375" style="47" customWidth="1"/>
    <col min="6916" max="6916" width="10.28515625" style="47" bestFit="1" customWidth="1"/>
    <col min="6917" max="6917" width="6.85546875" style="47" bestFit="1" customWidth="1"/>
    <col min="6918" max="6918" width="7.85546875" style="47" bestFit="1" customWidth="1"/>
    <col min="6919" max="6919" width="11.42578125" style="47"/>
    <col min="6920" max="6920" width="46" style="47" customWidth="1"/>
    <col min="6921" max="6921" width="17" style="47" customWidth="1"/>
    <col min="6922" max="6922" width="14.28515625" style="47" customWidth="1"/>
    <col min="6923" max="7168" width="11.42578125" style="47"/>
    <col min="7169" max="7169" width="5.140625" style="47" customWidth="1"/>
    <col min="7170" max="7170" width="57.5703125" style="47" customWidth="1"/>
    <col min="7171" max="7171" width="16.7109375" style="47" customWidth="1"/>
    <col min="7172" max="7172" width="10.28515625" style="47" bestFit="1" customWidth="1"/>
    <col min="7173" max="7173" width="6.85546875" style="47" bestFit="1" customWidth="1"/>
    <col min="7174" max="7174" width="7.85546875" style="47" bestFit="1" customWidth="1"/>
    <col min="7175" max="7175" width="11.42578125" style="47"/>
    <col min="7176" max="7176" width="46" style="47" customWidth="1"/>
    <col min="7177" max="7177" width="17" style="47" customWidth="1"/>
    <col min="7178" max="7178" width="14.28515625" style="47" customWidth="1"/>
    <col min="7179" max="7424" width="11.42578125" style="47"/>
    <col min="7425" max="7425" width="5.140625" style="47" customWidth="1"/>
    <col min="7426" max="7426" width="57.5703125" style="47" customWidth="1"/>
    <col min="7427" max="7427" width="16.7109375" style="47" customWidth="1"/>
    <col min="7428" max="7428" width="10.28515625" style="47" bestFit="1" customWidth="1"/>
    <col min="7429" max="7429" width="6.85546875" style="47" bestFit="1" customWidth="1"/>
    <col min="7430" max="7430" width="7.85546875" style="47" bestFit="1" customWidth="1"/>
    <col min="7431" max="7431" width="11.42578125" style="47"/>
    <col min="7432" max="7432" width="46" style="47" customWidth="1"/>
    <col min="7433" max="7433" width="17" style="47" customWidth="1"/>
    <col min="7434" max="7434" width="14.28515625" style="47" customWidth="1"/>
    <col min="7435" max="7680" width="11.42578125" style="47"/>
    <col min="7681" max="7681" width="5.140625" style="47" customWidth="1"/>
    <col min="7682" max="7682" width="57.5703125" style="47" customWidth="1"/>
    <col min="7683" max="7683" width="16.7109375" style="47" customWidth="1"/>
    <col min="7684" max="7684" width="10.28515625" style="47" bestFit="1" customWidth="1"/>
    <col min="7685" max="7685" width="6.85546875" style="47" bestFit="1" customWidth="1"/>
    <col min="7686" max="7686" width="7.85546875" style="47" bestFit="1" customWidth="1"/>
    <col min="7687" max="7687" width="11.42578125" style="47"/>
    <col min="7688" max="7688" width="46" style="47" customWidth="1"/>
    <col min="7689" max="7689" width="17" style="47" customWidth="1"/>
    <col min="7690" max="7690" width="14.28515625" style="47" customWidth="1"/>
    <col min="7691" max="7936" width="11.42578125" style="47"/>
    <col min="7937" max="7937" width="5.140625" style="47" customWidth="1"/>
    <col min="7938" max="7938" width="57.5703125" style="47" customWidth="1"/>
    <col min="7939" max="7939" width="16.7109375" style="47" customWidth="1"/>
    <col min="7940" max="7940" width="10.28515625" style="47" bestFit="1" customWidth="1"/>
    <col min="7941" max="7941" width="6.85546875" style="47" bestFit="1" customWidth="1"/>
    <col min="7942" max="7942" width="7.85546875" style="47" bestFit="1" customWidth="1"/>
    <col min="7943" max="7943" width="11.42578125" style="47"/>
    <col min="7944" max="7944" width="46" style="47" customWidth="1"/>
    <col min="7945" max="7945" width="17" style="47" customWidth="1"/>
    <col min="7946" max="7946" width="14.28515625" style="47" customWidth="1"/>
    <col min="7947" max="8192" width="11.42578125" style="47"/>
    <col min="8193" max="8193" width="5.140625" style="47" customWidth="1"/>
    <col min="8194" max="8194" width="57.5703125" style="47" customWidth="1"/>
    <col min="8195" max="8195" width="16.7109375" style="47" customWidth="1"/>
    <col min="8196" max="8196" width="10.28515625" style="47" bestFit="1" customWidth="1"/>
    <col min="8197" max="8197" width="6.85546875" style="47" bestFit="1" customWidth="1"/>
    <col min="8198" max="8198" width="7.85546875" style="47" bestFit="1" customWidth="1"/>
    <col min="8199" max="8199" width="11.42578125" style="47"/>
    <col min="8200" max="8200" width="46" style="47" customWidth="1"/>
    <col min="8201" max="8201" width="17" style="47" customWidth="1"/>
    <col min="8202" max="8202" width="14.28515625" style="47" customWidth="1"/>
    <col min="8203" max="8448" width="11.42578125" style="47"/>
    <col min="8449" max="8449" width="5.140625" style="47" customWidth="1"/>
    <col min="8450" max="8450" width="57.5703125" style="47" customWidth="1"/>
    <col min="8451" max="8451" width="16.7109375" style="47" customWidth="1"/>
    <col min="8452" max="8452" width="10.28515625" style="47" bestFit="1" customWidth="1"/>
    <col min="8453" max="8453" width="6.85546875" style="47" bestFit="1" customWidth="1"/>
    <col min="8454" max="8454" width="7.85546875" style="47" bestFit="1" customWidth="1"/>
    <col min="8455" max="8455" width="11.42578125" style="47"/>
    <col min="8456" max="8456" width="46" style="47" customWidth="1"/>
    <col min="8457" max="8457" width="17" style="47" customWidth="1"/>
    <col min="8458" max="8458" width="14.28515625" style="47" customWidth="1"/>
    <col min="8459" max="8704" width="11.42578125" style="47"/>
    <col min="8705" max="8705" width="5.140625" style="47" customWidth="1"/>
    <col min="8706" max="8706" width="57.5703125" style="47" customWidth="1"/>
    <col min="8707" max="8707" width="16.7109375" style="47" customWidth="1"/>
    <col min="8708" max="8708" width="10.28515625" style="47" bestFit="1" customWidth="1"/>
    <col min="8709" max="8709" width="6.85546875" style="47" bestFit="1" customWidth="1"/>
    <col min="8710" max="8710" width="7.85546875" style="47" bestFit="1" customWidth="1"/>
    <col min="8711" max="8711" width="11.42578125" style="47"/>
    <col min="8712" max="8712" width="46" style="47" customWidth="1"/>
    <col min="8713" max="8713" width="17" style="47" customWidth="1"/>
    <col min="8714" max="8714" width="14.28515625" style="47" customWidth="1"/>
    <col min="8715" max="8960" width="11.42578125" style="47"/>
    <col min="8961" max="8961" width="5.140625" style="47" customWidth="1"/>
    <col min="8962" max="8962" width="57.5703125" style="47" customWidth="1"/>
    <col min="8963" max="8963" width="16.7109375" style="47" customWidth="1"/>
    <col min="8964" max="8964" width="10.28515625" style="47" bestFit="1" customWidth="1"/>
    <col min="8965" max="8965" width="6.85546875" style="47" bestFit="1" customWidth="1"/>
    <col min="8966" max="8966" width="7.85546875" style="47" bestFit="1" customWidth="1"/>
    <col min="8967" max="8967" width="11.42578125" style="47"/>
    <col min="8968" max="8968" width="46" style="47" customWidth="1"/>
    <col min="8969" max="8969" width="17" style="47" customWidth="1"/>
    <col min="8970" max="8970" width="14.28515625" style="47" customWidth="1"/>
    <col min="8971" max="9216" width="11.42578125" style="47"/>
    <col min="9217" max="9217" width="5.140625" style="47" customWidth="1"/>
    <col min="9218" max="9218" width="57.5703125" style="47" customWidth="1"/>
    <col min="9219" max="9219" width="16.7109375" style="47" customWidth="1"/>
    <col min="9220" max="9220" width="10.28515625" style="47" bestFit="1" customWidth="1"/>
    <col min="9221" max="9221" width="6.85546875" style="47" bestFit="1" customWidth="1"/>
    <col min="9222" max="9222" width="7.85546875" style="47" bestFit="1" customWidth="1"/>
    <col min="9223" max="9223" width="11.42578125" style="47"/>
    <col min="9224" max="9224" width="46" style="47" customWidth="1"/>
    <col min="9225" max="9225" width="17" style="47" customWidth="1"/>
    <col min="9226" max="9226" width="14.28515625" style="47" customWidth="1"/>
    <col min="9227" max="9472" width="11.42578125" style="47"/>
    <col min="9473" max="9473" width="5.140625" style="47" customWidth="1"/>
    <col min="9474" max="9474" width="57.5703125" style="47" customWidth="1"/>
    <col min="9475" max="9475" width="16.7109375" style="47" customWidth="1"/>
    <col min="9476" max="9476" width="10.28515625" style="47" bestFit="1" customWidth="1"/>
    <col min="9477" max="9477" width="6.85546875" style="47" bestFit="1" customWidth="1"/>
    <col min="9478" max="9478" width="7.85546875" style="47" bestFit="1" customWidth="1"/>
    <col min="9479" max="9479" width="11.42578125" style="47"/>
    <col min="9480" max="9480" width="46" style="47" customWidth="1"/>
    <col min="9481" max="9481" width="17" style="47" customWidth="1"/>
    <col min="9482" max="9482" width="14.28515625" style="47" customWidth="1"/>
    <col min="9483" max="9728" width="11.42578125" style="47"/>
    <col min="9729" max="9729" width="5.140625" style="47" customWidth="1"/>
    <col min="9730" max="9730" width="57.5703125" style="47" customWidth="1"/>
    <col min="9731" max="9731" width="16.7109375" style="47" customWidth="1"/>
    <col min="9732" max="9732" width="10.28515625" style="47" bestFit="1" customWidth="1"/>
    <col min="9733" max="9733" width="6.85546875" style="47" bestFit="1" customWidth="1"/>
    <col min="9734" max="9734" width="7.85546875" style="47" bestFit="1" customWidth="1"/>
    <col min="9735" max="9735" width="11.42578125" style="47"/>
    <col min="9736" max="9736" width="46" style="47" customWidth="1"/>
    <col min="9737" max="9737" width="17" style="47" customWidth="1"/>
    <col min="9738" max="9738" width="14.28515625" style="47" customWidth="1"/>
    <col min="9739" max="9984" width="11.42578125" style="47"/>
    <col min="9985" max="9985" width="5.140625" style="47" customWidth="1"/>
    <col min="9986" max="9986" width="57.5703125" style="47" customWidth="1"/>
    <col min="9987" max="9987" width="16.7109375" style="47" customWidth="1"/>
    <col min="9988" max="9988" width="10.28515625" style="47" bestFit="1" customWidth="1"/>
    <col min="9989" max="9989" width="6.85546875" style="47" bestFit="1" customWidth="1"/>
    <col min="9990" max="9990" width="7.85546875" style="47" bestFit="1" customWidth="1"/>
    <col min="9991" max="9991" width="11.42578125" style="47"/>
    <col min="9992" max="9992" width="46" style="47" customWidth="1"/>
    <col min="9993" max="9993" width="17" style="47" customWidth="1"/>
    <col min="9994" max="9994" width="14.28515625" style="47" customWidth="1"/>
    <col min="9995" max="10240" width="11.42578125" style="47"/>
    <col min="10241" max="10241" width="5.140625" style="47" customWidth="1"/>
    <col min="10242" max="10242" width="57.5703125" style="47" customWidth="1"/>
    <col min="10243" max="10243" width="16.7109375" style="47" customWidth="1"/>
    <col min="10244" max="10244" width="10.28515625" style="47" bestFit="1" customWidth="1"/>
    <col min="10245" max="10245" width="6.85546875" style="47" bestFit="1" customWidth="1"/>
    <col min="10246" max="10246" width="7.85546875" style="47" bestFit="1" customWidth="1"/>
    <col min="10247" max="10247" width="11.42578125" style="47"/>
    <col min="10248" max="10248" width="46" style="47" customWidth="1"/>
    <col min="10249" max="10249" width="17" style="47" customWidth="1"/>
    <col min="10250" max="10250" width="14.28515625" style="47" customWidth="1"/>
    <col min="10251" max="10496" width="11.42578125" style="47"/>
    <col min="10497" max="10497" width="5.140625" style="47" customWidth="1"/>
    <col min="10498" max="10498" width="57.5703125" style="47" customWidth="1"/>
    <col min="10499" max="10499" width="16.7109375" style="47" customWidth="1"/>
    <col min="10500" max="10500" width="10.28515625" style="47" bestFit="1" customWidth="1"/>
    <col min="10501" max="10501" width="6.85546875" style="47" bestFit="1" customWidth="1"/>
    <col min="10502" max="10502" width="7.85546875" style="47" bestFit="1" customWidth="1"/>
    <col min="10503" max="10503" width="11.42578125" style="47"/>
    <col min="10504" max="10504" width="46" style="47" customWidth="1"/>
    <col min="10505" max="10505" width="17" style="47" customWidth="1"/>
    <col min="10506" max="10506" width="14.28515625" style="47" customWidth="1"/>
    <col min="10507" max="10752" width="11.42578125" style="47"/>
    <col min="10753" max="10753" width="5.140625" style="47" customWidth="1"/>
    <col min="10754" max="10754" width="57.5703125" style="47" customWidth="1"/>
    <col min="10755" max="10755" width="16.7109375" style="47" customWidth="1"/>
    <col min="10756" max="10756" width="10.28515625" style="47" bestFit="1" customWidth="1"/>
    <col min="10757" max="10757" width="6.85546875" style="47" bestFit="1" customWidth="1"/>
    <col min="10758" max="10758" width="7.85546875" style="47" bestFit="1" customWidth="1"/>
    <col min="10759" max="10759" width="11.42578125" style="47"/>
    <col min="10760" max="10760" width="46" style="47" customWidth="1"/>
    <col min="10761" max="10761" width="17" style="47" customWidth="1"/>
    <col min="10762" max="10762" width="14.28515625" style="47" customWidth="1"/>
    <col min="10763" max="11008" width="11.42578125" style="47"/>
    <col min="11009" max="11009" width="5.140625" style="47" customWidth="1"/>
    <col min="11010" max="11010" width="57.5703125" style="47" customWidth="1"/>
    <col min="11011" max="11011" width="16.7109375" style="47" customWidth="1"/>
    <col min="11012" max="11012" width="10.28515625" style="47" bestFit="1" customWidth="1"/>
    <col min="11013" max="11013" width="6.85546875" style="47" bestFit="1" customWidth="1"/>
    <col min="11014" max="11014" width="7.85546875" style="47" bestFit="1" customWidth="1"/>
    <col min="11015" max="11015" width="11.42578125" style="47"/>
    <col min="11016" max="11016" width="46" style="47" customWidth="1"/>
    <col min="11017" max="11017" width="17" style="47" customWidth="1"/>
    <col min="11018" max="11018" width="14.28515625" style="47" customWidth="1"/>
    <col min="11019" max="11264" width="11.42578125" style="47"/>
    <col min="11265" max="11265" width="5.140625" style="47" customWidth="1"/>
    <col min="11266" max="11266" width="57.5703125" style="47" customWidth="1"/>
    <col min="11267" max="11267" width="16.7109375" style="47" customWidth="1"/>
    <col min="11268" max="11268" width="10.28515625" style="47" bestFit="1" customWidth="1"/>
    <col min="11269" max="11269" width="6.85546875" style="47" bestFit="1" customWidth="1"/>
    <col min="11270" max="11270" width="7.85546875" style="47" bestFit="1" customWidth="1"/>
    <col min="11271" max="11271" width="11.42578125" style="47"/>
    <col min="11272" max="11272" width="46" style="47" customWidth="1"/>
    <col min="11273" max="11273" width="17" style="47" customWidth="1"/>
    <col min="11274" max="11274" width="14.28515625" style="47" customWidth="1"/>
    <col min="11275" max="11520" width="11.42578125" style="47"/>
    <col min="11521" max="11521" width="5.140625" style="47" customWidth="1"/>
    <col min="11522" max="11522" width="57.5703125" style="47" customWidth="1"/>
    <col min="11523" max="11523" width="16.7109375" style="47" customWidth="1"/>
    <col min="11524" max="11524" width="10.28515625" style="47" bestFit="1" customWidth="1"/>
    <col min="11525" max="11525" width="6.85546875" style="47" bestFit="1" customWidth="1"/>
    <col min="11526" max="11526" width="7.85546875" style="47" bestFit="1" customWidth="1"/>
    <col min="11527" max="11527" width="11.42578125" style="47"/>
    <col min="11528" max="11528" width="46" style="47" customWidth="1"/>
    <col min="11529" max="11529" width="17" style="47" customWidth="1"/>
    <col min="11530" max="11530" width="14.28515625" style="47" customWidth="1"/>
    <col min="11531" max="11776" width="11.42578125" style="47"/>
    <col min="11777" max="11777" width="5.140625" style="47" customWidth="1"/>
    <col min="11778" max="11778" width="57.5703125" style="47" customWidth="1"/>
    <col min="11779" max="11779" width="16.7109375" style="47" customWidth="1"/>
    <col min="11780" max="11780" width="10.28515625" style="47" bestFit="1" customWidth="1"/>
    <col min="11781" max="11781" width="6.85546875" style="47" bestFit="1" customWidth="1"/>
    <col min="11782" max="11782" width="7.85546875" style="47" bestFit="1" customWidth="1"/>
    <col min="11783" max="11783" width="11.42578125" style="47"/>
    <col min="11784" max="11784" width="46" style="47" customWidth="1"/>
    <col min="11785" max="11785" width="17" style="47" customWidth="1"/>
    <col min="11786" max="11786" width="14.28515625" style="47" customWidth="1"/>
    <col min="11787" max="12032" width="11.42578125" style="47"/>
    <col min="12033" max="12033" width="5.140625" style="47" customWidth="1"/>
    <col min="12034" max="12034" width="57.5703125" style="47" customWidth="1"/>
    <col min="12035" max="12035" width="16.7109375" style="47" customWidth="1"/>
    <col min="12036" max="12036" width="10.28515625" style="47" bestFit="1" customWidth="1"/>
    <col min="12037" max="12037" width="6.85546875" style="47" bestFit="1" customWidth="1"/>
    <col min="12038" max="12038" width="7.85546875" style="47" bestFit="1" customWidth="1"/>
    <col min="12039" max="12039" width="11.42578125" style="47"/>
    <col min="12040" max="12040" width="46" style="47" customWidth="1"/>
    <col min="12041" max="12041" width="17" style="47" customWidth="1"/>
    <col min="12042" max="12042" width="14.28515625" style="47" customWidth="1"/>
    <col min="12043" max="12288" width="11.42578125" style="47"/>
    <col min="12289" max="12289" width="5.140625" style="47" customWidth="1"/>
    <col min="12290" max="12290" width="57.5703125" style="47" customWidth="1"/>
    <col min="12291" max="12291" width="16.7109375" style="47" customWidth="1"/>
    <col min="12292" max="12292" width="10.28515625" style="47" bestFit="1" customWidth="1"/>
    <col min="12293" max="12293" width="6.85546875" style="47" bestFit="1" customWidth="1"/>
    <col min="12294" max="12294" width="7.85546875" style="47" bestFit="1" customWidth="1"/>
    <col min="12295" max="12295" width="11.42578125" style="47"/>
    <col min="12296" max="12296" width="46" style="47" customWidth="1"/>
    <col min="12297" max="12297" width="17" style="47" customWidth="1"/>
    <col min="12298" max="12298" width="14.28515625" style="47" customWidth="1"/>
    <col min="12299" max="12544" width="11.42578125" style="47"/>
    <col min="12545" max="12545" width="5.140625" style="47" customWidth="1"/>
    <col min="12546" max="12546" width="57.5703125" style="47" customWidth="1"/>
    <col min="12547" max="12547" width="16.7109375" style="47" customWidth="1"/>
    <col min="12548" max="12548" width="10.28515625" style="47" bestFit="1" customWidth="1"/>
    <col min="12549" max="12549" width="6.85546875" style="47" bestFit="1" customWidth="1"/>
    <col min="12550" max="12550" width="7.85546875" style="47" bestFit="1" customWidth="1"/>
    <col min="12551" max="12551" width="11.42578125" style="47"/>
    <col min="12552" max="12552" width="46" style="47" customWidth="1"/>
    <col min="12553" max="12553" width="17" style="47" customWidth="1"/>
    <col min="12554" max="12554" width="14.28515625" style="47" customWidth="1"/>
    <col min="12555" max="12800" width="11.42578125" style="47"/>
    <col min="12801" max="12801" width="5.140625" style="47" customWidth="1"/>
    <col min="12802" max="12802" width="57.5703125" style="47" customWidth="1"/>
    <col min="12803" max="12803" width="16.7109375" style="47" customWidth="1"/>
    <col min="12804" max="12804" width="10.28515625" style="47" bestFit="1" customWidth="1"/>
    <col min="12805" max="12805" width="6.85546875" style="47" bestFit="1" customWidth="1"/>
    <col min="12806" max="12806" width="7.85546875" style="47" bestFit="1" customWidth="1"/>
    <col min="12807" max="12807" width="11.42578125" style="47"/>
    <col min="12808" max="12808" width="46" style="47" customWidth="1"/>
    <col min="12809" max="12809" width="17" style="47" customWidth="1"/>
    <col min="12810" max="12810" width="14.28515625" style="47" customWidth="1"/>
    <col min="12811" max="13056" width="11.42578125" style="47"/>
    <col min="13057" max="13057" width="5.140625" style="47" customWidth="1"/>
    <col min="13058" max="13058" width="57.5703125" style="47" customWidth="1"/>
    <col min="13059" max="13059" width="16.7109375" style="47" customWidth="1"/>
    <col min="13060" max="13060" width="10.28515625" style="47" bestFit="1" customWidth="1"/>
    <col min="13061" max="13061" width="6.85546875" style="47" bestFit="1" customWidth="1"/>
    <col min="13062" max="13062" width="7.85546875" style="47" bestFit="1" customWidth="1"/>
    <col min="13063" max="13063" width="11.42578125" style="47"/>
    <col min="13064" max="13064" width="46" style="47" customWidth="1"/>
    <col min="13065" max="13065" width="17" style="47" customWidth="1"/>
    <col min="13066" max="13066" width="14.28515625" style="47" customWidth="1"/>
    <col min="13067" max="13312" width="11.42578125" style="47"/>
    <col min="13313" max="13313" width="5.140625" style="47" customWidth="1"/>
    <col min="13314" max="13314" width="57.5703125" style="47" customWidth="1"/>
    <col min="13315" max="13315" width="16.7109375" style="47" customWidth="1"/>
    <col min="13316" max="13316" width="10.28515625" style="47" bestFit="1" customWidth="1"/>
    <col min="13317" max="13317" width="6.85546875" style="47" bestFit="1" customWidth="1"/>
    <col min="13318" max="13318" width="7.85546875" style="47" bestFit="1" customWidth="1"/>
    <col min="13319" max="13319" width="11.42578125" style="47"/>
    <col min="13320" max="13320" width="46" style="47" customWidth="1"/>
    <col min="13321" max="13321" width="17" style="47" customWidth="1"/>
    <col min="13322" max="13322" width="14.28515625" style="47" customWidth="1"/>
    <col min="13323" max="13568" width="11.42578125" style="47"/>
    <col min="13569" max="13569" width="5.140625" style="47" customWidth="1"/>
    <col min="13570" max="13570" width="57.5703125" style="47" customWidth="1"/>
    <col min="13571" max="13571" width="16.7109375" style="47" customWidth="1"/>
    <col min="13572" max="13572" width="10.28515625" style="47" bestFit="1" customWidth="1"/>
    <col min="13573" max="13573" width="6.85546875" style="47" bestFit="1" customWidth="1"/>
    <col min="13574" max="13574" width="7.85546875" style="47" bestFit="1" customWidth="1"/>
    <col min="13575" max="13575" width="11.42578125" style="47"/>
    <col min="13576" max="13576" width="46" style="47" customWidth="1"/>
    <col min="13577" max="13577" width="17" style="47" customWidth="1"/>
    <col min="13578" max="13578" width="14.28515625" style="47" customWidth="1"/>
    <col min="13579" max="13824" width="11.42578125" style="47"/>
    <col min="13825" max="13825" width="5.140625" style="47" customWidth="1"/>
    <col min="13826" max="13826" width="57.5703125" style="47" customWidth="1"/>
    <col min="13827" max="13827" width="16.7109375" style="47" customWidth="1"/>
    <col min="13828" max="13828" width="10.28515625" style="47" bestFit="1" customWidth="1"/>
    <col min="13829" max="13829" width="6.85546875" style="47" bestFit="1" customWidth="1"/>
    <col min="13830" max="13830" width="7.85546875" style="47" bestFit="1" customWidth="1"/>
    <col min="13831" max="13831" width="11.42578125" style="47"/>
    <col min="13832" max="13832" width="46" style="47" customWidth="1"/>
    <col min="13833" max="13833" width="17" style="47" customWidth="1"/>
    <col min="13834" max="13834" width="14.28515625" style="47" customWidth="1"/>
    <col min="13835" max="14080" width="11.42578125" style="47"/>
    <col min="14081" max="14081" width="5.140625" style="47" customWidth="1"/>
    <col min="14082" max="14082" width="57.5703125" style="47" customWidth="1"/>
    <col min="14083" max="14083" width="16.7109375" style="47" customWidth="1"/>
    <col min="14084" max="14084" width="10.28515625" style="47" bestFit="1" customWidth="1"/>
    <col min="14085" max="14085" width="6.85546875" style="47" bestFit="1" customWidth="1"/>
    <col min="14086" max="14086" width="7.85546875" style="47" bestFit="1" customWidth="1"/>
    <col min="14087" max="14087" width="11.42578125" style="47"/>
    <col min="14088" max="14088" width="46" style="47" customWidth="1"/>
    <col min="14089" max="14089" width="17" style="47" customWidth="1"/>
    <col min="14090" max="14090" width="14.28515625" style="47" customWidth="1"/>
    <col min="14091" max="14336" width="11.42578125" style="47"/>
    <col min="14337" max="14337" width="5.140625" style="47" customWidth="1"/>
    <col min="14338" max="14338" width="57.5703125" style="47" customWidth="1"/>
    <col min="14339" max="14339" width="16.7109375" style="47" customWidth="1"/>
    <col min="14340" max="14340" width="10.28515625" style="47" bestFit="1" customWidth="1"/>
    <col min="14341" max="14341" width="6.85546875" style="47" bestFit="1" customWidth="1"/>
    <col min="14342" max="14342" width="7.85546875" style="47" bestFit="1" customWidth="1"/>
    <col min="14343" max="14343" width="11.42578125" style="47"/>
    <col min="14344" max="14344" width="46" style="47" customWidth="1"/>
    <col min="14345" max="14345" width="17" style="47" customWidth="1"/>
    <col min="14346" max="14346" width="14.28515625" style="47" customWidth="1"/>
    <col min="14347" max="14592" width="11.42578125" style="47"/>
    <col min="14593" max="14593" width="5.140625" style="47" customWidth="1"/>
    <col min="14594" max="14594" width="57.5703125" style="47" customWidth="1"/>
    <col min="14595" max="14595" width="16.7109375" style="47" customWidth="1"/>
    <col min="14596" max="14596" width="10.28515625" style="47" bestFit="1" customWidth="1"/>
    <col min="14597" max="14597" width="6.85546875" style="47" bestFit="1" customWidth="1"/>
    <col min="14598" max="14598" width="7.85546875" style="47" bestFit="1" customWidth="1"/>
    <col min="14599" max="14599" width="11.42578125" style="47"/>
    <col min="14600" max="14600" width="46" style="47" customWidth="1"/>
    <col min="14601" max="14601" width="17" style="47" customWidth="1"/>
    <col min="14602" max="14602" width="14.28515625" style="47" customWidth="1"/>
    <col min="14603" max="14848" width="11.42578125" style="47"/>
    <col min="14849" max="14849" width="5.140625" style="47" customWidth="1"/>
    <col min="14850" max="14850" width="57.5703125" style="47" customWidth="1"/>
    <col min="14851" max="14851" width="16.7109375" style="47" customWidth="1"/>
    <col min="14852" max="14852" width="10.28515625" style="47" bestFit="1" customWidth="1"/>
    <col min="14853" max="14853" width="6.85546875" style="47" bestFit="1" customWidth="1"/>
    <col min="14854" max="14854" width="7.85546875" style="47" bestFit="1" customWidth="1"/>
    <col min="14855" max="14855" width="11.42578125" style="47"/>
    <col min="14856" max="14856" width="46" style="47" customWidth="1"/>
    <col min="14857" max="14857" width="17" style="47" customWidth="1"/>
    <col min="14858" max="14858" width="14.28515625" style="47" customWidth="1"/>
    <col min="14859" max="15104" width="11.42578125" style="47"/>
    <col min="15105" max="15105" width="5.140625" style="47" customWidth="1"/>
    <col min="15106" max="15106" width="57.5703125" style="47" customWidth="1"/>
    <col min="15107" max="15107" width="16.7109375" style="47" customWidth="1"/>
    <col min="15108" max="15108" width="10.28515625" style="47" bestFit="1" customWidth="1"/>
    <col min="15109" max="15109" width="6.85546875" style="47" bestFit="1" customWidth="1"/>
    <col min="15110" max="15110" width="7.85546875" style="47" bestFit="1" customWidth="1"/>
    <col min="15111" max="15111" width="11.42578125" style="47"/>
    <col min="15112" max="15112" width="46" style="47" customWidth="1"/>
    <col min="15113" max="15113" width="17" style="47" customWidth="1"/>
    <col min="15114" max="15114" width="14.28515625" style="47" customWidth="1"/>
    <col min="15115" max="15360" width="11.42578125" style="47"/>
    <col min="15361" max="15361" width="5.140625" style="47" customWidth="1"/>
    <col min="15362" max="15362" width="57.5703125" style="47" customWidth="1"/>
    <col min="15363" max="15363" width="16.7109375" style="47" customWidth="1"/>
    <col min="15364" max="15364" width="10.28515625" style="47" bestFit="1" customWidth="1"/>
    <col min="15365" max="15365" width="6.85546875" style="47" bestFit="1" customWidth="1"/>
    <col min="15366" max="15366" width="7.85546875" style="47" bestFit="1" customWidth="1"/>
    <col min="15367" max="15367" width="11.42578125" style="47"/>
    <col min="15368" max="15368" width="46" style="47" customWidth="1"/>
    <col min="15369" max="15369" width="17" style="47" customWidth="1"/>
    <col min="15370" max="15370" width="14.28515625" style="47" customWidth="1"/>
    <col min="15371" max="15616" width="11.42578125" style="47"/>
    <col min="15617" max="15617" width="5.140625" style="47" customWidth="1"/>
    <col min="15618" max="15618" width="57.5703125" style="47" customWidth="1"/>
    <col min="15619" max="15619" width="16.7109375" style="47" customWidth="1"/>
    <col min="15620" max="15620" width="10.28515625" style="47" bestFit="1" customWidth="1"/>
    <col min="15621" max="15621" width="6.85546875" style="47" bestFit="1" customWidth="1"/>
    <col min="15622" max="15622" width="7.85546875" style="47" bestFit="1" customWidth="1"/>
    <col min="15623" max="15623" width="11.42578125" style="47"/>
    <col min="15624" max="15624" width="46" style="47" customWidth="1"/>
    <col min="15625" max="15625" width="17" style="47" customWidth="1"/>
    <col min="15626" max="15626" width="14.28515625" style="47" customWidth="1"/>
    <col min="15627" max="15872" width="11.42578125" style="47"/>
    <col min="15873" max="15873" width="5.140625" style="47" customWidth="1"/>
    <col min="15874" max="15874" width="57.5703125" style="47" customWidth="1"/>
    <col min="15875" max="15875" width="16.7109375" style="47" customWidth="1"/>
    <col min="15876" max="15876" width="10.28515625" style="47" bestFit="1" customWidth="1"/>
    <col min="15877" max="15877" width="6.85546875" style="47" bestFit="1" customWidth="1"/>
    <col min="15878" max="15878" width="7.85546875" style="47" bestFit="1" customWidth="1"/>
    <col min="15879" max="15879" width="11.42578125" style="47"/>
    <col min="15880" max="15880" width="46" style="47" customWidth="1"/>
    <col min="15881" max="15881" width="17" style="47" customWidth="1"/>
    <col min="15882" max="15882" width="14.28515625" style="47" customWidth="1"/>
    <col min="15883" max="16128" width="11.42578125" style="47"/>
    <col min="16129" max="16129" width="5.140625" style="47" customWidth="1"/>
    <col min="16130" max="16130" width="57.5703125" style="47" customWidth="1"/>
    <col min="16131" max="16131" width="16.7109375" style="47" customWidth="1"/>
    <col min="16132" max="16132" width="10.28515625" style="47" bestFit="1" customWidth="1"/>
    <col min="16133" max="16133" width="6.85546875" style="47" bestFit="1" customWidth="1"/>
    <col min="16134" max="16134" width="7.85546875" style="47" bestFit="1" customWidth="1"/>
    <col min="16135" max="16135" width="11.42578125" style="47"/>
    <col min="16136" max="16136" width="46" style="47" customWidth="1"/>
    <col min="16137" max="16137" width="17" style="47" customWidth="1"/>
    <col min="16138" max="16138" width="14.28515625" style="47" customWidth="1"/>
    <col min="16139" max="16384" width="11.42578125" style="47"/>
  </cols>
  <sheetData>
    <row r="1" spans="1:7" x14ac:dyDescent="0.2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">
      <c r="B4" s="302" t="s">
        <v>315</v>
      </c>
      <c r="C4" s="302"/>
      <c r="D4" s="302"/>
      <c r="E4" s="302"/>
    </row>
    <row r="5" spans="1:7" ht="24.6" customHeight="1" x14ac:dyDescent="0.25">
      <c r="B5" s="303" t="s">
        <v>137</v>
      </c>
      <c r="C5" s="303"/>
      <c r="D5" s="303"/>
      <c r="E5" s="303"/>
    </row>
    <row r="6" spans="1:7" ht="36" customHeight="1" x14ac:dyDescent="0.25">
      <c r="B6" s="237" t="s">
        <v>15</v>
      </c>
      <c r="C6" s="237"/>
      <c r="D6" s="237"/>
      <c r="E6" s="237"/>
      <c r="F6" s="237"/>
      <c r="G6" s="237"/>
    </row>
    <row r="7" spans="1:7" x14ac:dyDescent="0.2">
      <c r="B7" s="284" t="s">
        <v>255</v>
      </c>
      <c r="C7" s="284"/>
      <c r="D7" s="284"/>
      <c r="E7" s="284"/>
    </row>
    <row r="8" spans="1:7" x14ac:dyDescent="0.2">
      <c r="B8" s="285" t="s">
        <v>297</v>
      </c>
      <c r="C8" s="285"/>
      <c r="D8" s="285"/>
      <c r="E8" s="285"/>
    </row>
    <row r="10" spans="1:7" s="48" customFormat="1" ht="23.25" customHeight="1" x14ac:dyDescent="0.25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">
      <c r="A11" s="47"/>
      <c r="B11" s="49" t="s">
        <v>140</v>
      </c>
      <c r="C11" s="50"/>
      <c r="D11" s="50"/>
      <c r="E11" s="50"/>
    </row>
    <row r="12" spans="1:7" s="48" customFormat="1" ht="15.95" customHeight="1" x14ac:dyDescent="0.25">
      <c r="A12" s="47"/>
      <c r="B12" s="51" t="s">
        <v>141</v>
      </c>
      <c r="C12" s="287" t="s">
        <v>280</v>
      </c>
      <c r="D12" s="287"/>
      <c r="E12" s="287"/>
    </row>
    <row r="13" spans="1:7" s="48" customFormat="1" ht="15.95" customHeight="1" x14ac:dyDescent="0.25">
      <c r="A13" s="47"/>
      <c r="B13" s="52" t="s">
        <v>142</v>
      </c>
      <c r="C13" s="289">
        <v>20.88</v>
      </c>
      <c r="D13" s="289"/>
      <c r="E13" s="289"/>
    </row>
    <row r="14" spans="1:7" s="48" customFormat="1" ht="15.95" customHeight="1" x14ac:dyDescent="0.25">
      <c r="A14" s="47"/>
      <c r="B14" s="53" t="s">
        <v>143</v>
      </c>
      <c r="C14" s="290" t="s">
        <v>257</v>
      </c>
      <c r="D14" s="291"/>
      <c r="E14" s="291"/>
    </row>
    <row r="15" spans="1:7" s="48" customFormat="1" ht="15.95" customHeight="1" x14ac:dyDescent="0.25">
      <c r="A15" s="47"/>
      <c r="B15" s="52" t="s">
        <v>144</v>
      </c>
      <c r="C15" s="292">
        <v>1441.67</v>
      </c>
      <c r="D15" s="292"/>
      <c r="E15" s="292"/>
    </row>
    <row r="16" spans="1:7" s="48" customFormat="1" ht="15.95" customHeight="1" x14ac:dyDescent="0.25">
      <c r="A16" s="47"/>
      <c r="B16" s="54" t="s">
        <v>145</v>
      </c>
      <c r="C16" s="289" t="s">
        <v>258</v>
      </c>
      <c r="D16" s="289"/>
      <c r="E16" s="289"/>
    </row>
    <row r="17" spans="1:6" s="48" customFormat="1" ht="15.95" customHeight="1" x14ac:dyDescent="0.25">
      <c r="A17" s="47"/>
      <c r="B17" s="55" t="s">
        <v>146</v>
      </c>
      <c r="C17" s="293">
        <v>30</v>
      </c>
      <c r="D17" s="294"/>
      <c r="E17" s="295"/>
    </row>
    <row r="18" spans="1:6" s="48" customFormat="1" ht="15.95" customHeight="1" thickBot="1" x14ac:dyDescent="0.3">
      <c r="A18" s="47"/>
      <c r="B18" s="56" t="s">
        <v>147</v>
      </c>
      <c r="C18" s="296">
        <v>44285</v>
      </c>
      <c r="D18" s="296"/>
      <c r="E18" s="296"/>
    </row>
    <row r="19" spans="1:6" s="48" customFormat="1" ht="15.95" customHeight="1" x14ac:dyDescent="0.25">
      <c r="A19" s="47"/>
      <c r="B19" s="47"/>
      <c r="C19" s="57"/>
    </row>
    <row r="20" spans="1:6" s="48" customFormat="1" ht="12" customHeight="1" thickBot="1" x14ac:dyDescent="0.3">
      <c r="A20" s="47"/>
      <c r="B20" s="47"/>
    </row>
    <row r="21" spans="1:6" s="48" customFormat="1" ht="15.75" customHeight="1" x14ac:dyDescent="0.25">
      <c r="A21" s="297" t="s">
        <v>148</v>
      </c>
      <c r="B21" s="297"/>
      <c r="C21" s="297"/>
    </row>
    <row r="22" spans="1:6" s="48" customFormat="1" ht="15.95" customHeight="1" x14ac:dyDescent="0.25">
      <c r="A22" s="58">
        <v>1</v>
      </c>
      <c r="B22" s="59" t="s">
        <v>149</v>
      </c>
      <c r="C22" s="60" t="s">
        <v>150</v>
      </c>
    </row>
    <row r="23" spans="1:6" s="48" customFormat="1" ht="15.95" customHeight="1" x14ac:dyDescent="0.25">
      <c r="A23" s="61" t="s">
        <v>151</v>
      </c>
      <c r="B23" s="62" t="s">
        <v>152</v>
      </c>
      <c r="C23" s="63">
        <f>C15</f>
        <v>1441.67</v>
      </c>
    </row>
    <row r="24" spans="1:6" s="48" customFormat="1" ht="15.95" customHeight="1" x14ac:dyDescent="0.25">
      <c r="A24" s="61" t="s">
        <v>153</v>
      </c>
      <c r="B24" s="62" t="s">
        <v>154</v>
      </c>
      <c r="C24" s="64"/>
    </row>
    <row r="25" spans="1:6" ht="15.95" customHeight="1" x14ac:dyDescent="0.25">
      <c r="A25" s="61" t="s">
        <v>155</v>
      </c>
      <c r="B25" s="62" t="s">
        <v>156</v>
      </c>
      <c r="C25" s="64"/>
      <c r="D25" s="48"/>
      <c r="F25" s="47"/>
    </row>
    <row r="26" spans="1:6" ht="15.95" customHeight="1" x14ac:dyDescent="0.25">
      <c r="A26" s="61" t="s">
        <v>157</v>
      </c>
      <c r="B26" s="65" t="s">
        <v>158</v>
      </c>
      <c r="C26" s="64">
        <f>C15/220*20%*(1.1429*7)*C13</f>
        <v>218.93235220080001</v>
      </c>
      <c r="D26" s="48"/>
      <c r="F26" s="47"/>
    </row>
    <row r="27" spans="1:6" ht="15.95" customHeight="1" x14ac:dyDescent="0.25">
      <c r="A27" s="61" t="s">
        <v>159</v>
      </c>
      <c r="B27" s="65" t="s">
        <v>160</v>
      </c>
      <c r="C27" s="64"/>
      <c r="D27" s="48"/>
      <c r="F27" s="47"/>
    </row>
    <row r="28" spans="1:6" ht="15.95" customHeight="1" x14ac:dyDescent="0.25">
      <c r="A28" s="61" t="s">
        <v>161</v>
      </c>
      <c r="B28" s="66" t="s">
        <v>162</v>
      </c>
      <c r="C28" s="67"/>
      <c r="D28" s="48"/>
      <c r="F28" s="47"/>
    </row>
    <row r="29" spans="1:6" ht="15.95" customHeight="1" thickBot="1" x14ac:dyDescent="0.3">
      <c r="A29" s="68"/>
      <c r="B29" s="69" t="s">
        <v>163</v>
      </c>
      <c r="C29" s="70">
        <f>SUM(C23:C28)</f>
        <v>1660.6023522008002</v>
      </c>
      <c r="D29" s="48"/>
      <c r="F29" s="47"/>
    </row>
    <row r="30" spans="1:6" ht="15.95" customHeight="1" thickBot="1" x14ac:dyDescent="0.3">
      <c r="B30" s="298"/>
      <c r="C30" s="298"/>
      <c r="D30" s="298"/>
      <c r="E30" s="48"/>
      <c r="F30" s="47"/>
    </row>
    <row r="31" spans="1:6" ht="15.95" customHeight="1" x14ac:dyDescent="0.25">
      <c r="A31" s="51"/>
      <c r="B31" s="282" t="s">
        <v>164</v>
      </c>
      <c r="C31" s="282"/>
      <c r="D31" s="48"/>
      <c r="F31" s="47"/>
    </row>
    <row r="32" spans="1:6" ht="15.95" customHeight="1" x14ac:dyDescent="0.25">
      <c r="A32" s="71"/>
      <c r="B32" s="299" t="s">
        <v>165</v>
      </c>
      <c r="C32" s="299"/>
      <c r="D32" s="48"/>
      <c r="F32" s="47"/>
    </row>
    <row r="33" spans="1:6" ht="15.95" customHeight="1" x14ac:dyDescent="0.25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5" customHeight="1" x14ac:dyDescent="0.25">
      <c r="A34" s="61" t="s">
        <v>151</v>
      </c>
      <c r="B34" s="73" t="s">
        <v>169</v>
      </c>
      <c r="C34" s="74">
        <f>C29*8.33%</f>
        <v>138.32817593832667</v>
      </c>
      <c r="D34" s="48"/>
      <c r="F34" s="47"/>
    </row>
    <row r="35" spans="1:6" ht="15.95" customHeight="1" x14ac:dyDescent="0.25">
      <c r="A35" s="61" t="s">
        <v>153</v>
      </c>
      <c r="B35" s="73" t="s">
        <v>170</v>
      </c>
      <c r="C35" s="74">
        <f>C29*12.1%</f>
        <v>200.9328846162968</v>
      </c>
      <c r="D35" s="75"/>
      <c r="F35" s="47"/>
    </row>
    <row r="36" spans="1:6" ht="15.95" customHeight="1" x14ac:dyDescent="0.25">
      <c r="A36" s="76"/>
      <c r="B36" s="77" t="s">
        <v>171</v>
      </c>
      <c r="C36" s="78">
        <f>SUM(C34:C35)</f>
        <v>339.26106055462344</v>
      </c>
      <c r="D36" s="79"/>
      <c r="F36" s="47"/>
    </row>
    <row r="37" spans="1:6" ht="35.25" customHeight="1" x14ac:dyDescent="0.25">
      <c r="A37" s="80" t="s">
        <v>155</v>
      </c>
      <c r="B37" s="81" t="s">
        <v>172</v>
      </c>
      <c r="C37" s="82">
        <f>C29*7.82%</f>
        <v>129.85910394210259</v>
      </c>
      <c r="D37" s="79"/>
      <c r="F37" s="47"/>
    </row>
    <row r="38" spans="1:6" ht="15.95" customHeight="1" thickBot="1" x14ac:dyDescent="0.3">
      <c r="E38" s="48"/>
      <c r="F38" s="47"/>
    </row>
    <row r="39" spans="1:6" ht="25.15" customHeight="1" thickBot="1" x14ac:dyDescent="0.3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25">
      <c r="A41" s="87" t="s">
        <v>151</v>
      </c>
      <c r="B41" s="88" t="s">
        <v>177</v>
      </c>
      <c r="C41" s="89">
        <v>20</v>
      </c>
      <c r="D41" s="90">
        <f>(C29*(C41/100))</f>
        <v>332.12047044016003</v>
      </c>
      <c r="E41" s="48"/>
      <c r="F41" s="47"/>
    </row>
    <row r="42" spans="1:6" ht="14.25" customHeight="1" x14ac:dyDescent="0.25">
      <c r="A42" s="87" t="s">
        <v>153</v>
      </c>
      <c r="B42" s="91" t="s">
        <v>178</v>
      </c>
      <c r="C42" s="92">
        <v>2.5</v>
      </c>
      <c r="D42" s="93">
        <f>(C29*(C42/100))</f>
        <v>41.515058805020004</v>
      </c>
      <c r="E42" s="48"/>
      <c r="F42" s="47"/>
    </row>
    <row r="43" spans="1:6" ht="14.25" customHeight="1" x14ac:dyDescent="0.25">
      <c r="A43" s="87" t="s">
        <v>155</v>
      </c>
      <c r="B43" s="94" t="s">
        <v>179</v>
      </c>
      <c r="C43" s="95">
        <v>6</v>
      </c>
      <c r="D43" s="74">
        <f t="shared" ref="D43:D48" si="0">($C$29*(C43/100))</f>
        <v>99.63614113204801</v>
      </c>
      <c r="E43" s="48"/>
      <c r="F43" s="47"/>
    </row>
    <row r="44" spans="1:6" ht="14.25" customHeight="1" x14ac:dyDescent="0.25">
      <c r="A44" s="87" t="s">
        <v>157</v>
      </c>
      <c r="B44" s="91" t="s">
        <v>180</v>
      </c>
      <c r="C44" s="92">
        <v>1.5</v>
      </c>
      <c r="D44" s="93">
        <f t="shared" si="0"/>
        <v>24.909035283012003</v>
      </c>
      <c r="E44" s="48"/>
      <c r="F44" s="47"/>
    </row>
    <row r="45" spans="1:6" ht="14.25" customHeight="1" x14ac:dyDescent="0.25">
      <c r="A45" s="87" t="s">
        <v>159</v>
      </c>
      <c r="B45" s="91" t="s">
        <v>181</v>
      </c>
      <c r="C45" s="92">
        <v>1</v>
      </c>
      <c r="D45" s="93">
        <f t="shared" si="0"/>
        <v>16.606023522008002</v>
      </c>
      <c r="E45" s="48"/>
      <c r="F45" s="47"/>
    </row>
    <row r="46" spans="1:6" ht="14.25" customHeight="1" x14ac:dyDescent="0.25">
      <c r="A46" s="87" t="s">
        <v>161</v>
      </c>
      <c r="B46" s="91" t="s">
        <v>182</v>
      </c>
      <c r="C46" s="92">
        <v>0.60000000000000009</v>
      </c>
      <c r="D46" s="93">
        <f t="shared" si="0"/>
        <v>9.9636141132048035</v>
      </c>
      <c r="E46" s="48"/>
      <c r="F46" s="47"/>
    </row>
    <row r="47" spans="1:6" ht="14.25" customHeight="1" x14ac:dyDescent="0.25">
      <c r="A47" s="87" t="s">
        <v>183</v>
      </c>
      <c r="B47" s="91" t="s">
        <v>184</v>
      </c>
      <c r="C47" s="92">
        <v>0.2</v>
      </c>
      <c r="D47" s="93">
        <f t="shared" si="0"/>
        <v>3.3212047044016004</v>
      </c>
      <c r="E47" s="48"/>
      <c r="F47" s="47"/>
    </row>
    <row r="48" spans="1:6" ht="14.25" customHeight="1" x14ac:dyDescent="0.25">
      <c r="A48" s="87" t="s">
        <v>185</v>
      </c>
      <c r="B48" s="94" t="s">
        <v>186</v>
      </c>
      <c r="C48" s="95">
        <v>8</v>
      </c>
      <c r="D48" s="74">
        <f t="shared" si="0"/>
        <v>132.84818817606401</v>
      </c>
      <c r="E48" s="48"/>
      <c r="F48" s="47"/>
    </row>
    <row r="49" spans="1:6" ht="14.25" customHeight="1" thickBot="1" x14ac:dyDescent="0.3">
      <c r="A49" s="96"/>
      <c r="B49" s="97" t="s">
        <v>187</v>
      </c>
      <c r="C49" s="98">
        <f>SUM(C41:C48)</f>
        <v>39.799999999999997</v>
      </c>
      <c r="D49" s="99">
        <f>SUM(D41:D48)</f>
        <v>660.9197361759185</v>
      </c>
      <c r="E49" s="48"/>
      <c r="F49" s="47"/>
    </row>
    <row r="50" spans="1:6" ht="14.25" customHeight="1" x14ac:dyDescent="0.25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">
      <c r="A51" s="100"/>
      <c r="B51" s="101"/>
      <c r="C51" s="100"/>
      <c r="D51" s="100"/>
      <c r="E51" s="48"/>
      <c r="F51" s="47"/>
    </row>
    <row r="52" spans="1:6" ht="14.25" customHeight="1" x14ac:dyDescent="0.25">
      <c r="A52" s="102"/>
      <c r="B52" s="103" t="s">
        <v>189</v>
      </c>
      <c r="C52" s="104"/>
      <c r="D52" s="48"/>
      <c r="F52" s="47"/>
    </row>
    <row r="53" spans="1:6" ht="14.25" customHeight="1" x14ac:dyDescent="0.25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25">
      <c r="A54" s="61" t="s">
        <v>151</v>
      </c>
      <c r="B54" s="105" t="s">
        <v>192</v>
      </c>
      <c r="C54" s="64">
        <f>((4.05*2*C13)-(C15*6%))</f>
        <v>82.627799999999979</v>
      </c>
      <c r="D54" s="48"/>
      <c r="F54" s="47"/>
    </row>
    <row r="55" spans="1:6" ht="14.25" customHeight="1" x14ac:dyDescent="0.25">
      <c r="A55" s="61" t="s">
        <v>153</v>
      </c>
      <c r="B55" s="62" t="s">
        <v>193</v>
      </c>
      <c r="C55" s="64">
        <f>((19.5*C13)-(19.5*C13*10%))</f>
        <v>366.44399999999996</v>
      </c>
      <c r="D55" s="48"/>
      <c r="F55" s="47"/>
    </row>
    <row r="56" spans="1:6" ht="14.25" customHeight="1" x14ac:dyDescent="0.25">
      <c r="A56" s="61" t="s">
        <v>155</v>
      </c>
      <c r="B56" s="62" t="s">
        <v>194</v>
      </c>
      <c r="C56" s="64">
        <v>16</v>
      </c>
      <c r="D56" s="48"/>
      <c r="F56" s="47"/>
    </row>
    <row r="57" spans="1:6" ht="14.25" customHeight="1" x14ac:dyDescent="0.25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25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">
      <c r="A59" s="68"/>
      <c r="B59" s="69" t="s">
        <v>199</v>
      </c>
      <c r="C59" s="70">
        <f>SUM(C54:C58)</f>
        <v>465.07179999999994</v>
      </c>
      <c r="D59" s="48"/>
      <c r="F59" s="47"/>
    </row>
    <row r="60" spans="1:6" ht="14.25" customHeight="1" thickBot="1" x14ac:dyDescent="0.3">
      <c r="A60" s="100"/>
      <c r="B60" s="108"/>
      <c r="C60" s="109"/>
      <c r="D60" s="110"/>
      <c r="E60" s="48"/>
      <c r="F60" s="47"/>
    </row>
    <row r="61" spans="1:6" ht="14.25" customHeight="1" x14ac:dyDescent="0.25">
      <c r="A61" s="102"/>
      <c r="B61" s="111" t="s">
        <v>200</v>
      </c>
      <c r="C61" s="112"/>
      <c r="D61" s="48"/>
      <c r="F61" s="47"/>
    </row>
    <row r="62" spans="1:6" ht="14.25" customHeight="1" x14ac:dyDescent="0.25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25">
      <c r="A63" s="61" t="s">
        <v>166</v>
      </c>
      <c r="B63" s="62" t="s">
        <v>167</v>
      </c>
      <c r="C63" s="63">
        <f>C36</f>
        <v>339.26106055462344</v>
      </c>
      <c r="D63" s="48"/>
      <c r="F63" s="47"/>
    </row>
    <row r="64" spans="1:6" ht="14.25" customHeight="1" x14ac:dyDescent="0.25">
      <c r="A64" s="61" t="s">
        <v>174</v>
      </c>
      <c r="B64" s="62" t="s">
        <v>175</v>
      </c>
      <c r="C64" s="63">
        <f>D49+C37</f>
        <v>790.77884011802109</v>
      </c>
      <c r="D64" s="48"/>
      <c r="F64" s="47"/>
    </row>
    <row r="65" spans="1:6" ht="14.25" customHeight="1" x14ac:dyDescent="0.25">
      <c r="A65" s="61" t="s">
        <v>190</v>
      </c>
      <c r="B65" s="62" t="s">
        <v>191</v>
      </c>
      <c r="C65" s="63">
        <f>C59</f>
        <v>465.07179999999994</v>
      </c>
      <c r="D65" s="48"/>
      <c r="F65" s="47"/>
    </row>
    <row r="66" spans="1:6" ht="14.25" customHeight="1" thickBot="1" x14ac:dyDescent="0.3">
      <c r="A66" s="68"/>
      <c r="B66" s="115" t="s">
        <v>171</v>
      </c>
      <c r="C66" s="70">
        <f>SUM(C63:C65)</f>
        <v>1595.1117006726445</v>
      </c>
      <c r="D66" s="48"/>
      <c r="F66" s="47"/>
    </row>
    <row r="67" spans="1:6" ht="14.25" customHeight="1" thickBot="1" x14ac:dyDescent="0.3">
      <c r="B67" s="116"/>
      <c r="C67" s="110"/>
      <c r="D67" s="110"/>
      <c r="E67" s="48"/>
      <c r="F67" s="47"/>
    </row>
    <row r="68" spans="1:6" ht="14.25" customHeight="1" x14ac:dyDescent="0.25">
      <c r="A68" s="117"/>
      <c r="B68" s="118" t="s">
        <v>202</v>
      </c>
      <c r="C68" s="119"/>
      <c r="D68" s="48"/>
      <c r="F68" s="47"/>
    </row>
    <row r="69" spans="1:6" ht="14.25" customHeight="1" x14ac:dyDescent="0.25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25">
      <c r="A70" s="123" t="s">
        <v>151</v>
      </c>
      <c r="B70" s="124" t="s">
        <v>204</v>
      </c>
      <c r="C70" s="125">
        <f>((C29+C34+C35)/12)*5%</f>
        <v>8.3327642198142655</v>
      </c>
      <c r="D70" s="48"/>
      <c r="F70" s="47"/>
    </row>
    <row r="71" spans="1:6" ht="14.25" customHeight="1" x14ac:dyDescent="0.25">
      <c r="A71" s="123" t="s">
        <v>153</v>
      </c>
      <c r="B71" s="124" t="s">
        <v>205</v>
      </c>
      <c r="C71" s="126">
        <f>((C29+C34)/12)*5%*8%</f>
        <v>0.59964350937970889</v>
      </c>
      <c r="D71" s="48"/>
      <c r="F71" s="47"/>
    </row>
    <row r="72" spans="1:6" ht="14.25" customHeight="1" x14ac:dyDescent="0.25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25">
      <c r="A73" s="123" t="s">
        <v>157</v>
      </c>
      <c r="B73" s="124" t="s">
        <v>207</v>
      </c>
      <c r="C73" s="126">
        <f>(((C29+C56)/30/12)*7)</f>
        <v>32.600601292793336</v>
      </c>
      <c r="D73" s="48"/>
      <c r="F73" s="47"/>
    </row>
    <row r="74" spans="1:6" ht="24" x14ac:dyDescent="0.25">
      <c r="A74" s="123" t="s">
        <v>159</v>
      </c>
      <c r="B74" s="124" t="s">
        <v>208</v>
      </c>
      <c r="C74" s="127">
        <f>(C29/30/12*7)*8%</f>
        <v>2.5831592145345783</v>
      </c>
      <c r="D74" s="48"/>
      <c r="F74" s="47"/>
    </row>
    <row r="75" spans="1:6" ht="14.25" customHeight="1" x14ac:dyDescent="0.25">
      <c r="A75" s="123" t="s">
        <v>161</v>
      </c>
      <c r="B75" s="124" t="s">
        <v>209</v>
      </c>
      <c r="C75" s="126">
        <f>C29*4%</f>
        <v>66.424094088032007</v>
      </c>
      <c r="D75" s="48"/>
      <c r="F75" s="47"/>
    </row>
    <row r="76" spans="1:6" ht="14.25" customHeight="1" x14ac:dyDescent="0.25">
      <c r="A76" s="128"/>
      <c r="B76" s="121" t="s">
        <v>187</v>
      </c>
      <c r="C76" s="129">
        <f>SUM(C70:C75)</f>
        <v>110.54026232455389</v>
      </c>
      <c r="D76" s="48"/>
      <c r="F76" s="47"/>
    </row>
    <row r="77" spans="1:6" ht="14.25" customHeight="1" thickBot="1" x14ac:dyDescent="0.3">
      <c r="E77" s="48"/>
      <c r="F77" s="47"/>
    </row>
    <row r="78" spans="1:6" ht="14.25" customHeight="1" x14ac:dyDescent="0.25">
      <c r="A78" s="51"/>
      <c r="B78" s="130" t="s">
        <v>210</v>
      </c>
      <c r="C78" s="131"/>
      <c r="D78" s="132"/>
      <c r="F78" s="47"/>
    </row>
    <row r="79" spans="1:6" ht="14.25" customHeight="1" x14ac:dyDescent="0.25">
      <c r="A79" s="71"/>
      <c r="B79" s="113" t="s">
        <v>211</v>
      </c>
      <c r="C79" s="60"/>
      <c r="D79" s="48"/>
      <c r="F79" s="47"/>
    </row>
    <row r="80" spans="1:6" ht="14.25" customHeight="1" x14ac:dyDescent="0.25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25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25">
      <c r="A82" s="61" t="s">
        <v>153</v>
      </c>
      <c r="B82" s="135" t="s">
        <v>215</v>
      </c>
      <c r="C82" s="136">
        <f>(((C29+C66+C76+C85+C106)-(C54-C55-C103-C104))/30*2.96)/12</f>
        <v>30.612195184472967</v>
      </c>
      <c r="D82" s="48"/>
      <c r="F82" s="47"/>
    </row>
    <row r="83" spans="1:6" ht="14.25" customHeight="1" x14ac:dyDescent="0.25">
      <c r="A83" s="61" t="s">
        <v>155</v>
      </c>
      <c r="B83" s="135" t="s">
        <v>216</v>
      </c>
      <c r="C83" s="136">
        <f>(((C29+C66+C76+C85+C106)-(C54-C55-C103-C104))/30*5*1.5%)/12</f>
        <v>0.77564683744441643</v>
      </c>
      <c r="D83" s="48"/>
      <c r="F83" s="47"/>
    </row>
    <row r="84" spans="1:6" ht="14.25" customHeight="1" x14ac:dyDescent="0.25">
      <c r="A84" s="61" t="s">
        <v>157</v>
      </c>
      <c r="B84" s="135" t="s">
        <v>217</v>
      </c>
      <c r="C84" s="136">
        <f>(((C29+C66+C76+C85+C106)-(C54-C55-C103-C104))/30*15*0.78%)/12</f>
        <v>1.2100090664132896</v>
      </c>
      <c r="D84" s="48"/>
      <c r="F84" s="47"/>
    </row>
    <row r="85" spans="1:6" ht="14.25" customHeight="1" x14ac:dyDescent="0.25">
      <c r="A85" s="61" t="s">
        <v>159</v>
      </c>
      <c r="B85" s="135" t="s">
        <v>218</v>
      </c>
      <c r="C85" s="136">
        <f>(((C35*3.95/12)+(C56*3.95*1.02%))/12+((C29+C34)*39.8%*3.95)*1.02%/12)</f>
        <v>7.9693045351997576</v>
      </c>
      <c r="D85" s="79"/>
      <c r="F85" s="47"/>
    </row>
    <row r="86" spans="1:6" ht="14.25" customHeight="1" x14ac:dyDescent="0.25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">
      <c r="A87" s="68"/>
      <c r="B87" s="138" t="s">
        <v>187</v>
      </c>
      <c r="C87" s="99">
        <f>SUM(C81:C86)</f>
        <v>40.567155623530425</v>
      </c>
      <c r="D87" s="48"/>
      <c r="F87" s="47"/>
    </row>
    <row r="88" spans="1:6" ht="14.25" customHeight="1" thickBot="1" x14ac:dyDescent="0.3">
      <c r="A88" s="100"/>
      <c r="B88" s="100"/>
      <c r="C88" s="100"/>
      <c r="E88" s="48"/>
      <c r="F88" s="47"/>
    </row>
    <row r="89" spans="1:6" ht="14.25" customHeight="1" x14ac:dyDescent="0.25">
      <c r="A89" s="139"/>
      <c r="B89" s="281" t="s">
        <v>220</v>
      </c>
      <c r="C89" s="281"/>
      <c r="D89" s="48"/>
      <c r="F89" s="47"/>
    </row>
    <row r="90" spans="1:6" ht="14.25" customHeight="1" x14ac:dyDescent="0.25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25">
      <c r="A91" s="61" t="s">
        <v>151</v>
      </c>
      <c r="B91" s="140" t="s">
        <v>223</v>
      </c>
      <c r="C91" s="141"/>
      <c r="D91" s="48"/>
      <c r="F91" s="47"/>
    </row>
    <row r="92" spans="1:6" ht="14.25" customHeight="1" thickBot="1" x14ac:dyDescent="0.3">
      <c r="A92" s="142"/>
      <c r="B92" s="138" t="s">
        <v>187</v>
      </c>
      <c r="C92" s="143">
        <v>0</v>
      </c>
      <c r="D92" s="144"/>
      <c r="F92" s="47"/>
    </row>
    <row r="93" spans="1:6" ht="14.25" customHeight="1" thickBot="1" x14ac:dyDescent="0.3">
      <c r="A93" s="100"/>
      <c r="B93" s="100"/>
      <c r="C93" s="100"/>
      <c r="E93" s="48"/>
      <c r="F93" s="47"/>
    </row>
    <row r="94" spans="1:6" ht="14.25" customHeight="1" x14ac:dyDescent="0.25">
      <c r="A94" s="102"/>
      <c r="B94" s="111" t="s">
        <v>224</v>
      </c>
      <c r="C94" s="112"/>
      <c r="D94" s="48"/>
      <c r="F94" s="47"/>
    </row>
    <row r="95" spans="1:6" ht="14.25" customHeight="1" x14ac:dyDescent="0.25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25">
      <c r="A96" s="61" t="s">
        <v>212</v>
      </c>
      <c r="B96" s="62" t="s">
        <v>213</v>
      </c>
      <c r="C96" s="63">
        <f>C87</f>
        <v>40.567155623530425</v>
      </c>
      <c r="D96" s="145"/>
    </row>
    <row r="97" spans="1:6" ht="15" customHeight="1" x14ac:dyDescent="0.25">
      <c r="A97" s="61" t="s">
        <v>221</v>
      </c>
      <c r="B97" s="62" t="s">
        <v>222</v>
      </c>
      <c r="C97" s="63">
        <v>0</v>
      </c>
      <c r="D97" s="48"/>
      <c r="F97" s="47"/>
    </row>
    <row r="98" spans="1:6" ht="15" customHeight="1" thickBot="1" x14ac:dyDescent="0.3">
      <c r="A98" s="68"/>
      <c r="B98" s="115" t="s">
        <v>171</v>
      </c>
      <c r="C98" s="70">
        <f>SUM(C96:C97)</f>
        <v>40.567155623530425</v>
      </c>
      <c r="D98" s="48"/>
      <c r="F98" s="47"/>
    </row>
    <row r="99" spans="1:6" ht="15" customHeight="1" thickBot="1" x14ac:dyDescent="0.3">
      <c r="F99" s="47"/>
    </row>
    <row r="100" spans="1:6" ht="15" customHeight="1" x14ac:dyDescent="0.25">
      <c r="A100" s="147"/>
      <c r="B100" s="130" t="s">
        <v>226</v>
      </c>
      <c r="C100" s="148"/>
      <c r="F100" s="47"/>
    </row>
    <row r="101" spans="1:6" ht="15" customHeight="1" x14ac:dyDescent="0.25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25">
      <c r="A102" s="151" t="s">
        <v>151</v>
      </c>
      <c r="B102" s="152" t="s">
        <v>228</v>
      </c>
      <c r="C102" s="153">
        <f>'Anexo III-C Uniformes'!H19</f>
        <v>58.123333333333335</v>
      </c>
      <c r="F102" s="47"/>
    </row>
    <row r="103" spans="1:6" x14ac:dyDescent="0.25">
      <c r="A103" s="151" t="s">
        <v>153</v>
      </c>
      <c r="B103" s="154" t="s">
        <v>229</v>
      </c>
      <c r="C103" s="155">
        <f>'Anexo III-B Material'!F11</f>
        <v>3.4708333333333332</v>
      </c>
      <c r="D103" s="156"/>
      <c r="E103" s="156"/>
      <c r="F103" s="156"/>
    </row>
    <row r="104" spans="1:6" ht="15" customHeight="1" x14ac:dyDescent="0.25">
      <c r="A104" s="151" t="s">
        <v>155</v>
      </c>
      <c r="B104" s="152" t="s">
        <v>230</v>
      </c>
      <c r="C104" s="157"/>
      <c r="D104" s="156"/>
      <c r="F104" s="156"/>
    </row>
    <row r="105" spans="1:6" ht="15" customHeight="1" x14ac:dyDescent="0.25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">
      <c r="A106" s="161"/>
      <c r="B106" s="162" t="s">
        <v>232</v>
      </c>
      <c r="C106" s="163">
        <f>C102+C103+C104</f>
        <v>61.594166666666666</v>
      </c>
      <c r="D106" s="164"/>
      <c r="F106" s="47"/>
    </row>
    <row r="107" spans="1:6" ht="15" customHeight="1" thickBot="1" x14ac:dyDescent="0.3">
      <c r="A107" s="165"/>
      <c r="B107" s="166"/>
      <c r="C107" s="167"/>
      <c r="D107" s="167"/>
      <c r="F107" s="47"/>
    </row>
    <row r="108" spans="1:6" ht="15" customHeight="1" x14ac:dyDescent="0.25">
      <c r="A108" s="168"/>
      <c r="B108" s="282" t="s">
        <v>233</v>
      </c>
      <c r="C108" s="282"/>
      <c r="D108" s="282"/>
      <c r="F108" s="47"/>
    </row>
    <row r="109" spans="1:6" ht="15" customHeight="1" x14ac:dyDescent="0.25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25">
      <c r="A110" s="151" t="s">
        <v>151</v>
      </c>
      <c r="B110" s="170" t="s">
        <v>235</v>
      </c>
      <c r="C110" s="171">
        <v>4.47</v>
      </c>
      <c r="D110" s="74">
        <f>(C127)*C110/100</f>
        <v>155.03817899572235</v>
      </c>
      <c r="F110" s="47"/>
    </row>
    <row r="111" spans="1:6" ht="15" customHeight="1" x14ac:dyDescent="0.25">
      <c r="A111" s="151" t="s">
        <v>153</v>
      </c>
      <c r="B111" s="170" t="s">
        <v>236</v>
      </c>
      <c r="C111" s="171">
        <v>3.06</v>
      </c>
      <c r="D111" s="74">
        <f>(C127+D110)*C111/100</f>
        <v>110.8776867844079</v>
      </c>
      <c r="F111" s="47"/>
    </row>
    <row r="112" spans="1:6" ht="15" customHeight="1" x14ac:dyDescent="0.25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25">
      <c r="A113" s="151"/>
      <c r="B113" s="170" t="s">
        <v>238</v>
      </c>
      <c r="C113" s="171">
        <f>3+0.65</f>
        <v>3.65</v>
      </c>
      <c r="D113" s="74">
        <f>((C127+D110+D111)/(1-(C113+C115)/100))*C113/100</f>
        <v>149.20974260459104</v>
      </c>
      <c r="F113" s="47"/>
    </row>
    <row r="114" spans="1:6" ht="15" customHeight="1" x14ac:dyDescent="0.25">
      <c r="A114" s="151"/>
      <c r="B114" s="170" t="s">
        <v>239</v>
      </c>
      <c r="C114" s="171"/>
      <c r="D114" s="74"/>
      <c r="F114" s="47"/>
    </row>
    <row r="115" spans="1:6" ht="15" customHeight="1" x14ac:dyDescent="0.25">
      <c r="A115" s="151"/>
      <c r="B115" s="170" t="s">
        <v>240</v>
      </c>
      <c r="C115" s="172">
        <v>5</v>
      </c>
      <c r="D115" s="74">
        <f>((C127+D110+D111)/(1-(C113+C115)/100))*C115/100</f>
        <v>204.39690767752197</v>
      </c>
      <c r="F115" s="47"/>
    </row>
    <row r="116" spans="1:6" ht="15" customHeight="1" x14ac:dyDescent="0.25">
      <c r="A116" s="151"/>
      <c r="B116" s="170" t="s">
        <v>241</v>
      </c>
      <c r="C116" s="171"/>
      <c r="D116" s="74"/>
      <c r="F116" s="47"/>
    </row>
    <row r="117" spans="1:6" ht="15" customHeight="1" thickBot="1" x14ac:dyDescent="0.3">
      <c r="A117" s="173"/>
      <c r="B117" s="138" t="s">
        <v>187</v>
      </c>
      <c r="C117" s="174">
        <f>SUM(C110:C116)</f>
        <v>16.18</v>
      </c>
      <c r="D117" s="99">
        <f>SUM(D110:D116)</f>
        <v>619.52251606224331</v>
      </c>
      <c r="F117" s="47"/>
    </row>
    <row r="118" spans="1:6" ht="15" customHeight="1" x14ac:dyDescent="0.25">
      <c r="A118" s="165"/>
      <c r="B118" s="166"/>
      <c r="C118" s="167"/>
      <c r="D118" s="167"/>
      <c r="F118" s="47"/>
    </row>
    <row r="119" spans="1:6" s="146" customFormat="1" ht="15" customHeight="1" x14ac:dyDescent="0.25">
      <c r="A119" s="283" t="s">
        <v>242</v>
      </c>
      <c r="B119" s="283"/>
      <c r="C119" s="283"/>
      <c r="D119" s="175"/>
    </row>
    <row r="120" spans="1:6" s="146" customFormat="1" ht="15" customHeight="1" thickBot="1" x14ac:dyDescent="0.3">
      <c r="A120" s="47"/>
      <c r="B120" s="175"/>
      <c r="C120" s="47"/>
      <c r="D120" s="47"/>
    </row>
    <row r="121" spans="1:6" s="146" customFormat="1" ht="24" x14ac:dyDescent="0.25">
      <c r="A121" s="102"/>
      <c r="B121" s="176" t="s">
        <v>243</v>
      </c>
      <c r="C121" s="177" t="s">
        <v>150</v>
      </c>
    </row>
    <row r="122" spans="1:6" s="146" customFormat="1" ht="15" customHeight="1" x14ac:dyDescent="0.25">
      <c r="A122" s="71" t="s">
        <v>151</v>
      </c>
      <c r="B122" s="170" t="s">
        <v>244</v>
      </c>
      <c r="C122" s="74">
        <f>C29</f>
        <v>1660.6023522008002</v>
      </c>
    </row>
    <row r="123" spans="1:6" s="146" customFormat="1" ht="15" customHeight="1" x14ac:dyDescent="0.25">
      <c r="A123" s="71" t="s">
        <v>153</v>
      </c>
      <c r="B123" s="170" t="s">
        <v>245</v>
      </c>
      <c r="C123" s="74">
        <f>C66</f>
        <v>1595.1117006726445</v>
      </c>
    </row>
    <row r="124" spans="1:6" s="146" customFormat="1" ht="15" customHeight="1" x14ac:dyDescent="0.25">
      <c r="A124" s="71" t="s">
        <v>155</v>
      </c>
      <c r="B124" s="170" t="s">
        <v>246</v>
      </c>
      <c r="C124" s="74">
        <f>C76</f>
        <v>110.54026232455389</v>
      </c>
    </row>
    <row r="125" spans="1:6" s="146" customFormat="1" ht="15" customHeight="1" x14ac:dyDescent="0.25">
      <c r="A125" s="71" t="s">
        <v>157</v>
      </c>
      <c r="B125" s="170" t="s">
        <v>247</v>
      </c>
      <c r="C125" s="74">
        <f>C98</f>
        <v>40.567155623530425</v>
      </c>
    </row>
    <row r="126" spans="1:6" s="146" customFormat="1" ht="15" customHeight="1" x14ac:dyDescent="0.25">
      <c r="A126" s="71" t="s">
        <v>159</v>
      </c>
      <c r="B126" s="170" t="s">
        <v>248</v>
      </c>
      <c r="C126" s="74">
        <f>C106</f>
        <v>61.594166666666666</v>
      </c>
    </row>
    <row r="127" spans="1:6" s="146" customFormat="1" ht="15" customHeight="1" x14ac:dyDescent="0.25">
      <c r="A127" s="71"/>
      <c r="B127" s="169" t="s">
        <v>249</v>
      </c>
      <c r="C127" s="178">
        <f>SUM(C122:C126)</f>
        <v>3468.4156374881959</v>
      </c>
    </row>
    <row r="128" spans="1:6" s="146" customFormat="1" ht="15" customHeight="1" x14ac:dyDescent="0.25">
      <c r="A128" s="71" t="s">
        <v>161</v>
      </c>
      <c r="B128" s="170" t="s">
        <v>250</v>
      </c>
      <c r="C128" s="74">
        <f>D117</f>
        <v>619.52251606224331</v>
      </c>
    </row>
    <row r="129" spans="1:5" s="146" customFormat="1" x14ac:dyDescent="0.25">
      <c r="A129" s="71"/>
      <c r="B129" s="133" t="s">
        <v>251</v>
      </c>
      <c r="C129" s="178">
        <f>SUM(C127:C128)</f>
        <v>4087.938153550439</v>
      </c>
    </row>
    <row r="130" spans="1:5" s="146" customFormat="1" ht="15" customHeight="1" thickBot="1" x14ac:dyDescent="0.3">
      <c r="A130" s="68"/>
      <c r="B130" s="179" t="s">
        <v>252</v>
      </c>
      <c r="C130" s="180">
        <f>C129/C29</f>
        <v>2.4617200789416471</v>
      </c>
    </row>
    <row r="131" spans="1:5" s="146" customFormat="1" ht="15" customHeight="1" x14ac:dyDescent="0.25">
      <c r="A131" s="47"/>
      <c r="B131" s="175"/>
      <c r="C131" s="47"/>
      <c r="D131" s="47"/>
      <c r="E131" s="47"/>
    </row>
    <row r="132" spans="1:5" ht="15.75" thickBot="1" x14ac:dyDescent="0.3"/>
    <row r="133" spans="1:5" x14ac:dyDescent="0.25">
      <c r="A133" s="168"/>
      <c r="B133" s="282" t="s">
        <v>253</v>
      </c>
      <c r="C133" s="282"/>
      <c r="D133" s="282"/>
    </row>
    <row r="134" spans="1:5" x14ac:dyDescent="0.25">
      <c r="A134" s="149">
        <v>6</v>
      </c>
      <c r="B134" s="133" t="s">
        <v>234</v>
      </c>
      <c r="C134" s="169" t="s">
        <v>176</v>
      </c>
      <c r="D134" s="134" t="s">
        <v>150</v>
      </c>
    </row>
    <row r="135" spans="1:5" x14ac:dyDescent="0.25">
      <c r="A135" s="151" t="s">
        <v>151</v>
      </c>
      <c r="B135" s="170" t="s">
        <v>235</v>
      </c>
      <c r="C135" s="171">
        <v>4.47</v>
      </c>
      <c r="D135" s="74">
        <f>(C152)*C135/100</f>
        <v>155.03817899572235</v>
      </c>
    </row>
    <row r="136" spans="1:5" x14ac:dyDescent="0.25">
      <c r="A136" s="151" t="s">
        <v>153</v>
      </c>
      <c r="B136" s="170" t="s">
        <v>236</v>
      </c>
      <c r="C136" s="171">
        <v>3.06</v>
      </c>
      <c r="D136" s="74">
        <f>(C152+D135)*C136/100</f>
        <v>110.8776867844079</v>
      </c>
    </row>
    <row r="137" spans="1:5" x14ac:dyDescent="0.25">
      <c r="A137" s="151" t="s">
        <v>155</v>
      </c>
      <c r="B137" s="170" t="s">
        <v>237</v>
      </c>
      <c r="C137" s="171"/>
      <c r="D137" s="74"/>
    </row>
    <row r="138" spans="1:5" x14ac:dyDescent="0.25">
      <c r="A138" s="151"/>
      <c r="B138" s="170" t="s">
        <v>254</v>
      </c>
      <c r="C138" s="95">
        <f>1.65+7.6</f>
        <v>9.25</v>
      </c>
      <c r="D138" s="74">
        <f>((C152+D135+D136)/(1-(C138+C140)/100))*C138/100</f>
        <v>402.82876274323053</v>
      </c>
    </row>
    <row r="139" spans="1:5" x14ac:dyDescent="0.25">
      <c r="A139" s="151"/>
      <c r="B139" s="170" t="s">
        <v>239</v>
      </c>
      <c r="C139" s="171"/>
      <c r="D139" s="74"/>
    </row>
    <row r="140" spans="1:5" x14ac:dyDescent="0.25">
      <c r="A140" s="151"/>
      <c r="B140" s="170" t="s">
        <v>240</v>
      </c>
      <c r="C140" s="172">
        <v>5</v>
      </c>
      <c r="D140" s="74">
        <f>((C152+D135+D136)/(1-(C138+C140)/100))*C140/100</f>
        <v>217.745277158503</v>
      </c>
    </row>
    <row r="141" spans="1:5" x14ac:dyDescent="0.25">
      <c r="A141" s="151"/>
      <c r="B141" s="170" t="s">
        <v>241</v>
      </c>
      <c r="C141" s="171"/>
      <c r="D141" s="74"/>
    </row>
    <row r="142" spans="1:5" ht="15.75" thickBot="1" x14ac:dyDescent="0.3">
      <c r="A142" s="173"/>
      <c r="B142" s="138" t="s">
        <v>187</v>
      </c>
      <c r="C142" s="174">
        <f>SUM(C135:C141)</f>
        <v>21.78</v>
      </c>
      <c r="D142" s="99">
        <f>SUM(D135:D141)</f>
        <v>886.48990568186377</v>
      </c>
    </row>
    <row r="143" spans="1:5" x14ac:dyDescent="0.25">
      <c r="A143" s="100"/>
      <c r="B143" s="100"/>
      <c r="C143" s="100"/>
      <c r="D143" s="100"/>
    </row>
    <row r="144" spans="1:5" x14ac:dyDescent="0.25">
      <c r="A144" s="288" t="s">
        <v>242</v>
      </c>
      <c r="B144" s="288"/>
      <c r="C144" s="288"/>
      <c r="D144" s="181"/>
    </row>
    <row r="145" spans="1:4" ht="15.75" thickBot="1" x14ac:dyDescent="0.3">
      <c r="A145" s="100"/>
      <c r="B145" s="182"/>
      <c r="C145" s="100"/>
      <c r="D145" s="181"/>
    </row>
    <row r="146" spans="1:4" ht="24" x14ac:dyDescent="0.25">
      <c r="A146" s="102"/>
      <c r="B146" s="176" t="s">
        <v>243</v>
      </c>
      <c r="C146" s="177" t="s">
        <v>150</v>
      </c>
      <c r="D146" s="181"/>
    </row>
    <row r="147" spans="1:4" x14ac:dyDescent="0.25">
      <c r="A147" s="71" t="s">
        <v>151</v>
      </c>
      <c r="B147" s="170" t="s">
        <v>244</v>
      </c>
      <c r="C147" s="74">
        <f>C122</f>
        <v>1660.6023522008002</v>
      </c>
      <c r="D147" s="181"/>
    </row>
    <row r="148" spans="1:4" x14ac:dyDescent="0.25">
      <c r="A148" s="71" t="s">
        <v>153</v>
      </c>
      <c r="B148" s="170" t="s">
        <v>245</v>
      </c>
      <c r="C148" s="74">
        <f>C123</f>
        <v>1595.1117006726445</v>
      </c>
      <c r="D148" s="181"/>
    </row>
    <row r="149" spans="1:4" x14ac:dyDescent="0.25">
      <c r="A149" s="71" t="s">
        <v>155</v>
      </c>
      <c r="B149" s="170" t="s">
        <v>246</v>
      </c>
      <c r="C149" s="74">
        <f>C124</f>
        <v>110.54026232455389</v>
      </c>
      <c r="D149" s="181"/>
    </row>
    <row r="150" spans="1:4" x14ac:dyDescent="0.25">
      <c r="A150" s="71" t="s">
        <v>157</v>
      </c>
      <c r="B150" s="170" t="s">
        <v>247</v>
      </c>
      <c r="C150" s="74">
        <f>C125</f>
        <v>40.567155623530425</v>
      </c>
      <c r="D150" s="181"/>
    </row>
    <row r="151" spans="1:4" x14ac:dyDescent="0.25">
      <c r="A151" s="71" t="s">
        <v>159</v>
      </c>
      <c r="B151" s="170" t="s">
        <v>248</v>
      </c>
      <c r="C151" s="74">
        <f>C126</f>
        <v>61.594166666666666</v>
      </c>
      <c r="D151" s="181"/>
    </row>
    <row r="152" spans="1:4" x14ac:dyDescent="0.25">
      <c r="A152" s="71"/>
      <c r="B152" s="169" t="s">
        <v>249</v>
      </c>
      <c r="C152" s="178">
        <f>SUM(C147:C151)</f>
        <v>3468.4156374881959</v>
      </c>
      <c r="D152" s="181"/>
    </row>
    <row r="153" spans="1:4" x14ac:dyDescent="0.25">
      <c r="A153" s="71" t="s">
        <v>161</v>
      </c>
      <c r="B153" s="170" t="s">
        <v>250</v>
      </c>
      <c r="C153" s="74">
        <f>D142</f>
        <v>886.48990568186377</v>
      </c>
      <c r="D153" s="181"/>
    </row>
    <row r="154" spans="1:4" x14ac:dyDescent="0.25">
      <c r="A154" s="71"/>
      <c r="B154" s="133" t="s">
        <v>251</v>
      </c>
      <c r="C154" s="178">
        <f>SUM(C152:C153)</f>
        <v>4354.9055431700599</v>
      </c>
      <c r="D154" s="181"/>
    </row>
    <row r="155" spans="1:4" ht="15.75" thickBot="1" x14ac:dyDescent="0.3">
      <c r="A155" s="68"/>
      <c r="B155" s="179" t="s">
        <v>252</v>
      </c>
      <c r="C155" s="180">
        <f>C154/C29</f>
        <v>2.6224854718521224</v>
      </c>
      <c r="D155" s="181"/>
    </row>
  </sheetData>
  <mergeCells count="26">
    <mergeCell ref="B6:G6"/>
    <mergeCell ref="B1:E1"/>
    <mergeCell ref="B2:E2"/>
    <mergeCell ref="B3:E3"/>
    <mergeCell ref="B4:E4"/>
    <mergeCell ref="B5:E5"/>
    <mergeCell ref="B30:D30"/>
    <mergeCell ref="B7:E7"/>
    <mergeCell ref="B8:E8"/>
    <mergeCell ref="B10:E10"/>
    <mergeCell ref="C12:E12"/>
    <mergeCell ref="C13:E13"/>
    <mergeCell ref="C14:E14"/>
    <mergeCell ref="C15:E15"/>
    <mergeCell ref="C16:E16"/>
    <mergeCell ref="C17:E17"/>
    <mergeCell ref="C18:E18"/>
    <mergeCell ref="A21:C21"/>
    <mergeCell ref="B133:D133"/>
    <mergeCell ref="A144:C144"/>
    <mergeCell ref="B31:C31"/>
    <mergeCell ref="B32:C32"/>
    <mergeCell ref="A39:D39"/>
    <mergeCell ref="B89:C89"/>
    <mergeCell ref="B108:D108"/>
    <mergeCell ref="A119:C119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DEFE-C59E-429C-B623-9E5173C9DCEA}">
  <dimension ref="A1:G157"/>
  <sheetViews>
    <sheetView view="pageLayout" zoomScaleNormal="100" workbookViewId="0">
      <selection activeCell="B2" sqref="B2:E2"/>
    </sheetView>
  </sheetViews>
  <sheetFormatPr defaultColWidth="11.42578125" defaultRowHeight="15" x14ac:dyDescent="0.25"/>
  <cols>
    <col min="1" max="1" width="5.140625" style="47" customWidth="1"/>
    <col min="2" max="2" width="57.5703125" style="47" customWidth="1"/>
    <col min="3" max="3" width="16.7109375" style="47" customWidth="1"/>
    <col min="4" max="4" width="10.28515625" style="47" bestFit="1" customWidth="1"/>
    <col min="5" max="5" width="6.85546875" style="47" bestFit="1" customWidth="1"/>
    <col min="6" max="6" width="7.85546875" style="48" bestFit="1" customWidth="1"/>
    <col min="7" max="7" width="11.42578125" style="47" customWidth="1"/>
    <col min="8" max="8" width="46" style="47" customWidth="1"/>
    <col min="9" max="9" width="17" style="47" customWidth="1"/>
    <col min="10" max="10" width="14.28515625" style="47" customWidth="1"/>
    <col min="11" max="256" width="11.42578125" style="47"/>
    <col min="257" max="257" width="5.140625" style="47" customWidth="1"/>
    <col min="258" max="258" width="57.5703125" style="47" customWidth="1"/>
    <col min="259" max="259" width="16.7109375" style="47" customWidth="1"/>
    <col min="260" max="260" width="10.28515625" style="47" bestFit="1" customWidth="1"/>
    <col min="261" max="261" width="6.85546875" style="47" bestFit="1" customWidth="1"/>
    <col min="262" max="262" width="7.85546875" style="47" bestFit="1" customWidth="1"/>
    <col min="263" max="263" width="11.42578125" style="47"/>
    <col min="264" max="264" width="46" style="47" customWidth="1"/>
    <col min="265" max="265" width="17" style="47" customWidth="1"/>
    <col min="266" max="266" width="14.28515625" style="47" customWidth="1"/>
    <col min="267" max="512" width="11.42578125" style="47"/>
    <col min="513" max="513" width="5.140625" style="47" customWidth="1"/>
    <col min="514" max="514" width="57.5703125" style="47" customWidth="1"/>
    <col min="515" max="515" width="16.7109375" style="47" customWidth="1"/>
    <col min="516" max="516" width="10.28515625" style="47" bestFit="1" customWidth="1"/>
    <col min="517" max="517" width="6.85546875" style="47" bestFit="1" customWidth="1"/>
    <col min="518" max="518" width="7.85546875" style="47" bestFit="1" customWidth="1"/>
    <col min="519" max="519" width="11.42578125" style="47"/>
    <col min="520" max="520" width="46" style="47" customWidth="1"/>
    <col min="521" max="521" width="17" style="47" customWidth="1"/>
    <col min="522" max="522" width="14.28515625" style="47" customWidth="1"/>
    <col min="523" max="768" width="11.42578125" style="47"/>
    <col min="769" max="769" width="5.140625" style="47" customWidth="1"/>
    <col min="770" max="770" width="57.5703125" style="47" customWidth="1"/>
    <col min="771" max="771" width="16.7109375" style="47" customWidth="1"/>
    <col min="772" max="772" width="10.28515625" style="47" bestFit="1" customWidth="1"/>
    <col min="773" max="773" width="6.85546875" style="47" bestFit="1" customWidth="1"/>
    <col min="774" max="774" width="7.85546875" style="47" bestFit="1" customWidth="1"/>
    <col min="775" max="775" width="11.42578125" style="47"/>
    <col min="776" max="776" width="46" style="47" customWidth="1"/>
    <col min="777" max="777" width="17" style="47" customWidth="1"/>
    <col min="778" max="778" width="14.28515625" style="47" customWidth="1"/>
    <col min="779" max="1024" width="11.42578125" style="47"/>
    <col min="1025" max="1025" width="5.140625" style="47" customWidth="1"/>
    <col min="1026" max="1026" width="57.5703125" style="47" customWidth="1"/>
    <col min="1027" max="1027" width="16.7109375" style="47" customWidth="1"/>
    <col min="1028" max="1028" width="10.28515625" style="47" bestFit="1" customWidth="1"/>
    <col min="1029" max="1029" width="6.85546875" style="47" bestFit="1" customWidth="1"/>
    <col min="1030" max="1030" width="7.85546875" style="47" bestFit="1" customWidth="1"/>
    <col min="1031" max="1031" width="11.42578125" style="47"/>
    <col min="1032" max="1032" width="46" style="47" customWidth="1"/>
    <col min="1033" max="1033" width="17" style="47" customWidth="1"/>
    <col min="1034" max="1034" width="14.28515625" style="47" customWidth="1"/>
    <col min="1035" max="1280" width="11.42578125" style="47"/>
    <col min="1281" max="1281" width="5.140625" style="47" customWidth="1"/>
    <col min="1282" max="1282" width="57.5703125" style="47" customWidth="1"/>
    <col min="1283" max="1283" width="16.7109375" style="47" customWidth="1"/>
    <col min="1284" max="1284" width="10.28515625" style="47" bestFit="1" customWidth="1"/>
    <col min="1285" max="1285" width="6.85546875" style="47" bestFit="1" customWidth="1"/>
    <col min="1286" max="1286" width="7.85546875" style="47" bestFit="1" customWidth="1"/>
    <col min="1287" max="1287" width="11.42578125" style="47"/>
    <col min="1288" max="1288" width="46" style="47" customWidth="1"/>
    <col min="1289" max="1289" width="17" style="47" customWidth="1"/>
    <col min="1290" max="1290" width="14.28515625" style="47" customWidth="1"/>
    <col min="1291" max="1536" width="11.42578125" style="47"/>
    <col min="1537" max="1537" width="5.140625" style="47" customWidth="1"/>
    <col min="1538" max="1538" width="57.5703125" style="47" customWidth="1"/>
    <col min="1539" max="1539" width="16.7109375" style="47" customWidth="1"/>
    <col min="1540" max="1540" width="10.28515625" style="47" bestFit="1" customWidth="1"/>
    <col min="1541" max="1541" width="6.85546875" style="47" bestFit="1" customWidth="1"/>
    <col min="1542" max="1542" width="7.85546875" style="47" bestFit="1" customWidth="1"/>
    <col min="1543" max="1543" width="11.42578125" style="47"/>
    <col min="1544" max="1544" width="46" style="47" customWidth="1"/>
    <col min="1545" max="1545" width="17" style="47" customWidth="1"/>
    <col min="1546" max="1546" width="14.28515625" style="47" customWidth="1"/>
    <col min="1547" max="1792" width="11.42578125" style="47"/>
    <col min="1793" max="1793" width="5.140625" style="47" customWidth="1"/>
    <col min="1794" max="1794" width="57.5703125" style="47" customWidth="1"/>
    <col min="1795" max="1795" width="16.7109375" style="47" customWidth="1"/>
    <col min="1796" max="1796" width="10.28515625" style="47" bestFit="1" customWidth="1"/>
    <col min="1797" max="1797" width="6.85546875" style="47" bestFit="1" customWidth="1"/>
    <col min="1798" max="1798" width="7.85546875" style="47" bestFit="1" customWidth="1"/>
    <col min="1799" max="1799" width="11.42578125" style="47"/>
    <col min="1800" max="1800" width="46" style="47" customWidth="1"/>
    <col min="1801" max="1801" width="17" style="47" customWidth="1"/>
    <col min="1802" max="1802" width="14.28515625" style="47" customWidth="1"/>
    <col min="1803" max="2048" width="11.42578125" style="47"/>
    <col min="2049" max="2049" width="5.140625" style="47" customWidth="1"/>
    <col min="2050" max="2050" width="57.5703125" style="47" customWidth="1"/>
    <col min="2051" max="2051" width="16.7109375" style="47" customWidth="1"/>
    <col min="2052" max="2052" width="10.28515625" style="47" bestFit="1" customWidth="1"/>
    <col min="2053" max="2053" width="6.85546875" style="47" bestFit="1" customWidth="1"/>
    <col min="2054" max="2054" width="7.85546875" style="47" bestFit="1" customWidth="1"/>
    <col min="2055" max="2055" width="11.42578125" style="47"/>
    <col min="2056" max="2056" width="46" style="47" customWidth="1"/>
    <col min="2057" max="2057" width="17" style="47" customWidth="1"/>
    <col min="2058" max="2058" width="14.28515625" style="47" customWidth="1"/>
    <col min="2059" max="2304" width="11.42578125" style="47"/>
    <col min="2305" max="2305" width="5.140625" style="47" customWidth="1"/>
    <col min="2306" max="2306" width="57.5703125" style="47" customWidth="1"/>
    <col min="2307" max="2307" width="16.7109375" style="47" customWidth="1"/>
    <col min="2308" max="2308" width="10.28515625" style="47" bestFit="1" customWidth="1"/>
    <col min="2309" max="2309" width="6.85546875" style="47" bestFit="1" customWidth="1"/>
    <col min="2310" max="2310" width="7.85546875" style="47" bestFit="1" customWidth="1"/>
    <col min="2311" max="2311" width="11.42578125" style="47"/>
    <col min="2312" max="2312" width="46" style="47" customWidth="1"/>
    <col min="2313" max="2313" width="17" style="47" customWidth="1"/>
    <col min="2314" max="2314" width="14.28515625" style="47" customWidth="1"/>
    <col min="2315" max="2560" width="11.42578125" style="47"/>
    <col min="2561" max="2561" width="5.140625" style="47" customWidth="1"/>
    <col min="2562" max="2562" width="57.5703125" style="47" customWidth="1"/>
    <col min="2563" max="2563" width="16.7109375" style="47" customWidth="1"/>
    <col min="2564" max="2564" width="10.28515625" style="47" bestFit="1" customWidth="1"/>
    <col min="2565" max="2565" width="6.85546875" style="47" bestFit="1" customWidth="1"/>
    <col min="2566" max="2566" width="7.85546875" style="47" bestFit="1" customWidth="1"/>
    <col min="2567" max="2567" width="11.42578125" style="47"/>
    <col min="2568" max="2568" width="46" style="47" customWidth="1"/>
    <col min="2569" max="2569" width="17" style="47" customWidth="1"/>
    <col min="2570" max="2570" width="14.28515625" style="47" customWidth="1"/>
    <col min="2571" max="2816" width="11.42578125" style="47"/>
    <col min="2817" max="2817" width="5.140625" style="47" customWidth="1"/>
    <col min="2818" max="2818" width="57.5703125" style="47" customWidth="1"/>
    <col min="2819" max="2819" width="16.7109375" style="47" customWidth="1"/>
    <col min="2820" max="2820" width="10.28515625" style="47" bestFit="1" customWidth="1"/>
    <col min="2821" max="2821" width="6.85546875" style="47" bestFit="1" customWidth="1"/>
    <col min="2822" max="2822" width="7.85546875" style="47" bestFit="1" customWidth="1"/>
    <col min="2823" max="2823" width="11.42578125" style="47"/>
    <col min="2824" max="2824" width="46" style="47" customWidth="1"/>
    <col min="2825" max="2825" width="17" style="47" customWidth="1"/>
    <col min="2826" max="2826" width="14.28515625" style="47" customWidth="1"/>
    <col min="2827" max="3072" width="11.42578125" style="47"/>
    <col min="3073" max="3073" width="5.140625" style="47" customWidth="1"/>
    <col min="3074" max="3074" width="57.5703125" style="47" customWidth="1"/>
    <col min="3075" max="3075" width="16.7109375" style="47" customWidth="1"/>
    <col min="3076" max="3076" width="10.28515625" style="47" bestFit="1" customWidth="1"/>
    <col min="3077" max="3077" width="6.85546875" style="47" bestFit="1" customWidth="1"/>
    <col min="3078" max="3078" width="7.85546875" style="47" bestFit="1" customWidth="1"/>
    <col min="3079" max="3079" width="11.42578125" style="47"/>
    <col min="3080" max="3080" width="46" style="47" customWidth="1"/>
    <col min="3081" max="3081" width="17" style="47" customWidth="1"/>
    <col min="3082" max="3082" width="14.28515625" style="47" customWidth="1"/>
    <col min="3083" max="3328" width="11.42578125" style="47"/>
    <col min="3329" max="3329" width="5.140625" style="47" customWidth="1"/>
    <col min="3330" max="3330" width="57.5703125" style="47" customWidth="1"/>
    <col min="3331" max="3331" width="16.7109375" style="47" customWidth="1"/>
    <col min="3332" max="3332" width="10.28515625" style="47" bestFit="1" customWidth="1"/>
    <col min="3333" max="3333" width="6.85546875" style="47" bestFit="1" customWidth="1"/>
    <col min="3334" max="3334" width="7.85546875" style="47" bestFit="1" customWidth="1"/>
    <col min="3335" max="3335" width="11.42578125" style="47"/>
    <col min="3336" max="3336" width="46" style="47" customWidth="1"/>
    <col min="3337" max="3337" width="17" style="47" customWidth="1"/>
    <col min="3338" max="3338" width="14.28515625" style="47" customWidth="1"/>
    <col min="3339" max="3584" width="11.42578125" style="47"/>
    <col min="3585" max="3585" width="5.140625" style="47" customWidth="1"/>
    <col min="3586" max="3586" width="57.5703125" style="47" customWidth="1"/>
    <col min="3587" max="3587" width="16.7109375" style="47" customWidth="1"/>
    <col min="3588" max="3588" width="10.28515625" style="47" bestFit="1" customWidth="1"/>
    <col min="3589" max="3589" width="6.85546875" style="47" bestFit="1" customWidth="1"/>
    <col min="3590" max="3590" width="7.85546875" style="47" bestFit="1" customWidth="1"/>
    <col min="3591" max="3591" width="11.42578125" style="47"/>
    <col min="3592" max="3592" width="46" style="47" customWidth="1"/>
    <col min="3593" max="3593" width="17" style="47" customWidth="1"/>
    <col min="3594" max="3594" width="14.28515625" style="47" customWidth="1"/>
    <col min="3595" max="3840" width="11.42578125" style="47"/>
    <col min="3841" max="3841" width="5.140625" style="47" customWidth="1"/>
    <col min="3842" max="3842" width="57.5703125" style="47" customWidth="1"/>
    <col min="3843" max="3843" width="16.7109375" style="47" customWidth="1"/>
    <col min="3844" max="3844" width="10.28515625" style="47" bestFit="1" customWidth="1"/>
    <col min="3845" max="3845" width="6.85546875" style="47" bestFit="1" customWidth="1"/>
    <col min="3846" max="3846" width="7.85546875" style="47" bestFit="1" customWidth="1"/>
    <col min="3847" max="3847" width="11.42578125" style="47"/>
    <col min="3848" max="3848" width="46" style="47" customWidth="1"/>
    <col min="3849" max="3849" width="17" style="47" customWidth="1"/>
    <col min="3850" max="3850" width="14.28515625" style="47" customWidth="1"/>
    <col min="3851" max="4096" width="11.42578125" style="47"/>
    <col min="4097" max="4097" width="5.140625" style="47" customWidth="1"/>
    <col min="4098" max="4098" width="57.5703125" style="47" customWidth="1"/>
    <col min="4099" max="4099" width="16.7109375" style="47" customWidth="1"/>
    <col min="4100" max="4100" width="10.28515625" style="47" bestFit="1" customWidth="1"/>
    <col min="4101" max="4101" width="6.85546875" style="47" bestFit="1" customWidth="1"/>
    <col min="4102" max="4102" width="7.85546875" style="47" bestFit="1" customWidth="1"/>
    <col min="4103" max="4103" width="11.42578125" style="47"/>
    <col min="4104" max="4104" width="46" style="47" customWidth="1"/>
    <col min="4105" max="4105" width="17" style="47" customWidth="1"/>
    <col min="4106" max="4106" width="14.28515625" style="47" customWidth="1"/>
    <col min="4107" max="4352" width="11.42578125" style="47"/>
    <col min="4353" max="4353" width="5.140625" style="47" customWidth="1"/>
    <col min="4354" max="4354" width="57.5703125" style="47" customWidth="1"/>
    <col min="4355" max="4355" width="16.7109375" style="47" customWidth="1"/>
    <col min="4356" max="4356" width="10.28515625" style="47" bestFit="1" customWidth="1"/>
    <col min="4357" max="4357" width="6.85546875" style="47" bestFit="1" customWidth="1"/>
    <col min="4358" max="4358" width="7.85546875" style="47" bestFit="1" customWidth="1"/>
    <col min="4359" max="4359" width="11.42578125" style="47"/>
    <col min="4360" max="4360" width="46" style="47" customWidth="1"/>
    <col min="4361" max="4361" width="17" style="47" customWidth="1"/>
    <col min="4362" max="4362" width="14.28515625" style="47" customWidth="1"/>
    <col min="4363" max="4608" width="11.42578125" style="47"/>
    <col min="4609" max="4609" width="5.140625" style="47" customWidth="1"/>
    <col min="4610" max="4610" width="57.5703125" style="47" customWidth="1"/>
    <col min="4611" max="4611" width="16.7109375" style="47" customWidth="1"/>
    <col min="4612" max="4612" width="10.28515625" style="47" bestFit="1" customWidth="1"/>
    <col min="4613" max="4613" width="6.85546875" style="47" bestFit="1" customWidth="1"/>
    <col min="4614" max="4614" width="7.85546875" style="47" bestFit="1" customWidth="1"/>
    <col min="4615" max="4615" width="11.42578125" style="47"/>
    <col min="4616" max="4616" width="46" style="47" customWidth="1"/>
    <col min="4617" max="4617" width="17" style="47" customWidth="1"/>
    <col min="4618" max="4618" width="14.28515625" style="47" customWidth="1"/>
    <col min="4619" max="4864" width="11.42578125" style="47"/>
    <col min="4865" max="4865" width="5.140625" style="47" customWidth="1"/>
    <col min="4866" max="4866" width="57.5703125" style="47" customWidth="1"/>
    <col min="4867" max="4867" width="16.7109375" style="47" customWidth="1"/>
    <col min="4868" max="4868" width="10.28515625" style="47" bestFit="1" customWidth="1"/>
    <col min="4869" max="4869" width="6.85546875" style="47" bestFit="1" customWidth="1"/>
    <col min="4870" max="4870" width="7.85546875" style="47" bestFit="1" customWidth="1"/>
    <col min="4871" max="4871" width="11.42578125" style="47"/>
    <col min="4872" max="4872" width="46" style="47" customWidth="1"/>
    <col min="4873" max="4873" width="17" style="47" customWidth="1"/>
    <col min="4874" max="4874" width="14.28515625" style="47" customWidth="1"/>
    <col min="4875" max="5120" width="11.42578125" style="47"/>
    <col min="5121" max="5121" width="5.140625" style="47" customWidth="1"/>
    <col min="5122" max="5122" width="57.5703125" style="47" customWidth="1"/>
    <col min="5123" max="5123" width="16.7109375" style="47" customWidth="1"/>
    <col min="5124" max="5124" width="10.28515625" style="47" bestFit="1" customWidth="1"/>
    <col min="5125" max="5125" width="6.85546875" style="47" bestFit="1" customWidth="1"/>
    <col min="5126" max="5126" width="7.85546875" style="47" bestFit="1" customWidth="1"/>
    <col min="5127" max="5127" width="11.42578125" style="47"/>
    <col min="5128" max="5128" width="46" style="47" customWidth="1"/>
    <col min="5129" max="5129" width="17" style="47" customWidth="1"/>
    <col min="5130" max="5130" width="14.28515625" style="47" customWidth="1"/>
    <col min="5131" max="5376" width="11.42578125" style="47"/>
    <col min="5377" max="5377" width="5.140625" style="47" customWidth="1"/>
    <col min="5378" max="5378" width="57.5703125" style="47" customWidth="1"/>
    <col min="5379" max="5379" width="16.7109375" style="47" customWidth="1"/>
    <col min="5380" max="5380" width="10.28515625" style="47" bestFit="1" customWidth="1"/>
    <col min="5381" max="5381" width="6.85546875" style="47" bestFit="1" customWidth="1"/>
    <col min="5382" max="5382" width="7.85546875" style="47" bestFit="1" customWidth="1"/>
    <col min="5383" max="5383" width="11.42578125" style="47"/>
    <col min="5384" max="5384" width="46" style="47" customWidth="1"/>
    <col min="5385" max="5385" width="17" style="47" customWidth="1"/>
    <col min="5386" max="5386" width="14.28515625" style="47" customWidth="1"/>
    <col min="5387" max="5632" width="11.42578125" style="47"/>
    <col min="5633" max="5633" width="5.140625" style="47" customWidth="1"/>
    <col min="5634" max="5634" width="57.5703125" style="47" customWidth="1"/>
    <col min="5635" max="5635" width="16.7109375" style="47" customWidth="1"/>
    <col min="5636" max="5636" width="10.28515625" style="47" bestFit="1" customWidth="1"/>
    <col min="5637" max="5637" width="6.85546875" style="47" bestFit="1" customWidth="1"/>
    <col min="5638" max="5638" width="7.85546875" style="47" bestFit="1" customWidth="1"/>
    <col min="5639" max="5639" width="11.42578125" style="47"/>
    <col min="5640" max="5640" width="46" style="47" customWidth="1"/>
    <col min="5641" max="5641" width="17" style="47" customWidth="1"/>
    <col min="5642" max="5642" width="14.28515625" style="47" customWidth="1"/>
    <col min="5643" max="5888" width="11.42578125" style="47"/>
    <col min="5889" max="5889" width="5.140625" style="47" customWidth="1"/>
    <col min="5890" max="5890" width="57.5703125" style="47" customWidth="1"/>
    <col min="5891" max="5891" width="16.7109375" style="47" customWidth="1"/>
    <col min="5892" max="5892" width="10.28515625" style="47" bestFit="1" customWidth="1"/>
    <col min="5893" max="5893" width="6.85546875" style="47" bestFit="1" customWidth="1"/>
    <col min="5894" max="5894" width="7.85546875" style="47" bestFit="1" customWidth="1"/>
    <col min="5895" max="5895" width="11.42578125" style="47"/>
    <col min="5896" max="5896" width="46" style="47" customWidth="1"/>
    <col min="5897" max="5897" width="17" style="47" customWidth="1"/>
    <col min="5898" max="5898" width="14.28515625" style="47" customWidth="1"/>
    <col min="5899" max="6144" width="11.42578125" style="47"/>
    <col min="6145" max="6145" width="5.140625" style="47" customWidth="1"/>
    <col min="6146" max="6146" width="57.5703125" style="47" customWidth="1"/>
    <col min="6147" max="6147" width="16.7109375" style="47" customWidth="1"/>
    <col min="6148" max="6148" width="10.28515625" style="47" bestFit="1" customWidth="1"/>
    <col min="6149" max="6149" width="6.85546875" style="47" bestFit="1" customWidth="1"/>
    <col min="6150" max="6150" width="7.85546875" style="47" bestFit="1" customWidth="1"/>
    <col min="6151" max="6151" width="11.42578125" style="47"/>
    <col min="6152" max="6152" width="46" style="47" customWidth="1"/>
    <col min="6153" max="6153" width="17" style="47" customWidth="1"/>
    <col min="6154" max="6154" width="14.28515625" style="47" customWidth="1"/>
    <col min="6155" max="6400" width="11.42578125" style="47"/>
    <col min="6401" max="6401" width="5.140625" style="47" customWidth="1"/>
    <col min="6402" max="6402" width="57.5703125" style="47" customWidth="1"/>
    <col min="6403" max="6403" width="16.7109375" style="47" customWidth="1"/>
    <col min="6404" max="6404" width="10.28515625" style="47" bestFit="1" customWidth="1"/>
    <col min="6405" max="6405" width="6.85546875" style="47" bestFit="1" customWidth="1"/>
    <col min="6406" max="6406" width="7.85546875" style="47" bestFit="1" customWidth="1"/>
    <col min="6407" max="6407" width="11.42578125" style="47"/>
    <col min="6408" max="6408" width="46" style="47" customWidth="1"/>
    <col min="6409" max="6409" width="17" style="47" customWidth="1"/>
    <col min="6410" max="6410" width="14.28515625" style="47" customWidth="1"/>
    <col min="6411" max="6656" width="11.42578125" style="47"/>
    <col min="6657" max="6657" width="5.140625" style="47" customWidth="1"/>
    <col min="6658" max="6658" width="57.5703125" style="47" customWidth="1"/>
    <col min="6659" max="6659" width="16.7109375" style="47" customWidth="1"/>
    <col min="6660" max="6660" width="10.28515625" style="47" bestFit="1" customWidth="1"/>
    <col min="6661" max="6661" width="6.85546875" style="47" bestFit="1" customWidth="1"/>
    <col min="6662" max="6662" width="7.85546875" style="47" bestFit="1" customWidth="1"/>
    <col min="6663" max="6663" width="11.42578125" style="47"/>
    <col min="6664" max="6664" width="46" style="47" customWidth="1"/>
    <col min="6665" max="6665" width="17" style="47" customWidth="1"/>
    <col min="6666" max="6666" width="14.28515625" style="47" customWidth="1"/>
    <col min="6667" max="6912" width="11.42578125" style="47"/>
    <col min="6913" max="6913" width="5.140625" style="47" customWidth="1"/>
    <col min="6914" max="6914" width="57.5703125" style="47" customWidth="1"/>
    <col min="6915" max="6915" width="16.7109375" style="47" customWidth="1"/>
    <col min="6916" max="6916" width="10.28515625" style="47" bestFit="1" customWidth="1"/>
    <col min="6917" max="6917" width="6.85546875" style="47" bestFit="1" customWidth="1"/>
    <col min="6918" max="6918" width="7.85546875" style="47" bestFit="1" customWidth="1"/>
    <col min="6919" max="6919" width="11.42578125" style="47"/>
    <col min="6920" max="6920" width="46" style="47" customWidth="1"/>
    <col min="6921" max="6921" width="17" style="47" customWidth="1"/>
    <col min="6922" max="6922" width="14.28515625" style="47" customWidth="1"/>
    <col min="6923" max="7168" width="11.42578125" style="47"/>
    <col min="7169" max="7169" width="5.140625" style="47" customWidth="1"/>
    <col min="7170" max="7170" width="57.5703125" style="47" customWidth="1"/>
    <col min="7171" max="7171" width="16.7109375" style="47" customWidth="1"/>
    <col min="7172" max="7172" width="10.28515625" style="47" bestFit="1" customWidth="1"/>
    <col min="7173" max="7173" width="6.85546875" style="47" bestFit="1" customWidth="1"/>
    <col min="7174" max="7174" width="7.85546875" style="47" bestFit="1" customWidth="1"/>
    <col min="7175" max="7175" width="11.42578125" style="47"/>
    <col min="7176" max="7176" width="46" style="47" customWidth="1"/>
    <col min="7177" max="7177" width="17" style="47" customWidth="1"/>
    <col min="7178" max="7178" width="14.28515625" style="47" customWidth="1"/>
    <col min="7179" max="7424" width="11.42578125" style="47"/>
    <col min="7425" max="7425" width="5.140625" style="47" customWidth="1"/>
    <col min="7426" max="7426" width="57.5703125" style="47" customWidth="1"/>
    <col min="7427" max="7427" width="16.7109375" style="47" customWidth="1"/>
    <col min="7428" max="7428" width="10.28515625" style="47" bestFit="1" customWidth="1"/>
    <col min="7429" max="7429" width="6.85546875" style="47" bestFit="1" customWidth="1"/>
    <col min="7430" max="7430" width="7.85546875" style="47" bestFit="1" customWidth="1"/>
    <col min="7431" max="7431" width="11.42578125" style="47"/>
    <col min="7432" max="7432" width="46" style="47" customWidth="1"/>
    <col min="7433" max="7433" width="17" style="47" customWidth="1"/>
    <col min="7434" max="7434" width="14.28515625" style="47" customWidth="1"/>
    <col min="7435" max="7680" width="11.42578125" style="47"/>
    <col min="7681" max="7681" width="5.140625" style="47" customWidth="1"/>
    <col min="7682" max="7682" width="57.5703125" style="47" customWidth="1"/>
    <col min="7683" max="7683" width="16.7109375" style="47" customWidth="1"/>
    <col min="7684" max="7684" width="10.28515625" style="47" bestFit="1" customWidth="1"/>
    <col min="7685" max="7685" width="6.85546875" style="47" bestFit="1" customWidth="1"/>
    <col min="7686" max="7686" width="7.85546875" style="47" bestFit="1" customWidth="1"/>
    <col min="7687" max="7687" width="11.42578125" style="47"/>
    <col min="7688" max="7688" width="46" style="47" customWidth="1"/>
    <col min="7689" max="7689" width="17" style="47" customWidth="1"/>
    <col min="7690" max="7690" width="14.28515625" style="47" customWidth="1"/>
    <col min="7691" max="7936" width="11.42578125" style="47"/>
    <col min="7937" max="7937" width="5.140625" style="47" customWidth="1"/>
    <col min="7938" max="7938" width="57.5703125" style="47" customWidth="1"/>
    <col min="7939" max="7939" width="16.7109375" style="47" customWidth="1"/>
    <col min="7940" max="7940" width="10.28515625" style="47" bestFit="1" customWidth="1"/>
    <col min="7941" max="7941" width="6.85546875" style="47" bestFit="1" customWidth="1"/>
    <col min="7942" max="7942" width="7.85546875" style="47" bestFit="1" customWidth="1"/>
    <col min="7943" max="7943" width="11.42578125" style="47"/>
    <col min="7944" max="7944" width="46" style="47" customWidth="1"/>
    <col min="7945" max="7945" width="17" style="47" customWidth="1"/>
    <col min="7946" max="7946" width="14.28515625" style="47" customWidth="1"/>
    <col min="7947" max="8192" width="11.42578125" style="47"/>
    <col min="8193" max="8193" width="5.140625" style="47" customWidth="1"/>
    <col min="8194" max="8194" width="57.5703125" style="47" customWidth="1"/>
    <col min="8195" max="8195" width="16.7109375" style="47" customWidth="1"/>
    <col min="8196" max="8196" width="10.28515625" style="47" bestFit="1" customWidth="1"/>
    <col min="8197" max="8197" width="6.85546875" style="47" bestFit="1" customWidth="1"/>
    <col min="8198" max="8198" width="7.85546875" style="47" bestFit="1" customWidth="1"/>
    <col min="8199" max="8199" width="11.42578125" style="47"/>
    <col min="8200" max="8200" width="46" style="47" customWidth="1"/>
    <col min="8201" max="8201" width="17" style="47" customWidth="1"/>
    <col min="8202" max="8202" width="14.28515625" style="47" customWidth="1"/>
    <col min="8203" max="8448" width="11.42578125" style="47"/>
    <col min="8449" max="8449" width="5.140625" style="47" customWidth="1"/>
    <col min="8450" max="8450" width="57.5703125" style="47" customWidth="1"/>
    <col min="8451" max="8451" width="16.7109375" style="47" customWidth="1"/>
    <col min="8452" max="8452" width="10.28515625" style="47" bestFit="1" customWidth="1"/>
    <col min="8453" max="8453" width="6.85546875" style="47" bestFit="1" customWidth="1"/>
    <col min="8454" max="8454" width="7.85546875" style="47" bestFit="1" customWidth="1"/>
    <col min="8455" max="8455" width="11.42578125" style="47"/>
    <col min="8456" max="8456" width="46" style="47" customWidth="1"/>
    <col min="8457" max="8457" width="17" style="47" customWidth="1"/>
    <col min="8458" max="8458" width="14.28515625" style="47" customWidth="1"/>
    <col min="8459" max="8704" width="11.42578125" style="47"/>
    <col min="8705" max="8705" width="5.140625" style="47" customWidth="1"/>
    <col min="8706" max="8706" width="57.5703125" style="47" customWidth="1"/>
    <col min="8707" max="8707" width="16.7109375" style="47" customWidth="1"/>
    <col min="8708" max="8708" width="10.28515625" style="47" bestFit="1" customWidth="1"/>
    <col min="8709" max="8709" width="6.85546875" style="47" bestFit="1" customWidth="1"/>
    <col min="8710" max="8710" width="7.85546875" style="47" bestFit="1" customWidth="1"/>
    <col min="8711" max="8711" width="11.42578125" style="47"/>
    <col min="8712" max="8712" width="46" style="47" customWidth="1"/>
    <col min="8713" max="8713" width="17" style="47" customWidth="1"/>
    <col min="8714" max="8714" width="14.28515625" style="47" customWidth="1"/>
    <col min="8715" max="8960" width="11.42578125" style="47"/>
    <col min="8961" max="8961" width="5.140625" style="47" customWidth="1"/>
    <col min="8962" max="8962" width="57.5703125" style="47" customWidth="1"/>
    <col min="8963" max="8963" width="16.7109375" style="47" customWidth="1"/>
    <col min="8964" max="8964" width="10.28515625" style="47" bestFit="1" customWidth="1"/>
    <col min="8965" max="8965" width="6.85546875" style="47" bestFit="1" customWidth="1"/>
    <col min="8966" max="8966" width="7.85546875" style="47" bestFit="1" customWidth="1"/>
    <col min="8967" max="8967" width="11.42578125" style="47"/>
    <col min="8968" max="8968" width="46" style="47" customWidth="1"/>
    <col min="8969" max="8969" width="17" style="47" customWidth="1"/>
    <col min="8970" max="8970" width="14.28515625" style="47" customWidth="1"/>
    <col min="8971" max="9216" width="11.42578125" style="47"/>
    <col min="9217" max="9217" width="5.140625" style="47" customWidth="1"/>
    <col min="9218" max="9218" width="57.5703125" style="47" customWidth="1"/>
    <col min="9219" max="9219" width="16.7109375" style="47" customWidth="1"/>
    <col min="9220" max="9220" width="10.28515625" style="47" bestFit="1" customWidth="1"/>
    <col min="9221" max="9221" width="6.85546875" style="47" bestFit="1" customWidth="1"/>
    <col min="9222" max="9222" width="7.85546875" style="47" bestFit="1" customWidth="1"/>
    <col min="9223" max="9223" width="11.42578125" style="47"/>
    <col min="9224" max="9224" width="46" style="47" customWidth="1"/>
    <col min="9225" max="9225" width="17" style="47" customWidth="1"/>
    <col min="9226" max="9226" width="14.28515625" style="47" customWidth="1"/>
    <col min="9227" max="9472" width="11.42578125" style="47"/>
    <col min="9473" max="9473" width="5.140625" style="47" customWidth="1"/>
    <col min="9474" max="9474" width="57.5703125" style="47" customWidth="1"/>
    <col min="9475" max="9475" width="16.7109375" style="47" customWidth="1"/>
    <col min="9476" max="9476" width="10.28515625" style="47" bestFit="1" customWidth="1"/>
    <col min="9477" max="9477" width="6.85546875" style="47" bestFit="1" customWidth="1"/>
    <col min="9478" max="9478" width="7.85546875" style="47" bestFit="1" customWidth="1"/>
    <col min="9479" max="9479" width="11.42578125" style="47"/>
    <col min="9480" max="9480" width="46" style="47" customWidth="1"/>
    <col min="9481" max="9481" width="17" style="47" customWidth="1"/>
    <col min="9482" max="9482" width="14.28515625" style="47" customWidth="1"/>
    <col min="9483" max="9728" width="11.42578125" style="47"/>
    <col min="9729" max="9729" width="5.140625" style="47" customWidth="1"/>
    <col min="9730" max="9730" width="57.5703125" style="47" customWidth="1"/>
    <col min="9731" max="9731" width="16.7109375" style="47" customWidth="1"/>
    <col min="9732" max="9732" width="10.28515625" style="47" bestFit="1" customWidth="1"/>
    <col min="9733" max="9733" width="6.85546875" style="47" bestFit="1" customWidth="1"/>
    <col min="9734" max="9734" width="7.85546875" style="47" bestFit="1" customWidth="1"/>
    <col min="9735" max="9735" width="11.42578125" style="47"/>
    <col min="9736" max="9736" width="46" style="47" customWidth="1"/>
    <col min="9737" max="9737" width="17" style="47" customWidth="1"/>
    <col min="9738" max="9738" width="14.28515625" style="47" customWidth="1"/>
    <col min="9739" max="9984" width="11.42578125" style="47"/>
    <col min="9985" max="9985" width="5.140625" style="47" customWidth="1"/>
    <col min="9986" max="9986" width="57.5703125" style="47" customWidth="1"/>
    <col min="9987" max="9987" width="16.7109375" style="47" customWidth="1"/>
    <col min="9988" max="9988" width="10.28515625" style="47" bestFit="1" customWidth="1"/>
    <col min="9989" max="9989" width="6.85546875" style="47" bestFit="1" customWidth="1"/>
    <col min="9990" max="9990" width="7.85546875" style="47" bestFit="1" customWidth="1"/>
    <col min="9991" max="9991" width="11.42578125" style="47"/>
    <col min="9992" max="9992" width="46" style="47" customWidth="1"/>
    <col min="9993" max="9993" width="17" style="47" customWidth="1"/>
    <col min="9994" max="9994" width="14.28515625" style="47" customWidth="1"/>
    <col min="9995" max="10240" width="11.42578125" style="47"/>
    <col min="10241" max="10241" width="5.140625" style="47" customWidth="1"/>
    <col min="10242" max="10242" width="57.5703125" style="47" customWidth="1"/>
    <col min="10243" max="10243" width="16.7109375" style="47" customWidth="1"/>
    <col min="10244" max="10244" width="10.28515625" style="47" bestFit="1" customWidth="1"/>
    <col min="10245" max="10245" width="6.85546875" style="47" bestFit="1" customWidth="1"/>
    <col min="10246" max="10246" width="7.85546875" style="47" bestFit="1" customWidth="1"/>
    <col min="10247" max="10247" width="11.42578125" style="47"/>
    <col min="10248" max="10248" width="46" style="47" customWidth="1"/>
    <col min="10249" max="10249" width="17" style="47" customWidth="1"/>
    <col min="10250" max="10250" width="14.28515625" style="47" customWidth="1"/>
    <col min="10251" max="10496" width="11.42578125" style="47"/>
    <col min="10497" max="10497" width="5.140625" style="47" customWidth="1"/>
    <col min="10498" max="10498" width="57.5703125" style="47" customWidth="1"/>
    <col min="10499" max="10499" width="16.7109375" style="47" customWidth="1"/>
    <col min="10500" max="10500" width="10.28515625" style="47" bestFit="1" customWidth="1"/>
    <col min="10501" max="10501" width="6.85546875" style="47" bestFit="1" customWidth="1"/>
    <col min="10502" max="10502" width="7.85546875" style="47" bestFit="1" customWidth="1"/>
    <col min="10503" max="10503" width="11.42578125" style="47"/>
    <col min="10504" max="10504" width="46" style="47" customWidth="1"/>
    <col min="10505" max="10505" width="17" style="47" customWidth="1"/>
    <col min="10506" max="10506" width="14.28515625" style="47" customWidth="1"/>
    <col min="10507" max="10752" width="11.42578125" style="47"/>
    <col min="10753" max="10753" width="5.140625" style="47" customWidth="1"/>
    <col min="10754" max="10754" width="57.5703125" style="47" customWidth="1"/>
    <col min="10755" max="10755" width="16.7109375" style="47" customWidth="1"/>
    <col min="10756" max="10756" width="10.28515625" style="47" bestFit="1" customWidth="1"/>
    <col min="10757" max="10757" width="6.85546875" style="47" bestFit="1" customWidth="1"/>
    <col min="10758" max="10758" width="7.85546875" style="47" bestFit="1" customWidth="1"/>
    <col min="10759" max="10759" width="11.42578125" style="47"/>
    <col min="10760" max="10760" width="46" style="47" customWidth="1"/>
    <col min="10761" max="10761" width="17" style="47" customWidth="1"/>
    <col min="10762" max="10762" width="14.28515625" style="47" customWidth="1"/>
    <col min="10763" max="11008" width="11.42578125" style="47"/>
    <col min="11009" max="11009" width="5.140625" style="47" customWidth="1"/>
    <col min="11010" max="11010" width="57.5703125" style="47" customWidth="1"/>
    <col min="11011" max="11011" width="16.7109375" style="47" customWidth="1"/>
    <col min="11012" max="11012" width="10.28515625" style="47" bestFit="1" customWidth="1"/>
    <col min="11013" max="11013" width="6.85546875" style="47" bestFit="1" customWidth="1"/>
    <col min="11014" max="11014" width="7.85546875" style="47" bestFit="1" customWidth="1"/>
    <col min="11015" max="11015" width="11.42578125" style="47"/>
    <col min="11016" max="11016" width="46" style="47" customWidth="1"/>
    <col min="11017" max="11017" width="17" style="47" customWidth="1"/>
    <col min="11018" max="11018" width="14.28515625" style="47" customWidth="1"/>
    <col min="11019" max="11264" width="11.42578125" style="47"/>
    <col min="11265" max="11265" width="5.140625" style="47" customWidth="1"/>
    <col min="11266" max="11266" width="57.5703125" style="47" customWidth="1"/>
    <col min="11267" max="11267" width="16.7109375" style="47" customWidth="1"/>
    <col min="11268" max="11268" width="10.28515625" style="47" bestFit="1" customWidth="1"/>
    <col min="11269" max="11269" width="6.85546875" style="47" bestFit="1" customWidth="1"/>
    <col min="11270" max="11270" width="7.85546875" style="47" bestFit="1" customWidth="1"/>
    <col min="11271" max="11271" width="11.42578125" style="47"/>
    <col min="11272" max="11272" width="46" style="47" customWidth="1"/>
    <col min="11273" max="11273" width="17" style="47" customWidth="1"/>
    <col min="11274" max="11274" width="14.28515625" style="47" customWidth="1"/>
    <col min="11275" max="11520" width="11.42578125" style="47"/>
    <col min="11521" max="11521" width="5.140625" style="47" customWidth="1"/>
    <col min="11522" max="11522" width="57.5703125" style="47" customWidth="1"/>
    <col min="11523" max="11523" width="16.7109375" style="47" customWidth="1"/>
    <col min="11524" max="11524" width="10.28515625" style="47" bestFit="1" customWidth="1"/>
    <col min="11525" max="11525" width="6.85546875" style="47" bestFit="1" customWidth="1"/>
    <col min="11526" max="11526" width="7.85546875" style="47" bestFit="1" customWidth="1"/>
    <col min="11527" max="11527" width="11.42578125" style="47"/>
    <col min="11528" max="11528" width="46" style="47" customWidth="1"/>
    <col min="11529" max="11529" width="17" style="47" customWidth="1"/>
    <col min="11530" max="11530" width="14.28515625" style="47" customWidth="1"/>
    <col min="11531" max="11776" width="11.42578125" style="47"/>
    <col min="11777" max="11777" width="5.140625" style="47" customWidth="1"/>
    <col min="11778" max="11778" width="57.5703125" style="47" customWidth="1"/>
    <col min="11779" max="11779" width="16.7109375" style="47" customWidth="1"/>
    <col min="11780" max="11780" width="10.28515625" style="47" bestFit="1" customWidth="1"/>
    <col min="11781" max="11781" width="6.85546875" style="47" bestFit="1" customWidth="1"/>
    <col min="11782" max="11782" width="7.85546875" style="47" bestFit="1" customWidth="1"/>
    <col min="11783" max="11783" width="11.42578125" style="47"/>
    <col min="11784" max="11784" width="46" style="47" customWidth="1"/>
    <col min="11785" max="11785" width="17" style="47" customWidth="1"/>
    <col min="11786" max="11786" width="14.28515625" style="47" customWidth="1"/>
    <col min="11787" max="12032" width="11.42578125" style="47"/>
    <col min="12033" max="12033" width="5.140625" style="47" customWidth="1"/>
    <col min="12034" max="12034" width="57.5703125" style="47" customWidth="1"/>
    <col min="12035" max="12035" width="16.7109375" style="47" customWidth="1"/>
    <col min="12036" max="12036" width="10.28515625" style="47" bestFit="1" customWidth="1"/>
    <col min="12037" max="12037" width="6.85546875" style="47" bestFit="1" customWidth="1"/>
    <col min="12038" max="12038" width="7.85546875" style="47" bestFit="1" customWidth="1"/>
    <col min="12039" max="12039" width="11.42578125" style="47"/>
    <col min="12040" max="12040" width="46" style="47" customWidth="1"/>
    <col min="12041" max="12041" width="17" style="47" customWidth="1"/>
    <col min="12042" max="12042" width="14.28515625" style="47" customWidth="1"/>
    <col min="12043" max="12288" width="11.42578125" style="47"/>
    <col min="12289" max="12289" width="5.140625" style="47" customWidth="1"/>
    <col min="12290" max="12290" width="57.5703125" style="47" customWidth="1"/>
    <col min="12291" max="12291" width="16.7109375" style="47" customWidth="1"/>
    <col min="12292" max="12292" width="10.28515625" style="47" bestFit="1" customWidth="1"/>
    <col min="12293" max="12293" width="6.85546875" style="47" bestFit="1" customWidth="1"/>
    <col min="12294" max="12294" width="7.85546875" style="47" bestFit="1" customWidth="1"/>
    <col min="12295" max="12295" width="11.42578125" style="47"/>
    <col min="12296" max="12296" width="46" style="47" customWidth="1"/>
    <col min="12297" max="12297" width="17" style="47" customWidth="1"/>
    <col min="12298" max="12298" width="14.28515625" style="47" customWidth="1"/>
    <col min="12299" max="12544" width="11.42578125" style="47"/>
    <col min="12545" max="12545" width="5.140625" style="47" customWidth="1"/>
    <col min="12546" max="12546" width="57.5703125" style="47" customWidth="1"/>
    <col min="12547" max="12547" width="16.7109375" style="47" customWidth="1"/>
    <col min="12548" max="12548" width="10.28515625" style="47" bestFit="1" customWidth="1"/>
    <col min="12549" max="12549" width="6.85546875" style="47" bestFit="1" customWidth="1"/>
    <col min="12550" max="12550" width="7.85546875" style="47" bestFit="1" customWidth="1"/>
    <col min="12551" max="12551" width="11.42578125" style="47"/>
    <col min="12552" max="12552" width="46" style="47" customWidth="1"/>
    <col min="12553" max="12553" width="17" style="47" customWidth="1"/>
    <col min="12554" max="12554" width="14.28515625" style="47" customWidth="1"/>
    <col min="12555" max="12800" width="11.42578125" style="47"/>
    <col min="12801" max="12801" width="5.140625" style="47" customWidth="1"/>
    <col min="12802" max="12802" width="57.5703125" style="47" customWidth="1"/>
    <col min="12803" max="12803" width="16.7109375" style="47" customWidth="1"/>
    <col min="12804" max="12804" width="10.28515625" style="47" bestFit="1" customWidth="1"/>
    <col min="12805" max="12805" width="6.85546875" style="47" bestFit="1" customWidth="1"/>
    <col min="12806" max="12806" width="7.85546875" style="47" bestFit="1" customWidth="1"/>
    <col min="12807" max="12807" width="11.42578125" style="47"/>
    <col min="12808" max="12808" width="46" style="47" customWidth="1"/>
    <col min="12809" max="12809" width="17" style="47" customWidth="1"/>
    <col min="12810" max="12810" width="14.28515625" style="47" customWidth="1"/>
    <col min="12811" max="13056" width="11.42578125" style="47"/>
    <col min="13057" max="13057" width="5.140625" style="47" customWidth="1"/>
    <col min="13058" max="13058" width="57.5703125" style="47" customWidth="1"/>
    <col min="13059" max="13059" width="16.7109375" style="47" customWidth="1"/>
    <col min="13060" max="13060" width="10.28515625" style="47" bestFit="1" customWidth="1"/>
    <col min="13061" max="13061" width="6.85546875" style="47" bestFit="1" customWidth="1"/>
    <col min="13062" max="13062" width="7.85546875" style="47" bestFit="1" customWidth="1"/>
    <col min="13063" max="13063" width="11.42578125" style="47"/>
    <col min="13064" max="13064" width="46" style="47" customWidth="1"/>
    <col min="13065" max="13065" width="17" style="47" customWidth="1"/>
    <col min="13066" max="13066" width="14.28515625" style="47" customWidth="1"/>
    <col min="13067" max="13312" width="11.42578125" style="47"/>
    <col min="13313" max="13313" width="5.140625" style="47" customWidth="1"/>
    <col min="13314" max="13314" width="57.5703125" style="47" customWidth="1"/>
    <col min="13315" max="13315" width="16.7109375" style="47" customWidth="1"/>
    <col min="13316" max="13316" width="10.28515625" style="47" bestFit="1" customWidth="1"/>
    <col min="13317" max="13317" width="6.85546875" style="47" bestFit="1" customWidth="1"/>
    <col min="13318" max="13318" width="7.85546875" style="47" bestFit="1" customWidth="1"/>
    <col min="13319" max="13319" width="11.42578125" style="47"/>
    <col min="13320" max="13320" width="46" style="47" customWidth="1"/>
    <col min="13321" max="13321" width="17" style="47" customWidth="1"/>
    <col min="13322" max="13322" width="14.28515625" style="47" customWidth="1"/>
    <col min="13323" max="13568" width="11.42578125" style="47"/>
    <col min="13569" max="13569" width="5.140625" style="47" customWidth="1"/>
    <col min="13570" max="13570" width="57.5703125" style="47" customWidth="1"/>
    <col min="13571" max="13571" width="16.7109375" style="47" customWidth="1"/>
    <col min="13572" max="13572" width="10.28515625" style="47" bestFit="1" customWidth="1"/>
    <col min="13573" max="13573" width="6.85546875" style="47" bestFit="1" customWidth="1"/>
    <col min="13574" max="13574" width="7.85546875" style="47" bestFit="1" customWidth="1"/>
    <col min="13575" max="13575" width="11.42578125" style="47"/>
    <col min="13576" max="13576" width="46" style="47" customWidth="1"/>
    <col min="13577" max="13577" width="17" style="47" customWidth="1"/>
    <col min="13578" max="13578" width="14.28515625" style="47" customWidth="1"/>
    <col min="13579" max="13824" width="11.42578125" style="47"/>
    <col min="13825" max="13825" width="5.140625" style="47" customWidth="1"/>
    <col min="13826" max="13826" width="57.5703125" style="47" customWidth="1"/>
    <col min="13827" max="13827" width="16.7109375" style="47" customWidth="1"/>
    <col min="13828" max="13828" width="10.28515625" style="47" bestFit="1" customWidth="1"/>
    <col min="13829" max="13829" width="6.85546875" style="47" bestFit="1" customWidth="1"/>
    <col min="13830" max="13830" width="7.85546875" style="47" bestFit="1" customWidth="1"/>
    <col min="13831" max="13831" width="11.42578125" style="47"/>
    <col min="13832" max="13832" width="46" style="47" customWidth="1"/>
    <col min="13833" max="13833" width="17" style="47" customWidth="1"/>
    <col min="13834" max="13834" width="14.28515625" style="47" customWidth="1"/>
    <col min="13835" max="14080" width="11.42578125" style="47"/>
    <col min="14081" max="14081" width="5.140625" style="47" customWidth="1"/>
    <col min="14082" max="14082" width="57.5703125" style="47" customWidth="1"/>
    <col min="14083" max="14083" width="16.7109375" style="47" customWidth="1"/>
    <col min="14084" max="14084" width="10.28515625" style="47" bestFit="1" customWidth="1"/>
    <col min="14085" max="14085" width="6.85546875" style="47" bestFit="1" customWidth="1"/>
    <col min="14086" max="14086" width="7.85546875" style="47" bestFit="1" customWidth="1"/>
    <col min="14087" max="14087" width="11.42578125" style="47"/>
    <col min="14088" max="14088" width="46" style="47" customWidth="1"/>
    <col min="14089" max="14089" width="17" style="47" customWidth="1"/>
    <col min="14090" max="14090" width="14.28515625" style="47" customWidth="1"/>
    <col min="14091" max="14336" width="11.42578125" style="47"/>
    <col min="14337" max="14337" width="5.140625" style="47" customWidth="1"/>
    <col min="14338" max="14338" width="57.5703125" style="47" customWidth="1"/>
    <col min="14339" max="14339" width="16.7109375" style="47" customWidth="1"/>
    <col min="14340" max="14340" width="10.28515625" style="47" bestFit="1" customWidth="1"/>
    <col min="14341" max="14341" width="6.85546875" style="47" bestFit="1" customWidth="1"/>
    <col min="14342" max="14342" width="7.85546875" style="47" bestFit="1" customWidth="1"/>
    <col min="14343" max="14343" width="11.42578125" style="47"/>
    <col min="14344" max="14344" width="46" style="47" customWidth="1"/>
    <col min="14345" max="14345" width="17" style="47" customWidth="1"/>
    <col min="14346" max="14346" width="14.28515625" style="47" customWidth="1"/>
    <col min="14347" max="14592" width="11.42578125" style="47"/>
    <col min="14593" max="14593" width="5.140625" style="47" customWidth="1"/>
    <col min="14594" max="14594" width="57.5703125" style="47" customWidth="1"/>
    <col min="14595" max="14595" width="16.7109375" style="47" customWidth="1"/>
    <col min="14596" max="14596" width="10.28515625" style="47" bestFit="1" customWidth="1"/>
    <col min="14597" max="14597" width="6.85546875" style="47" bestFit="1" customWidth="1"/>
    <col min="14598" max="14598" width="7.85546875" style="47" bestFit="1" customWidth="1"/>
    <col min="14599" max="14599" width="11.42578125" style="47"/>
    <col min="14600" max="14600" width="46" style="47" customWidth="1"/>
    <col min="14601" max="14601" width="17" style="47" customWidth="1"/>
    <col min="14602" max="14602" width="14.28515625" style="47" customWidth="1"/>
    <col min="14603" max="14848" width="11.42578125" style="47"/>
    <col min="14849" max="14849" width="5.140625" style="47" customWidth="1"/>
    <col min="14850" max="14850" width="57.5703125" style="47" customWidth="1"/>
    <col min="14851" max="14851" width="16.7109375" style="47" customWidth="1"/>
    <col min="14852" max="14852" width="10.28515625" style="47" bestFit="1" customWidth="1"/>
    <col min="14853" max="14853" width="6.85546875" style="47" bestFit="1" customWidth="1"/>
    <col min="14854" max="14854" width="7.85546875" style="47" bestFit="1" customWidth="1"/>
    <col min="14855" max="14855" width="11.42578125" style="47"/>
    <col min="14856" max="14856" width="46" style="47" customWidth="1"/>
    <col min="14857" max="14857" width="17" style="47" customWidth="1"/>
    <col min="14858" max="14858" width="14.28515625" style="47" customWidth="1"/>
    <col min="14859" max="15104" width="11.42578125" style="47"/>
    <col min="15105" max="15105" width="5.140625" style="47" customWidth="1"/>
    <col min="15106" max="15106" width="57.5703125" style="47" customWidth="1"/>
    <col min="15107" max="15107" width="16.7109375" style="47" customWidth="1"/>
    <col min="15108" max="15108" width="10.28515625" style="47" bestFit="1" customWidth="1"/>
    <col min="15109" max="15109" width="6.85546875" style="47" bestFit="1" customWidth="1"/>
    <col min="15110" max="15110" width="7.85546875" style="47" bestFit="1" customWidth="1"/>
    <col min="15111" max="15111" width="11.42578125" style="47"/>
    <col min="15112" max="15112" width="46" style="47" customWidth="1"/>
    <col min="15113" max="15113" width="17" style="47" customWidth="1"/>
    <col min="15114" max="15114" width="14.28515625" style="47" customWidth="1"/>
    <col min="15115" max="15360" width="11.42578125" style="47"/>
    <col min="15361" max="15361" width="5.140625" style="47" customWidth="1"/>
    <col min="15362" max="15362" width="57.5703125" style="47" customWidth="1"/>
    <col min="15363" max="15363" width="16.7109375" style="47" customWidth="1"/>
    <col min="15364" max="15364" width="10.28515625" style="47" bestFit="1" customWidth="1"/>
    <col min="15365" max="15365" width="6.85546875" style="47" bestFit="1" customWidth="1"/>
    <col min="15366" max="15366" width="7.85546875" style="47" bestFit="1" customWidth="1"/>
    <col min="15367" max="15367" width="11.42578125" style="47"/>
    <col min="15368" max="15368" width="46" style="47" customWidth="1"/>
    <col min="15369" max="15369" width="17" style="47" customWidth="1"/>
    <col min="15370" max="15370" width="14.28515625" style="47" customWidth="1"/>
    <col min="15371" max="15616" width="11.42578125" style="47"/>
    <col min="15617" max="15617" width="5.140625" style="47" customWidth="1"/>
    <col min="15618" max="15618" width="57.5703125" style="47" customWidth="1"/>
    <col min="15619" max="15619" width="16.7109375" style="47" customWidth="1"/>
    <col min="15620" max="15620" width="10.28515625" style="47" bestFit="1" customWidth="1"/>
    <col min="15621" max="15621" width="6.85546875" style="47" bestFit="1" customWidth="1"/>
    <col min="15622" max="15622" width="7.85546875" style="47" bestFit="1" customWidth="1"/>
    <col min="15623" max="15623" width="11.42578125" style="47"/>
    <col min="15624" max="15624" width="46" style="47" customWidth="1"/>
    <col min="15625" max="15625" width="17" style="47" customWidth="1"/>
    <col min="15626" max="15626" width="14.28515625" style="47" customWidth="1"/>
    <col min="15627" max="15872" width="11.42578125" style="47"/>
    <col min="15873" max="15873" width="5.140625" style="47" customWidth="1"/>
    <col min="15874" max="15874" width="57.5703125" style="47" customWidth="1"/>
    <col min="15875" max="15875" width="16.7109375" style="47" customWidth="1"/>
    <col min="15876" max="15876" width="10.28515625" style="47" bestFit="1" customWidth="1"/>
    <col min="15877" max="15877" width="6.85546875" style="47" bestFit="1" customWidth="1"/>
    <col min="15878" max="15878" width="7.85546875" style="47" bestFit="1" customWidth="1"/>
    <col min="15879" max="15879" width="11.42578125" style="47"/>
    <col min="15880" max="15880" width="46" style="47" customWidth="1"/>
    <col min="15881" max="15881" width="17" style="47" customWidth="1"/>
    <col min="15882" max="15882" width="14.28515625" style="47" customWidth="1"/>
    <col min="15883" max="16128" width="11.42578125" style="47"/>
    <col min="16129" max="16129" width="5.140625" style="47" customWidth="1"/>
    <col min="16130" max="16130" width="57.5703125" style="47" customWidth="1"/>
    <col min="16131" max="16131" width="16.7109375" style="47" customWidth="1"/>
    <col min="16132" max="16132" width="10.28515625" style="47" bestFit="1" customWidth="1"/>
    <col min="16133" max="16133" width="6.85546875" style="47" bestFit="1" customWidth="1"/>
    <col min="16134" max="16134" width="7.85546875" style="47" bestFit="1" customWidth="1"/>
    <col min="16135" max="16135" width="11.42578125" style="47"/>
    <col min="16136" max="16136" width="46" style="47" customWidth="1"/>
    <col min="16137" max="16137" width="17" style="47" customWidth="1"/>
    <col min="16138" max="16138" width="14.28515625" style="47" customWidth="1"/>
    <col min="16139" max="16384" width="11.42578125" style="47"/>
  </cols>
  <sheetData>
    <row r="1" spans="1:7" x14ac:dyDescent="0.2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">
      <c r="B4" s="302" t="s">
        <v>314</v>
      </c>
      <c r="C4" s="302"/>
      <c r="D4" s="302"/>
      <c r="E4" s="302"/>
    </row>
    <row r="5" spans="1:7" ht="24.6" customHeight="1" x14ac:dyDescent="0.25">
      <c r="B5" s="303" t="s">
        <v>137</v>
      </c>
      <c r="C5" s="303"/>
      <c r="D5" s="303"/>
      <c r="E5" s="303"/>
    </row>
    <row r="6" spans="1:7" ht="36" customHeight="1" x14ac:dyDescent="0.25">
      <c r="B6" s="237" t="s">
        <v>15</v>
      </c>
      <c r="C6" s="237"/>
      <c r="D6" s="237"/>
      <c r="E6" s="237"/>
      <c r="F6" s="237"/>
      <c r="G6" s="237"/>
    </row>
    <row r="7" spans="1:7" x14ac:dyDescent="0.2">
      <c r="B7" s="284" t="s">
        <v>255</v>
      </c>
      <c r="C7" s="284"/>
      <c r="D7" s="284"/>
      <c r="E7" s="284"/>
    </row>
    <row r="8" spans="1:7" x14ac:dyDescent="0.2">
      <c r="B8" s="285" t="s">
        <v>313</v>
      </c>
      <c r="C8" s="285"/>
      <c r="D8" s="285"/>
      <c r="E8" s="285"/>
    </row>
    <row r="10" spans="1:7" s="48" customFormat="1" ht="23.25" customHeight="1" x14ac:dyDescent="0.25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">
      <c r="A11" s="47"/>
      <c r="B11" s="49" t="s">
        <v>140</v>
      </c>
      <c r="C11" s="50"/>
      <c r="D11" s="50"/>
      <c r="E11" s="50"/>
    </row>
    <row r="12" spans="1:7" s="48" customFormat="1" ht="15.95" customHeight="1" x14ac:dyDescent="0.25">
      <c r="A12" s="47"/>
      <c r="B12" s="51" t="s">
        <v>141</v>
      </c>
      <c r="C12" s="287" t="s">
        <v>281</v>
      </c>
      <c r="D12" s="287"/>
      <c r="E12" s="287"/>
    </row>
    <row r="13" spans="1:7" s="48" customFormat="1" ht="15.95" customHeight="1" x14ac:dyDescent="0.25">
      <c r="A13" s="47"/>
      <c r="B13" s="52" t="s">
        <v>142</v>
      </c>
      <c r="C13" s="289">
        <v>15.21</v>
      </c>
      <c r="D13" s="289"/>
      <c r="E13" s="289"/>
    </row>
    <row r="14" spans="1:7" s="48" customFormat="1" ht="15.95" customHeight="1" x14ac:dyDescent="0.25">
      <c r="A14" s="47"/>
      <c r="B14" s="53" t="s">
        <v>143</v>
      </c>
      <c r="C14" s="290" t="s">
        <v>257</v>
      </c>
      <c r="D14" s="291"/>
      <c r="E14" s="291"/>
    </row>
    <row r="15" spans="1:7" s="48" customFormat="1" ht="15.95" customHeight="1" x14ac:dyDescent="0.25">
      <c r="A15" s="47"/>
      <c r="B15" s="52" t="s">
        <v>144</v>
      </c>
      <c r="C15" s="292">
        <v>1441.67</v>
      </c>
      <c r="D15" s="292"/>
      <c r="E15" s="292"/>
    </row>
    <row r="16" spans="1:7" s="48" customFormat="1" ht="15.95" customHeight="1" x14ac:dyDescent="0.25">
      <c r="A16" s="47"/>
      <c r="B16" s="54" t="s">
        <v>145</v>
      </c>
      <c r="C16" s="289" t="s">
        <v>258</v>
      </c>
      <c r="D16" s="289"/>
      <c r="E16" s="289"/>
    </row>
    <row r="17" spans="1:6" s="48" customFormat="1" ht="15.95" customHeight="1" x14ac:dyDescent="0.25">
      <c r="A17" s="47"/>
      <c r="B17" s="55" t="s">
        <v>146</v>
      </c>
      <c r="C17" s="293">
        <v>60</v>
      </c>
      <c r="D17" s="294"/>
      <c r="E17" s="295"/>
    </row>
    <row r="18" spans="1:6" s="48" customFormat="1" ht="15.95" customHeight="1" thickBot="1" x14ac:dyDescent="0.3">
      <c r="A18" s="47"/>
      <c r="B18" s="56" t="s">
        <v>147</v>
      </c>
      <c r="C18" s="296">
        <v>44285</v>
      </c>
      <c r="D18" s="296"/>
      <c r="E18" s="296"/>
    </row>
    <row r="19" spans="1:6" s="48" customFormat="1" ht="15.95" customHeight="1" x14ac:dyDescent="0.25">
      <c r="A19" s="47"/>
      <c r="B19" s="47"/>
      <c r="C19" s="57"/>
    </row>
    <row r="20" spans="1:6" s="48" customFormat="1" ht="12" customHeight="1" thickBot="1" x14ac:dyDescent="0.3">
      <c r="A20" s="47"/>
      <c r="B20" s="47"/>
    </row>
    <row r="21" spans="1:6" s="48" customFormat="1" ht="15.75" customHeight="1" x14ac:dyDescent="0.25">
      <c r="A21" s="297" t="s">
        <v>148</v>
      </c>
      <c r="B21" s="297"/>
      <c r="C21" s="297"/>
    </row>
    <row r="22" spans="1:6" s="48" customFormat="1" ht="15.95" customHeight="1" x14ac:dyDescent="0.25">
      <c r="A22" s="58">
        <v>1</v>
      </c>
      <c r="B22" s="59" t="s">
        <v>149</v>
      </c>
      <c r="C22" s="60" t="s">
        <v>150</v>
      </c>
    </row>
    <row r="23" spans="1:6" s="48" customFormat="1" ht="15.95" customHeight="1" x14ac:dyDescent="0.25">
      <c r="A23" s="61" t="s">
        <v>151</v>
      </c>
      <c r="B23" s="62" t="s">
        <v>152</v>
      </c>
      <c r="C23" s="63">
        <f>C15</f>
        <v>1441.67</v>
      </c>
    </row>
    <row r="24" spans="1:6" s="48" customFormat="1" ht="15.95" customHeight="1" x14ac:dyDescent="0.25">
      <c r="A24" s="61" t="s">
        <v>153</v>
      </c>
      <c r="B24" s="62" t="s">
        <v>154</v>
      </c>
      <c r="C24" s="64"/>
    </row>
    <row r="25" spans="1:6" ht="15.95" customHeight="1" x14ac:dyDescent="0.25">
      <c r="A25" s="61" t="s">
        <v>155</v>
      </c>
      <c r="B25" s="62" t="s">
        <v>156</v>
      </c>
      <c r="C25" s="64"/>
      <c r="D25" s="48"/>
      <c r="F25" s="47"/>
    </row>
    <row r="26" spans="1:6" ht="15.95" customHeight="1" x14ac:dyDescent="0.25">
      <c r="A26" s="61" t="s">
        <v>157</v>
      </c>
      <c r="B26" s="65" t="s">
        <v>158</v>
      </c>
      <c r="C26" s="64"/>
      <c r="D26" s="48"/>
      <c r="F26" s="47"/>
    </row>
    <row r="27" spans="1:6" ht="15.95" customHeight="1" x14ac:dyDescent="0.25">
      <c r="A27" s="61" t="s">
        <v>159</v>
      </c>
      <c r="B27" s="65" t="s">
        <v>160</v>
      </c>
      <c r="C27" s="64"/>
      <c r="D27" s="48"/>
      <c r="F27" s="47"/>
    </row>
    <row r="28" spans="1:6" ht="15.95" customHeight="1" x14ac:dyDescent="0.25">
      <c r="A28" s="61" t="s">
        <v>161</v>
      </c>
      <c r="B28" s="66" t="s">
        <v>162</v>
      </c>
      <c r="C28" s="67"/>
      <c r="D28" s="48"/>
      <c r="F28" s="47"/>
    </row>
    <row r="29" spans="1:6" ht="15.95" customHeight="1" thickBot="1" x14ac:dyDescent="0.3">
      <c r="A29" s="68"/>
      <c r="B29" s="69" t="s">
        <v>163</v>
      </c>
      <c r="C29" s="70">
        <f>SUM(C23:C28)</f>
        <v>1441.67</v>
      </c>
      <c r="D29" s="48"/>
      <c r="F29" s="47"/>
    </row>
    <row r="30" spans="1:6" ht="15.95" customHeight="1" thickBot="1" x14ac:dyDescent="0.3">
      <c r="B30" s="298"/>
      <c r="C30" s="298"/>
      <c r="D30" s="298"/>
      <c r="E30" s="48"/>
      <c r="F30" s="47"/>
    </row>
    <row r="31" spans="1:6" ht="15.95" customHeight="1" x14ac:dyDescent="0.25">
      <c r="A31" s="51"/>
      <c r="B31" s="282" t="s">
        <v>164</v>
      </c>
      <c r="C31" s="282"/>
      <c r="D31" s="48"/>
      <c r="F31" s="47"/>
    </row>
    <row r="32" spans="1:6" ht="15.95" customHeight="1" x14ac:dyDescent="0.25">
      <c r="A32" s="71"/>
      <c r="B32" s="299" t="s">
        <v>165</v>
      </c>
      <c r="C32" s="299"/>
      <c r="D32" s="48"/>
      <c r="F32" s="47"/>
    </row>
    <row r="33" spans="1:6" ht="15.95" customHeight="1" x14ac:dyDescent="0.25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5" customHeight="1" x14ac:dyDescent="0.25">
      <c r="A34" s="61" t="s">
        <v>151</v>
      </c>
      <c r="B34" s="73" t="s">
        <v>169</v>
      </c>
      <c r="C34" s="74">
        <f>C29*8.33%</f>
        <v>120.091111</v>
      </c>
      <c r="D34" s="48"/>
      <c r="F34" s="47"/>
    </row>
    <row r="35" spans="1:6" ht="15.95" customHeight="1" x14ac:dyDescent="0.25">
      <c r="A35" s="61" t="s">
        <v>153</v>
      </c>
      <c r="B35" s="73" t="s">
        <v>170</v>
      </c>
      <c r="C35" s="74">
        <f>C29*12.1%</f>
        <v>174.44207</v>
      </c>
      <c r="D35" s="75"/>
      <c r="F35" s="47"/>
    </row>
    <row r="36" spans="1:6" ht="15.95" customHeight="1" x14ac:dyDescent="0.25">
      <c r="A36" s="76"/>
      <c r="B36" s="77" t="s">
        <v>171</v>
      </c>
      <c r="C36" s="78">
        <f>SUM(C34:C35)</f>
        <v>294.53318100000001</v>
      </c>
      <c r="D36" s="79"/>
      <c r="F36" s="47"/>
    </row>
    <row r="37" spans="1:6" ht="35.25" customHeight="1" x14ac:dyDescent="0.25">
      <c r="A37" s="80" t="s">
        <v>155</v>
      </c>
      <c r="B37" s="81" t="s">
        <v>172</v>
      </c>
      <c r="C37" s="82">
        <f>C29*7.82%</f>
        <v>112.73859400000002</v>
      </c>
      <c r="D37" s="79"/>
      <c r="F37" s="47"/>
    </row>
    <row r="38" spans="1:6" ht="15.95" customHeight="1" thickBot="1" x14ac:dyDescent="0.3">
      <c r="E38" s="48"/>
      <c r="F38" s="47"/>
    </row>
    <row r="39" spans="1:6" ht="25.15" customHeight="1" thickBot="1" x14ac:dyDescent="0.3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25">
      <c r="A41" s="87" t="s">
        <v>151</v>
      </c>
      <c r="B41" s="88" t="s">
        <v>177</v>
      </c>
      <c r="C41" s="89">
        <v>20</v>
      </c>
      <c r="D41" s="90">
        <f>(C29*(C41/100))</f>
        <v>288.334</v>
      </c>
      <c r="E41" s="48"/>
      <c r="F41" s="47"/>
    </row>
    <row r="42" spans="1:6" ht="14.25" customHeight="1" x14ac:dyDescent="0.25">
      <c r="A42" s="87" t="s">
        <v>153</v>
      </c>
      <c r="B42" s="91" t="s">
        <v>178</v>
      </c>
      <c r="C42" s="92">
        <v>2.5</v>
      </c>
      <c r="D42" s="93">
        <f>(C29*(C42/100))</f>
        <v>36.04175</v>
      </c>
      <c r="E42" s="48"/>
      <c r="F42" s="47"/>
    </row>
    <row r="43" spans="1:6" ht="14.25" customHeight="1" x14ac:dyDescent="0.25">
      <c r="A43" s="87" t="s">
        <v>155</v>
      </c>
      <c r="B43" s="94" t="s">
        <v>179</v>
      </c>
      <c r="C43" s="95">
        <v>6</v>
      </c>
      <c r="D43" s="74">
        <f t="shared" ref="D43:D48" si="0">($C$29*(C43/100))</f>
        <v>86.500200000000007</v>
      </c>
      <c r="E43" s="48"/>
      <c r="F43" s="47"/>
    </row>
    <row r="44" spans="1:6" ht="14.25" customHeight="1" x14ac:dyDescent="0.25">
      <c r="A44" s="87" t="s">
        <v>157</v>
      </c>
      <c r="B44" s="91" t="s">
        <v>180</v>
      </c>
      <c r="C44" s="92">
        <v>1.5</v>
      </c>
      <c r="D44" s="93">
        <f t="shared" si="0"/>
        <v>21.625050000000002</v>
      </c>
      <c r="E44" s="48"/>
      <c r="F44" s="47"/>
    </row>
    <row r="45" spans="1:6" ht="14.25" customHeight="1" x14ac:dyDescent="0.25">
      <c r="A45" s="87" t="s">
        <v>159</v>
      </c>
      <c r="B45" s="91" t="s">
        <v>181</v>
      </c>
      <c r="C45" s="92">
        <v>1</v>
      </c>
      <c r="D45" s="93">
        <f t="shared" si="0"/>
        <v>14.416700000000001</v>
      </c>
      <c r="E45" s="48"/>
      <c r="F45" s="47"/>
    </row>
    <row r="46" spans="1:6" ht="14.25" customHeight="1" x14ac:dyDescent="0.25">
      <c r="A46" s="87" t="s">
        <v>161</v>
      </c>
      <c r="B46" s="91" t="s">
        <v>182</v>
      </c>
      <c r="C46" s="92">
        <v>0.60000000000000009</v>
      </c>
      <c r="D46" s="93">
        <f t="shared" si="0"/>
        <v>8.6500200000000014</v>
      </c>
      <c r="E46" s="48"/>
      <c r="F46" s="47"/>
    </row>
    <row r="47" spans="1:6" ht="14.25" customHeight="1" x14ac:dyDescent="0.25">
      <c r="A47" s="87" t="s">
        <v>183</v>
      </c>
      <c r="B47" s="91" t="s">
        <v>184</v>
      </c>
      <c r="C47" s="92">
        <v>0.2</v>
      </c>
      <c r="D47" s="93">
        <f t="shared" si="0"/>
        <v>2.88334</v>
      </c>
      <c r="E47" s="48"/>
      <c r="F47" s="47"/>
    </row>
    <row r="48" spans="1:6" ht="14.25" customHeight="1" x14ac:dyDescent="0.25">
      <c r="A48" s="87" t="s">
        <v>185</v>
      </c>
      <c r="B48" s="94" t="s">
        <v>186</v>
      </c>
      <c r="C48" s="95">
        <v>8</v>
      </c>
      <c r="D48" s="74">
        <f t="shared" si="0"/>
        <v>115.3336</v>
      </c>
      <c r="E48" s="48"/>
      <c r="F48" s="47"/>
    </row>
    <row r="49" spans="1:6" ht="14.25" customHeight="1" thickBot="1" x14ac:dyDescent="0.3">
      <c r="A49" s="96"/>
      <c r="B49" s="97" t="s">
        <v>187</v>
      </c>
      <c r="C49" s="98">
        <f>SUM(C41:C48)</f>
        <v>39.799999999999997</v>
      </c>
      <c r="D49" s="99">
        <f>SUM(D41:D48)</f>
        <v>573.78465999999992</v>
      </c>
      <c r="E49" s="48"/>
      <c r="F49" s="47"/>
    </row>
    <row r="50" spans="1:6" ht="14.25" customHeight="1" x14ac:dyDescent="0.25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">
      <c r="A51" s="100"/>
      <c r="B51" s="101"/>
      <c r="C51" s="100"/>
      <c r="D51" s="100"/>
      <c r="E51" s="48"/>
      <c r="F51" s="47"/>
    </row>
    <row r="52" spans="1:6" ht="14.25" customHeight="1" x14ac:dyDescent="0.25">
      <c r="A52" s="102"/>
      <c r="B52" s="103" t="s">
        <v>189</v>
      </c>
      <c r="C52" s="104"/>
      <c r="D52" s="48"/>
      <c r="F52" s="47"/>
    </row>
    <row r="53" spans="1:6" ht="14.25" customHeight="1" x14ac:dyDescent="0.25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25">
      <c r="A54" s="61" t="s">
        <v>151</v>
      </c>
      <c r="B54" s="105" t="s">
        <v>192</v>
      </c>
      <c r="C54" s="64">
        <f>((4.05*2*C13)-(C15*6%))</f>
        <v>36.700800000000001</v>
      </c>
      <c r="D54" s="48"/>
      <c r="F54" s="47"/>
    </row>
    <row r="55" spans="1:6" ht="14.25" customHeight="1" x14ac:dyDescent="0.25">
      <c r="A55" s="61" t="s">
        <v>153</v>
      </c>
      <c r="B55" s="62" t="s">
        <v>193</v>
      </c>
      <c r="C55" s="64">
        <f>((19.5*C13)-(19.5*C13*10%))</f>
        <v>266.93550000000005</v>
      </c>
      <c r="D55" s="48"/>
      <c r="F55" s="47"/>
    </row>
    <row r="56" spans="1:6" ht="14.25" customHeight="1" x14ac:dyDescent="0.25">
      <c r="A56" s="61" t="s">
        <v>155</v>
      </c>
      <c r="B56" s="62" t="s">
        <v>194</v>
      </c>
      <c r="C56" s="64">
        <v>16</v>
      </c>
      <c r="D56" s="48"/>
      <c r="F56" s="47"/>
    </row>
    <row r="57" spans="1:6" ht="14.25" customHeight="1" x14ac:dyDescent="0.25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25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">
      <c r="A59" s="68"/>
      <c r="B59" s="69" t="s">
        <v>199</v>
      </c>
      <c r="C59" s="70">
        <f>SUM(C54:C58)</f>
        <v>319.63630000000006</v>
      </c>
      <c r="D59" s="48"/>
      <c r="F59" s="47"/>
    </row>
    <row r="60" spans="1:6" ht="14.25" customHeight="1" thickBot="1" x14ac:dyDescent="0.3">
      <c r="A60" s="100"/>
      <c r="B60" s="108"/>
      <c r="C60" s="109"/>
      <c r="D60" s="110"/>
      <c r="E60" s="48"/>
      <c r="F60" s="47"/>
    </row>
    <row r="61" spans="1:6" ht="14.25" customHeight="1" x14ac:dyDescent="0.25">
      <c r="A61" s="102"/>
      <c r="B61" s="111" t="s">
        <v>200</v>
      </c>
      <c r="C61" s="112"/>
      <c r="D61" s="48"/>
      <c r="F61" s="47"/>
    </row>
    <row r="62" spans="1:6" ht="14.25" customHeight="1" x14ac:dyDescent="0.25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25">
      <c r="A63" s="61" t="s">
        <v>166</v>
      </c>
      <c r="B63" s="62" t="s">
        <v>167</v>
      </c>
      <c r="C63" s="63">
        <f>C36</f>
        <v>294.53318100000001</v>
      </c>
      <c r="D63" s="48"/>
      <c r="F63" s="47"/>
    </row>
    <row r="64" spans="1:6" ht="14.25" customHeight="1" x14ac:dyDescent="0.25">
      <c r="A64" s="61" t="s">
        <v>174</v>
      </c>
      <c r="B64" s="62" t="s">
        <v>175</v>
      </c>
      <c r="C64" s="63">
        <f>D49+C37</f>
        <v>686.52325399999995</v>
      </c>
      <c r="D64" s="48"/>
      <c r="F64" s="47"/>
    </row>
    <row r="65" spans="1:6" ht="14.25" customHeight="1" x14ac:dyDescent="0.25">
      <c r="A65" s="61" t="s">
        <v>190</v>
      </c>
      <c r="B65" s="62" t="s">
        <v>191</v>
      </c>
      <c r="C65" s="63">
        <f>C59</f>
        <v>319.63630000000006</v>
      </c>
      <c r="D65" s="48"/>
      <c r="F65" s="47"/>
    </row>
    <row r="66" spans="1:6" ht="14.25" customHeight="1" thickBot="1" x14ac:dyDescent="0.3">
      <c r="A66" s="68"/>
      <c r="B66" s="115" t="s">
        <v>171</v>
      </c>
      <c r="C66" s="70">
        <f>SUM(C63:C65)</f>
        <v>1300.6927350000001</v>
      </c>
      <c r="D66" s="48"/>
      <c r="F66" s="47"/>
    </row>
    <row r="67" spans="1:6" ht="14.25" customHeight="1" thickBot="1" x14ac:dyDescent="0.3">
      <c r="B67" s="116"/>
      <c r="C67" s="110"/>
      <c r="D67" s="110"/>
      <c r="E67" s="48"/>
      <c r="F67" s="47"/>
    </row>
    <row r="68" spans="1:6" ht="14.25" customHeight="1" x14ac:dyDescent="0.25">
      <c r="A68" s="117"/>
      <c r="B68" s="118" t="s">
        <v>202</v>
      </c>
      <c r="C68" s="119"/>
      <c r="D68" s="48"/>
      <c r="F68" s="47"/>
    </row>
    <row r="69" spans="1:6" ht="14.25" customHeight="1" x14ac:dyDescent="0.25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25">
      <c r="A70" s="123" t="s">
        <v>151</v>
      </c>
      <c r="B70" s="124" t="s">
        <v>204</v>
      </c>
      <c r="C70" s="125">
        <f>((C29+C34+C35)/12)*5%</f>
        <v>7.2341799208333342</v>
      </c>
      <c r="D70" s="48"/>
      <c r="F70" s="47"/>
    </row>
    <row r="71" spans="1:6" ht="14.25" customHeight="1" x14ac:dyDescent="0.25">
      <c r="A71" s="123" t="s">
        <v>153</v>
      </c>
      <c r="B71" s="124" t="s">
        <v>205</v>
      </c>
      <c r="C71" s="126">
        <f>((C29+C34)/12)*5%*8%</f>
        <v>0.52058703700000009</v>
      </c>
      <c r="D71" s="48"/>
      <c r="F71" s="47"/>
    </row>
    <row r="72" spans="1:6" ht="14.25" customHeight="1" x14ac:dyDescent="0.25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25">
      <c r="A73" s="123" t="s">
        <v>157</v>
      </c>
      <c r="B73" s="124" t="s">
        <v>207</v>
      </c>
      <c r="C73" s="126">
        <f>(((C29+C56)/30/12)*7)</f>
        <v>28.343583333333335</v>
      </c>
      <c r="D73" s="48"/>
      <c r="F73" s="47"/>
    </row>
    <row r="74" spans="1:6" ht="24" x14ac:dyDescent="0.25">
      <c r="A74" s="123" t="s">
        <v>159</v>
      </c>
      <c r="B74" s="124" t="s">
        <v>208</v>
      </c>
      <c r="C74" s="127">
        <f>(C29/30/12*7)*8%</f>
        <v>2.2425977777777777</v>
      </c>
      <c r="D74" s="48"/>
      <c r="F74" s="47"/>
    </row>
    <row r="75" spans="1:6" ht="14.25" customHeight="1" x14ac:dyDescent="0.25">
      <c r="A75" s="123" t="s">
        <v>161</v>
      </c>
      <c r="B75" s="124" t="s">
        <v>209</v>
      </c>
      <c r="C75" s="126">
        <f>C29*4%</f>
        <v>57.666800000000002</v>
      </c>
      <c r="D75" s="48"/>
      <c r="F75" s="47"/>
    </row>
    <row r="76" spans="1:6" ht="14.25" customHeight="1" x14ac:dyDescent="0.25">
      <c r="A76" s="128"/>
      <c r="B76" s="121" t="s">
        <v>187</v>
      </c>
      <c r="C76" s="129">
        <f>SUM(C70:C75)</f>
        <v>96.007748068944437</v>
      </c>
      <c r="D76" s="48"/>
      <c r="F76" s="47"/>
    </row>
    <row r="77" spans="1:6" ht="14.25" customHeight="1" thickBot="1" x14ac:dyDescent="0.3">
      <c r="E77" s="48"/>
      <c r="F77" s="47"/>
    </row>
    <row r="78" spans="1:6" ht="14.25" customHeight="1" x14ac:dyDescent="0.25">
      <c r="A78" s="51"/>
      <c r="B78" s="130" t="s">
        <v>210</v>
      </c>
      <c r="C78" s="131"/>
      <c r="D78" s="132"/>
      <c r="F78" s="47"/>
    </row>
    <row r="79" spans="1:6" ht="14.25" customHeight="1" x14ac:dyDescent="0.25">
      <c r="A79" s="71"/>
      <c r="B79" s="113" t="s">
        <v>211</v>
      </c>
      <c r="C79" s="60"/>
      <c r="D79" s="48"/>
      <c r="F79" s="47"/>
    </row>
    <row r="80" spans="1:6" ht="14.25" customHeight="1" x14ac:dyDescent="0.25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25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25">
      <c r="A82" s="61" t="s">
        <v>153</v>
      </c>
      <c r="B82" s="135" t="s">
        <v>215</v>
      </c>
      <c r="C82" s="136">
        <f>(((C29+C66+C76+C85+C106)-(C54-C55-C103-C104))/30*2.96)/12</f>
        <v>25.765601506202557</v>
      </c>
      <c r="D82" s="48"/>
      <c r="F82" s="47"/>
    </row>
    <row r="83" spans="1:6" ht="14.25" customHeight="1" x14ac:dyDescent="0.25">
      <c r="A83" s="61" t="s">
        <v>155</v>
      </c>
      <c r="B83" s="135" t="s">
        <v>216</v>
      </c>
      <c r="C83" s="136">
        <f>(((C29+C66+C76+C85+C106)-(C54-C55-C103-C104))/30*5*1.5%)/12</f>
        <v>0.65284463275851068</v>
      </c>
      <c r="D83" s="48"/>
      <c r="F83" s="47"/>
    </row>
    <row r="84" spans="1:6" ht="14.25" customHeight="1" x14ac:dyDescent="0.25">
      <c r="A84" s="61" t="s">
        <v>157</v>
      </c>
      <c r="B84" s="135" t="s">
        <v>217</v>
      </c>
      <c r="C84" s="136">
        <f>(((C29+C66+C76+C85+C106)-(C54-C55-C103-C104))/30*15*0.78%)/12</f>
        <v>1.0184376271032769</v>
      </c>
      <c r="D84" s="48"/>
      <c r="F84" s="47"/>
    </row>
    <row r="85" spans="1:6" ht="14.25" customHeight="1" x14ac:dyDescent="0.25">
      <c r="A85" s="61" t="s">
        <v>159</v>
      </c>
      <c r="B85" s="135" t="s">
        <v>218</v>
      </c>
      <c r="C85" s="136">
        <f>(((C35*3.95/12)+(C56*3.95*1.02%))/12+((C29+C34)*39.8%*3.95)*1.02%/12)</f>
        <v>6.9257208385737457</v>
      </c>
      <c r="D85" s="79"/>
      <c r="F85" s="47"/>
    </row>
    <row r="86" spans="1:6" ht="14.25" customHeight="1" x14ac:dyDescent="0.25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">
      <c r="A87" s="68"/>
      <c r="B87" s="138" t="s">
        <v>187</v>
      </c>
      <c r="C87" s="99">
        <f>SUM(C81:C86)</f>
        <v>34.362604604638094</v>
      </c>
      <c r="D87" s="48"/>
      <c r="F87" s="47"/>
    </row>
    <row r="88" spans="1:6" ht="14.25" customHeight="1" thickBot="1" x14ac:dyDescent="0.3">
      <c r="A88" s="100"/>
      <c r="B88" s="100"/>
      <c r="C88" s="100"/>
      <c r="E88" s="48"/>
      <c r="F88" s="47"/>
    </row>
    <row r="89" spans="1:6" ht="14.25" customHeight="1" x14ac:dyDescent="0.25">
      <c r="A89" s="139"/>
      <c r="B89" s="281" t="s">
        <v>220</v>
      </c>
      <c r="C89" s="281"/>
      <c r="D89" s="48"/>
      <c r="F89" s="47"/>
    </row>
    <row r="90" spans="1:6" ht="14.25" customHeight="1" x14ac:dyDescent="0.25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25">
      <c r="A91" s="61" t="s">
        <v>151</v>
      </c>
      <c r="B91" s="140" t="s">
        <v>223</v>
      </c>
      <c r="C91" s="141"/>
      <c r="D91" s="48"/>
      <c r="F91" s="47"/>
    </row>
    <row r="92" spans="1:6" ht="14.25" customHeight="1" thickBot="1" x14ac:dyDescent="0.3">
      <c r="A92" s="142"/>
      <c r="B92" s="138" t="s">
        <v>187</v>
      </c>
      <c r="C92" s="143">
        <f>C91</f>
        <v>0</v>
      </c>
      <c r="D92" s="144"/>
      <c r="F92" s="47"/>
    </row>
    <row r="93" spans="1:6" ht="14.25" customHeight="1" thickBot="1" x14ac:dyDescent="0.3">
      <c r="A93" s="100"/>
      <c r="B93" s="100"/>
      <c r="C93" s="100"/>
      <c r="E93" s="48"/>
      <c r="F93" s="47"/>
    </row>
    <row r="94" spans="1:6" ht="14.25" customHeight="1" x14ac:dyDescent="0.25">
      <c r="A94" s="102"/>
      <c r="B94" s="111" t="s">
        <v>224</v>
      </c>
      <c r="C94" s="112"/>
      <c r="D94" s="48"/>
      <c r="F94" s="47"/>
    </row>
    <row r="95" spans="1:6" ht="14.25" customHeight="1" x14ac:dyDescent="0.25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25">
      <c r="A96" s="61" t="s">
        <v>212</v>
      </c>
      <c r="B96" s="62" t="s">
        <v>213</v>
      </c>
      <c r="C96" s="63">
        <f>C87</f>
        <v>34.362604604638094</v>
      </c>
      <c r="D96" s="145"/>
    </row>
    <row r="97" spans="1:6" ht="15" customHeight="1" x14ac:dyDescent="0.25">
      <c r="A97" s="61" t="s">
        <v>221</v>
      </c>
      <c r="B97" s="62" t="s">
        <v>222</v>
      </c>
      <c r="C97" s="63">
        <f>C92</f>
        <v>0</v>
      </c>
      <c r="D97" s="48"/>
      <c r="F97" s="47"/>
    </row>
    <row r="98" spans="1:6" ht="15" customHeight="1" thickBot="1" x14ac:dyDescent="0.3">
      <c r="A98" s="68"/>
      <c r="B98" s="115" t="s">
        <v>171</v>
      </c>
      <c r="C98" s="70">
        <f>SUM(C96:C97)</f>
        <v>34.362604604638094</v>
      </c>
      <c r="D98" s="48"/>
      <c r="F98" s="47"/>
    </row>
    <row r="99" spans="1:6" ht="15" customHeight="1" thickBot="1" x14ac:dyDescent="0.3">
      <c r="F99" s="47"/>
    </row>
    <row r="100" spans="1:6" ht="15" customHeight="1" x14ac:dyDescent="0.25">
      <c r="A100" s="147"/>
      <c r="B100" s="130" t="s">
        <v>226</v>
      </c>
      <c r="C100" s="148"/>
      <c r="F100" s="47"/>
    </row>
    <row r="101" spans="1:6" ht="15" customHeight="1" x14ac:dyDescent="0.25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25">
      <c r="A102" s="151" t="s">
        <v>151</v>
      </c>
      <c r="B102" s="152" t="s">
        <v>228</v>
      </c>
      <c r="C102" s="153">
        <f>'Anexo III-C Uniformes'!H19</f>
        <v>58.123333333333335</v>
      </c>
      <c r="F102" s="47"/>
    </row>
    <row r="103" spans="1:6" x14ac:dyDescent="0.25">
      <c r="A103" s="151" t="s">
        <v>153</v>
      </c>
      <c r="B103" s="154" t="s">
        <v>229</v>
      </c>
      <c r="C103" s="155"/>
      <c r="D103" s="156"/>
      <c r="E103" s="156"/>
      <c r="F103" s="156"/>
    </row>
    <row r="104" spans="1:6" ht="15" customHeight="1" x14ac:dyDescent="0.25">
      <c r="A104" s="151" t="s">
        <v>155</v>
      </c>
      <c r="B104" s="152" t="s">
        <v>230</v>
      </c>
      <c r="C104" s="157"/>
      <c r="D104" s="156"/>
      <c r="F104" s="156"/>
    </row>
    <row r="105" spans="1:6" ht="15" customHeight="1" x14ac:dyDescent="0.25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">
      <c r="A106" s="161"/>
      <c r="B106" s="162" t="s">
        <v>232</v>
      </c>
      <c r="C106" s="163">
        <f>C102+C103+C104</f>
        <v>58.123333333333335</v>
      </c>
      <c r="D106" s="164"/>
      <c r="F106" s="47"/>
    </row>
    <row r="107" spans="1:6" ht="15" customHeight="1" thickBot="1" x14ac:dyDescent="0.3">
      <c r="A107" s="165"/>
      <c r="B107" s="166"/>
      <c r="C107" s="167"/>
      <c r="D107" s="167"/>
      <c r="F107" s="47"/>
    </row>
    <row r="108" spans="1:6" ht="15" customHeight="1" x14ac:dyDescent="0.25">
      <c r="A108" s="168"/>
      <c r="B108" s="282" t="s">
        <v>233</v>
      </c>
      <c r="C108" s="282"/>
      <c r="D108" s="282"/>
      <c r="F108" s="47"/>
    </row>
    <row r="109" spans="1:6" ht="15" customHeight="1" x14ac:dyDescent="0.25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25">
      <c r="A110" s="151" t="s">
        <v>151</v>
      </c>
      <c r="B110" s="170" t="s">
        <v>235</v>
      </c>
      <c r="C110" s="171">
        <v>4.47</v>
      </c>
      <c r="D110" s="74">
        <f>(C127)*C110/100</f>
        <v>131.00928201900913</v>
      </c>
      <c r="F110" s="47"/>
    </row>
    <row r="111" spans="1:6" ht="15" customHeight="1" x14ac:dyDescent="0.25">
      <c r="A111" s="151" t="s">
        <v>153</v>
      </c>
      <c r="B111" s="170" t="s">
        <v>236</v>
      </c>
      <c r="C111" s="171">
        <v>3.06</v>
      </c>
      <c r="D111" s="74">
        <f>(C127+D110)*C111/100</f>
        <v>93.693090512593315</v>
      </c>
      <c r="F111" s="47"/>
    </row>
    <row r="112" spans="1:6" ht="15" customHeight="1" x14ac:dyDescent="0.25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25">
      <c r="A113" s="151"/>
      <c r="B113" s="170" t="s">
        <v>238</v>
      </c>
      <c r="C113" s="171">
        <f>3+0.65</f>
        <v>3.65</v>
      </c>
      <c r="D113" s="74">
        <f>((C127+D110+D111)/(1-(C113+C115)/100))*C113/100</f>
        <v>126.08417730066328</v>
      </c>
      <c r="F113" s="47"/>
    </row>
    <row r="114" spans="1:6" ht="15" customHeight="1" x14ac:dyDescent="0.25">
      <c r="A114" s="151"/>
      <c r="B114" s="170" t="s">
        <v>239</v>
      </c>
      <c r="C114" s="171"/>
      <c r="D114" s="74"/>
      <c r="F114" s="47"/>
    </row>
    <row r="115" spans="1:6" ht="15" customHeight="1" x14ac:dyDescent="0.25">
      <c r="A115" s="151"/>
      <c r="B115" s="170" t="s">
        <v>240</v>
      </c>
      <c r="C115" s="172">
        <v>5</v>
      </c>
      <c r="D115" s="74">
        <f>((C127+D110+D111)/(1-(C113+C115)/100))*C115/100</f>
        <v>172.71805109679903</v>
      </c>
      <c r="F115" s="47"/>
    </row>
    <row r="116" spans="1:6" ht="15" customHeight="1" x14ac:dyDescent="0.25">
      <c r="A116" s="151"/>
      <c r="B116" s="170" t="s">
        <v>241</v>
      </c>
      <c r="C116" s="171"/>
      <c r="D116" s="74"/>
      <c r="F116" s="47"/>
    </row>
    <row r="117" spans="1:6" ht="15" customHeight="1" thickBot="1" x14ac:dyDescent="0.3">
      <c r="A117" s="173"/>
      <c r="B117" s="138" t="s">
        <v>187</v>
      </c>
      <c r="C117" s="174">
        <f>SUM(C110:C116)</f>
        <v>16.18</v>
      </c>
      <c r="D117" s="99">
        <f>SUM(D110:D116)</f>
        <v>523.50460092906474</v>
      </c>
      <c r="F117" s="47"/>
    </row>
    <row r="118" spans="1:6" ht="15" customHeight="1" x14ac:dyDescent="0.25">
      <c r="A118" s="165"/>
      <c r="B118" s="166"/>
      <c r="C118" s="167"/>
      <c r="D118" s="167"/>
      <c r="F118" s="47"/>
    </row>
    <row r="119" spans="1:6" s="146" customFormat="1" ht="15" customHeight="1" x14ac:dyDescent="0.25">
      <c r="A119" s="283" t="s">
        <v>242</v>
      </c>
      <c r="B119" s="283"/>
      <c r="C119" s="283"/>
      <c r="D119" s="175"/>
    </row>
    <row r="120" spans="1:6" s="146" customFormat="1" ht="15" customHeight="1" thickBot="1" x14ac:dyDescent="0.3">
      <c r="A120" s="47"/>
      <c r="B120" s="175"/>
      <c r="C120" s="47"/>
      <c r="D120" s="47"/>
    </row>
    <row r="121" spans="1:6" s="146" customFormat="1" ht="24" x14ac:dyDescent="0.25">
      <c r="A121" s="102"/>
      <c r="B121" s="176" t="s">
        <v>243</v>
      </c>
      <c r="C121" s="177" t="s">
        <v>150</v>
      </c>
    </row>
    <row r="122" spans="1:6" s="146" customFormat="1" ht="15" customHeight="1" x14ac:dyDescent="0.25">
      <c r="A122" s="71" t="s">
        <v>151</v>
      </c>
      <c r="B122" s="170" t="s">
        <v>244</v>
      </c>
      <c r="C122" s="74">
        <f>C29</f>
        <v>1441.67</v>
      </c>
    </row>
    <row r="123" spans="1:6" s="146" customFormat="1" ht="15" customHeight="1" x14ac:dyDescent="0.25">
      <c r="A123" s="71" t="s">
        <v>153</v>
      </c>
      <c r="B123" s="170" t="s">
        <v>245</v>
      </c>
      <c r="C123" s="74">
        <f>C66</f>
        <v>1300.6927350000001</v>
      </c>
    </row>
    <row r="124" spans="1:6" s="146" customFormat="1" ht="15" customHeight="1" x14ac:dyDescent="0.25">
      <c r="A124" s="71" t="s">
        <v>155</v>
      </c>
      <c r="B124" s="170" t="s">
        <v>246</v>
      </c>
      <c r="C124" s="74">
        <f>C76</f>
        <v>96.007748068944437</v>
      </c>
    </row>
    <row r="125" spans="1:6" s="146" customFormat="1" ht="15" customHeight="1" x14ac:dyDescent="0.25">
      <c r="A125" s="71" t="s">
        <v>157</v>
      </c>
      <c r="B125" s="170" t="s">
        <v>247</v>
      </c>
      <c r="C125" s="74">
        <f>C98</f>
        <v>34.362604604638094</v>
      </c>
    </row>
    <row r="126" spans="1:6" s="146" customFormat="1" ht="15" customHeight="1" x14ac:dyDescent="0.25">
      <c r="A126" s="71" t="s">
        <v>159</v>
      </c>
      <c r="B126" s="170" t="s">
        <v>248</v>
      </c>
      <c r="C126" s="74">
        <f>C106</f>
        <v>58.123333333333335</v>
      </c>
    </row>
    <row r="127" spans="1:6" s="146" customFormat="1" ht="15" customHeight="1" x14ac:dyDescent="0.25">
      <c r="A127" s="71"/>
      <c r="B127" s="169" t="s">
        <v>249</v>
      </c>
      <c r="C127" s="178">
        <f>SUM(C122:C126)</f>
        <v>2930.8564210069158</v>
      </c>
    </row>
    <row r="128" spans="1:6" s="146" customFormat="1" ht="15" customHeight="1" x14ac:dyDescent="0.25">
      <c r="A128" s="71" t="s">
        <v>161</v>
      </c>
      <c r="B128" s="170" t="s">
        <v>250</v>
      </c>
      <c r="C128" s="74">
        <f>D117</f>
        <v>523.50460092906474</v>
      </c>
    </row>
    <row r="129" spans="1:5" s="146" customFormat="1" x14ac:dyDescent="0.25">
      <c r="A129" s="71"/>
      <c r="B129" s="133" t="s">
        <v>251</v>
      </c>
      <c r="C129" s="178">
        <f>SUM(C127:C128)</f>
        <v>3454.3610219359807</v>
      </c>
    </row>
    <row r="130" spans="1:5" s="146" customFormat="1" x14ac:dyDescent="0.25">
      <c r="A130" s="190"/>
      <c r="B130" s="191" t="s">
        <v>287</v>
      </c>
      <c r="C130" s="78">
        <f>2*C129</f>
        <v>6908.7220438719614</v>
      </c>
    </row>
    <row r="131" spans="1:5" s="146" customFormat="1" ht="15" customHeight="1" thickBot="1" x14ac:dyDescent="0.3">
      <c r="A131" s="68"/>
      <c r="B131" s="179" t="s">
        <v>252</v>
      </c>
      <c r="C131" s="180">
        <f>C129/C29</f>
        <v>2.3960830300526337</v>
      </c>
    </row>
    <row r="132" spans="1:5" s="146" customFormat="1" ht="15" customHeight="1" x14ac:dyDescent="0.25">
      <c r="A132" s="47"/>
      <c r="B132" s="175"/>
      <c r="C132" s="47"/>
      <c r="D132" s="47"/>
      <c r="E132" s="47"/>
    </row>
    <row r="133" spans="1:5" ht="15.75" thickBot="1" x14ac:dyDescent="0.3"/>
    <row r="134" spans="1:5" x14ac:dyDescent="0.25">
      <c r="A134" s="168"/>
      <c r="B134" s="282" t="s">
        <v>253</v>
      </c>
      <c r="C134" s="282"/>
      <c r="D134" s="282"/>
    </row>
    <row r="135" spans="1:5" x14ac:dyDescent="0.25">
      <c r="A135" s="149">
        <v>6</v>
      </c>
      <c r="B135" s="133" t="s">
        <v>234</v>
      </c>
      <c r="C135" s="169" t="s">
        <v>176</v>
      </c>
      <c r="D135" s="134" t="s">
        <v>150</v>
      </c>
    </row>
    <row r="136" spans="1:5" x14ac:dyDescent="0.25">
      <c r="A136" s="151" t="s">
        <v>151</v>
      </c>
      <c r="B136" s="170" t="s">
        <v>235</v>
      </c>
      <c r="C136" s="171">
        <v>4.47</v>
      </c>
      <c r="D136" s="74">
        <f>(C153)*C136/100</f>
        <v>131.00928201900913</v>
      </c>
    </row>
    <row r="137" spans="1:5" x14ac:dyDescent="0.25">
      <c r="A137" s="151" t="s">
        <v>153</v>
      </c>
      <c r="B137" s="170" t="s">
        <v>236</v>
      </c>
      <c r="C137" s="171">
        <v>3.06</v>
      </c>
      <c r="D137" s="74">
        <f>(C153+D136)*C137/100</f>
        <v>93.693090512593315</v>
      </c>
    </row>
    <row r="138" spans="1:5" x14ac:dyDescent="0.25">
      <c r="A138" s="151" t="s">
        <v>155</v>
      </c>
      <c r="B138" s="170" t="s">
        <v>237</v>
      </c>
      <c r="C138" s="171"/>
      <c r="D138" s="74"/>
    </row>
    <row r="139" spans="1:5" x14ac:dyDescent="0.25">
      <c r="A139" s="151"/>
      <c r="B139" s="170" t="s">
        <v>254</v>
      </c>
      <c r="C139" s="95">
        <f>1.65+7.6</f>
        <v>9.25</v>
      </c>
      <c r="D139" s="74">
        <f>((C153+D136+D137)/(1-(C139+C141)/100))*C139/100</f>
        <v>340.39555498812007</v>
      </c>
    </row>
    <row r="140" spans="1:5" x14ac:dyDescent="0.25">
      <c r="A140" s="151"/>
      <c r="B140" s="170" t="s">
        <v>239</v>
      </c>
      <c r="C140" s="171"/>
      <c r="D140" s="74"/>
    </row>
    <row r="141" spans="1:5" x14ac:dyDescent="0.25">
      <c r="A141" s="151"/>
      <c r="B141" s="170" t="s">
        <v>240</v>
      </c>
      <c r="C141" s="172">
        <v>5</v>
      </c>
      <c r="D141" s="74">
        <f>((C153+D136+D137)/(1-(C139+C141)/100))*C141/100</f>
        <v>183.99759729087572</v>
      </c>
    </row>
    <row r="142" spans="1:5" x14ac:dyDescent="0.25">
      <c r="A142" s="151"/>
      <c r="B142" s="170" t="s">
        <v>241</v>
      </c>
      <c r="C142" s="171"/>
      <c r="D142" s="74"/>
    </row>
    <row r="143" spans="1:5" ht="15.75" thickBot="1" x14ac:dyDescent="0.3">
      <c r="A143" s="173"/>
      <c r="B143" s="138" t="s">
        <v>187</v>
      </c>
      <c r="C143" s="174">
        <f>SUM(C136:C142)</f>
        <v>21.78</v>
      </c>
      <c r="D143" s="99">
        <f>SUM(D136:D142)</f>
        <v>749.09552481059836</v>
      </c>
    </row>
    <row r="144" spans="1:5" x14ac:dyDescent="0.25">
      <c r="A144" s="100"/>
      <c r="B144" s="100"/>
      <c r="C144" s="100"/>
      <c r="D144" s="100"/>
    </row>
    <row r="145" spans="1:4" x14ac:dyDescent="0.25">
      <c r="A145" s="288" t="s">
        <v>242</v>
      </c>
      <c r="B145" s="288"/>
      <c r="C145" s="288"/>
      <c r="D145" s="181"/>
    </row>
    <row r="146" spans="1:4" ht="15.75" thickBot="1" x14ac:dyDescent="0.3">
      <c r="A146" s="100"/>
      <c r="B146" s="182"/>
      <c r="C146" s="100"/>
      <c r="D146" s="181"/>
    </row>
    <row r="147" spans="1:4" ht="24" x14ac:dyDescent="0.25">
      <c r="A147" s="102"/>
      <c r="B147" s="176" t="s">
        <v>243</v>
      </c>
      <c r="C147" s="177" t="s">
        <v>150</v>
      </c>
      <c r="D147" s="181"/>
    </row>
    <row r="148" spans="1:4" x14ac:dyDescent="0.25">
      <c r="A148" s="71" t="s">
        <v>151</v>
      </c>
      <c r="B148" s="170" t="s">
        <v>244</v>
      </c>
      <c r="C148" s="74">
        <f>C122</f>
        <v>1441.67</v>
      </c>
      <c r="D148" s="181"/>
    </row>
    <row r="149" spans="1:4" x14ac:dyDescent="0.25">
      <c r="A149" s="71" t="s">
        <v>153</v>
      </c>
      <c r="B149" s="170" t="s">
        <v>245</v>
      </c>
      <c r="C149" s="74">
        <f>C123</f>
        <v>1300.6927350000001</v>
      </c>
      <c r="D149" s="181"/>
    </row>
    <row r="150" spans="1:4" x14ac:dyDescent="0.25">
      <c r="A150" s="71" t="s">
        <v>155</v>
      </c>
      <c r="B150" s="170" t="s">
        <v>246</v>
      </c>
      <c r="C150" s="74">
        <f>C124</f>
        <v>96.007748068944437</v>
      </c>
      <c r="D150" s="181"/>
    </row>
    <row r="151" spans="1:4" x14ac:dyDescent="0.25">
      <c r="A151" s="71" t="s">
        <v>157</v>
      </c>
      <c r="B151" s="170" t="s">
        <v>247</v>
      </c>
      <c r="C151" s="74">
        <f>C125</f>
        <v>34.362604604638094</v>
      </c>
      <c r="D151" s="181"/>
    </row>
    <row r="152" spans="1:4" x14ac:dyDescent="0.25">
      <c r="A152" s="71" t="s">
        <v>159</v>
      </c>
      <c r="B152" s="170" t="s">
        <v>248</v>
      </c>
      <c r="C152" s="74">
        <f>C126</f>
        <v>58.123333333333335</v>
      </c>
      <c r="D152" s="181"/>
    </row>
    <row r="153" spans="1:4" x14ac:dyDescent="0.25">
      <c r="A153" s="71"/>
      <c r="B153" s="169" t="s">
        <v>249</v>
      </c>
      <c r="C153" s="178">
        <f>SUM(C148:C152)</f>
        <v>2930.8564210069158</v>
      </c>
      <c r="D153" s="181"/>
    </row>
    <row r="154" spans="1:4" x14ac:dyDescent="0.25">
      <c r="A154" s="71" t="s">
        <v>161</v>
      </c>
      <c r="B154" s="170" t="s">
        <v>250</v>
      </c>
      <c r="C154" s="74">
        <f>D143</f>
        <v>749.09552481059836</v>
      </c>
      <c r="D154" s="181"/>
    </row>
    <row r="155" spans="1:4" x14ac:dyDescent="0.25">
      <c r="A155" s="71"/>
      <c r="B155" s="133" t="s">
        <v>251</v>
      </c>
      <c r="C155" s="178">
        <f>SUM(C153:C154)</f>
        <v>3679.9519458175141</v>
      </c>
      <c r="D155" s="181"/>
    </row>
    <row r="156" spans="1:4" x14ac:dyDescent="0.25">
      <c r="A156" s="190"/>
      <c r="B156" s="191" t="s">
        <v>287</v>
      </c>
      <c r="C156" s="78">
        <f>2*C155</f>
        <v>7359.9038916350282</v>
      </c>
      <c r="D156" s="181"/>
    </row>
    <row r="157" spans="1:4" ht="15.75" thickBot="1" x14ac:dyDescent="0.3">
      <c r="A157" s="68"/>
      <c r="B157" s="179" t="s">
        <v>252</v>
      </c>
      <c r="C157" s="180">
        <f>C155/C29</f>
        <v>2.552561921811173</v>
      </c>
      <c r="D157" s="181"/>
    </row>
  </sheetData>
  <mergeCells count="26">
    <mergeCell ref="B6:G6"/>
    <mergeCell ref="B1:E1"/>
    <mergeCell ref="B2:E2"/>
    <mergeCell ref="B3:E3"/>
    <mergeCell ref="B4:E4"/>
    <mergeCell ref="B5:E5"/>
    <mergeCell ref="B30:D30"/>
    <mergeCell ref="B7:E7"/>
    <mergeCell ref="B8:E8"/>
    <mergeCell ref="B10:E10"/>
    <mergeCell ref="C12:E12"/>
    <mergeCell ref="C13:E13"/>
    <mergeCell ref="C14:E14"/>
    <mergeCell ref="C15:E15"/>
    <mergeCell ref="C16:E16"/>
    <mergeCell ref="C17:E17"/>
    <mergeCell ref="C18:E18"/>
    <mergeCell ref="A21:C21"/>
    <mergeCell ref="B134:D134"/>
    <mergeCell ref="A145:C145"/>
    <mergeCell ref="B31:C31"/>
    <mergeCell ref="B32:C32"/>
    <mergeCell ref="A39:D39"/>
    <mergeCell ref="B89:C89"/>
    <mergeCell ref="B108:D108"/>
    <mergeCell ref="A119:C119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62245-2776-4C1D-8379-04819309AF76}">
  <dimension ref="A1:G157"/>
  <sheetViews>
    <sheetView zoomScaleNormal="100" workbookViewId="0">
      <selection activeCell="B3" sqref="B3:E3"/>
    </sheetView>
  </sheetViews>
  <sheetFormatPr defaultColWidth="11.42578125" defaultRowHeight="15" x14ac:dyDescent="0.25"/>
  <cols>
    <col min="1" max="1" width="5.140625" style="47" customWidth="1"/>
    <col min="2" max="2" width="57.5703125" style="47" customWidth="1"/>
    <col min="3" max="3" width="16.7109375" style="47" customWidth="1"/>
    <col min="4" max="4" width="10.28515625" style="47" bestFit="1" customWidth="1"/>
    <col min="5" max="5" width="6.85546875" style="47" bestFit="1" customWidth="1"/>
    <col min="6" max="6" width="7.85546875" style="48" bestFit="1" customWidth="1"/>
    <col min="7" max="7" width="11.42578125" style="47" customWidth="1"/>
    <col min="8" max="8" width="46" style="47" customWidth="1"/>
    <col min="9" max="9" width="17" style="47" customWidth="1"/>
    <col min="10" max="10" width="14.28515625" style="47" customWidth="1"/>
    <col min="11" max="256" width="11.42578125" style="47"/>
    <col min="257" max="257" width="5.140625" style="47" customWidth="1"/>
    <col min="258" max="258" width="57.5703125" style="47" customWidth="1"/>
    <col min="259" max="259" width="16.7109375" style="47" customWidth="1"/>
    <col min="260" max="260" width="10.28515625" style="47" bestFit="1" customWidth="1"/>
    <col min="261" max="261" width="6.85546875" style="47" bestFit="1" customWidth="1"/>
    <col min="262" max="262" width="7.85546875" style="47" bestFit="1" customWidth="1"/>
    <col min="263" max="263" width="11.42578125" style="47"/>
    <col min="264" max="264" width="46" style="47" customWidth="1"/>
    <col min="265" max="265" width="17" style="47" customWidth="1"/>
    <col min="266" max="266" width="14.28515625" style="47" customWidth="1"/>
    <col min="267" max="512" width="11.42578125" style="47"/>
    <col min="513" max="513" width="5.140625" style="47" customWidth="1"/>
    <col min="514" max="514" width="57.5703125" style="47" customWidth="1"/>
    <col min="515" max="515" width="16.7109375" style="47" customWidth="1"/>
    <col min="516" max="516" width="10.28515625" style="47" bestFit="1" customWidth="1"/>
    <col min="517" max="517" width="6.85546875" style="47" bestFit="1" customWidth="1"/>
    <col min="518" max="518" width="7.85546875" style="47" bestFit="1" customWidth="1"/>
    <col min="519" max="519" width="11.42578125" style="47"/>
    <col min="520" max="520" width="46" style="47" customWidth="1"/>
    <col min="521" max="521" width="17" style="47" customWidth="1"/>
    <col min="522" max="522" width="14.28515625" style="47" customWidth="1"/>
    <col min="523" max="768" width="11.42578125" style="47"/>
    <col min="769" max="769" width="5.140625" style="47" customWidth="1"/>
    <col min="770" max="770" width="57.5703125" style="47" customWidth="1"/>
    <col min="771" max="771" width="16.7109375" style="47" customWidth="1"/>
    <col min="772" max="772" width="10.28515625" style="47" bestFit="1" customWidth="1"/>
    <col min="773" max="773" width="6.85546875" style="47" bestFit="1" customWidth="1"/>
    <col min="774" max="774" width="7.85546875" style="47" bestFit="1" customWidth="1"/>
    <col min="775" max="775" width="11.42578125" style="47"/>
    <col min="776" max="776" width="46" style="47" customWidth="1"/>
    <col min="777" max="777" width="17" style="47" customWidth="1"/>
    <col min="778" max="778" width="14.28515625" style="47" customWidth="1"/>
    <col min="779" max="1024" width="11.42578125" style="47"/>
    <col min="1025" max="1025" width="5.140625" style="47" customWidth="1"/>
    <col min="1026" max="1026" width="57.5703125" style="47" customWidth="1"/>
    <col min="1027" max="1027" width="16.7109375" style="47" customWidth="1"/>
    <col min="1028" max="1028" width="10.28515625" style="47" bestFit="1" customWidth="1"/>
    <col min="1029" max="1029" width="6.85546875" style="47" bestFit="1" customWidth="1"/>
    <col min="1030" max="1030" width="7.85546875" style="47" bestFit="1" customWidth="1"/>
    <col min="1031" max="1031" width="11.42578125" style="47"/>
    <col min="1032" max="1032" width="46" style="47" customWidth="1"/>
    <col min="1033" max="1033" width="17" style="47" customWidth="1"/>
    <col min="1034" max="1034" width="14.28515625" style="47" customWidth="1"/>
    <col min="1035" max="1280" width="11.42578125" style="47"/>
    <col min="1281" max="1281" width="5.140625" style="47" customWidth="1"/>
    <col min="1282" max="1282" width="57.5703125" style="47" customWidth="1"/>
    <col min="1283" max="1283" width="16.7109375" style="47" customWidth="1"/>
    <col min="1284" max="1284" width="10.28515625" style="47" bestFit="1" customWidth="1"/>
    <col min="1285" max="1285" width="6.85546875" style="47" bestFit="1" customWidth="1"/>
    <col min="1286" max="1286" width="7.85546875" style="47" bestFit="1" customWidth="1"/>
    <col min="1287" max="1287" width="11.42578125" style="47"/>
    <col min="1288" max="1288" width="46" style="47" customWidth="1"/>
    <col min="1289" max="1289" width="17" style="47" customWidth="1"/>
    <col min="1290" max="1290" width="14.28515625" style="47" customWidth="1"/>
    <col min="1291" max="1536" width="11.42578125" style="47"/>
    <col min="1537" max="1537" width="5.140625" style="47" customWidth="1"/>
    <col min="1538" max="1538" width="57.5703125" style="47" customWidth="1"/>
    <col min="1539" max="1539" width="16.7109375" style="47" customWidth="1"/>
    <col min="1540" max="1540" width="10.28515625" style="47" bestFit="1" customWidth="1"/>
    <col min="1541" max="1541" width="6.85546875" style="47" bestFit="1" customWidth="1"/>
    <col min="1542" max="1542" width="7.85546875" style="47" bestFit="1" customWidth="1"/>
    <col min="1543" max="1543" width="11.42578125" style="47"/>
    <col min="1544" max="1544" width="46" style="47" customWidth="1"/>
    <col min="1545" max="1545" width="17" style="47" customWidth="1"/>
    <col min="1546" max="1546" width="14.28515625" style="47" customWidth="1"/>
    <col min="1547" max="1792" width="11.42578125" style="47"/>
    <col min="1793" max="1793" width="5.140625" style="47" customWidth="1"/>
    <col min="1794" max="1794" width="57.5703125" style="47" customWidth="1"/>
    <col min="1795" max="1795" width="16.7109375" style="47" customWidth="1"/>
    <col min="1796" max="1796" width="10.28515625" style="47" bestFit="1" customWidth="1"/>
    <col min="1797" max="1797" width="6.85546875" style="47" bestFit="1" customWidth="1"/>
    <col min="1798" max="1798" width="7.85546875" style="47" bestFit="1" customWidth="1"/>
    <col min="1799" max="1799" width="11.42578125" style="47"/>
    <col min="1800" max="1800" width="46" style="47" customWidth="1"/>
    <col min="1801" max="1801" width="17" style="47" customWidth="1"/>
    <col min="1802" max="1802" width="14.28515625" style="47" customWidth="1"/>
    <col min="1803" max="2048" width="11.42578125" style="47"/>
    <col min="2049" max="2049" width="5.140625" style="47" customWidth="1"/>
    <col min="2050" max="2050" width="57.5703125" style="47" customWidth="1"/>
    <col min="2051" max="2051" width="16.7109375" style="47" customWidth="1"/>
    <col min="2052" max="2052" width="10.28515625" style="47" bestFit="1" customWidth="1"/>
    <col min="2053" max="2053" width="6.85546875" style="47" bestFit="1" customWidth="1"/>
    <col min="2054" max="2054" width="7.85546875" style="47" bestFit="1" customWidth="1"/>
    <col min="2055" max="2055" width="11.42578125" style="47"/>
    <col min="2056" max="2056" width="46" style="47" customWidth="1"/>
    <col min="2057" max="2057" width="17" style="47" customWidth="1"/>
    <col min="2058" max="2058" width="14.28515625" style="47" customWidth="1"/>
    <col min="2059" max="2304" width="11.42578125" style="47"/>
    <col min="2305" max="2305" width="5.140625" style="47" customWidth="1"/>
    <col min="2306" max="2306" width="57.5703125" style="47" customWidth="1"/>
    <col min="2307" max="2307" width="16.7109375" style="47" customWidth="1"/>
    <col min="2308" max="2308" width="10.28515625" style="47" bestFit="1" customWidth="1"/>
    <col min="2309" max="2309" width="6.85546875" style="47" bestFit="1" customWidth="1"/>
    <col min="2310" max="2310" width="7.85546875" style="47" bestFit="1" customWidth="1"/>
    <col min="2311" max="2311" width="11.42578125" style="47"/>
    <col min="2312" max="2312" width="46" style="47" customWidth="1"/>
    <col min="2313" max="2313" width="17" style="47" customWidth="1"/>
    <col min="2314" max="2314" width="14.28515625" style="47" customWidth="1"/>
    <col min="2315" max="2560" width="11.42578125" style="47"/>
    <col min="2561" max="2561" width="5.140625" style="47" customWidth="1"/>
    <col min="2562" max="2562" width="57.5703125" style="47" customWidth="1"/>
    <col min="2563" max="2563" width="16.7109375" style="47" customWidth="1"/>
    <col min="2564" max="2564" width="10.28515625" style="47" bestFit="1" customWidth="1"/>
    <col min="2565" max="2565" width="6.85546875" style="47" bestFit="1" customWidth="1"/>
    <col min="2566" max="2566" width="7.85546875" style="47" bestFit="1" customWidth="1"/>
    <col min="2567" max="2567" width="11.42578125" style="47"/>
    <col min="2568" max="2568" width="46" style="47" customWidth="1"/>
    <col min="2569" max="2569" width="17" style="47" customWidth="1"/>
    <col min="2570" max="2570" width="14.28515625" style="47" customWidth="1"/>
    <col min="2571" max="2816" width="11.42578125" style="47"/>
    <col min="2817" max="2817" width="5.140625" style="47" customWidth="1"/>
    <col min="2818" max="2818" width="57.5703125" style="47" customWidth="1"/>
    <col min="2819" max="2819" width="16.7109375" style="47" customWidth="1"/>
    <col min="2820" max="2820" width="10.28515625" style="47" bestFit="1" customWidth="1"/>
    <col min="2821" max="2821" width="6.85546875" style="47" bestFit="1" customWidth="1"/>
    <col min="2822" max="2822" width="7.85546875" style="47" bestFit="1" customWidth="1"/>
    <col min="2823" max="2823" width="11.42578125" style="47"/>
    <col min="2824" max="2824" width="46" style="47" customWidth="1"/>
    <col min="2825" max="2825" width="17" style="47" customWidth="1"/>
    <col min="2826" max="2826" width="14.28515625" style="47" customWidth="1"/>
    <col min="2827" max="3072" width="11.42578125" style="47"/>
    <col min="3073" max="3073" width="5.140625" style="47" customWidth="1"/>
    <col min="3074" max="3074" width="57.5703125" style="47" customWidth="1"/>
    <col min="3075" max="3075" width="16.7109375" style="47" customWidth="1"/>
    <col min="3076" max="3076" width="10.28515625" style="47" bestFit="1" customWidth="1"/>
    <col min="3077" max="3077" width="6.85546875" style="47" bestFit="1" customWidth="1"/>
    <col min="3078" max="3078" width="7.85546875" style="47" bestFit="1" customWidth="1"/>
    <col min="3079" max="3079" width="11.42578125" style="47"/>
    <col min="3080" max="3080" width="46" style="47" customWidth="1"/>
    <col min="3081" max="3081" width="17" style="47" customWidth="1"/>
    <col min="3082" max="3082" width="14.28515625" style="47" customWidth="1"/>
    <col min="3083" max="3328" width="11.42578125" style="47"/>
    <col min="3329" max="3329" width="5.140625" style="47" customWidth="1"/>
    <col min="3330" max="3330" width="57.5703125" style="47" customWidth="1"/>
    <col min="3331" max="3331" width="16.7109375" style="47" customWidth="1"/>
    <col min="3332" max="3332" width="10.28515625" style="47" bestFit="1" customWidth="1"/>
    <col min="3333" max="3333" width="6.85546875" style="47" bestFit="1" customWidth="1"/>
    <col min="3334" max="3334" width="7.85546875" style="47" bestFit="1" customWidth="1"/>
    <col min="3335" max="3335" width="11.42578125" style="47"/>
    <col min="3336" max="3336" width="46" style="47" customWidth="1"/>
    <col min="3337" max="3337" width="17" style="47" customWidth="1"/>
    <col min="3338" max="3338" width="14.28515625" style="47" customWidth="1"/>
    <col min="3339" max="3584" width="11.42578125" style="47"/>
    <col min="3585" max="3585" width="5.140625" style="47" customWidth="1"/>
    <col min="3586" max="3586" width="57.5703125" style="47" customWidth="1"/>
    <col min="3587" max="3587" width="16.7109375" style="47" customWidth="1"/>
    <col min="3588" max="3588" width="10.28515625" style="47" bestFit="1" customWidth="1"/>
    <col min="3589" max="3589" width="6.85546875" style="47" bestFit="1" customWidth="1"/>
    <col min="3590" max="3590" width="7.85546875" style="47" bestFit="1" customWidth="1"/>
    <col min="3591" max="3591" width="11.42578125" style="47"/>
    <col min="3592" max="3592" width="46" style="47" customWidth="1"/>
    <col min="3593" max="3593" width="17" style="47" customWidth="1"/>
    <col min="3594" max="3594" width="14.28515625" style="47" customWidth="1"/>
    <col min="3595" max="3840" width="11.42578125" style="47"/>
    <col min="3841" max="3841" width="5.140625" style="47" customWidth="1"/>
    <col min="3842" max="3842" width="57.5703125" style="47" customWidth="1"/>
    <col min="3843" max="3843" width="16.7109375" style="47" customWidth="1"/>
    <col min="3844" max="3844" width="10.28515625" style="47" bestFit="1" customWidth="1"/>
    <col min="3845" max="3845" width="6.85546875" style="47" bestFit="1" customWidth="1"/>
    <col min="3846" max="3846" width="7.85546875" style="47" bestFit="1" customWidth="1"/>
    <col min="3847" max="3847" width="11.42578125" style="47"/>
    <col min="3848" max="3848" width="46" style="47" customWidth="1"/>
    <col min="3849" max="3849" width="17" style="47" customWidth="1"/>
    <col min="3850" max="3850" width="14.28515625" style="47" customWidth="1"/>
    <col min="3851" max="4096" width="11.42578125" style="47"/>
    <col min="4097" max="4097" width="5.140625" style="47" customWidth="1"/>
    <col min="4098" max="4098" width="57.5703125" style="47" customWidth="1"/>
    <col min="4099" max="4099" width="16.7109375" style="47" customWidth="1"/>
    <col min="4100" max="4100" width="10.28515625" style="47" bestFit="1" customWidth="1"/>
    <col min="4101" max="4101" width="6.85546875" style="47" bestFit="1" customWidth="1"/>
    <col min="4102" max="4102" width="7.85546875" style="47" bestFit="1" customWidth="1"/>
    <col min="4103" max="4103" width="11.42578125" style="47"/>
    <col min="4104" max="4104" width="46" style="47" customWidth="1"/>
    <col min="4105" max="4105" width="17" style="47" customWidth="1"/>
    <col min="4106" max="4106" width="14.28515625" style="47" customWidth="1"/>
    <col min="4107" max="4352" width="11.42578125" style="47"/>
    <col min="4353" max="4353" width="5.140625" style="47" customWidth="1"/>
    <col min="4354" max="4354" width="57.5703125" style="47" customWidth="1"/>
    <col min="4355" max="4355" width="16.7109375" style="47" customWidth="1"/>
    <col min="4356" max="4356" width="10.28515625" style="47" bestFit="1" customWidth="1"/>
    <col min="4357" max="4357" width="6.85546875" style="47" bestFit="1" customWidth="1"/>
    <col min="4358" max="4358" width="7.85546875" style="47" bestFit="1" customWidth="1"/>
    <col min="4359" max="4359" width="11.42578125" style="47"/>
    <col min="4360" max="4360" width="46" style="47" customWidth="1"/>
    <col min="4361" max="4361" width="17" style="47" customWidth="1"/>
    <col min="4362" max="4362" width="14.28515625" style="47" customWidth="1"/>
    <col min="4363" max="4608" width="11.42578125" style="47"/>
    <col min="4609" max="4609" width="5.140625" style="47" customWidth="1"/>
    <col min="4610" max="4610" width="57.5703125" style="47" customWidth="1"/>
    <col min="4611" max="4611" width="16.7109375" style="47" customWidth="1"/>
    <col min="4612" max="4612" width="10.28515625" style="47" bestFit="1" customWidth="1"/>
    <col min="4613" max="4613" width="6.85546875" style="47" bestFit="1" customWidth="1"/>
    <col min="4614" max="4614" width="7.85546875" style="47" bestFit="1" customWidth="1"/>
    <col min="4615" max="4615" width="11.42578125" style="47"/>
    <col min="4616" max="4616" width="46" style="47" customWidth="1"/>
    <col min="4617" max="4617" width="17" style="47" customWidth="1"/>
    <col min="4618" max="4618" width="14.28515625" style="47" customWidth="1"/>
    <col min="4619" max="4864" width="11.42578125" style="47"/>
    <col min="4865" max="4865" width="5.140625" style="47" customWidth="1"/>
    <col min="4866" max="4866" width="57.5703125" style="47" customWidth="1"/>
    <col min="4867" max="4867" width="16.7109375" style="47" customWidth="1"/>
    <col min="4868" max="4868" width="10.28515625" style="47" bestFit="1" customWidth="1"/>
    <col min="4869" max="4869" width="6.85546875" style="47" bestFit="1" customWidth="1"/>
    <col min="4870" max="4870" width="7.85546875" style="47" bestFit="1" customWidth="1"/>
    <col min="4871" max="4871" width="11.42578125" style="47"/>
    <col min="4872" max="4872" width="46" style="47" customWidth="1"/>
    <col min="4873" max="4873" width="17" style="47" customWidth="1"/>
    <col min="4874" max="4874" width="14.28515625" style="47" customWidth="1"/>
    <col min="4875" max="5120" width="11.42578125" style="47"/>
    <col min="5121" max="5121" width="5.140625" style="47" customWidth="1"/>
    <col min="5122" max="5122" width="57.5703125" style="47" customWidth="1"/>
    <col min="5123" max="5123" width="16.7109375" style="47" customWidth="1"/>
    <col min="5124" max="5124" width="10.28515625" style="47" bestFit="1" customWidth="1"/>
    <col min="5125" max="5125" width="6.85546875" style="47" bestFit="1" customWidth="1"/>
    <col min="5126" max="5126" width="7.85546875" style="47" bestFit="1" customWidth="1"/>
    <col min="5127" max="5127" width="11.42578125" style="47"/>
    <col min="5128" max="5128" width="46" style="47" customWidth="1"/>
    <col min="5129" max="5129" width="17" style="47" customWidth="1"/>
    <col min="5130" max="5130" width="14.28515625" style="47" customWidth="1"/>
    <col min="5131" max="5376" width="11.42578125" style="47"/>
    <col min="5377" max="5377" width="5.140625" style="47" customWidth="1"/>
    <col min="5378" max="5378" width="57.5703125" style="47" customWidth="1"/>
    <col min="5379" max="5379" width="16.7109375" style="47" customWidth="1"/>
    <col min="5380" max="5380" width="10.28515625" style="47" bestFit="1" customWidth="1"/>
    <col min="5381" max="5381" width="6.85546875" style="47" bestFit="1" customWidth="1"/>
    <col min="5382" max="5382" width="7.85546875" style="47" bestFit="1" customWidth="1"/>
    <col min="5383" max="5383" width="11.42578125" style="47"/>
    <col min="5384" max="5384" width="46" style="47" customWidth="1"/>
    <col min="5385" max="5385" width="17" style="47" customWidth="1"/>
    <col min="5386" max="5386" width="14.28515625" style="47" customWidth="1"/>
    <col min="5387" max="5632" width="11.42578125" style="47"/>
    <col min="5633" max="5633" width="5.140625" style="47" customWidth="1"/>
    <col min="5634" max="5634" width="57.5703125" style="47" customWidth="1"/>
    <col min="5635" max="5635" width="16.7109375" style="47" customWidth="1"/>
    <col min="5636" max="5636" width="10.28515625" style="47" bestFit="1" customWidth="1"/>
    <col min="5637" max="5637" width="6.85546875" style="47" bestFit="1" customWidth="1"/>
    <col min="5638" max="5638" width="7.85546875" style="47" bestFit="1" customWidth="1"/>
    <col min="5639" max="5639" width="11.42578125" style="47"/>
    <col min="5640" max="5640" width="46" style="47" customWidth="1"/>
    <col min="5641" max="5641" width="17" style="47" customWidth="1"/>
    <col min="5642" max="5642" width="14.28515625" style="47" customWidth="1"/>
    <col min="5643" max="5888" width="11.42578125" style="47"/>
    <col min="5889" max="5889" width="5.140625" style="47" customWidth="1"/>
    <col min="5890" max="5890" width="57.5703125" style="47" customWidth="1"/>
    <col min="5891" max="5891" width="16.7109375" style="47" customWidth="1"/>
    <col min="5892" max="5892" width="10.28515625" style="47" bestFit="1" customWidth="1"/>
    <col min="5893" max="5893" width="6.85546875" style="47" bestFit="1" customWidth="1"/>
    <col min="5894" max="5894" width="7.85546875" style="47" bestFit="1" customWidth="1"/>
    <col min="5895" max="5895" width="11.42578125" style="47"/>
    <col min="5896" max="5896" width="46" style="47" customWidth="1"/>
    <col min="5897" max="5897" width="17" style="47" customWidth="1"/>
    <col min="5898" max="5898" width="14.28515625" style="47" customWidth="1"/>
    <col min="5899" max="6144" width="11.42578125" style="47"/>
    <col min="6145" max="6145" width="5.140625" style="47" customWidth="1"/>
    <col min="6146" max="6146" width="57.5703125" style="47" customWidth="1"/>
    <col min="6147" max="6147" width="16.7109375" style="47" customWidth="1"/>
    <col min="6148" max="6148" width="10.28515625" style="47" bestFit="1" customWidth="1"/>
    <col min="6149" max="6149" width="6.85546875" style="47" bestFit="1" customWidth="1"/>
    <col min="6150" max="6150" width="7.85546875" style="47" bestFit="1" customWidth="1"/>
    <col min="6151" max="6151" width="11.42578125" style="47"/>
    <col min="6152" max="6152" width="46" style="47" customWidth="1"/>
    <col min="6153" max="6153" width="17" style="47" customWidth="1"/>
    <col min="6154" max="6154" width="14.28515625" style="47" customWidth="1"/>
    <col min="6155" max="6400" width="11.42578125" style="47"/>
    <col min="6401" max="6401" width="5.140625" style="47" customWidth="1"/>
    <col min="6402" max="6402" width="57.5703125" style="47" customWidth="1"/>
    <col min="6403" max="6403" width="16.7109375" style="47" customWidth="1"/>
    <col min="6404" max="6404" width="10.28515625" style="47" bestFit="1" customWidth="1"/>
    <col min="6405" max="6405" width="6.85546875" style="47" bestFit="1" customWidth="1"/>
    <col min="6406" max="6406" width="7.85546875" style="47" bestFit="1" customWidth="1"/>
    <col min="6407" max="6407" width="11.42578125" style="47"/>
    <col min="6408" max="6408" width="46" style="47" customWidth="1"/>
    <col min="6409" max="6409" width="17" style="47" customWidth="1"/>
    <col min="6410" max="6410" width="14.28515625" style="47" customWidth="1"/>
    <col min="6411" max="6656" width="11.42578125" style="47"/>
    <col min="6657" max="6657" width="5.140625" style="47" customWidth="1"/>
    <col min="6658" max="6658" width="57.5703125" style="47" customWidth="1"/>
    <col min="6659" max="6659" width="16.7109375" style="47" customWidth="1"/>
    <col min="6660" max="6660" width="10.28515625" style="47" bestFit="1" customWidth="1"/>
    <col min="6661" max="6661" width="6.85546875" style="47" bestFit="1" customWidth="1"/>
    <col min="6662" max="6662" width="7.85546875" style="47" bestFit="1" customWidth="1"/>
    <col min="6663" max="6663" width="11.42578125" style="47"/>
    <col min="6664" max="6664" width="46" style="47" customWidth="1"/>
    <col min="6665" max="6665" width="17" style="47" customWidth="1"/>
    <col min="6666" max="6666" width="14.28515625" style="47" customWidth="1"/>
    <col min="6667" max="6912" width="11.42578125" style="47"/>
    <col min="6913" max="6913" width="5.140625" style="47" customWidth="1"/>
    <col min="6914" max="6914" width="57.5703125" style="47" customWidth="1"/>
    <col min="6915" max="6915" width="16.7109375" style="47" customWidth="1"/>
    <col min="6916" max="6916" width="10.28515625" style="47" bestFit="1" customWidth="1"/>
    <col min="6917" max="6917" width="6.85546875" style="47" bestFit="1" customWidth="1"/>
    <col min="6918" max="6918" width="7.85546875" style="47" bestFit="1" customWidth="1"/>
    <col min="6919" max="6919" width="11.42578125" style="47"/>
    <col min="6920" max="6920" width="46" style="47" customWidth="1"/>
    <col min="6921" max="6921" width="17" style="47" customWidth="1"/>
    <col min="6922" max="6922" width="14.28515625" style="47" customWidth="1"/>
    <col min="6923" max="7168" width="11.42578125" style="47"/>
    <col min="7169" max="7169" width="5.140625" style="47" customWidth="1"/>
    <col min="7170" max="7170" width="57.5703125" style="47" customWidth="1"/>
    <col min="7171" max="7171" width="16.7109375" style="47" customWidth="1"/>
    <col min="7172" max="7172" width="10.28515625" style="47" bestFit="1" customWidth="1"/>
    <col min="7173" max="7173" width="6.85546875" style="47" bestFit="1" customWidth="1"/>
    <col min="7174" max="7174" width="7.85546875" style="47" bestFit="1" customWidth="1"/>
    <col min="7175" max="7175" width="11.42578125" style="47"/>
    <col min="7176" max="7176" width="46" style="47" customWidth="1"/>
    <col min="7177" max="7177" width="17" style="47" customWidth="1"/>
    <col min="7178" max="7178" width="14.28515625" style="47" customWidth="1"/>
    <col min="7179" max="7424" width="11.42578125" style="47"/>
    <col min="7425" max="7425" width="5.140625" style="47" customWidth="1"/>
    <col min="7426" max="7426" width="57.5703125" style="47" customWidth="1"/>
    <col min="7427" max="7427" width="16.7109375" style="47" customWidth="1"/>
    <col min="7428" max="7428" width="10.28515625" style="47" bestFit="1" customWidth="1"/>
    <col min="7429" max="7429" width="6.85546875" style="47" bestFit="1" customWidth="1"/>
    <col min="7430" max="7430" width="7.85546875" style="47" bestFit="1" customWidth="1"/>
    <col min="7431" max="7431" width="11.42578125" style="47"/>
    <col min="7432" max="7432" width="46" style="47" customWidth="1"/>
    <col min="7433" max="7433" width="17" style="47" customWidth="1"/>
    <col min="7434" max="7434" width="14.28515625" style="47" customWidth="1"/>
    <col min="7435" max="7680" width="11.42578125" style="47"/>
    <col min="7681" max="7681" width="5.140625" style="47" customWidth="1"/>
    <col min="7682" max="7682" width="57.5703125" style="47" customWidth="1"/>
    <col min="7683" max="7683" width="16.7109375" style="47" customWidth="1"/>
    <col min="7684" max="7684" width="10.28515625" style="47" bestFit="1" customWidth="1"/>
    <col min="7685" max="7685" width="6.85546875" style="47" bestFit="1" customWidth="1"/>
    <col min="7686" max="7686" width="7.85546875" style="47" bestFit="1" customWidth="1"/>
    <col min="7687" max="7687" width="11.42578125" style="47"/>
    <col min="7688" max="7688" width="46" style="47" customWidth="1"/>
    <col min="7689" max="7689" width="17" style="47" customWidth="1"/>
    <col min="7690" max="7690" width="14.28515625" style="47" customWidth="1"/>
    <col min="7691" max="7936" width="11.42578125" style="47"/>
    <col min="7937" max="7937" width="5.140625" style="47" customWidth="1"/>
    <col min="7938" max="7938" width="57.5703125" style="47" customWidth="1"/>
    <col min="7939" max="7939" width="16.7109375" style="47" customWidth="1"/>
    <col min="7940" max="7940" width="10.28515625" style="47" bestFit="1" customWidth="1"/>
    <col min="7941" max="7941" width="6.85546875" style="47" bestFit="1" customWidth="1"/>
    <col min="7942" max="7942" width="7.85546875" style="47" bestFit="1" customWidth="1"/>
    <col min="7943" max="7943" width="11.42578125" style="47"/>
    <col min="7944" max="7944" width="46" style="47" customWidth="1"/>
    <col min="7945" max="7945" width="17" style="47" customWidth="1"/>
    <col min="7946" max="7946" width="14.28515625" style="47" customWidth="1"/>
    <col min="7947" max="8192" width="11.42578125" style="47"/>
    <col min="8193" max="8193" width="5.140625" style="47" customWidth="1"/>
    <col min="8194" max="8194" width="57.5703125" style="47" customWidth="1"/>
    <col min="8195" max="8195" width="16.7109375" style="47" customWidth="1"/>
    <col min="8196" max="8196" width="10.28515625" style="47" bestFit="1" customWidth="1"/>
    <col min="8197" max="8197" width="6.85546875" style="47" bestFit="1" customWidth="1"/>
    <col min="8198" max="8198" width="7.85546875" style="47" bestFit="1" customWidth="1"/>
    <col min="8199" max="8199" width="11.42578125" style="47"/>
    <col min="8200" max="8200" width="46" style="47" customWidth="1"/>
    <col min="8201" max="8201" width="17" style="47" customWidth="1"/>
    <col min="8202" max="8202" width="14.28515625" style="47" customWidth="1"/>
    <col min="8203" max="8448" width="11.42578125" style="47"/>
    <col min="8449" max="8449" width="5.140625" style="47" customWidth="1"/>
    <col min="8450" max="8450" width="57.5703125" style="47" customWidth="1"/>
    <col min="8451" max="8451" width="16.7109375" style="47" customWidth="1"/>
    <col min="8452" max="8452" width="10.28515625" style="47" bestFit="1" customWidth="1"/>
    <col min="8453" max="8453" width="6.85546875" style="47" bestFit="1" customWidth="1"/>
    <col min="8454" max="8454" width="7.85546875" style="47" bestFit="1" customWidth="1"/>
    <col min="8455" max="8455" width="11.42578125" style="47"/>
    <col min="8456" max="8456" width="46" style="47" customWidth="1"/>
    <col min="8457" max="8457" width="17" style="47" customWidth="1"/>
    <col min="8458" max="8458" width="14.28515625" style="47" customWidth="1"/>
    <col min="8459" max="8704" width="11.42578125" style="47"/>
    <col min="8705" max="8705" width="5.140625" style="47" customWidth="1"/>
    <col min="8706" max="8706" width="57.5703125" style="47" customWidth="1"/>
    <col min="8707" max="8707" width="16.7109375" style="47" customWidth="1"/>
    <col min="8708" max="8708" width="10.28515625" style="47" bestFit="1" customWidth="1"/>
    <col min="8709" max="8709" width="6.85546875" style="47" bestFit="1" customWidth="1"/>
    <col min="8710" max="8710" width="7.85546875" style="47" bestFit="1" customWidth="1"/>
    <col min="8711" max="8711" width="11.42578125" style="47"/>
    <col min="8712" max="8712" width="46" style="47" customWidth="1"/>
    <col min="8713" max="8713" width="17" style="47" customWidth="1"/>
    <col min="8714" max="8714" width="14.28515625" style="47" customWidth="1"/>
    <col min="8715" max="8960" width="11.42578125" style="47"/>
    <col min="8961" max="8961" width="5.140625" style="47" customWidth="1"/>
    <col min="8962" max="8962" width="57.5703125" style="47" customWidth="1"/>
    <col min="8963" max="8963" width="16.7109375" style="47" customWidth="1"/>
    <col min="8964" max="8964" width="10.28515625" style="47" bestFit="1" customWidth="1"/>
    <col min="8965" max="8965" width="6.85546875" style="47" bestFit="1" customWidth="1"/>
    <col min="8966" max="8966" width="7.85546875" style="47" bestFit="1" customWidth="1"/>
    <col min="8967" max="8967" width="11.42578125" style="47"/>
    <col min="8968" max="8968" width="46" style="47" customWidth="1"/>
    <col min="8969" max="8969" width="17" style="47" customWidth="1"/>
    <col min="8970" max="8970" width="14.28515625" style="47" customWidth="1"/>
    <col min="8971" max="9216" width="11.42578125" style="47"/>
    <col min="9217" max="9217" width="5.140625" style="47" customWidth="1"/>
    <col min="9218" max="9218" width="57.5703125" style="47" customWidth="1"/>
    <col min="9219" max="9219" width="16.7109375" style="47" customWidth="1"/>
    <col min="9220" max="9220" width="10.28515625" style="47" bestFit="1" customWidth="1"/>
    <col min="9221" max="9221" width="6.85546875" style="47" bestFit="1" customWidth="1"/>
    <col min="9222" max="9222" width="7.85546875" style="47" bestFit="1" customWidth="1"/>
    <col min="9223" max="9223" width="11.42578125" style="47"/>
    <col min="9224" max="9224" width="46" style="47" customWidth="1"/>
    <col min="9225" max="9225" width="17" style="47" customWidth="1"/>
    <col min="9226" max="9226" width="14.28515625" style="47" customWidth="1"/>
    <col min="9227" max="9472" width="11.42578125" style="47"/>
    <col min="9473" max="9473" width="5.140625" style="47" customWidth="1"/>
    <col min="9474" max="9474" width="57.5703125" style="47" customWidth="1"/>
    <col min="9475" max="9475" width="16.7109375" style="47" customWidth="1"/>
    <col min="9476" max="9476" width="10.28515625" style="47" bestFit="1" customWidth="1"/>
    <col min="9477" max="9477" width="6.85546875" style="47" bestFit="1" customWidth="1"/>
    <col min="9478" max="9478" width="7.85546875" style="47" bestFit="1" customWidth="1"/>
    <col min="9479" max="9479" width="11.42578125" style="47"/>
    <col min="9480" max="9480" width="46" style="47" customWidth="1"/>
    <col min="9481" max="9481" width="17" style="47" customWidth="1"/>
    <col min="9482" max="9482" width="14.28515625" style="47" customWidth="1"/>
    <col min="9483" max="9728" width="11.42578125" style="47"/>
    <col min="9729" max="9729" width="5.140625" style="47" customWidth="1"/>
    <col min="9730" max="9730" width="57.5703125" style="47" customWidth="1"/>
    <col min="9731" max="9731" width="16.7109375" style="47" customWidth="1"/>
    <col min="9732" max="9732" width="10.28515625" style="47" bestFit="1" customWidth="1"/>
    <col min="9733" max="9733" width="6.85546875" style="47" bestFit="1" customWidth="1"/>
    <col min="9734" max="9734" width="7.85546875" style="47" bestFit="1" customWidth="1"/>
    <col min="9735" max="9735" width="11.42578125" style="47"/>
    <col min="9736" max="9736" width="46" style="47" customWidth="1"/>
    <col min="9737" max="9737" width="17" style="47" customWidth="1"/>
    <col min="9738" max="9738" width="14.28515625" style="47" customWidth="1"/>
    <col min="9739" max="9984" width="11.42578125" style="47"/>
    <col min="9985" max="9985" width="5.140625" style="47" customWidth="1"/>
    <col min="9986" max="9986" width="57.5703125" style="47" customWidth="1"/>
    <col min="9987" max="9987" width="16.7109375" style="47" customWidth="1"/>
    <col min="9988" max="9988" width="10.28515625" style="47" bestFit="1" customWidth="1"/>
    <col min="9989" max="9989" width="6.85546875" style="47" bestFit="1" customWidth="1"/>
    <col min="9990" max="9990" width="7.85546875" style="47" bestFit="1" customWidth="1"/>
    <col min="9991" max="9991" width="11.42578125" style="47"/>
    <col min="9992" max="9992" width="46" style="47" customWidth="1"/>
    <col min="9993" max="9993" width="17" style="47" customWidth="1"/>
    <col min="9994" max="9994" width="14.28515625" style="47" customWidth="1"/>
    <col min="9995" max="10240" width="11.42578125" style="47"/>
    <col min="10241" max="10241" width="5.140625" style="47" customWidth="1"/>
    <col min="10242" max="10242" width="57.5703125" style="47" customWidth="1"/>
    <col min="10243" max="10243" width="16.7109375" style="47" customWidth="1"/>
    <col min="10244" max="10244" width="10.28515625" style="47" bestFit="1" customWidth="1"/>
    <col min="10245" max="10245" width="6.85546875" style="47" bestFit="1" customWidth="1"/>
    <col min="10246" max="10246" width="7.85546875" style="47" bestFit="1" customWidth="1"/>
    <col min="10247" max="10247" width="11.42578125" style="47"/>
    <col min="10248" max="10248" width="46" style="47" customWidth="1"/>
    <col min="10249" max="10249" width="17" style="47" customWidth="1"/>
    <col min="10250" max="10250" width="14.28515625" style="47" customWidth="1"/>
    <col min="10251" max="10496" width="11.42578125" style="47"/>
    <col min="10497" max="10497" width="5.140625" style="47" customWidth="1"/>
    <col min="10498" max="10498" width="57.5703125" style="47" customWidth="1"/>
    <col min="10499" max="10499" width="16.7109375" style="47" customWidth="1"/>
    <col min="10500" max="10500" width="10.28515625" style="47" bestFit="1" customWidth="1"/>
    <col min="10501" max="10501" width="6.85546875" style="47" bestFit="1" customWidth="1"/>
    <col min="10502" max="10502" width="7.85546875" style="47" bestFit="1" customWidth="1"/>
    <col min="10503" max="10503" width="11.42578125" style="47"/>
    <col min="10504" max="10504" width="46" style="47" customWidth="1"/>
    <col min="10505" max="10505" width="17" style="47" customWidth="1"/>
    <col min="10506" max="10506" width="14.28515625" style="47" customWidth="1"/>
    <col min="10507" max="10752" width="11.42578125" style="47"/>
    <col min="10753" max="10753" width="5.140625" style="47" customWidth="1"/>
    <col min="10754" max="10754" width="57.5703125" style="47" customWidth="1"/>
    <col min="10755" max="10755" width="16.7109375" style="47" customWidth="1"/>
    <col min="10756" max="10756" width="10.28515625" style="47" bestFit="1" customWidth="1"/>
    <col min="10757" max="10757" width="6.85546875" style="47" bestFit="1" customWidth="1"/>
    <col min="10758" max="10758" width="7.85546875" style="47" bestFit="1" customWidth="1"/>
    <col min="10759" max="10759" width="11.42578125" style="47"/>
    <col min="10760" max="10760" width="46" style="47" customWidth="1"/>
    <col min="10761" max="10761" width="17" style="47" customWidth="1"/>
    <col min="10762" max="10762" width="14.28515625" style="47" customWidth="1"/>
    <col min="10763" max="11008" width="11.42578125" style="47"/>
    <col min="11009" max="11009" width="5.140625" style="47" customWidth="1"/>
    <col min="11010" max="11010" width="57.5703125" style="47" customWidth="1"/>
    <col min="11011" max="11011" width="16.7109375" style="47" customWidth="1"/>
    <col min="11012" max="11012" width="10.28515625" style="47" bestFit="1" customWidth="1"/>
    <col min="11013" max="11013" width="6.85546875" style="47" bestFit="1" customWidth="1"/>
    <col min="11014" max="11014" width="7.85546875" style="47" bestFit="1" customWidth="1"/>
    <col min="11015" max="11015" width="11.42578125" style="47"/>
    <col min="11016" max="11016" width="46" style="47" customWidth="1"/>
    <col min="11017" max="11017" width="17" style="47" customWidth="1"/>
    <col min="11018" max="11018" width="14.28515625" style="47" customWidth="1"/>
    <col min="11019" max="11264" width="11.42578125" style="47"/>
    <col min="11265" max="11265" width="5.140625" style="47" customWidth="1"/>
    <col min="11266" max="11266" width="57.5703125" style="47" customWidth="1"/>
    <col min="11267" max="11267" width="16.7109375" style="47" customWidth="1"/>
    <col min="11268" max="11268" width="10.28515625" style="47" bestFit="1" customWidth="1"/>
    <col min="11269" max="11269" width="6.85546875" style="47" bestFit="1" customWidth="1"/>
    <col min="11270" max="11270" width="7.85546875" style="47" bestFit="1" customWidth="1"/>
    <col min="11271" max="11271" width="11.42578125" style="47"/>
    <col min="11272" max="11272" width="46" style="47" customWidth="1"/>
    <col min="11273" max="11273" width="17" style="47" customWidth="1"/>
    <col min="11274" max="11274" width="14.28515625" style="47" customWidth="1"/>
    <col min="11275" max="11520" width="11.42578125" style="47"/>
    <col min="11521" max="11521" width="5.140625" style="47" customWidth="1"/>
    <col min="11522" max="11522" width="57.5703125" style="47" customWidth="1"/>
    <col min="11523" max="11523" width="16.7109375" style="47" customWidth="1"/>
    <col min="11524" max="11524" width="10.28515625" style="47" bestFit="1" customWidth="1"/>
    <col min="11525" max="11525" width="6.85546875" style="47" bestFit="1" customWidth="1"/>
    <col min="11526" max="11526" width="7.85546875" style="47" bestFit="1" customWidth="1"/>
    <col min="11527" max="11527" width="11.42578125" style="47"/>
    <col min="11528" max="11528" width="46" style="47" customWidth="1"/>
    <col min="11529" max="11529" width="17" style="47" customWidth="1"/>
    <col min="11530" max="11530" width="14.28515625" style="47" customWidth="1"/>
    <col min="11531" max="11776" width="11.42578125" style="47"/>
    <col min="11777" max="11777" width="5.140625" style="47" customWidth="1"/>
    <col min="11778" max="11778" width="57.5703125" style="47" customWidth="1"/>
    <col min="11779" max="11779" width="16.7109375" style="47" customWidth="1"/>
    <col min="11780" max="11780" width="10.28515625" style="47" bestFit="1" customWidth="1"/>
    <col min="11781" max="11781" width="6.85546875" style="47" bestFit="1" customWidth="1"/>
    <col min="11782" max="11782" width="7.85546875" style="47" bestFit="1" customWidth="1"/>
    <col min="11783" max="11783" width="11.42578125" style="47"/>
    <col min="11784" max="11784" width="46" style="47" customWidth="1"/>
    <col min="11785" max="11785" width="17" style="47" customWidth="1"/>
    <col min="11786" max="11786" width="14.28515625" style="47" customWidth="1"/>
    <col min="11787" max="12032" width="11.42578125" style="47"/>
    <col min="12033" max="12033" width="5.140625" style="47" customWidth="1"/>
    <col min="12034" max="12034" width="57.5703125" style="47" customWidth="1"/>
    <col min="12035" max="12035" width="16.7109375" style="47" customWidth="1"/>
    <col min="12036" max="12036" width="10.28515625" style="47" bestFit="1" customWidth="1"/>
    <col min="12037" max="12037" width="6.85546875" style="47" bestFit="1" customWidth="1"/>
    <col min="12038" max="12038" width="7.85546875" style="47" bestFit="1" customWidth="1"/>
    <col min="12039" max="12039" width="11.42578125" style="47"/>
    <col min="12040" max="12040" width="46" style="47" customWidth="1"/>
    <col min="12041" max="12041" width="17" style="47" customWidth="1"/>
    <col min="12042" max="12042" width="14.28515625" style="47" customWidth="1"/>
    <col min="12043" max="12288" width="11.42578125" style="47"/>
    <col min="12289" max="12289" width="5.140625" style="47" customWidth="1"/>
    <col min="12290" max="12290" width="57.5703125" style="47" customWidth="1"/>
    <col min="12291" max="12291" width="16.7109375" style="47" customWidth="1"/>
    <col min="12292" max="12292" width="10.28515625" style="47" bestFit="1" customWidth="1"/>
    <col min="12293" max="12293" width="6.85546875" style="47" bestFit="1" customWidth="1"/>
    <col min="12294" max="12294" width="7.85546875" style="47" bestFit="1" customWidth="1"/>
    <col min="12295" max="12295" width="11.42578125" style="47"/>
    <col min="12296" max="12296" width="46" style="47" customWidth="1"/>
    <col min="12297" max="12297" width="17" style="47" customWidth="1"/>
    <col min="12298" max="12298" width="14.28515625" style="47" customWidth="1"/>
    <col min="12299" max="12544" width="11.42578125" style="47"/>
    <col min="12545" max="12545" width="5.140625" style="47" customWidth="1"/>
    <col min="12546" max="12546" width="57.5703125" style="47" customWidth="1"/>
    <col min="12547" max="12547" width="16.7109375" style="47" customWidth="1"/>
    <col min="12548" max="12548" width="10.28515625" style="47" bestFit="1" customWidth="1"/>
    <col min="12549" max="12549" width="6.85546875" style="47" bestFit="1" customWidth="1"/>
    <col min="12550" max="12550" width="7.85546875" style="47" bestFit="1" customWidth="1"/>
    <col min="12551" max="12551" width="11.42578125" style="47"/>
    <col min="12552" max="12552" width="46" style="47" customWidth="1"/>
    <col min="12553" max="12553" width="17" style="47" customWidth="1"/>
    <col min="12554" max="12554" width="14.28515625" style="47" customWidth="1"/>
    <col min="12555" max="12800" width="11.42578125" style="47"/>
    <col min="12801" max="12801" width="5.140625" style="47" customWidth="1"/>
    <col min="12802" max="12802" width="57.5703125" style="47" customWidth="1"/>
    <col min="12803" max="12803" width="16.7109375" style="47" customWidth="1"/>
    <col min="12804" max="12804" width="10.28515625" style="47" bestFit="1" customWidth="1"/>
    <col min="12805" max="12805" width="6.85546875" style="47" bestFit="1" customWidth="1"/>
    <col min="12806" max="12806" width="7.85546875" style="47" bestFit="1" customWidth="1"/>
    <col min="12807" max="12807" width="11.42578125" style="47"/>
    <col min="12808" max="12808" width="46" style="47" customWidth="1"/>
    <col min="12809" max="12809" width="17" style="47" customWidth="1"/>
    <col min="12810" max="12810" width="14.28515625" style="47" customWidth="1"/>
    <col min="12811" max="13056" width="11.42578125" style="47"/>
    <col min="13057" max="13057" width="5.140625" style="47" customWidth="1"/>
    <col min="13058" max="13058" width="57.5703125" style="47" customWidth="1"/>
    <col min="13059" max="13059" width="16.7109375" style="47" customWidth="1"/>
    <col min="13060" max="13060" width="10.28515625" style="47" bestFit="1" customWidth="1"/>
    <col min="13061" max="13061" width="6.85546875" style="47" bestFit="1" customWidth="1"/>
    <col min="13062" max="13062" width="7.85546875" style="47" bestFit="1" customWidth="1"/>
    <col min="13063" max="13063" width="11.42578125" style="47"/>
    <col min="13064" max="13064" width="46" style="47" customWidth="1"/>
    <col min="13065" max="13065" width="17" style="47" customWidth="1"/>
    <col min="13066" max="13066" width="14.28515625" style="47" customWidth="1"/>
    <col min="13067" max="13312" width="11.42578125" style="47"/>
    <col min="13313" max="13313" width="5.140625" style="47" customWidth="1"/>
    <col min="13314" max="13314" width="57.5703125" style="47" customWidth="1"/>
    <col min="13315" max="13315" width="16.7109375" style="47" customWidth="1"/>
    <col min="13316" max="13316" width="10.28515625" style="47" bestFit="1" customWidth="1"/>
    <col min="13317" max="13317" width="6.85546875" style="47" bestFit="1" customWidth="1"/>
    <col min="13318" max="13318" width="7.85546875" style="47" bestFit="1" customWidth="1"/>
    <col min="13319" max="13319" width="11.42578125" style="47"/>
    <col min="13320" max="13320" width="46" style="47" customWidth="1"/>
    <col min="13321" max="13321" width="17" style="47" customWidth="1"/>
    <col min="13322" max="13322" width="14.28515625" style="47" customWidth="1"/>
    <col min="13323" max="13568" width="11.42578125" style="47"/>
    <col min="13569" max="13569" width="5.140625" style="47" customWidth="1"/>
    <col min="13570" max="13570" width="57.5703125" style="47" customWidth="1"/>
    <col min="13571" max="13571" width="16.7109375" style="47" customWidth="1"/>
    <col min="13572" max="13572" width="10.28515625" style="47" bestFit="1" customWidth="1"/>
    <col min="13573" max="13573" width="6.85546875" style="47" bestFit="1" customWidth="1"/>
    <col min="13574" max="13574" width="7.85546875" style="47" bestFit="1" customWidth="1"/>
    <col min="13575" max="13575" width="11.42578125" style="47"/>
    <col min="13576" max="13576" width="46" style="47" customWidth="1"/>
    <col min="13577" max="13577" width="17" style="47" customWidth="1"/>
    <col min="13578" max="13578" width="14.28515625" style="47" customWidth="1"/>
    <col min="13579" max="13824" width="11.42578125" style="47"/>
    <col min="13825" max="13825" width="5.140625" style="47" customWidth="1"/>
    <col min="13826" max="13826" width="57.5703125" style="47" customWidth="1"/>
    <col min="13827" max="13827" width="16.7109375" style="47" customWidth="1"/>
    <col min="13828" max="13828" width="10.28515625" style="47" bestFit="1" customWidth="1"/>
    <col min="13829" max="13829" width="6.85546875" style="47" bestFit="1" customWidth="1"/>
    <col min="13830" max="13830" width="7.85546875" style="47" bestFit="1" customWidth="1"/>
    <col min="13831" max="13831" width="11.42578125" style="47"/>
    <col min="13832" max="13832" width="46" style="47" customWidth="1"/>
    <col min="13833" max="13833" width="17" style="47" customWidth="1"/>
    <col min="13834" max="13834" width="14.28515625" style="47" customWidth="1"/>
    <col min="13835" max="14080" width="11.42578125" style="47"/>
    <col min="14081" max="14081" width="5.140625" style="47" customWidth="1"/>
    <col min="14082" max="14082" width="57.5703125" style="47" customWidth="1"/>
    <col min="14083" max="14083" width="16.7109375" style="47" customWidth="1"/>
    <col min="14084" max="14084" width="10.28515625" style="47" bestFit="1" customWidth="1"/>
    <col min="14085" max="14085" width="6.85546875" style="47" bestFit="1" customWidth="1"/>
    <col min="14086" max="14086" width="7.85546875" style="47" bestFit="1" customWidth="1"/>
    <col min="14087" max="14087" width="11.42578125" style="47"/>
    <col min="14088" max="14088" width="46" style="47" customWidth="1"/>
    <col min="14089" max="14089" width="17" style="47" customWidth="1"/>
    <col min="14090" max="14090" width="14.28515625" style="47" customWidth="1"/>
    <col min="14091" max="14336" width="11.42578125" style="47"/>
    <col min="14337" max="14337" width="5.140625" style="47" customWidth="1"/>
    <col min="14338" max="14338" width="57.5703125" style="47" customWidth="1"/>
    <col min="14339" max="14339" width="16.7109375" style="47" customWidth="1"/>
    <col min="14340" max="14340" width="10.28515625" style="47" bestFit="1" customWidth="1"/>
    <col min="14341" max="14341" width="6.85546875" style="47" bestFit="1" customWidth="1"/>
    <col min="14342" max="14342" width="7.85546875" style="47" bestFit="1" customWidth="1"/>
    <col min="14343" max="14343" width="11.42578125" style="47"/>
    <col min="14344" max="14344" width="46" style="47" customWidth="1"/>
    <col min="14345" max="14345" width="17" style="47" customWidth="1"/>
    <col min="14346" max="14346" width="14.28515625" style="47" customWidth="1"/>
    <col min="14347" max="14592" width="11.42578125" style="47"/>
    <col min="14593" max="14593" width="5.140625" style="47" customWidth="1"/>
    <col min="14594" max="14594" width="57.5703125" style="47" customWidth="1"/>
    <col min="14595" max="14595" width="16.7109375" style="47" customWidth="1"/>
    <col min="14596" max="14596" width="10.28515625" style="47" bestFit="1" customWidth="1"/>
    <col min="14597" max="14597" width="6.85546875" style="47" bestFit="1" customWidth="1"/>
    <col min="14598" max="14598" width="7.85546875" style="47" bestFit="1" customWidth="1"/>
    <col min="14599" max="14599" width="11.42578125" style="47"/>
    <col min="14600" max="14600" width="46" style="47" customWidth="1"/>
    <col min="14601" max="14601" width="17" style="47" customWidth="1"/>
    <col min="14602" max="14602" width="14.28515625" style="47" customWidth="1"/>
    <col min="14603" max="14848" width="11.42578125" style="47"/>
    <col min="14849" max="14849" width="5.140625" style="47" customWidth="1"/>
    <col min="14850" max="14850" width="57.5703125" style="47" customWidth="1"/>
    <col min="14851" max="14851" width="16.7109375" style="47" customWidth="1"/>
    <col min="14852" max="14852" width="10.28515625" style="47" bestFit="1" customWidth="1"/>
    <col min="14853" max="14853" width="6.85546875" style="47" bestFit="1" customWidth="1"/>
    <col min="14854" max="14854" width="7.85546875" style="47" bestFit="1" customWidth="1"/>
    <col min="14855" max="14855" width="11.42578125" style="47"/>
    <col min="14856" max="14856" width="46" style="47" customWidth="1"/>
    <col min="14857" max="14857" width="17" style="47" customWidth="1"/>
    <col min="14858" max="14858" width="14.28515625" style="47" customWidth="1"/>
    <col min="14859" max="15104" width="11.42578125" style="47"/>
    <col min="15105" max="15105" width="5.140625" style="47" customWidth="1"/>
    <col min="15106" max="15106" width="57.5703125" style="47" customWidth="1"/>
    <col min="15107" max="15107" width="16.7109375" style="47" customWidth="1"/>
    <col min="15108" max="15108" width="10.28515625" style="47" bestFit="1" customWidth="1"/>
    <col min="15109" max="15109" width="6.85546875" style="47" bestFit="1" customWidth="1"/>
    <col min="15110" max="15110" width="7.85546875" style="47" bestFit="1" customWidth="1"/>
    <col min="15111" max="15111" width="11.42578125" style="47"/>
    <col min="15112" max="15112" width="46" style="47" customWidth="1"/>
    <col min="15113" max="15113" width="17" style="47" customWidth="1"/>
    <col min="15114" max="15114" width="14.28515625" style="47" customWidth="1"/>
    <col min="15115" max="15360" width="11.42578125" style="47"/>
    <col min="15361" max="15361" width="5.140625" style="47" customWidth="1"/>
    <col min="15362" max="15362" width="57.5703125" style="47" customWidth="1"/>
    <col min="15363" max="15363" width="16.7109375" style="47" customWidth="1"/>
    <col min="15364" max="15364" width="10.28515625" style="47" bestFit="1" customWidth="1"/>
    <col min="15365" max="15365" width="6.85546875" style="47" bestFit="1" customWidth="1"/>
    <col min="15366" max="15366" width="7.85546875" style="47" bestFit="1" customWidth="1"/>
    <col min="15367" max="15367" width="11.42578125" style="47"/>
    <col min="15368" max="15368" width="46" style="47" customWidth="1"/>
    <col min="15369" max="15369" width="17" style="47" customWidth="1"/>
    <col min="15370" max="15370" width="14.28515625" style="47" customWidth="1"/>
    <col min="15371" max="15616" width="11.42578125" style="47"/>
    <col min="15617" max="15617" width="5.140625" style="47" customWidth="1"/>
    <col min="15618" max="15618" width="57.5703125" style="47" customWidth="1"/>
    <col min="15619" max="15619" width="16.7109375" style="47" customWidth="1"/>
    <col min="15620" max="15620" width="10.28515625" style="47" bestFit="1" customWidth="1"/>
    <col min="15621" max="15621" width="6.85546875" style="47" bestFit="1" customWidth="1"/>
    <col min="15622" max="15622" width="7.85546875" style="47" bestFit="1" customWidth="1"/>
    <col min="15623" max="15623" width="11.42578125" style="47"/>
    <col min="15624" max="15624" width="46" style="47" customWidth="1"/>
    <col min="15625" max="15625" width="17" style="47" customWidth="1"/>
    <col min="15626" max="15626" width="14.28515625" style="47" customWidth="1"/>
    <col min="15627" max="15872" width="11.42578125" style="47"/>
    <col min="15873" max="15873" width="5.140625" style="47" customWidth="1"/>
    <col min="15874" max="15874" width="57.5703125" style="47" customWidth="1"/>
    <col min="15875" max="15875" width="16.7109375" style="47" customWidth="1"/>
    <col min="15876" max="15876" width="10.28515625" style="47" bestFit="1" customWidth="1"/>
    <col min="15877" max="15877" width="6.85546875" style="47" bestFit="1" customWidth="1"/>
    <col min="15878" max="15878" width="7.85546875" style="47" bestFit="1" customWidth="1"/>
    <col min="15879" max="15879" width="11.42578125" style="47"/>
    <col min="15880" max="15880" width="46" style="47" customWidth="1"/>
    <col min="15881" max="15881" width="17" style="47" customWidth="1"/>
    <col min="15882" max="15882" width="14.28515625" style="47" customWidth="1"/>
    <col min="15883" max="16128" width="11.42578125" style="47"/>
    <col min="16129" max="16129" width="5.140625" style="47" customWidth="1"/>
    <col min="16130" max="16130" width="57.5703125" style="47" customWidth="1"/>
    <col min="16131" max="16131" width="16.7109375" style="47" customWidth="1"/>
    <col min="16132" max="16132" width="10.28515625" style="47" bestFit="1" customWidth="1"/>
    <col min="16133" max="16133" width="6.85546875" style="47" bestFit="1" customWidth="1"/>
    <col min="16134" max="16134" width="7.85546875" style="47" bestFit="1" customWidth="1"/>
    <col min="16135" max="16135" width="11.42578125" style="47"/>
    <col min="16136" max="16136" width="46" style="47" customWidth="1"/>
    <col min="16137" max="16137" width="17" style="47" customWidth="1"/>
    <col min="16138" max="16138" width="14.28515625" style="47" customWidth="1"/>
    <col min="16139" max="16384" width="11.42578125" style="47"/>
  </cols>
  <sheetData>
    <row r="1" spans="1:7" x14ac:dyDescent="0.2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">
      <c r="B4" s="302" t="s">
        <v>312</v>
      </c>
      <c r="C4" s="302"/>
      <c r="D4" s="302"/>
      <c r="E4" s="302"/>
    </row>
    <row r="5" spans="1:7" ht="24.6" customHeight="1" x14ac:dyDescent="0.25">
      <c r="B5" s="303" t="s">
        <v>137</v>
      </c>
      <c r="C5" s="303"/>
      <c r="D5" s="303"/>
      <c r="E5" s="303"/>
    </row>
    <row r="6" spans="1:7" ht="36" customHeight="1" x14ac:dyDescent="0.25">
      <c r="B6" s="237" t="s">
        <v>15</v>
      </c>
      <c r="C6" s="237"/>
      <c r="D6" s="237"/>
      <c r="E6" s="237"/>
      <c r="F6" s="237"/>
      <c r="G6" s="237"/>
    </row>
    <row r="7" spans="1:7" x14ac:dyDescent="0.2">
      <c r="B7" s="284" t="s">
        <v>255</v>
      </c>
      <c r="C7" s="284"/>
      <c r="D7" s="284"/>
      <c r="E7" s="284"/>
    </row>
    <row r="8" spans="1:7" x14ac:dyDescent="0.2">
      <c r="B8" s="285" t="s">
        <v>311</v>
      </c>
      <c r="C8" s="285"/>
      <c r="D8" s="285"/>
      <c r="E8" s="285"/>
    </row>
    <row r="10" spans="1:7" s="48" customFormat="1" ht="23.25" customHeight="1" x14ac:dyDescent="0.25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">
      <c r="A11" s="47"/>
      <c r="B11" s="49" t="s">
        <v>140</v>
      </c>
      <c r="C11" s="50"/>
      <c r="D11" s="50"/>
      <c r="E11" s="50"/>
    </row>
    <row r="12" spans="1:7" s="48" customFormat="1" ht="15.95" customHeight="1" x14ac:dyDescent="0.25">
      <c r="A12" s="47"/>
      <c r="B12" s="51" t="s">
        <v>141</v>
      </c>
      <c r="C12" s="287" t="s">
        <v>282</v>
      </c>
      <c r="D12" s="287"/>
      <c r="E12" s="287"/>
    </row>
    <row r="13" spans="1:7" s="48" customFormat="1" ht="15.95" customHeight="1" x14ac:dyDescent="0.25">
      <c r="A13" s="47"/>
      <c r="B13" s="52" t="s">
        <v>142</v>
      </c>
      <c r="C13" s="289">
        <v>15.21</v>
      </c>
      <c r="D13" s="289"/>
      <c r="E13" s="289"/>
    </row>
    <row r="14" spans="1:7" s="48" customFormat="1" ht="15.95" customHeight="1" x14ac:dyDescent="0.25">
      <c r="A14" s="47"/>
      <c r="B14" s="53" t="s">
        <v>143</v>
      </c>
      <c r="C14" s="290" t="s">
        <v>257</v>
      </c>
      <c r="D14" s="291"/>
      <c r="E14" s="291"/>
    </row>
    <row r="15" spans="1:7" s="48" customFormat="1" ht="15.95" customHeight="1" x14ac:dyDescent="0.25">
      <c r="A15" s="47"/>
      <c r="B15" s="52" t="s">
        <v>144</v>
      </c>
      <c r="C15" s="292">
        <v>1441.67</v>
      </c>
      <c r="D15" s="292"/>
      <c r="E15" s="292"/>
    </row>
    <row r="16" spans="1:7" s="48" customFormat="1" ht="15.95" customHeight="1" x14ac:dyDescent="0.25">
      <c r="A16" s="47"/>
      <c r="B16" s="54" t="s">
        <v>145</v>
      </c>
      <c r="C16" s="289" t="s">
        <v>258</v>
      </c>
      <c r="D16" s="289"/>
      <c r="E16" s="289"/>
    </row>
    <row r="17" spans="1:6" s="48" customFormat="1" ht="15.95" customHeight="1" x14ac:dyDescent="0.25">
      <c r="A17" s="47"/>
      <c r="B17" s="55" t="s">
        <v>146</v>
      </c>
      <c r="C17" s="293">
        <v>50</v>
      </c>
      <c r="D17" s="294"/>
      <c r="E17" s="295"/>
    </row>
    <row r="18" spans="1:6" s="48" customFormat="1" ht="15.95" customHeight="1" thickBot="1" x14ac:dyDescent="0.3">
      <c r="A18" s="47"/>
      <c r="B18" s="56" t="s">
        <v>147</v>
      </c>
      <c r="C18" s="296">
        <v>44285</v>
      </c>
      <c r="D18" s="296"/>
      <c r="E18" s="296"/>
    </row>
    <row r="19" spans="1:6" s="48" customFormat="1" ht="15.95" customHeight="1" x14ac:dyDescent="0.25">
      <c r="A19" s="47"/>
      <c r="B19" s="47"/>
      <c r="C19" s="57"/>
    </row>
    <row r="20" spans="1:6" s="48" customFormat="1" ht="12" customHeight="1" thickBot="1" x14ac:dyDescent="0.3">
      <c r="A20" s="47"/>
      <c r="B20" s="47"/>
    </row>
    <row r="21" spans="1:6" s="48" customFormat="1" ht="15.75" customHeight="1" x14ac:dyDescent="0.25">
      <c r="A21" s="297" t="s">
        <v>148</v>
      </c>
      <c r="B21" s="297"/>
      <c r="C21" s="297"/>
    </row>
    <row r="22" spans="1:6" s="48" customFormat="1" ht="15.95" customHeight="1" x14ac:dyDescent="0.25">
      <c r="A22" s="58">
        <v>1</v>
      </c>
      <c r="B22" s="59" t="s">
        <v>149</v>
      </c>
      <c r="C22" s="60" t="s">
        <v>150</v>
      </c>
    </row>
    <row r="23" spans="1:6" s="48" customFormat="1" ht="15.95" customHeight="1" x14ac:dyDescent="0.25">
      <c r="A23" s="61" t="s">
        <v>151</v>
      </c>
      <c r="B23" s="62" t="s">
        <v>152</v>
      </c>
      <c r="C23" s="63">
        <f>C15</f>
        <v>1441.67</v>
      </c>
    </row>
    <row r="24" spans="1:6" s="48" customFormat="1" ht="15.95" customHeight="1" x14ac:dyDescent="0.25">
      <c r="A24" s="61" t="s">
        <v>153</v>
      </c>
      <c r="B24" s="62" t="s">
        <v>154</v>
      </c>
      <c r="C24" s="64"/>
    </row>
    <row r="25" spans="1:6" ht="15.95" customHeight="1" x14ac:dyDescent="0.25">
      <c r="A25" s="61" t="s">
        <v>155</v>
      </c>
      <c r="B25" s="62" t="s">
        <v>156</v>
      </c>
      <c r="C25" s="64"/>
      <c r="D25" s="48"/>
      <c r="F25" s="47"/>
    </row>
    <row r="26" spans="1:6" ht="15.95" customHeight="1" x14ac:dyDescent="0.25">
      <c r="A26" s="61" t="s">
        <v>157</v>
      </c>
      <c r="B26" s="65" t="s">
        <v>158</v>
      </c>
      <c r="C26" s="64">
        <f>C15/220*20%*(1.1429*7)*C13</f>
        <v>159.48089449110003</v>
      </c>
      <c r="D26" s="48"/>
      <c r="F26" s="47"/>
    </row>
    <row r="27" spans="1:6" ht="15.95" customHeight="1" x14ac:dyDescent="0.25">
      <c r="A27" s="61" t="s">
        <v>159</v>
      </c>
      <c r="B27" s="65" t="s">
        <v>160</v>
      </c>
      <c r="C27" s="64"/>
      <c r="D27" s="48"/>
      <c r="F27" s="47"/>
    </row>
    <row r="28" spans="1:6" ht="15.95" customHeight="1" x14ac:dyDescent="0.25">
      <c r="A28" s="61" t="s">
        <v>161</v>
      </c>
      <c r="B28" s="66" t="s">
        <v>162</v>
      </c>
      <c r="C28" s="67"/>
      <c r="D28" s="48"/>
      <c r="F28" s="47"/>
    </row>
    <row r="29" spans="1:6" ht="15.95" customHeight="1" thickBot="1" x14ac:dyDescent="0.3">
      <c r="A29" s="68"/>
      <c r="B29" s="69" t="s">
        <v>163</v>
      </c>
      <c r="C29" s="70">
        <f>SUM(C23:C28)</f>
        <v>1601.1508944911002</v>
      </c>
      <c r="D29" s="48"/>
      <c r="F29" s="47"/>
    </row>
    <row r="30" spans="1:6" ht="15.95" customHeight="1" thickBot="1" x14ac:dyDescent="0.3">
      <c r="B30" s="298"/>
      <c r="C30" s="298"/>
      <c r="D30" s="298"/>
      <c r="E30" s="48"/>
      <c r="F30" s="47"/>
    </row>
    <row r="31" spans="1:6" ht="15.95" customHeight="1" x14ac:dyDescent="0.25">
      <c r="A31" s="51"/>
      <c r="B31" s="282" t="s">
        <v>164</v>
      </c>
      <c r="C31" s="282"/>
      <c r="D31" s="48"/>
      <c r="F31" s="47"/>
    </row>
    <row r="32" spans="1:6" ht="15.95" customHeight="1" x14ac:dyDescent="0.25">
      <c r="A32" s="71"/>
      <c r="B32" s="299" t="s">
        <v>165</v>
      </c>
      <c r="C32" s="299"/>
      <c r="D32" s="48"/>
      <c r="F32" s="47"/>
    </row>
    <row r="33" spans="1:6" ht="15.95" customHeight="1" x14ac:dyDescent="0.25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5" customHeight="1" x14ac:dyDescent="0.25">
      <c r="A34" s="61" t="s">
        <v>151</v>
      </c>
      <c r="B34" s="73" t="s">
        <v>169</v>
      </c>
      <c r="C34" s="74">
        <f>C29*8.33%</f>
        <v>133.37586951110865</v>
      </c>
      <c r="D34" s="48"/>
      <c r="F34" s="47"/>
    </row>
    <row r="35" spans="1:6" ht="15.95" customHeight="1" x14ac:dyDescent="0.25">
      <c r="A35" s="61" t="s">
        <v>153</v>
      </c>
      <c r="B35" s="73" t="s">
        <v>170</v>
      </c>
      <c r="C35" s="74">
        <f>C29*12.1%</f>
        <v>193.73925823342313</v>
      </c>
      <c r="D35" s="75"/>
      <c r="F35" s="47"/>
    </row>
    <row r="36" spans="1:6" ht="15.95" customHeight="1" x14ac:dyDescent="0.25">
      <c r="A36" s="76"/>
      <c r="B36" s="77" t="s">
        <v>171</v>
      </c>
      <c r="C36" s="78">
        <f>SUM(C34:C35)</f>
        <v>327.11512774453178</v>
      </c>
      <c r="D36" s="79"/>
      <c r="F36" s="47"/>
    </row>
    <row r="37" spans="1:6" ht="35.25" customHeight="1" x14ac:dyDescent="0.25">
      <c r="A37" s="80" t="s">
        <v>155</v>
      </c>
      <c r="B37" s="81" t="s">
        <v>172</v>
      </c>
      <c r="C37" s="82">
        <f>C29*7.82%</f>
        <v>125.20999994920405</v>
      </c>
      <c r="D37" s="79"/>
      <c r="F37" s="47"/>
    </row>
    <row r="38" spans="1:6" ht="15.95" customHeight="1" thickBot="1" x14ac:dyDescent="0.3">
      <c r="E38" s="48"/>
      <c r="F38" s="47"/>
    </row>
    <row r="39" spans="1:6" ht="25.15" customHeight="1" thickBot="1" x14ac:dyDescent="0.3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25">
      <c r="A41" s="87" t="s">
        <v>151</v>
      </c>
      <c r="B41" s="88" t="s">
        <v>177</v>
      </c>
      <c r="C41" s="89">
        <v>20</v>
      </c>
      <c r="D41" s="90">
        <f>(C29*(C41/100))</f>
        <v>320.23017889822006</v>
      </c>
      <c r="E41" s="48"/>
      <c r="F41" s="47"/>
    </row>
    <row r="42" spans="1:6" ht="14.25" customHeight="1" x14ac:dyDescent="0.25">
      <c r="A42" s="87" t="s">
        <v>153</v>
      </c>
      <c r="B42" s="91" t="s">
        <v>178</v>
      </c>
      <c r="C42" s="92">
        <v>2.5</v>
      </c>
      <c r="D42" s="93">
        <f>(C29*(C42/100))</f>
        <v>40.028772362277508</v>
      </c>
      <c r="E42" s="48"/>
      <c r="F42" s="47"/>
    </row>
    <row r="43" spans="1:6" ht="14.25" customHeight="1" x14ac:dyDescent="0.25">
      <c r="A43" s="87" t="s">
        <v>155</v>
      </c>
      <c r="B43" s="94" t="s">
        <v>179</v>
      </c>
      <c r="C43" s="95">
        <v>6</v>
      </c>
      <c r="D43" s="74">
        <f t="shared" ref="D43:D48" si="0">($C$29*(C43/100))</f>
        <v>96.069053669466001</v>
      </c>
      <c r="E43" s="48"/>
      <c r="F43" s="47"/>
    </row>
    <row r="44" spans="1:6" ht="14.25" customHeight="1" x14ac:dyDescent="0.25">
      <c r="A44" s="87" t="s">
        <v>157</v>
      </c>
      <c r="B44" s="91" t="s">
        <v>180</v>
      </c>
      <c r="C44" s="92">
        <v>1.5</v>
      </c>
      <c r="D44" s="93">
        <f t="shared" si="0"/>
        <v>24.0172634173665</v>
      </c>
      <c r="E44" s="48"/>
      <c r="F44" s="47"/>
    </row>
    <row r="45" spans="1:6" ht="14.25" customHeight="1" x14ac:dyDescent="0.25">
      <c r="A45" s="87" t="s">
        <v>159</v>
      </c>
      <c r="B45" s="91" t="s">
        <v>181</v>
      </c>
      <c r="C45" s="92">
        <v>1</v>
      </c>
      <c r="D45" s="93">
        <f t="shared" si="0"/>
        <v>16.011508944911004</v>
      </c>
      <c r="E45" s="48"/>
      <c r="F45" s="47"/>
    </row>
    <row r="46" spans="1:6" ht="14.25" customHeight="1" x14ac:dyDescent="0.25">
      <c r="A46" s="87" t="s">
        <v>161</v>
      </c>
      <c r="B46" s="91" t="s">
        <v>182</v>
      </c>
      <c r="C46" s="92">
        <v>0.60000000000000009</v>
      </c>
      <c r="D46" s="93">
        <f t="shared" si="0"/>
        <v>9.6069053669466022</v>
      </c>
      <c r="E46" s="48"/>
      <c r="F46" s="47"/>
    </row>
    <row r="47" spans="1:6" ht="14.25" customHeight="1" x14ac:dyDescent="0.25">
      <c r="A47" s="87" t="s">
        <v>183</v>
      </c>
      <c r="B47" s="91" t="s">
        <v>184</v>
      </c>
      <c r="C47" s="92">
        <v>0.2</v>
      </c>
      <c r="D47" s="93">
        <f t="shared" si="0"/>
        <v>3.2023017889822003</v>
      </c>
      <c r="E47" s="48"/>
      <c r="F47" s="47"/>
    </row>
    <row r="48" spans="1:6" ht="14.25" customHeight="1" x14ac:dyDescent="0.25">
      <c r="A48" s="87" t="s">
        <v>185</v>
      </c>
      <c r="B48" s="94" t="s">
        <v>186</v>
      </c>
      <c r="C48" s="95">
        <v>8</v>
      </c>
      <c r="D48" s="74">
        <f t="shared" si="0"/>
        <v>128.09207155928803</v>
      </c>
      <c r="E48" s="48"/>
      <c r="F48" s="47"/>
    </row>
    <row r="49" spans="1:6" ht="14.25" customHeight="1" thickBot="1" x14ac:dyDescent="0.3">
      <c r="A49" s="96"/>
      <c r="B49" s="97" t="s">
        <v>187</v>
      </c>
      <c r="C49" s="98">
        <f>SUM(C41:C48)</f>
        <v>39.799999999999997</v>
      </c>
      <c r="D49" s="99">
        <f>SUM(D41:D48)</f>
        <v>637.25805600745787</v>
      </c>
      <c r="E49" s="48"/>
      <c r="F49" s="47"/>
    </row>
    <row r="50" spans="1:6" ht="14.25" customHeight="1" x14ac:dyDescent="0.25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">
      <c r="A51" s="100"/>
      <c r="B51" s="101"/>
      <c r="C51" s="100"/>
      <c r="D51" s="100"/>
      <c r="E51" s="48"/>
      <c r="F51" s="47"/>
    </row>
    <row r="52" spans="1:6" ht="14.25" customHeight="1" x14ac:dyDescent="0.25">
      <c r="A52" s="102"/>
      <c r="B52" s="103" t="s">
        <v>189</v>
      </c>
      <c r="C52" s="104"/>
      <c r="D52" s="48"/>
      <c r="F52" s="47"/>
    </row>
    <row r="53" spans="1:6" ht="14.25" customHeight="1" x14ac:dyDescent="0.25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25">
      <c r="A54" s="61" t="s">
        <v>151</v>
      </c>
      <c r="B54" s="105" t="s">
        <v>192</v>
      </c>
      <c r="C54" s="64">
        <f>((4.05*2*C13)-(C15*6%))</f>
        <v>36.700800000000001</v>
      </c>
      <c r="D54" s="48"/>
      <c r="F54" s="47"/>
    </row>
    <row r="55" spans="1:6" ht="14.25" customHeight="1" x14ac:dyDescent="0.25">
      <c r="A55" s="61" t="s">
        <v>153</v>
      </c>
      <c r="B55" s="62" t="s">
        <v>193</v>
      </c>
      <c r="C55" s="64">
        <f>((19.5*C13)-(19.5*C13*10%))</f>
        <v>266.93550000000005</v>
      </c>
      <c r="D55" s="48"/>
      <c r="F55" s="47"/>
    </row>
    <row r="56" spans="1:6" ht="14.25" customHeight="1" x14ac:dyDescent="0.25">
      <c r="A56" s="61" t="s">
        <v>155</v>
      </c>
      <c r="B56" s="62" t="s">
        <v>194</v>
      </c>
      <c r="C56" s="64">
        <v>16</v>
      </c>
      <c r="D56" s="48"/>
      <c r="F56" s="47"/>
    </row>
    <row r="57" spans="1:6" ht="14.25" customHeight="1" x14ac:dyDescent="0.25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25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">
      <c r="A59" s="68"/>
      <c r="B59" s="69" t="s">
        <v>199</v>
      </c>
      <c r="C59" s="70">
        <f>SUM(C54:C58)</f>
        <v>319.63630000000006</v>
      </c>
      <c r="D59" s="48"/>
      <c r="F59" s="47"/>
    </row>
    <row r="60" spans="1:6" ht="14.25" customHeight="1" thickBot="1" x14ac:dyDescent="0.3">
      <c r="A60" s="100"/>
      <c r="B60" s="108"/>
      <c r="C60" s="109"/>
      <c r="D60" s="110"/>
      <c r="E60" s="48"/>
      <c r="F60" s="47"/>
    </row>
    <row r="61" spans="1:6" ht="14.25" customHeight="1" x14ac:dyDescent="0.25">
      <c r="A61" s="102"/>
      <c r="B61" s="111" t="s">
        <v>200</v>
      </c>
      <c r="C61" s="112"/>
      <c r="D61" s="48"/>
      <c r="F61" s="47"/>
    </row>
    <row r="62" spans="1:6" ht="14.25" customHeight="1" x14ac:dyDescent="0.25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25">
      <c r="A63" s="61" t="s">
        <v>166</v>
      </c>
      <c r="B63" s="62" t="s">
        <v>167</v>
      </c>
      <c r="C63" s="63">
        <f>C36</f>
        <v>327.11512774453178</v>
      </c>
      <c r="D63" s="48"/>
      <c r="F63" s="47"/>
    </row>
    <row r="64" spans="1:6" ht="14.25" customHeight="1" x14ac:dyDescent="0.25">
      <c r="A64" s="61" t="s">
        <v>174</v>
      </c>
      <c r="B64" s="62" t="s">
        <v>175</v>
      </c>
      <c r="C64" s="63">
        <f>D49+C37</f>
        <v>762.46805595666194</v>
      </c>
      <c r="D64" s="48"/>
      <c r="F64" s="47"/>
    </row>
    <row r="65" spans="1:6" ht="14.25" customHeight="1" x14ac:dyDescent="0.25">
      <c r="A65" s="61" t="s">
        <v>190</v>
      </c>
      <c r="B65" s="62" t="s">
        <v>191</v>
      </c>
      <c r="C65" s="63">
        <f>C59</f>
        <v>319.63630000000006</v>
      </c>
      <c r="D65" s="48"/>
      <c r="F65" s="47"/>
    </row>
    <row r="66" spans="1:6" ht="14.25" customHeight="1" thickBot="1" x14ac:dyDescent="0.3">
      <c r="A66" s="68"/>
      <c r="B66" s="115" t="s">
        <v>171</v>
      </c>
      <c r="C66" s="70">
        <f>SUM(C63:C65)</f>
        <v>1409.2194837011939</v>
      </c>
      <c r="D66" s="48"/>
      <c r="F66" s="47"/>
    </row>
    <row r="67" spans="1:6" ht="14.25" customHeight="1" thickBot="1" x14ac:dyDescent="0.3">
      <c r="B67" s="116"/>
      <c r="C67" s="110"/>
      <c r="D67" s="110"/>
      <c r="E67" s="48"/>
      <c r="F67" s="47"/>
    </row>
    <row r="68" spans="1:6" ht="14.25" customHeight="1" x14ac:dyDescent="0.25">
      <c r="A68" s="117"/>
      <c r="B68" s="118" t="s">
        <v>202</v>
      </c>
      <c r="C68" s="119"/>
      <c r="D68" s="48"/>
      <c r="F68" s="47"/>
    </row>
    <row r="69" spans="1:6" ht="14.25" customHeight="1" x14ac:dyDescent="0.25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25">
      <c r="A70" s="123" t="s">
        <v>151</v>
      </c>
      <c r="B70" s="124" t="s">
        <v>204</v>
      </c>
      <c r="C70" s="125">
        <f>((C29+C34+C35)/12)*5%</f>
        <v>8.0344417593151345</v>
      </c>
      <c r="D70" s="48"/>
      <c r="F70" s="47"/>
    </row>
    <row r="71" spans="1:6" ht="14.25" customHeight="1" x14ac:dyDescent="0.25">
      <c r="A71" s="123" t="s">
        <v>153</v>
      </c>
      <c r="B71" s="124" t="s">
        <v>205</v>
      </c>
      <c r="C71" s="126">
        <f>((C29+C34)/12)*5%*8%</f>
        <v>0.57817558800073632</v>
      </c>
      <c r="D71" s="48"/>
      <c r="F71" s="47"/>
    </row>
    <row r="72" spans="1:6" ht="14.25" customHeight="1" x14ac:dyDescent="0.25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25">
      <c r="A73" s="123" t="s">
        <v>157</v>
      </c>
      <c r="B73" s="124" t="s">
        <v>207</v>
      </c>
      <c r="C73" s="126">
        <f>(((C29+C56)/30/12)*7)</f>
        <v>31.444600726215835</v>
      </c>
      <c r="D73" s="48"/>
      <c r="F73" s="47"/>
    </row>
    <row r="74" spans="1:6" ht="24" x14ac:dyDescent="0.25">
      <c r="A74" s="123" t="s">
        <v>159</v>
      </c>
      <c r="B74" s="124" t="s">
        <v>208</v>
      </c>
      <c r="C74" s="127">
        <f>(C29/30/12*7)*8%</f>
        <v>2.4906791692083781</v>
      </c>
      <c r="D74" s="48"/>
      <c r="F74" s="47"/>
    </row>
    <row r="75" spans="1:6" ht="14.25" customHeight="1" x14ac:dyDescent="0.25">
      <c r="A75" s="123" t="s">
        <v>161</v>
      </c>
      <c r="B75" s="124" t="s">
        <v>209</v>
      </c>
      <c r="C75" s="126">
        <f>C29*4%</f>
        <v>64.046035779644015</v>
      </c>
      <c r="D75" s="48"/>
      <c r="F75" s="47"/>
    </row>
    <row r="76" spans="1:6" ht="14.25" customHeight="1" x14ac:dyDescent="0.25">
      <c r="A76" s="128"/>
      <c r="B76" s="121" t="s">
        <v>187</v>
      </c>
      <c r="C76" s="129">
        <f>SUM(C70:C75)</f>
        <v>106.59393302238411</v>
      </c>
      <c r="D76" s="48"/>
      <c r="F76" s="47"/>
    </row>
    <row r="77" spans="1:6" ht="14.25" customHeight="1" thickBot="1" x14ac:dyDescent="0.3">
      <c r="E77" s="48"/>
      <c r="F77" s="47"/>
    </row>
    <row r="78" spans="1:6" ht="14.25" customHeight="1" x14ac:dyDescent="0.25">
      <c r="A78" s="51"/>
      <c r="B78" s="130" t="s">
        <v>210</v>
      </c>
      <c r="C78" s="131"/>
      <c r="D78" s="132"/>
      <c r="F78" s="47"/>
    </row>
    <row r="79" spans="1:6" ht="14.25" customHeight="1" x14ac:dyDescent="0.25">
      <c r="A79" s="71"/>
      <c r="B79" s="113" t="s">
        <v>211</v>
      </c>
      <c r="C79" s="60"/>
      <c r="D79" s="48"/>
      <c r="F79" s="47"/>
    </row>
    <row r="80" spans="1:6" ht="14.25" customHeight="1" x14ac:dyDescent="0.25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25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25">
      <c r="A82" s="61" t="s">
        <v>153</v>
      </c>
      <c r="B82" s="135" t="s">
        <v>215</v>
      </c>
      <c r="C82" s="136">
        <f>(((C29+C66+C76+C85+C106)-(C54-C55-C103-C104))/30*2.96)/12</f>
        <v>28.119588303448385</v>
      </c>
      <c r="D82" s="48"/>
      <c r="F82" s="47"/>
    </row>
    <row r="83" spans="1:6" ht="14.25" customHeight="1" x14ac:dyDescent="0.25">
      <c r="A83" s="61" t="s">
        <v>155</v>
      </c>
      <c r="B83" s="135" t="s">
        <v>216</v>
      </c>
      <c r="C83" s="136">
        <f>(((C29+C66+C76+C85+C106)-(C54-C55-C103-C104))/30*5*1.5%)/12</f>
        <v>0.71248956849953682</v>
      </c>
      <c r="D83" s="48"/>
      <c r="F83" s="47"/>
    </row>
    <row r="84" spans="1:6" ht="14.25" customHeight="1" x14ac:dyDescent="0.25">
      <c r="A84" s="61" t="s">
        <v>157</v>
      </c>
      <c r="B84" s="135" t="s">
        <v>217</v>
      </c>
      <c r="C84" s="136">
        <f>(((C29+C66+C76+C85+C106)-(C54-C55-C103-C104))/30*15*0.78%)/12</f>
        <v>1.1114837268592777</v>
      </c>
      <c r="D84" s="48"/>
      <c r="F84" s="47"/>
    </row>
    <row r="85" spans="1:6" ht="14.25" customHeight="1" x14ac:dyDescent="0.25">
      <c r="A85" s="61" t="s">
        <v>159</v>
      </c>
      <c r="B85" s="135" t="s">
        <v>218</v>
      </c>
      <c r="C85" s="136">
        <f>(((C35*3.95/12)+(C56*3.95*1.02%))/12+((C29+C34)*39.8%*3.95)*1.02%/12)</f>
        <v>7.6859175830987301</v>
      </c>
      <c r="D85" s="79"/>
      <c r="F85" s="47"/>
    </row>
    <row r="86" spans="1:6" ht="14.25" customHeight="1" x14ac:dyDescent="0.25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">
      <c r="A87" s="68"/>
      <c r="B87" s="138" t="s">
        <v>187</v>
      </c>
      <c r="C87" s="99">
        <f>SUM(C81:C86)</f>
        <v>37.629479181905928</v>
      </c>
      <c r="D87" s="48"/>
      <c r="F87" s="47"/>
    </row>
    <row r="88" spans="1:6" ht="14.25" customHeight="1" thickBot="1" x14ac:dyDescent="0.3">
      <c r="A88" s="100"/>
      <c r="B88" s="100"/>
      <c r="C88" s="100"/>
      <c r="E88" s="48"/>
      <c r="F88" s="47"/>
    </row>
    <row r="89" spans="1:6" ht="14.25" customHeight="1" x14ac:dyDescent="0.25">
      <c r="A89" s="139"/>
      <c r="B89" s="281" t="s">
        <v>220</v>
      </c>
      <c r="C89" s="281"/>
      <c r="D89" s="48"/>
      <c r="F89" s="47"/>
    </row>
    <row r="90" spans="1:6" ht="14.25" customHeight="1" x14ac:dyDescent="0.25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25">
      <c r="A91" s="61" t="s">
        <v>151</v>
      </c>
      <c r="B91" s="140" t="s">
        <v>223</v>
      </c>
      <c r="C91" s="141">
        <v>0</v>
      </c>
      <c r="D91" s="48"/>
      <c r="F91" s="47"/>
    </row>
    <row r="92" spans="1:6" ht="14.25" customHeight="1" thickBot="1" x14ac:dyDescent="0.3">
      <c r="A92" s="142"/>
      <c r="B92" s="138" t="s">
        <v>187</v>
      </c>
      <c r="C92" s="143">
        <v>0</v>
      </c>
      <c r="D92" s="144"/>
      <c r="F92" s="47"/>
    </row>
    <row r="93" spans="1:6" ht="14.25" customHeight="1" thickBot="1" x14ac:dyDescent="0.3">
      <c r="A93" s="100"/>
      <c r="B93" s="100"/>
      <c r="C93" s="100"/>
      <c r="E93" s="48"/>
      <c r="F93" s="47"/>
    </row>
    <row r="94" spans="1:6" ht="14.25" customHeight="1" x14ac:dyDescent="0.25">
      <c r="A94" s="102"/>
      <c r="B94" s="111" t="s">
        <v>224</v>
      </c>
      <c r="C94" s="112"/>
      <c r="D94" s="48"/>
      <c r="F94" s="47"/>
    </row>
    <row r="95" spans="1:6" ht="14.25" customHeight="1" x14ac:dyDescent="0.25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25">
      <c r="A96" s="61" t="s">
        <v>212</v>
      </c>
      <c r="B96" s="62" t="s">
        <v>213</v>
      </c>
      <c r="C96" s="63">
        <f>C87</f>
        <v>37.629479181905928</v>
      </c>
      <c r="D96" s="145"/>
    </row>
    <row r="97" spans="1:6" ht="15" customHeight="1" x14ac:dyDescent="0.25">
      <c r="A97" s="61" t="s">
        <v>221</v>
      </c>
      <c r="B97" s="62" t="s">
        <v>222</v>
      </c>
      <c r="C97" s="63">
        <v>0</v>
      </c>
      <c r="D97" s="48"/>
      <c r="F97" s="47"/>
    </row>
    <row r="98" spans="1:6" ht="15" customHeight="1" thickBot="1" x14ac:dyDescent="0.3">
      <c r="A98" s="68"/>
      <c r="B98" s="115" t="s">
        <v>171</v>
      </c>
      <c r="C98" s="70">
        <f>SUM(C96:C97)</f>
        <v>37.629479181905928</v>
      </c>
      <c r="D98" s="48"/>
      <c r="F98" s="47"/>
    </row>
    <row r="99" spans="1:6" ht="15" customHeight="1" thickBot="1" x14ac:dyDescent="0.3">
      <c r="F99" s="47"/>
    </row>
    <row r="100" spans="1:6" ht="15" customHeight="1" x14ac:dyDescent="0.25">
      <c r="A100" s="147"/>
      <c r="B100" s="130" t="s">
        <v>226</v>
      </c>
      <c r="C100" s="148"/>
      <c r="F100" s="47"/>
    </row>
    <row r="101" spans="1:6" ht="15" customHeight="1" x14ac:dyDescent="0.25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25">
      <c r="A102" s="151" t="s">
        <v>151</v>
      </c>
      <c r="B102" s="152" t="s">
        <v>228</v>
      </c>
      <c r="C102" s="153">
        <f>'Anexo III-C Uniformes'!H19</f>
        <v>58.123333333333335</v>
      </c>
      <c r="F102" s="47"/>
    </row>
    <row r="103" spans="1:6" x14ac:dyDescent="0.25">
      <c r="A103" s="151" t="s">
        <v>153</v>
      </c>
      <c r="B103" s="154" t="s">
        <v>229</v>
      </c>
      <c r="C103" s="155">
        <f>'Anexo III-B Material'!F11</f>
        <v>3.4708333333333332</v>
      </c>
      <c r="D103" s="156"/>
      <c r="E103" s="156"/>
      <c r="F103" s="156"/>
    </row>
    <row r="104" spans="1:6" ht="15" customHeight="1" x14ac:dyDescent="0.25">
      <c r="A104" s="151" t="s">
        <v>155</v>
      </c>
      <c r="B104" s="152" t="s">
        <v>230</v>
      </c>
      <c r="C104" s="157"/>
      <c r="D104" s="156"/>
      <c r="F104" s="156"/>
    </row>
    <row r="105" spans="1:6" ht="15" customHeight="1" x14ac:dyDescent="0.25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">
      <c r="A106" s="161"/>
      <c r="B106" s="162" t="s">
        <v>232</v>
      </c>
      <c r="C106" s="163">
        <f>C102+C103+C104</f>
        <v>61.594166666666666</v>
      </c>
      <c r="D106" s="164"/>
      <c r="F106" s="47"/>
    </row>
    <row r="107" spans="1:6" ht="15" customHeight="1" thickBot="1" x14ac:dyDescent="0.3">
      <c r="A107" s="165"/>
      <c r="B107" s="166"/>
      <c r="C107" s="167"/>
      <c r="D107" s="167"/>
      <c r="F107" s="47"/>
    </row>
    <row r="108" spans="1:6" ht="15" customHeight="1" x14ac:dyDescent="0.25">
      <c r="A108" s="168"/>
      <c r="B108" s="282" t="s">
        <v>233</v>
      </c>
      <c r="C108" s="282"/>
      <c r="D108" s="282"/>
      <c r="F108" s="47"/>
    </row>
    <row r="109" spans="1:6" ht="15" customHeight="1" x14ac:dyDescent="0.25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25">
      <c r="A110" s="151" t="s">
        <v>151</v>
      </c>
      <c r="B110" s="170" t="s">
        <v>235</v>
      </c>
      <c r="C110" s="171">
        <v>4.47</v>
      </c>
      <c r="D110" s="74">
        <f>(C127)*C110/100</f>
        <v>143.76360168072731</v>
      </c>
      <c r="F110" s="47"/>
    </row>
    <row r="111" spans="1:6" ht="15" customHeight="1" x14ac:dyDescent="0.25">
      <c r="A111" s="151" t="s">
        <v>153</v>
      </c>
      <c r="B111" s="170" t="s">
        <v>236</v>
      </c>
      <c r="C111" s="171">
        <v>3.06</v>
      </c>
      <c r="D111" s="74">
        <f>(C127+D110)*C111/100</f>
        <v>102.81451769756573</v>
      </c>
      <c r="F111" s="47"/>
    </row>
    <row r="112" spans="1:6" ht="15" customHeight="1" x14ac:dyDescent="0.25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25">
      <c r="A113" s="151"/>
      <c r="B113" s="170" t="s">
        <v>238</v>
      </c>
      <c r="C113" s="171">
        <f>3+0.65</f>
        <v>3.65</v>
      </c>
      <c r="D113" s="74">
        <f>((C127+D110+D111)/(1-(C113+C115)/100))*C113/100</f>
        <v>138.35901673794896</v>
      </c>
      <c r="F113" s="47"/>
    </row>
    <row r="114" spans="1:6" ht="15" customHeight="1" x14ac:dyDescent="0.25">
      <c r="A114" s="151"/>
      <c r="B114" s="170" t="s">
        <v>239</v>
      </c>
      <c r="C114" s="171"/>
      <c r="D114" s="74"/>
      <c r="F114" s="47"/>
    </row>
    <row r="115" spans="1:6" ht="15" customHeight="1" x14ac:dyDescent="0.25">
      <c r="A115" s="151"/>
      <c r="B115" s="170" t="s">
        <v>240</v>
      </c>
      <c r="C115" s="172">
        <v>5</v>
      </c>
      <c r="D115" s="74">
        <f>((C127+D110+D111)/(1-(C113+C115)/100))*C115/100</f>
        <v>189.53289964102595</v>
      </c>
      <c r="F115" s="47"/>
    </row>
    <row r="116" spans="1:6" ht="15" customHeight="1" x14ac:dyDescent="0.25">
      <c r="A116" s="151"/>
      <c r="B116" s="170" t="s">
        <v>241</v>
      </c>
      <c r="C116" s="171"/>
      <c r="D116" s="74"/>
      <c r="F116" s="47"/>
    </row>
    <row r="117" spans="1:6" ht="15" customHeight="1" thickBot="1" x14ac:dyDescent="0.3">
      <c r="A117" s="173"/>
      <c r="B117" s="138" t="s">
        <v>187</v>
      </c>
      <c r="C117" s="174">
        <f>SUM(C110:C116)</f>
        <v>16.18</v>
      </c>
      <c r="D117" s="99">
        <f>SUM(D110:D116)</f>
        <v>574.47003575726785</v>
      </c>
      <c r="F117" s="47"/>
    </row>
    <row r="118" spans="1:6" ht="15" customHeight="1" x14ac:dyDescent="0.25">
      <c r="A118" s="165"/>
      <c r="B118" s="166"/>
      <c r="C118" s="167"/>
      <c r="D118" s="167"/>
      <c r="F118" s="47"/>
    </row>
    <row r="119" spans="1:6" s="146" customFormat="1" ht="15" customHeight="1" x14ac:dyDescent="0.25">
      <c r="A119" s="283" t="s">
        <v>242</v>
      </c>
      <c r="B119" s="283"/>
      <c r="C119" s="283"/>
      <c r="D119" s="175"/>
    </row>
    <row r="120" spans="1:6" s="146" customFormat="1" ht="15" customHeight="1" thickBot="1" x14ac:dyDescent="0.3">
      <c r="A120" s="47"/>
      <c r="B120" s="175"/>
      <c r="C120" s="47"/>
      <c r="D120" s="47"/>
    </row>
    <row r="121" spans="1:6" s="146" customFormat="1" ht="24" x14ac:dyDescent="0.25">
      <c r="A121" s="102"/>
      <c r="B121" s="176" t="s">
        <v>243</v>
      </c>
      <c r="C121" s="177" t="s">
        <v>150</v>
      </c>
    </row>
    <row r="122" spans="1:6" s="146" customFormat="1" ht="15" customHeight="1" x14ac:dyDescent="0.25">
      <c r="A122" s="71" t="s">
        <v>151</v>
      </c>
      <c r="B122" s="170" t="s">
        <v>244</v>
      </c>
      <c r="C122" s="74">
        <f>C29</f>
        <v>1601.1508944911002</v>
      </c>
    </row>
    <row r="123" spans="1:6" s="146" customFormat="1" ht="15" customHeight="1" x14ac:dyDescent="0.25">
      <c r="A123" s="71" t="s">
        <v>153</v>
      </c>
      <c r="B123" s="170" t="s">
        <v>245</v>
      </c>
      <c r="C123" s="74">
        <f>C66</f>
        <v>1409.2194837011939</v>
      </c>
    </row>
    <row r="124" spans="1:6" s="146" customFormat="1" ht="15" customHeight="1" x14ac:dyDescent="0.25">
      <c r="A124" s="71" t="s">
        <v>155</v>
      </c>
      <c r="B124" s="170" t="s">
        <v>246</v>
      </c>
      <c r="C124" s="74">
        <f>C76</f>
        <v>106.59393302238411</v>
      </c>
    </row>
    <row r="125" spans="1:6" s="146" customFormat="1" ht="15" customHeight="1" x14ac:dyDescent="0.25">
      <c r="A125" s="71" t="s">
        <v>157</v>
      </c>
      <c r="B125" s="170" t="s">
        <v>247</v>
      </c>
      <c r="C125" s="74">
        <f>C98</f>
        <v>37.629479181905928</v>
      </c>
    </row>
    <row r="126" spans="1:6" s="146" customFormat="1" ht="15" customHeight="1" x14ac:dyDescent="0.25">
      <c r="A126" s="71" t="s">
        <v>159</v>
      </c>
      <c r="B126" s="170" t="s">
        <v>248</v>
      </c>
      <c r="C126" s="74">
        <f>C106</f>
        <v>61.594166666666666</v>
      </c>
    </row>
    <row r="127" spans="1:6" s="146" customFormat="1" ht="15" customHeight="1" x14ac:dyDescent="0.25">
      <c r="A127" s="71"/>
      <c r="B127" s="169" t="s">
        <v>249</v>
      </c>
      <c r="C127" s="178">
        <f>SUM(C122:C126)</f>
        <v>3216.1879570632509</v>
      </c>
    </row>
    <row r="128" spans="1:6" s="146" customFormat="1" ht="15" customHeight="1" x14ac:dyDescent="0.25">
      <c r="A128" s="71" t="s">
        <v>161</v>
      </c>
      <c r="B128" s="170" t="s">
        <v>250</v>
      </c>
      <c r="C128" s="74">
        <f>D117</f>
        <v>574.47003575726785</v>
      </c>
    </row>
    <row r="129" spans="1:5" s="146" customFormat="1" x14ac:dyDescent="0.25">
      <c r="A129" s="71"/>
      <c r="B129" s="133" t="s">
        <v>251</v>
      </c>
      <c r="C129" s="178">
        <f>SUM(C127:C128)</f>
        <v>3790.6579928205188</v>
      </c>
    </row>
    <row r="130" spans="1:5" s="146" customFormat="1" x14ac:dyDescent="0.25">
      <c r="A130" s="190"/>
      <c r="B130" s="191" t="s">
        <v>287</v>
      </c>
      <c r="C130" s="78">
        <f>2*C129</f>
        <v>7581.3159856410375</v>
      </c>
    </row>
    <row r="131" spans="1:5" s="146" customFormat="1" ht="15" customHeight="1" thickBot="1" x14ac:dyDescent="0.3">
      <c r="A131" s="68"/>
      <c r="B131" s="179" t="s">
        <v>252</v>
      </c>
      <c r="C131" s="180">
        <f>C129/C29</f>
        <v>2.3674583113075784</v>
      </c>
    </row>
    <row r="132" spans="1:5" s="146" customFormat="1" ht="15" customHeight="1" x14ac:dyDescent="0.25">
      <c r="A132" s="47"/>
      <c r="B132" s="175"/>
      <c r="C132" s="47"/>
      <c r="D132" s="47"/>
      <c r="E132" s="47"/>
    </row>
    <row r="133" spans="1:5" ht="15.75" thickBot="1" x14ac:dyDescent="0.3"/>
    <row r="134" spans="1:5" x14ac:dyDescent="0.25">
      <c r="A134" s="168"/>
      <c r="B134" s="282" t="s">
        <v>253</v>
      </c>
      <c r="C134" s="282"/>
      <c r="D134" s="282"/>
    </row>
    <row r="135" spans="1:5" x14ac:dyDescent="0.25">
      <c r="A135" s="149">
        <v>6</v>
      </c>
      <c r="B135" s="133" t="s">
        <v>234</v>
      </c>
      <c r="C135" s="169" t="s">
        <v>176</v>
      </c>
      <c r="D135" s="134" t="s">
        <v>150</v>
      </c>
    </row>
    <row r="136" spans="1:5" x14ac:dyDescent="0.25">
      <c r="A136" s="151" t="s">
        <v>151</v>
      </c>
      <c r="B136" s="170" t="s">
        <v>235</v>
      </c>
      <c r="C136" s="171">
        <v>4.47</v>
      </c>
      <c r="D136" s="74">
        <f>(C153)*C136/100</f>
        <v>143.76360168072731</v>
      </c>
    </row>
    <row r="137" spans="1:5" x14ac:dyDescent="0.25">
      <c r="A137" s="151" t="s">
        <v>153</v>
      </c>
      <c r="B137" s="170" t="s">
        <v>236</v>
      </c>
      <c r="C137" s="171">
        <v>3.06</v>
      </c>
      <c r="D137" s="74">
        <f>(C153+D136)*C137/100</f>
        <v>102.81451769756573</v>
      </c>
    </row>
    <row r="138" spans="1:5" x14ac:dyDescent="0.25">
      <c r="A138" s="151" t="s">
        <v>155</v>
      </c>
      <c r="B138" s="170" t="s">
        <v>237</v>
      </c>
      <c r="C138" s="171"/>
      <c r="D138" s="74"/>
    </row>
    <row r="139" spans="1:5" x14ac:dyDescent="0.25">
      <c r="A139" s="151"/>
      <c r="B139" s="170" t="s">
        <v>254</v>
      </c>
      <c r="C139" s="95">
        <f>1.65+7.6</f>
        <v>9.25</v>
      </c>
      <c r="D139" s="74">
        <f>((C153+D136+D137)/(1-(C139+C141)/100))*C139/100</f>
        <v>373.53453302722198</v>
      </c>
    </row>
    <row r="140" spans="1:5" x14ac:dyDescent="0.25">
      <c r="A140" s="151"/>
      <c r="B140" s="170" t="s">
        <v>239</v>
      </c>
      <c r="C140" s="171"/>
      <c r="D140" s="74"/>
    </row>
    <row r="141" spans="1:5" x14ac:dyDescent="0.25">
      <c r="A141" s="151"/>
      <c r="B141" s="170" t="s">
        <v>240</v>
      </c>
      <c r="C141" s="172">
        <v>5</v>
      </c>
      <c r="D141" s="74">
        <f>((C153+D136+D137)/(1-(C139+C141)/100))*C141/100</f>
        <v>201.91055839309294</v>
      </c>
    </row>
    <row r="142" spans="1:5" x14ac:dyDescent="0.25">
      <c r="A142" s="151"/>
      <c r="B142" s="170" t="s">
        <v>241</v>
      </c>
      <c r="C142" s="171"/>
      <c r="D142" s="74"/>
    </row>
    <row r="143" spans="1:5" ht="15.75" thickBot="1" x14ac:dyDescent="0.3">
      <c r="A143" s="173"/>
      <c r="B143" s="138" t="s">
        <v>187</v>
      </c>
      <c r="C143" s="174">
        <f>SUM(C136:C142)</f>
        <v>21.78</v>
      </c>
      <c r="D143" s="99">
        <f>SUM(D136:D142)</f>
        <v>822.02321079860803</v>
      </c>
    </row>
    <row r="144" spans="1:5" x14ac:dyDescent="0.25">
      <c r="A144" s="100"/>
      <c r="B144" s="100"/>
      <c r="C144" s="100"/>
      <c r="D144" s="100"/>
    </row>
    <row r="145" spans="1:4" x14ac:dyDescent="0.25">
      <c r="A145" s="288" t="s">
        <v>242</v>
      </c>
      <c r="B145" s="288"/>
      <c r="C145" s="288"/>
      <c r="D145" s="181"/>
    </row>
    <row r="146" spans="1:4" ht="15.75" thickBot="1" x14ac:dyDescent="0.3">
      <c r="A146" s="100"/>
      <c r="B146" s="182"/>
      <c r="C146" s="100"/>
      <c r="D146" s="181"/>
    </row>
    <row r="147" spans="1:4" ht="24" x14ac:dyDescent="0.25">
      <c r="A147" s="102"/>
      <c r="B147" s="176" t="s">
        <v>243</v>
      </c>
      <c r="C147" s="177" t="s">
        <v>150</v>
      </c>
      <c r="D147" s="181"/>
    </row>
    <row r="148" spans="1:4" x14ac:dyDescent="0.25">
      <c r="A148" s="71" t="s">
        <v>151</v>
      </c>
      <c r="B148" s="170" t="s">
        <v>244</v>
      </c>
      <c r="C148" s="74">
        <f>C122</f>
        <v>1601.1508944911002</v>
      </c>
      <c r="D148" s="181"/>
    </row>
    <row r="149" spans="1:4" x14ac:dyDescent="0.25">
      <c r="A149" s="71" t="s">
        <v>153</v>
      </c>
      <c r="B149" s="170" t="s">
        <v>245</v>
      </c>
      <c r="C149" s="74">
        <f>C123</f>
        <v>1409.2194837011939</v>
      </c>
      <c r="D149" s="181"/>
    </row>
    <row r="150" spans="1:4" x14ac:dyDescent="0.25">
      <c r="A150" s="71" t="s">
        <v>155</v>
      </c>
      <c r="B150" s="170" t="s">
        <v>246</v>
      </c>
      <c r="C150" s="74">
        <f>C124</f>
        <v>106.59393302238411</v>
      </c>
      <c r="D150" s="181"/>
    </row>
    <row r="151" spans="1:4" x14ac:dyDescent="0.25">
      <c r="A151" s="71" t="s">
        <v>157</v>
      </c>
      <c r="B151" s="170" t="s">
        <v>247</v>
      </c>
      <c r="C151" s="74">
        <f>C125</f>
        <v>37.629479181905928</v>
      </c>
      <c r="D151" s="181"/>
    </row>
    <row r="152" spans="1:4" x14ac:dyDescent="0.25">
      <c r="A152" s="71" t="s">
        <v>159</v>
      </c>
      <c r="B152" s="170" t="s">
        <v>248</v>
      </c>
      <c r="C152" s="74">
        <f>C126</f>
        <v>61.594166666666666</v>
      </c>
      <c r="D152" s="181"/>
    </row>
    <row r="153" spans="1:4" x14ac:dyDescent="0.25">
      <c r="A153" s="71"/>
      <c r="B153" s="169" t="s">
        <v>249</v>
      </c>
      <c r="C153" s="178">
        <f>SUM(C148:C152)</f>
        <v>3216.1879570632509</v>
      </c>
      <c r="D153" s="181"/>
    </row>
    <row r="154" spans="1:4" x14ac:dyDescent="0.25">
      <c r="A154" s="71" t="s">
        <v>161</v>
      </c>
      <c r="B154" s="170" t="s">
        <v>250</v>
      </c>
      <c r="C154" s="74">
        <f>D143</f>
        <v>822.02321079860803</v>
      </c>
      <c r="D154" s="181"/>
    </row>
    <row r="155" spans="1:4" x14ac:dyDescent="0.25">
      <c r="A155" s="71"/>
      <c r="B155" s="133" t="s">
        <v>251</v>
      </c>
      <c r="C155" s="178">
        <f>SUM(C153:C154)</f>
        <v>4038.2111678618589</v>
      </c>
      <c r="D155" s="181"/>
    </row>
    <row r="156" spans="1:4" x14ac:dyDescent="0.25">
      <c r="A156" s="190"/>
      <c r="B156" s="191" t="s">
        <v>287</v>
      </c>
      <c r="C156" s="78">
        <f>2*C155</f>
        <v>8076.4223357237179</v>
      </c>
      <c r="D156" s="181"/>
    </row>
    <row r="157" spans="1:4" ht="15.75" thickBot="1" x14ac:dyDescent="0.3">
      <c r="A157" s="68"/>
      <c r="B157" s="179" t="s">
        <v>252</v>
      </c>
      <c r="C157" s="180">
        <f>C155/C29</f>
        <v>2.5220678336786859</v>
      </c>
      <c r="D157" s="181"/>
    </row>
  </sheetData>
  <mergeCells count="26">
    <mergeCell ref="B6:G6"/>
    <mergeCell ref="B1:E1"/>
    <mergeCell ref="B2:E2"/>
    <mergeCell ref="B3:E3"/>
    <mergeCell ref="B4:E4"/>
    <mergeCell ref="B5:E5"/>
    <mergeCell ref="B30:D30"/>
    <mergeCell ref="B7:E7"/>
    <mergeCell ref="B8:E8"/>
    <mergeCell ref="B10:E10"/>
    <mergeCell ref="C12:E12"/>
    <mergeCell ref="C13:E13"/>
    <mergeCell ref="C14:E14"/>
    <mergeCell ref="C15:E15"/>
    <mergeCell ref="C16:E16"/>
    <mergeCell ref="C17:E17"/>
    <mergeCell ref="C18:E18"/>
    <mergeCell ref="A21:C21"/>
    <mergeCell ref="B134:D134"/>
    <mergeCell ref="A145:C145"/>
    <mergeCell ref="B31:C31"/>
    <mergeCell ref="B32:C32"/>
    <mergeCell ref="A39:D39"/>
    <mergeCell ref="B89:C89"/>
    <mergeCell ref="B108:D108"/>
    <mergeCell ref="A119:C119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38228-2EA2-4E7E-B025-36B46C0B1773}">
  <dimension ref="A1:G155"/>
  <sheetViews>
    <sheetView topLeftCell="A97" zoomScaleNormal="100" workbookViewId="0">
      <selection activeCell="C103" sqref="C103"/>
    </sheetView>
  </sheetViews>
  <sheetFormatPr defaultColWidth="11.42578125" defaultRowHeight="15" x14ac:dyDescent="0.25"/>
  <cols>
    <col min="1" max="1" width="5.140625" style="47" customWidth="1"/>
    <col min="2" max="2" width="57.5703125" style="47" customWidth="1"/>
    <col min="3" max="3" width="16.7109375" style="47" customWidth="1"/>
    <col min="4" max="4" width="10.28515625" style="47" bestFit="1" customWidth="1"/>
    <col min="5" max="5" width="6.85546875" style="47" bestFit="1" customWidth="1"/>
    <col min="6" max="6" width="7.85546875" style="48" bestFit="1" customWidth="1"/>
    <col min="7" max="7" width="11.42578125" style="47" customWidth="1"/>
    <col min="8" max="8" width="46" style="47" customWidth="1"/>
    <col min="9" max="9" width="17" style="47" customWidth="1"/>
    <col min="10" max="10" width="14.28515625" style="47" customWidth="1"/>
    <col min="11" max="256" width="11.42578125" style="47"/>
    <col min="257" max="257" width="5.140625" style="47" customWidth="1"/>
    <col min="258" max="258" width="57.5703125" style="47" customWidth="1"/>
    <col min="259" max="259" width="16.7109375" style="47" customWidth="1"/>
    <col min="260" max="260" width="10.28515625" style="47" bestFit="1" customWidth="1"/>
    <col min="261" max="261" width="6.85546875" style="47" bestFit="1" customWidth="1"/>
    <col min="262" max="262" width="7.85546875" style="47" bestFit="1" customWidth="1"/>
    <col min="263" max="263" width="11.42578125" style="47"/>
    <col min="264" max="264" width="46" style="47" customWidth="1"/>
    <col min="265" max="265" width="17" style="47" customWidth="1"/>
    <col min="266" max="266" width="14.28515625" style="47" customWidth="1"/>
    <col min="267" max="512" width="11.42578125" style="47"/>
    <col min="513" max="513" width="5.140625" style="47" customWidth="1"/>
    <col min="514" max="514" width="57.5703125" style="47" customWidth="1"/>
    <col min="515" max="515" width="16.7109375" style="47" customWidth="1"/>
    <col min="516" max="516" width="10.28515625" style="47" bestFit="1" customWidth="1"/>
    <col min="517" max="517" width="6.85546875" style="47" bestFit="1" customWidth="1"/>
    <col min="518" max="518" width="7.85546875" style="47" bestFit="1" customWidth="1"/>
    <col min="519" max="519" width="11.42578125" style="47"/>
    <col min="520" max="520" width="46" style="47" customWidth="1"/>
    <col min="521" max="521" width="17" style="47" customWidth="1"/>
    <col min="522" max="522" width="14.28515625" style="47" customWidth="1"/>
    <col min="523" max="768" width="11.42578125" style="47"/>
    <col min="769" max="769" width="5.140625" style="47" customWidth="1"/>
    <col min="770" max="770" width="57.5703125" style="47" customWidth="1"/>
    <col min="771" max="771" width="16.7109375" style="47" customWidth="1"/>
    <col min="772" max="772" width="10.28515625" style="47" bestFit="1" customWidth="1"/>
    <col min="773" max="773" width="6.85546875" style="47" bestFit="1" customWidth="1"/>
    <col min="774" max="774" width="7.85546875" style="47" bestFit="1" customWidth="1"/>
    <col min="775" max="775" width="11.42578125" style="47"/>
    <col min="776" max="776" width="46" style="47" customWidth="1"/>
    <col min="777" max="777" width="17" style="47" customWidth="1"/>
    <col min="778" max="778" width="14.28515625" style="47" customWidth="1"/>
    <col min="779" max="1024" width="11.42578125" style="47"/>
    <col min="1025" max="1025" width="5.140625" style="47" customWidth="1"/>
    <col min="1026" max="1026" width="57.5703125" style="47" customWidth="1"/>
    <col min="1027" max="1027" width="16.7109375" style="47" customWidth="1"/>
    <col min="1028" max="1028" width="10.28515625" style="47" bestFit="1" customWidth="1"/>
    <col min="1029" max="1029" width="6.85546875" style="47" bestFit="1" customWidth="1"/>
    <col min="1030" max="1030" width="7.85546875" style="47" bestFit="1" customWidth="1"/>
    <col min="1031" max="1031" width="11.42578125" style="47"/>
    <col min="1032" max="1032" width="46" style="47" customWidth="1"/>
    <col min="1033" max="1033" width="17" style="47" customWidth="1"/>
    <col min="1034" max="1034" width="14.28515625" style="47" customWidth="1"/>
    <col min="1035" max="1280" width="11.42578125" style="47"/>
    <col min="1281" max="1281" width="5.140625" style="47" customWidth="1"/>
    <col min="1282" max="1282" width="57.5703125" style="47" customWidth="1"/>
    <col min="1283" max="1283" width="16.7109375" style="47" customWidth="1"/>
    <col min="1284" max="1284" width="10.28515625" style="47" bestFit="1" customWidth="1"/>
    <col min="1285" max="1285" width="6.85546875" style="47" bestFit="1" customWidth="1"/>
    <col min="1286" max="1286" width="7.85546875" style="47" bestFit="1" customWidth="1"/>
    <col min="1287" max="1287" width="11.42578125" style="47"/>
    <col min="1288" max="1288" width="46" style="47" customWidth="1"/>
    <col min="1289" max="1289" width="17" style="47" customWidth="1"/>
    <col min="1290" max="1290" width="14.28515625" style="47" customWidth="1"/>
    <col min="1291" max="1536" width="11.42578125" style="47"/>
    <col min="1537" max="1537" width="5.140625" style="47" customWidth="1"/>
    <col min="1538" max="1538" width="57.5703125" style="47" customWidth="1"/>
    <col min="1539" max="1539" width="16.7109375" style="47" customWidth="1"/>
    <col min="1540" max="1540" width="10.28515625" style="47" bestFit="1" customWidth="1"/>
    <col min="1541" max="1541" width="6.85546875" style="47" bestFit="1" customWidth="1"/>
    <col min="1542" max="1542" width="7.85546875" style="47" bestFit="1" customWidth="1"/>
    <col min="1543" max="1543" width="11.42578125" style="47"/>
    <col min="1544" max="1544" width="46" style="47" customWidth="1"/>
    <col min="1545" max="1545" width="17" style="47" customWidth="1"/>
    <col min="1546" max="1546" width="14.28515625" style="47" customWidth="1"/>
    <col min="1547" max="1792" width="11.42578125" style="47"/>
    <col min="1793" max="1793" width="5.140625" style="47" customWidth="1"/>
    <col min="1794" max="1794" width="57.5703125" style="47" customWidth="1"/>
    <col min="1795" max="1795" width="16.7109375" style="47" customWidth="1"/>
    <col min="1796" max="1796" width="10.28515625" style="47" bestFit="1" customWidth="1"/>
    <col min="1797" max="1797" width="6.85546875" style="47" bestFit="1" customWidth="1"/>
    <col min="1798" max="1798" width="7.85546875" style="47" bestFit="1" customWidth="1"/>
    <col min="1799" max="1799" width="11.42578125" style="47"/>
    <col min="1800" max="1800" width="46" style="47" customWidth="1"/>
    <col min="1801" max="1801" width="17" style="47" customWidth="1"/>
    <col min="1802" max="1802" width="14.28515625" style="47" customWidth="1"/>
    <col min="1803" max="2048" width="11.42578125" style="47"/>
    <col min="2049" max="2049" width="5.140625" style="47" customWidth="1"/>
    <col min="2050" max="2050" width="57.5703125" style="47" customWidth="1"/>
    <col min="2051" max="2051" width="16.7109375" style="47" customWidth="1"/>
    <col min="2052" max="2052" width="10.28515625" style="47" bestFit="1" customWidth="1"/>
    <col min="2053" max="2053" width="6.85546875" style="47" bestFit="1" customWidth="1"/>
    <col min="2054" max="2054" width="7.85546875" style="47" bestFit="1" customWidth="1"/>
    <col min="2055" max="2055" width="11.42578125" style="47"/>
    <col min="2056" max="2056" width="46" style="47" customWidth="1"/>
    <col min="2057" max="2057" width="17" style="47" customWidth="1"/>
    <col min="2058" max="2058" width="14.28515625" style="47" customWidth="1"/>
    <col min="2059" max="2304" width="11.42578125" style="47"/>
    <col min="2305" max="2305" width="5.140625" style="47" customWidth="1"/>
    <col min="2306" max="2306" width="57.5703125" style="47" customWidth="1"/>
    <col min="2307" max="2307" width="16.7109375" style="47" customWidth="1"/>
    <col min="2308" max="2308" width="10.28515625" style="47" bestFit="1" customWidth="1"/>
    <col min="2309" max="2309" width="6.85546875" style="47" bestFit="1" customWidth="1"/>
    <col min="2310" max="2310" width="7.85546875" style="47" bestFit="1" customWidth="1"/>
    <col min="2311" max="2311" width="11.42578125" style="47"/>
    <col min="2312" max="2312" width="46" style="47" customWidth="1"/>
    <col min="2313" max="2313" width="17" style="47" customWidth="1"/>
    <col min="2314" max="2314" width="14.28515625" style="47" customWidth="1"/>
    <col min="2315" max="2560" width="11.42578125" style="47"/>
    <col min="2561" max="2561" width="5.140625" style="47" customWidth="1"/>
    <col min="2562" max="2562" width="57.5703125" style="47" customWidth="1"/>
    <col min="2563" max="2563" width="16.7109375" style="47" customWidth="1"/>
    <col min="2564" max="2564" width="10.28515625" style="47" bestFit="1" customWidth="1"/>
    <col min="2565" max="2565" width="6.85546875" style="47" bestFit="1" customWidth="1"/>
    <col min="2566" max="2566" width="7.85546875" style="47" bestFit="1" customWidth="1"/>
    <col min="2567" max="2567" width="11.42578125" style="47"/>
    <col min="2568" max="2568" width="46" style="47" customWidth="1"/>
    <col min="2569" max="2569" width="17" style="47" customWidth="1"/>
    <col min="2570" max="2570" width="14.28515625" style="47" customWidth="1"/>
    <col min="2571" max="2816" width="11.42578125" style="47"/>
    <col min="2817" max="2817" width="5.140625" style="47" customWidth="1"/>
    <col min="2818" max="2818" width="57.5703125" style="47" customWidth="1"/>
    <col min="2819" max="2819" width="16.7109375" style="47" customWidth="1"/>
    <col min="2820" max="2820" width="10.28515625" style="47" bestFit="1" customWidth="1"/>
    <col min="2821" max="2821" width="6.85546875" style="47" bestFit="1" customWidth="1"/>
    <col min="2822" max="2822" width="7.85546875" style="47" bestFit="1" customWidth="1"/>
    <col min="2823" max="2823" width="11.42578125" style="47"/>
    <col min="2824" max="2824" width="46" style="47" customWidth="1"/>
    <col min="2825" max="2825" width="17" style="47" customWidth="1"/>
    <col min="2826" max="2826" width="14.28515625" style="47" customWidth="1"/>
    <col min="2827" max="3072" width="11.42578125" style="47"/>
    <col min="3073" max="3073" width="5.140625" style="47" customWidth="1"/>
    <col min="3074" max="3074" width="57.5703125" style="47" customWidth="1"/>
    <col min="3075" max="3075" width="16.7109375" style="47" customWidth="1"/>
    <col min="3076" max="3076" width="10.28515625" style="47" bestFit="1" customWidth="1"/>
    <col min="3077" max="3077" width="6.85546875" style="47" bestFit="1" customWidth="1"/>
    <col min="3078" max="3078" width="7.85546875" style="47" bestFit="1" customWidth="1"/>
    <col min="3079" max="3079" width="11.42578125" style="47"/>
    <col min="3080" max="3080" width="46" style="47" customWidth="1"/>
    <col min="3081" max="3081" width="17" style="47" customWidth="1"/>
    <col min="3082" max="3082" width="14.28515625" style="47" customWidth="1"/>
    <col min="3083" max="3328" width="11.42578125" style="47"/>
    <col min="3329" max="3329" width="5.140625" style="47" customWidth="1"/>
    <col min="3330" max="3330" width="57.5703125" style="47" customWidth="1"/>
    <col min="3331" max="3331" width="16.7109375" style="47" customWidth="1"/>
    <col min="3332" max="3332" width="10.28515625" style="47" bestFit="1" customWidth="1"/>
    <col min="3333" max="3333" width="6.85546875" style="47" bestFit="1" customWidth="1"/>
    <col min="3334" max="3334" width="7.85546875" style="47" bestFit="1" customWidth="1"/>
    <col min="3335" max="3335" width="11.42578125" style="47"/>
    <col min="3336" max="3336" width="46" style="47" customWidth="1"/>
    <col min="3337" max="3337" width="17" style="47" customWidth="1"/>
    <col min="3338" max="3338" width="14.28515625" style="47" customWidth="1"/>
    <col min="3339" max="3584" width="11.42578125" style="47"/>
    <col min="3585" max="3585" width="5.140625" style="47" customWidth="1"/>
    <col min="3586" max="3586" width="57.5703125" style="47" customWidth="1"/>
    <col min="3587" max="3587" width="16.7109375" style="47" customWidth="1"/>
    <col min="3588" max="3588" width="10.28515625" style="47" bestFit="1" customWidth="1"/>
    <col min="3589" max="3589" width="6.85546875" style="47" bestFit="1" customWidth="1"/>
    <col min="3590" max="3590" width="7.85546875" style="47" bestFit="1" customWidth="1"/>
    <col min="3591" max="3591" width="11.42578125" style="47"/>
    <col min="3592" max="3592" width="46" style="47" customWidth="1"/>
    <col min="3593" max="3593" width="17" style="47" customWidth="1"/>
    <col min="3594" max="3594" width="14.28515625" style="47" customWidth="1"/>
    <col min="3595" max="3840" width="11.42578125" style="47"/>
    <col min="3841" max="3841" width="5.140625" style="47" customWidth="1"/>
    <col min="3842" max="3842" width="57.5703125" style="47" customWidth="1"/>
    <col min="3843" max="3843" width="16.7109375" style="47" customWidth="1"/>
    <col min="3844" max="3844" width="10.28515625" style="47" bestFit="1" customWidth="1"/>
    <col min="3845" max="3845" width="6.85546875" style="47" bestFit="1" customWidth="1"/>
    <col min="3846" max="3846" width="7.85546875" style="47" bestFit="1" customWidth="1"/>
    <col min="3847" max="3847" width="11.42578125" style="47"/>
    <col min="3848" max="3848" width="46" style="47" customWidth="1"/>
    <col min="3849" max="3849" width="17" style="47" customWidth="1"/>
    <col min="3850" max="3850" width="14.28515625" style="47" customWidth="1"/>
    <col min="3851" max="4096" width="11.42578125" style="47"/>
    <col min="4097" max="4097" width="5.140625" style="47" customWidth="1"/>
    <col min="4098" max="4098" width="57.5703125" style="47" customWidth="1"/>
    <col min="4099" max="4099" width="16.7109375" style="47" customWidth="1"/>
    <col min="4100" max="4100" width="10.28515625" style="47" bestFit="1" customWidth="1"/>
    <col min="4101" max="4101" width="6.85546875" style="47" bestFit="1" customWidth="1"/>
    <col min="4102" max="4102" width="7.85546875" style="47" bestFit="1" customWidth="1"/>
    <col min="4103" max="4103" width="11.42578125" style="47"/>
    <col min="4104" max="4104" width="46" style="47" customWidth="1"/>
    <col min="4105" max="4105" width="17" style="47" customWidth="1"/>
    <col min="4106" max="4106" width="14.28515625" style="47" customWidth="1"/>
    <col min="4107" max="4352" width="11.42578125" style="47"/>
    <col min="4353" max="4353" width="5.140625" style="47" customWidth="1"/>
    <col min="4354" max="4354" width="57.5703125" style="47" customWidth="1"/>
    <col min="4355" max="4355" width="16.7109375" style="47" customWidth="1"/>
    <col min="4356" max="4356" width="10.28515625" style="47" bestFit="1" customWidth="1"/>
    <col min="4357" max="4357" width="6.85546875" style="47" bestFit="1" customWidth="1"/>
    <col min="4358" max="4358" width="7.85546875" style="47" bestFit="1" customWidth="1"/>
    <col min="4359" max="4359" width="11.42578125" style="47"/>
    <col min="4360" max="4360" width="46" style="47" customWidth="1"/>
    <col min="4361" max="4361" width="17" style="47" customWidth="1"/>
    <col min="4362" max="4362" width="14.28515625" style="47" customWidth="1"/>
    <col min="4363" max="4608" width="11.42578125" style="47"/>
    <col min="4609" max="4609" width="5.140625" style="47" customWidth="1"/>
    <col min="4610" max="4610" width="57.5703125" style="47" customWidth="1"/>
    <col min="4611" max="4611" width="16.7109375" style="47" customWidth="1"/>
    <col min="4612" max="4612" width="10.28515625" style="47" bestFit="1" customWidth="1"/>
    <col min="4613" max="4613" width="6.85546875" style="47" bestFit="1" customWidth="1"/>
    <col min="4614" max="4614" width="7.85546875" style="47" bestFit="1" customWidth="1"/>
    <col min="4615" max="4615" width="11.42578125" style="47"/>
    <col min="4616" max="4616" width="46" style="47" customWidth="1"/>
    <col min="4617" max="4617" width="17" style="47" customWidth="1"/>
    <col min="4618" max="4618" width="14.28515625" style="47" customWidth="1"/>
    <col min="4619" max="4864" width="11.42578125" style="47"/>
    <col min="4865" max="4865" width="5.140625" style="47" customWidth="1"/>
    <col min="4866" max="4866" width="57.5703125" style="47" customWidth="1"/>
    <col min="4867" max="4867" width="16.7109375" style="47" customWidth="1"/>
    <col min="4868" max="4868" width="10.28515625" style="47" bestFit="1" customWidth="1"/>
    <col min="4869" max="4869" width="6.85546875" style="47" bestFit="1" customWidth="1"/>
    <col min="4870" max="4870" width="7.85546875" style="47" bestFit="1" customWidth="1"/>
    <col min="4871" max="4871" width="11.42578125" style="47"/>
    <col min="4872" max="4872" width="46" style="47" customWidth="1"/>
    <col min="4873" max="4873" width="17" style="47" customWidth="1"/>
    <col min="4874" max="4874" width="14.28515625" style="47" customWidth="1"/>
    <col min="4875" max="5120" width="11.42578125" style="47"/>
    <col min="5121" max="5121" width="5.140625" style="47" customWidth="1"/>
    <col min="5122" max="5122" width="57.5703125" style="47" customWidth="1"/>
    <col min="5123" max="5123" width="16.7109375" style="47" customWidth="1"/>
    <col min="5124" max="5124" width="10.28515625" style="47" bestFit="1" customWidth="1"/>
    <col min="5125" max="5125" width="6.85546875" style="47" bestFit="1" customWidth="1"/>
    <col min="5126" max="5126" width="7.85546875" style="47" bestFit="1" customWidth="1"/>
    <col min="5127" max="5127" width="11.42578125" style="47"/>
    <col min="5128" max="5128" width="46" style="47" customWidth="1"/>
    <col min="5129" max="5129" width="17" style="47" customWidth="1"/>
    <col min="5130" max="5130" width="14.28515625" style="47" customWidth="1"/>
    <col min="5131" max="5376" width="11.42578125" style="47"/>
    <col min="5377" max="5377" width="5.140625" style="47" customWidth="1"/>
    <col min="5378" max="5378" width="57.5703125" style="47" customWidth="1"/>
    <col min="5379" max="5379" width="16.7109375" style="47" customWidth="1"/>
    <col min="5380" max="5380" width="10.28515625" style="47" bestFit="1" customWidth="1"/>
    <col min="5381" max="5381" width="6.85546875" style="47" bestFit="1" customWidth="1"/>
    <col min="5382" max="5382" width="7.85546875" style="47" bestFit="1" customWidth="1"/>
    <col min="5383" max="5383" width="11.42578125" style="47"/>
    <col min="5384" max="5384" width="46" style="47" customWidth="1"/>
    <col min="5385" max="5385" width="17" style="47" customWidth="1"/>
    <col min="5386" max="5386" width="14.28515625" style="47" customWidth="1"/>
    <col min="5387" max="5632" width="11.42578125" style="47"/>
    <col min="5633" max="5633" width="5.140625" style="47" customWidth="1"/>
    <col min="5634" max="5634" width="57.5703125" style="47" customWidth="1"/>
    <col min="5635" max="5635" width="16.7109375" style="47" customWidth="1"/>
    <col min="5636" max="5636" width="10.28515625" style="47" bestFit="1" customWidth="1"/>
    <col min="5637" max="5637" width="6.85546875" style="47" bestFit="1" customWidth="1"/>
    <col min="5638" max="5638" width="7.85546875" style="47" bestFit="1" customWidth="1"/>
    <col min="5639" max="5639" width="11.42578125" style="47"/>
    <col min="5640" max="5640" width="46" style="47" customWidth="1"/>
    <col min="5641" max="5641" width="17" style="47" customWidth="1"/>
    <col min="5642" max="5642" width="14.28515625" style="47" customWidth="1"/>
    <col min="5643" max="5888" width="11.42578125" style="47"/>
    <col min="5889" max="5889" width="5.140625" style="47" customWidth="1"/>
    <col min="5890" max="5890" width="57.5703125" style="47" customWidth="1"/>
    <col min="5891" max="5891" width="16.7109375" style="47" customWidth="1"/>
    <col min="5892" max="5892" width="10.28515625" style="47" bestFit="1" customWidth="1"/>
    <col min="5893" max="5893" width="6.85546875" style="47" bestFit="1" customWidth="1"/>
    <col min="5894" max="5894" width="7.85546875" style="47" bestFit="1" customWidth="1"/>
    <col min="5895" max="5895" width="11.42578125" style="47"/>
    <col min="5896" max="5896" width="46" style="47" customWidth="1"/>
    <col min="5897" max="5897" width="17" style="47" customWidth="1"/>
    <col min="5898" max="5898" width="14.28515625" style="47" customWidth="1"/>
    <col min="5899" max="6144" width="11.42578125" style="47"/>
    <col min="6145" max="6145" width="5.140625" style="47" customWidth="1"/>
    <col min="6146" max="6146" width="57.5703125" style="47" customWidth="1"/>
    <col min="6147" max="6147" width="16.7109375" style="47" customWidth="1"/>
    <col min="6148" max="6148" width="10.28515625" style="47" bestFit="1" customWidth="1"/>
    <col min="6149" max="6149" width="6.85546875" style="47" bestFit="1" customWidth="1"/>
    <col min="6150" max="6150" width="7.85546875" style="47" bestFit="1" customWidth="1"/>
    <col min="6151" max="6151" width="11.42578125" style="47"/>
    <col min="6152" max="6152" width="46" style="47" customWidth="1"/>
    <col min="6153" max="6153" width="17" style="47" customWidth="1"/>
    <col min="6154" max="6154" width="14.28515625" style="47" customWidth="1"/>
    <col min="6155" max="6400" width="11.42578125" style="47"/>
    <col min="6401" max="6401" width="5.140625" style="47" customWidth="1"/>
    <col min="6402" max="6402" width="57.5703125" style="47" customWidth="1"/>
    <col min="6403" max="6403" width="16.7109375" style="47" customWidth="1"/>
    <col min="6404" max="6404" width="10.28515625" style="47" bestFit="1" customWidth="1"/>
    <col min="6405" max="6405" width="6.85546875" style="47" bestFit="1" customWidth="1"/>
    <col min="6406" max="6406" width="7.85546875" style="47" bestFit="1" customWidth="1"/>
    <col min="6407" max="6407" width="11.42578125" style="47"/>
    <col min="6408" max="6408" width="46" style="47" customWidth="1"/>
    <col min="6409" max="6409" width="17" style="47" customWidth="1"/>
    <col min="6410" max="6410" width="14.28515625" style="47" customWidth="1"/>
    <col min="6411" max="6656" width="11.42578125" style="47"/>
    <col min="6657" max="6657" width="5.140625" style="47" customWidth="1"/>
    <col min="6658" max="6658" width="57.5703125" style="47" customWidth="1"/>
    <col min="6659" max="6659" width="16.7109375" style="47" customWidth="1"/>
    <col min="6660" max="6660" width="10.28515625" style="47" bestFit="1" customWidth="1"/>
    <col min="6661" max="6661" width="6.85546875" style="47" bestFit="1" customWidth="1"/>
    <col min="6662" max="6662" width="7.85546875" style="47" bestFit="1" customWidth="1"/>
    <col min="6663" max="6663" width="11.42578125" style="47"/>
    <col min="6664" max="6664" width="46" style="47" customWidth="1"/>
    <col min="6665" max="6665" width="17" style="47" customWidth="1"/>
    <col min="6666" max="6666" width="14.28515625" style="47" customWidth="1"/>
    <col min="6667" max="6912" width="11.42578125" style="47"/>
    <col min="6913" max="6913" width="5.140625" style="47" customWidth="1"/>
    <col min="6914" max="6914" width="57.5703125" style="47" customWidth="1"/>
    <col min="6915" max="6915" width="16.7109375" style="47" customWidth="1"/>
    <col min="6916" max="6916" width="10.28515625" style="47" bestFit="1" customWidth="1"/>
    <col min="6917" max="6917" width="6.85546875" style="47" bestFit="1" customWidth="1"/>
    <col min="6918" max="6918" width="7.85546875" style="47" bestFit="1" customWidth="1"/>
    <col min="6919" max="6919" width="11.42578125" style="47"/>
    <col min="6920" max="6920" width="46" style="47" customWidth="1"/>
    <col min="6921" max="6921" width="17" style="47" customWidth="1"/>
    <col min="6922" max="6922" width="14.28515625" style="47" customWidth="1"/>
    <col min="6923" max="7168" width="11.42578125" style="47"/>
    <col min="7169" max="7169" width="5.140625" style="47" customWidth="1"/>
    <col min="7170" max="7170" width="57.5703125" style="47" customWidth="1"/>
    <col min="7171" max="7171" width="16.7109375" style="47" customWidth="1"/>
    <col min="7172" max="7172" width="10.28515625" style="47" bestFit="1" customWidth="1"/>
    <col min="7173" max="7173" width="6.85546875" style="47" bestFit="1" customWidth="1"/>
    <col min="7174" max="7174" width="7.85546875" style="47" bestFit="1" customWidth="1"/>
    <col min="7175" max="7175" width="11.42578125" style="47"/>
    <col min="7176" max="7176" width="46" style="47" customWidth="1"/>
    <col min="7177" max="7177" width="17" style="47" customWidth="1"/>
    <col min="7178" max="7178" width="14.28515625" style="47" customWidth="1"/>
    <col min="7179" max="7424" width="11.42578125" style="47"/>
    <col min="7425" max="7425" width="5.140625" style="47" customWidth="1"/>
    <col min="7426" max="7426" width="57.5703125" style="47" customWidth="1"/>
    <col min="7427" max="7427" width="16.7109375" style="47" customWidth="1"/>
    <col min="7428" max="7428" width="10.28515625" style="47" bestFit="1" customWidth="1"/>
    <col min="7429" max="7429" width="6.85546875" style="47" bestFit="1" customWidth="1"/>
    <col min="7430" max="7430" width="7.85546875" style="47" bestFit="1" customWidth="1"/>
    <col min="7431" max="7431" width="11.42578125" style="47"/>
    <col min="7432" max="7432" width="46" style="47" customWidth="1"/>
    <col min="7433" max="7433" width="17" style="47" customWidth="1"/>
    <col min="7434" max="7434" width="14.28515625" style="47" customWidth="1"/>
    <col min="7435" max="7680" width="11.42578125" style="47"/>
    <col min="7681" max="7681" width="5.140625" style="47" customWidth="1"/>
    <col min="7682" max="7682" width="57.5703125" style="47" customWidth="1"/>
    <col min="7683" max="7683" width="16.7109375" style="47" customWidth="1"/>
    <col min="7684" max="7684" width="10.28515625" style="47" bestFit="1" customWidth="1"/>
    <col min="7685" max="7685" width="6.85546875" style="47" bestFit="1" customWidth="1"/>
    <col min="7686" max="7686" width="7.85546875" style="47" bestFit="1" customWidth="1"/>
    <col min="7687" max="7687" width="11.42578125" style="47"/>
    <col min="7688" max="7688" width="46" style="47" customWidth="1"/>
    <col min="7689" max="7689" width="17" style="47" customWidth="1"/>
    <col min="7690" max="7690" width="14.28515625" style="47" customWidth="1"/>
    <col min="7691" max="7936" width="11.42578125" style="47"/>
    <col min="7937" max="7937" width="5.140625" style="47" customWidth="1"/>
    <col min="7938" max="7938" width="57.5703125" style="47" customWidth="1"/>
    <col min="7939" max="7939" width="16.7109375" style="47" customWidth="1"/>
    <col min="7940" max="7940" width="10.28515625" style="47" bestFit="1" customWidth="1"/>
    <col min="7941" max="7941" width="6.85546875" style="47" bestFit="1" customWidth="1"/>
    <col min="7942" max="7942" width="7.85546875" style="47" bestFit="1" customWidth="1"/>
    <col min="7943" max="7943" width="11.42578125" style="47"/>
    <col min="7944" max="7944" width="46" style="47" customWidth="1"/>
    <col min="7945" max="7945" width="17" style="47" customWidth="1"/>
    <col min="7946" max="7946" width="14.28515625" style="47" customWidth="1"/>
    <col min="7947" max="8192" width="11.42578125" style="47"/>
    <col min="8193" max="8193" width="5.140625" style="47" customWidth="1"/>
    <col min="8194" max="8194" width="57.5703125" style="47" customWidth="1"/>
    <col min="8195" max="8195" width="16.7109375" style="47" customWidth="1"/>
    <col min="8196" max="8196" width="10.28515625" style="47" bestFit="1" customWidth="1"/>
    <col min="8197" max="8197" width="6.85546875" style="47" bestFit="1" customWidth="1"/>
    <col min="8198" max="8198" width="7.85546875" style="47" bestFit="1" customWidth="1"/>
    <col min="8199" max="8199" width="11.42578125" style="47"/>
    <col min="8200" max="8200" width="46" style="47" customWidth="1"/>
    <col min="8201" max="8201" width="17" style="47" customWidth="1"/>
    <col min="8202" max="8202" width="14.28515625" style="47" customWidth="1"/>
    <col min="8203" max="8448" width="11.42578125" style="47"/>
    <col min="8449" max="8449" width="5.140625" style="47" customWidth="1"/>
    <col min="8450" max="8450" width="57.5703125" style="47" customWidth="1"/>
    <col min="8451" max="8451" width="16.7109375" style="47" customWidth="1"/>
    <col min="8452" max="8452" width="10.28515625" style="47" bestFit="1" customWidth="1"/>
    <col min="8453" max="8453" width="6.85546875" style="47" bestFit="1" customWidth="1"/>
    <col min="8454" max="8454" width="7.85546875" style="47" bestFit="1" customWidth="1"/>
    <col min="8455" max="8455" width="11.42578125" style="47"/>
    <col min="8456" max="8456" width="46" style="47" customWidth="1"/>
    <col min="8457" max="8457" width="17" style="47" customWidth="1"/>
    <col min="8458" max="8458" width="14.28515625" style="47" customWidth="1"/>
    <col min="8459" max="8704" width="11.42578125" style="47"/>
    <col min="8705" max="8705" width="5.140625" style="47" customWidth="1"/>
    <col min="8706" max="8706" width="57.5703125" style="47" customWidth="1"/>
    <col min="8707" max="8707" width="16.7109375" style="47" customWidth="1"/>
    <col min="8708" max="8708" width="10.28515625" style="47" bestFit="1" customWidth="1"/>
    <col min="8709" max="8709" width="6.85546875" style="47" bestFit="1" customWidth="1"/>
    <col min="8710" max="8710" width="7.85546875" style="47" bestFit="1" customWidth="1"/>
    <col min="8711" max="8711" width="11.42578125" style="47"/>
    <col min="8712" max="8712" width="46" style="47" customWidth="1"/>
    <col min="8713" max="8713" width="17" style="47" customWidth="1"/>
    <col min="8714" max="8714" width="14.28515625" style="47" customWidth="1"/>
    <col min="8715" max="8960" width="11.42578125" style="47"/>
    <col min="8961" max="8961" width="5.140625" style="47" customWidth="1"/>
    <col min="8962" max="8962" width="57.5703125" style="47" customWidth="1"/>
    <col min="8963" max="8963" width="16.7109375" style="47" customWidth="1"/>
    <col min="8964" max="8964" width="10.28515625" style="47" bestFit="1" customWidth="1"/>
    <col min="8965" max="8965" width="6.85546875" style="47" bestFit="1" customWidth="1"/>
    <col min="8966" max="8966" width="7.85546875" style="47" bestFit="1" customWidth="1"/>
    <col min="8967" max="8967" width="11.42578125" style="47"/>
    <col min="8968" max="8968" width="46" style="47" customWidth="1"/>
    <col min="8969" max="8969" width="17" style="47" customWidth="1"/>
    <col min="8970" max="8970" width="14.28515625" style="47" customWidth="1"/>
    <col min="8971" max="9216" width="11.42578125" style="47"/>
    <col min="9217" max="9217" width="5.140625" style="47" customWidth="1"/>
    <col min="9218" max="9218" width="57.5703125" style="47" customWidth="1"/>
    <col min="9219" max="9219" width="16.7109375" style="47" customWidth="1"/>
    <col min="9220" max="9220" width="10.28515625" style="47" bestFit="1" customWidth="1"/>
    <col min="9221" max="9221" width="6.85546875" style="47" bestFit="1" customWidth="1"/>
    <col min="9222" max="9222" width="7.85546875" style="47" bestFit="1" customWidth="1"/>
    <col min="9223" max="9223" width="11.42578125" style="47"/>
    <col min="9224" max="9224" width="46" style="47" customWidth="1"/>
    <col min="9225" max="9225" width="17" style="47" customWidth="1"/>
    <col min="9226" max="9226" width="14.28515625" style="47" customWidth="1"/>
    <col min="9227" max="9472" width="11.42578125" style="47"/>
    <col min="9473" max="9473" width="5.140625" style="47" customWidth="1"/>
    <col min="9474" max="9474" width="57.5703125" style="47" customWidth="1"/>
    <col min="9475" max="9475" width="16.7109375" style="47" customWidth="1"/>
    <col min="9476" max="9476" width="10.28515625" style="47" bestFit="1" customWidth="1"/>
    <col min="9477" max="9477" width="6.85546875" style="47" bestFit="1" customWidth="1"/>
    <col min="9478" max="9478" width="7.85546875" style="47" bestFit="1" customWidth="1"/>
    <col min="9479" max="9479" width="11.42578125" style="47"/>
    <col min="9480" max="9480" width="46" style="47" customWidth="1"/>
    <col min="9481" max="9481" width="17" style="47" customWidth="1"/>
    <col min="9482" max="9482" width="14.28515625" style="47" customWidth="1"/>
    <col min="9483" max="9728" width="11.42578125" style="47"/>
    <col min="9729" max="9729" width="5.140625" style="47" customWidth="1"/>
    <col min="9730" max="9730" width="57.5703125" style="47" customWidth="1"/>
    <col min="9731" max="9731" width="16.7109375" style="47" customWidth="1"/>
    <col min="9732" max="9732" width="10.28515625" style="47" bestFit="1" customWidth="1"/>
    <col min="9733" max="9733" width="6.85546875" style="47" bestFit="1" customWidth="1"/>
    <col min="9734" max="9734" width="7.85546875" style="47" bestFit="1" customWidth="1"/>
    <col min="9735" max="9735" width="11.42578125" style="47"/>
    <col min="9736" max="9736" width="46" style="47" customWidth="1"/>
    <col min="9737" max="9737" width="17" style="47" customWidth="1"/>
    <col min="9738" max="9738" width="14.28515625" style="47" customWidth="1"/>
    <col min="9739" max="9984" width="11.42578125" style="47"/>
    <col min="9985" max="9985" width="5.140625" style="47" customWidth="1"/>
    <col min="9986" max="9986" width="57.5703125" style="47" customWidth="1"/>
    <col min="9987" max="9987" width="16.7109375" style="47" customWidth="1"/>
    <col min="9988" max="9988" width="10.28515625" style="47" bestFit="1" customWidth="1"/>
    <col min="9989" max="9989" width="6.85546875" style="47" bestFit="1" customWidth="1"/>
    <col min="9990" max="9990" width="7.85546875" style="47" bestFit="1" customWidth="1"/>
    <col min="9991" max="9991" width="11.42578125" style="47"/>
    <col min="9992" max="9992" width="46" style="47" customWidth="1"/>
    <col min="9993" max="9993" width="17" style="47" customWidth="1"/>
    <col min="9994" max="9994" width="14.28515625" style="47" customWidth="1"/>
    <col min="9995" max="10240" width="11.42578125" style="47"/>
    <col min="10241" max="10241" width="5.140625" style="47" customWidth="1"/>
    <col min="10242" max="10242" width="57.5703125" style="47" customWidth="1"/>
    <col min="10243" max="10243" width="16.7109375" style="47" customWidth="1"/>
    <col min="10244" max="10244" width="10.28515625" style="47" bestFit="1" customWidth="1"/>
    <col min="10245" max="10245" width="6.85546875" style="47" bestFit="1" customWidth="1"/>
    <col min="10246" max="10246" width="7.85546875" style="47" bestFit="1" customWidth="1"/>
    <col min="10247" max="10247" width="11.42578125" style="47"/>
    <col min="10248" max="10248" width="46" style="47" customWidth="1"/>
    <col min="10249" max="10249" width="17" style="47" customWidth="1"/>
    <col min="10250" max="10250" width="14.28515625" style="47" customWidth="1"/>
    <col min="10251" max="10496" width="11.42578125" style="47"/>
    <col min="10497" max="10497" width="5.140625" style="47" customWidth="1"/>
    <col min="10498" max="10498" width="57.5703125" style="47" customWidth="1"/>
    <col min="10499" max="10499" width="16.7109375" style="47" customWidth="1"/>
    <col min="10500" max="10500" width="10.28515625" style="47" bestFit="1" customWidth="1"/>
    <col min="10501" max="10501" width="6.85546875" style="47" bestFit="1" customWidth="1"/>
    <col min="10502" max="10502" width="7.85546875" style="47" bestFit="1" customWidth="1"/>
    <col min="10503" max="10503" width="11.42578125" style="47"/>
    <col min="10504" max="10504" width="46" style="47" customWidth="1"/>
    <col min="10505" max="10505" width="17" style="47" customWidth="1"/>
    <col min="10506" max="10506" width="14.28515625" style="47" customWidth="1"/>
    <col min="10507" max="10752" width="11.42578125" style="47"/>
    <col min="10753" max="10753" width="5.140625" style="47" customWidth="1"/>
    <col min="10754" max="10754" width="57.5703125" style="47" customWidth="1"/>
    <col min="10755" max="10755" width="16.7109375" style="47" customWidth="1"/>
    <col min="10756" max="10756" width="10.28515625" style="47" bestFit="1" customWidth="1"/>
    <col min="10757" max="10757" width="6.85546875" style="47" bestFit="1" customWidth="1"/>
    <col min="10758" max="10758" width="7.85546875" style="47" bestFit="1" customWidth="1"/>
    <col min="10759" max="10759" width="11.42578125" style="47"/>
    <col min="10760" max="10760" width="46" style="47" customWidth="1"/>
    <col min="10761" max="10761" width="17" style="47" customWidth="1"/>
    <col min="10762" max="10762" width="14.28515625" style="47" customWidth="1"/>
    <col min="10763" max="11008" width="11.42578125" style="47"/>
    <col min="11009" max="11009" width="5.140625" style="47" customWidth="1"/>
    <col min="11010" max="11010" width="57.5703125" style="47" customWidth="1"/>
    <col min="11011" max="11011" width="16.7109375" style="47" customWidth="1"/>
    <col min="11012" max="11012" width="10.28515625" style="47" bestFit="1" customWidth="1"/>
    <col min="11013" max="11013" width="6.85546875" style="47" bestFit="1" customWidth="1"/>
    <col min="11014" max="11014" width="7.85546875" style="47" bestFit="1" customWidth="1"/>
    <col min="11015" max="11015" width="11.42578125" style="47"/>
    <col min="11016" max="11016" width="46" style="47" customWidth="1"/>
    <col min="11017" max="11017" width="17" style="47" customWidth="1"/>
    <col min="11018" max="11018" width="14.28515625" style="47" customWidth="1"/>
    <col min="11019" max="11264" width="11.42578125" style="47"/>
    <col min="11265" max="11265" width="5.140625" style="47" customWidth="1"/>
    <col min="11266" max="11266" width="57.5703125" style="47" customWidth="1"/>
    <col min="11267" max="11267" width="16.7109375" style="47" customWidth="1"/>
    <col min="11268" max="11268" width="10.28515625" style="47" bestFit="1" customWidth="1"/>
    <col min="11269" max="11269" width="6.85546875" style="47" bestFit="1" customWidth="1"/>
    <col min="11270" max="11270" width="7.85546875" style="47" bestFit="1" customWidth="1"/>
    <col min="11271" max="11271" width="11.42578125" style="47"/>
    <col min="11272" max="11272" width="46" style="47" customWidth="1"/>
    <col min="11273" max="11273" width="17" style="47" customWidth="1"/>
    <col min="11274" max="11274" width="14.28515625" style="47" customWidth="1"/>
    <col min="11275" max="11520" width="11.42578125" style="47"/>
    <col min="11521" max="11521" width="5.140625" style="47" customWidth="1"/>
    <col min="11522" max="11522" width="57.5703125" style="47" customWidth="1"/>
    <col min="11523" max="11523" width="16.7109375" style="47" customWidth="1"/>
    <col min="11524" max="11524" width="10.28515625" style="47" bestFit="1" customWidth="1"/>
    <col min="11525" max="11525" width="6.85546875" style="47" bestFit="1" customWidth="1"/>
    <col min="11526" max="11526" width="7.85546875" style="47" bestFit="1" customWidth="1"/>
    <col min="11527" max="11527" width="11.42578125" style="47"/>
    <col min="11528" max="11528" width="46" style="47" customWidth="1"/>
    <col min="11529" max="11529" width="17" style="47" customWidth="1"/>
    <col min="11530" max="11530" width="14.28515625" style="47" customWidth="1"/>
    <col min="11531" max="11776" width="11.42578125" style="47"/>
    <col min="11777" max="11777" width="5.140625" style="47" customWidth="1"/>
    <col min="11778" max="11778" width="57.5703125" style="47" customWidth="1"/>
    <col min="11779" max="11779" width="16.7109375" style="47" customWidth="1"/>
    <col min="11780" max="11780" width="10.28515625" style="47" bestFit="1" customWidth="1"/>
    <col min="11781" max="11781" width="6.85546875" style="47" bestFit="1" customWidth="1"/>
    <col min="11782" max="11782" width="7.85546875" style="47" bestFit="1" customWidth="1"/>
    <col min="11783" max="11783" width="11.42578125" style="47"/>
    <col min="11784" max="11784" width="46" style="47" customWidth="1"/>
    <col min="11785" max="11785" width="17" style="47" customWidth="1"/>
    <col min="11786" max="11786" width="14.28515625" style="47" customWidth="1"/>
    <col min="11787" max="12032" width="11.42578125" style="47"/>
    <col min="12033" max="12033" width="5.140625" style="47" customWidth="1"/>
    <col min="12034" max="12034" width="57.5703125" style="47" customWidth="1"/>
    <col min="12035" max="12035" width="16.7109375" style="47" customWidth="1"/>
    <col min="12036" max="12036" width="10.28515625" style="47" bestFit="1" customWidth="1"/>
    <col min="12037" max="12037" width="6.85546875" style="47" bestFit="1" customWidth="1"/>
    <col min="12038" max="12038" width="7.85546875" style="47" bestFit="1" customWidth="1"/>
    <col min="12039" max="12039" width="11.42578125" style="47"/>
    <col min="12040" max="12040" width="46" style="47" customWidth="1"/>
    <col min="12041" max="12041" width="17" style="47" customWidth="1"/>
    <col min="12042" max="12042" width="14.28515625" style="47" customWidth="1"/>
    <col min="12043" max="12288" width="11.42578125" style="47"/>
    <col min="12289" max="12289" width="5.140625" style="47" customWidth="1"/>
    <col min="12290" max="12290" width="57.5703125" style="47" customWidth="1"/>
    <col min="12291" max="12291" width="16.7109375" style="47" customWidth="1"/>
    <col min="12292" max="12292" width="10.28515625" style="47" bestFit="1" customWidth="1"/>
    <col min="12293" max="12293" width="6.85546875" style="47" bestFit="1" customWidth="1"/>
    <col min="12294" max="12294" width="7.85546875" style="47" bestFit="1" customWidth="1"/>
    <col min="12295" max="12295" width="11.42578125" style="47"/>
    <col min="12296" max="12296" width="46" style="47" customWidth="1"/>
    <col min="12297" max="12297" width="17" style="47" customWidth="1"/>
    <col min="12298" max="12298" width="14.28515625" style="47" customWidth="1"/>
    <col min="12299" max="12544" width="11.42578125" style="47"/>
    <col min="12545" max="12545" width="5.140625" style="47" customWidth="1"/>
    <col min="12546" max="12546" width="57.5703125" style="47" customWidth="1"/>
    <col min="12547" max="12547" width="16.7109375" style="47" customWidth="1"/>
    <col min="12548" max="12548" width="10.28515625" style="47" bestFit="1" customWidth="1"/>
    <col min="12549" max="12549" width="6.85546875" style="47" bestFit="1" customWidth="1"/>
    <col min="12550" max="12550" width="7.85546875" style="47" bestFit="1" customWidth="1"/>
    <col min="12551" max="12551" width="11.42578125" style="47"/>
    <col min="12552" max="12552" width="46" style="47" customWidth="1"/>
    <col min="12553" max="12553" width="17" style="47" customWidth="1"/>
    <col min="12554" max="12554" width="14.28515625" style="47" customWidth="1"/>
    <col min="12555" max="12800" width="11.42578125" style="47"/>
    <col min="12801" max="12801" width="5.140625" style="47" customWidth="1"/>
    <col min="12802" max="12802" width="57.5703125" style="47" customWidth="1"/>
    <col min="12803" max="12803" width="16.7109375" style="47" customWidth="1"/>
    <col min="12804" max="12804" width="10.28515625" style="47" bestFit="1" customWidth="1"/>
    <col min="12805" max="12805" width="6.85546875" style="47" bestFit="1" customWidth="1"/>
    <col min="12806" max="12806" width="7.85546875" style="47" bestFit="1" customWidth="1"/>
    <col min="12807" max="12807" width="11.42578125" style="47"/>
    <col min="12808" max="12808" width="46" style="47" customWidth="1"/>
    <col min="12809" max="12809" width="17" style="47" customWidth="1"/>
    <col min="12810" max="12810" width="14.28515625" style="47" customWidth="1"/>
    <col min="12811" max="13056" width="11.42578125" style="47"/>
    <col min="13057" max="13057" width="5.140625" style="47" customWidth="1"/>
    <col min="13058" max="13058" width="57.5703125" style="47" customWidth="1"/>
    <col min="13059" max="13059" width="16.7109375" style="47" customWidth="1"/>
    <col min="13060" max="13060" width="10.28515625" style="47" bestFit="1" customWidth="1"/>
    <col min="13061" max="13061" width="6.85546875" style="47" bestFit="1" customWidth="1"/>
    <col min="13062" max="13062" width="7.85546875" style="47" bestFit="1" customWidth="1"/>
    <col min="13063" max="13063" width="11.42578125" style="47"/>
    <col min="13064" max="13064" width="46" style="47" customWidth="1"/>
    <col min="13065" max="13065" width="17" style="47" customWidth="1"/>
    <col min="13066" max="13066" width="14.28515625" style="47" customWidth="1"/>
    <col min="13067" max="13312" width="11.42578125" style="47"/>
    <col min="13313" max="13313" width="5.140625" style="47" customWidth="1"/>
    <col min="13314" max="13314" width="57.5703125" style="47" customWidth="1"/>
    <col min="13315" max="13315" width="16.7109375" style="47" customWidth="1"/>
    <col min="13316" max="13316" width="10.28515625" style="47" bestFit="1" customWidth="1"/>
    <col min="13317" max="13317" width="6.85546875" style="47" bestFit="1" customWidth="1"/>
    <col min="13318" max="13318" width="7.85546875" style="47" bestFit="1" customWidth="1"/>
    <col min="13319" max="13319" width="11.42578125" style="47"/>
    <col min="13320" max="13320" width="46" style="47" customWidth="1"/>
    <col min="13321" max="13321" width="17" style="47" customWidth="1"/>
    <col min="13322" max="13322" width="14.28515625" style="47" customWidth="1"/>
    <col min="13323" max="13568" width="11.42578125" style="47"/>
    <col min="13569" max="13569" width="5.140625" style="47" customWidth="1"/>
    <col min="13570" max="13570" width="57.5703125" style="47" customWidth="1"/>
    <col min="13571" max="13571" width="16.7109375" style="47" customWidth="1"/>
    <col min="13572" max="13572" width="10.28515625" style="47" bestFit="1" customWidth="1"/>
    <col min="13573" max="13573" width="6.85546875" style="47" bestFit="1" customWidth="1"/>
    <col min="13574" max="13574" width="7.85546875" style="47" bestFit="1" customWidth="1"/>
    <col min="13575" max="13575" width="11.42578125" style="47"/>
    <col min="13576" max="13576" width="46" style="47" customWidth="1"/>
    <col min="13577" max="13577" width="17" style="47" customWidth="1"/>
    <col min="13578" max="13578" width="14.28515625" style="47" customWidth="1"/>
    <col min="13579" max="13824" width="11.42578125" style="47"/>
    <col min="13825" max="13825" width="5.140625" style="47" customWidth="1"/>
    <col min="13826" max="13826" width="57.5703125" style="47" customWidth="1"/>
    <col min="13827" max="13827" width="16.7109375" style="47" customWidth="1"/>
    <col min="13828" max="13828" width="10.28515625" style="47" bestFit="1" customWidth="1"/>
    <col min="13829" max="13829" width="6.85546875" style="47" bestFit="1" customWidth="1"/>
    <col min="13830" max="13830" width="7.85546875" style="47" bestFit="1" customWidth="1"/>
    <col min="13831" max="13831" width="11.42578125" style="47"/>
    <col min="13832" max="13832" width="46" style="47" customWidth="1"/>
    <col min="13833" max="13833" width="17" style="47" customWidth="1"/>
    <col min="13834" max="13834" width="14.28515625" style="47" customWidth="1"/>
    <col min="13835" max="14080" width="11.42578125" style="47"/>
    <col min="14081" max="14081" width="5.140625" style="47" customWidth="1"/>
    <col min="14082" max="14082" width="57.5703125" style="47" customWidth="1"/>
    <col min="14083" max="14083" width="16.7109375" style="47" customWidth="1"/>
    <col min="14084" max="14084" width="10.28515625" style="47" bestFit="1" customWidth="1"/>
    <col min="14085" max="14085" width="6.85546875" style="47" bestFit="1" customWidth="1"/>
    <col min="14086" max="14086" width="7.85546875" style="47" bestFit="1" customWidth="1"/>
    <col min="14087" max="14087" width="11.42578125" style="47"/>
    <col min="14088" max="14088" width="46" style="47" customWidth="1"/>
    <col min="14089" max="14089" width="17" style="47" customWidth="1"/>
    <col min="14090" max="14090" width="14.28515625" style="47" customWidth="1"/>
    <col min="14091" max="14336" width="11.42578125" style="47"/>
    <col min="14337" max="14337" width="5.140625" style="47" customWidth="1"/>
    <col min="14338" max="14338" width="57.5703125" style="47" customWidth="1"/>
    <col min="14339" max="14339" width="16.7109375" style="47" customWidth="1"/>
    <col min="14340" max="14340" width="10.28515625" style="47" bestFit="1" customWidth="1"/>
    <col min="14341" max="14341" width="6.85546875" style="47" bestFit="1" customWidth="1"/>
    <col min="14342" max="14342" width="7.85546875" style="47" bestFit="1" customWidth="1"/>
    <col min="14343" max="14343" width="11.42578125" style="47"/>
    <col min="14344" max="14344" width="46" style="47" customWidth="1"/>
    <col min="14345" max="14345" width="17" style="47" customWidth="1"/>
    <col min="14346" max="14346" width="14.28515625" style="47" customWidth="1"/>
    <col min="14347" max="14592" width="11.42578125" style="47"/>
    <col min="14593" max="14593" width="5.140625" style="47" customWidth="1"/>
    <col min="14594" max="14594" width="57.5703125" style="47" customWidth="1"/>
    <col min="14595" max="14595" width="16.7109375" style="47" customWidth="1"/>
    <col min="14596" max="14596" width="10.28515625" style="47" bestFit="1" customWidth="1"/>
    <col min="14597" max="14597" width="6.85546875" style="47" bestFit="1" customWidth="1"/>
    <col min="14598" max="14598" width="7.85546875" style="47" bestFit="1" customWidth="1"/>
    <col min="14599" max="14599" width="11.42578125" style="47"/>
    <col min="14600" max="14600" width="46" style="47" customWidth="1"/>
    <col min="14601" max="14601" width="17" style="47" customWidth="1"/>
    <col min="14602" max="14602" width="14.28515625" style="47" customWidth="1"/>
    <col min="14603" max="14848" width="11.42578125" style="47"/>
    <col min="14849" max="14849" width="5.140625" style="47" customWidth="1"/>
    <col min="14850" max="14850" width="57.5703125" style="47" customWidth="1"/>
    <col min="14851" max="14851" width="16.7109375" style="47" customWidth="1"/>
    <col min="14852" max="14852" width="10.28515625" style="47" bestFit="1" customWidth="1"/>
    <col min="14853" max="14853" width="6.85546875" style="47" bestFit="1" customWidth="1"/>
    <col min="14854" max="14854" width="7.85546875" style="47" bestFit="1" customWidth="1"/>
    <col min="14855" max="14855" width="11.42578125" style="47"/>
    <col min="14856" max="14856" width="46" style="47" customWidth="1"/>
    <col min="14857" max="14857" width="17" style="47" customWidth="1"/>
    <col min="14858" max="14858" width="14.28515625" style="47" customWidth="1"/>
    <col min="14859" max="15104" width="11.42578125" style="47"/>
    <col min="15105" max="15105" width="5.140625" style="47" customWidth="1"/>
    <col min="15106" max="15106" width="57.5703125" style="47" customWidth="1"/>
    <col min="15107" max="15107" width="16.7109375" style="47" customWidth="1"/>
    <col min="15108" max="15108" width="10.28515625" style="47" bestFit="1" customWidth="1"/>
    <col min="15109" max="15109" width="6.85546875" style="47" bestFit="1" customWidth="1"/>
    <col min="15110" max="15110" width="7.85546875" style="47" bestFit="1" customWidth="1"/>
    <col min="15111" max="15111" width="11.42578125" style="47"/>
    <col min="15112" max="15112" width="46" style="47" customWidth="1"/>
    <col min="15113" max="15113" width="17" style="47" customWidth="1"/>
    <col min="15114" max="15114" width="14.28515625" style="47" customWidth="1"/>
    <col min="15115" max="15360" width="11.42578125" style="47"/>
    <col min="15361" max="15361" width="5.140625" style="47" customWidth="1"/>
    <col min="15362" max="15362" width="57.5703125" style="47" customWidth="1"/>
    <col min="15363" max="15363" width="16.7109375" style="47" customWidth="1"/>
    <col min="15364" max="15364" width="10.28515625" style="47" bestFit="1" customWidth="1"/>
    <col min="15365" max="15365" width="6.85546875" style="47" bestFit="1" customWidth="1"/>
    <col min="15366" max="15366" width="7.85546875" style="47" bestFit="1" customWidth="1"/>
    <col min="15367" max="15367" width="11.42578125" style="47"/>
    <col min="15368" max="15368" width="46" style="47" customWidth="1"/>
    <col min="15369" max="15369" width="17" style="47" customWidth="1"/>
    <col min="15370" max="15370" width="14.28515625" style="47" customWidth="1"/>
    <col min="15371" max="15616" width="11.42578125" style="47"/>
    <col min="15617" max="15617" width="5.140625" style="47" customWidth="1"/>
    <col min="15618" max="15618" width="57.5703125" style="47" customWidth="1"/>
    <col min="15619" max="15619" width="16.7109375" style="47" customWidth="1"/>
    <col min="15620" max="15620" width="10.28515625" style="47" bestFit="1" customWidth="1"/>
    <col min="15621" max="15621" width="6.85546875" style="47" bestFit="1" customWidth="1"/>
    <col min="15622" max="15622" width="7.85546875" style="47" bestFit="1" customWidth="1"/>
    <col min="15623" max="15623" width="11.42578125" style="47"/>
    <col min="15624" max="15624" width="46" style="47" customWidth="1"/>
    <col min="15625" max="15625" width="17" style="47" customWidth="1"/>
    <col min="15626" max="15626" width="14.28515625" style="47" customWidth="1"/>
    <col min="15627" max="15872" width="11.42578125" style="47"/>
    <col min="15873" max="15873" width="5.140625" style="47" customWidth="1"/>
    <col min="15874" max="15874" width="57.5703125" style="47" customWidth="1"/>
    <col min="15875" max="15875" width="16.7109375" style="47" customWidth="1"/>
    <col min="15876" max="15876" width="10.28515625" style="47" bestFit="1" customWidth="1"/>
    <col min="15877" max="15877" width="6.85546875" style="47" bestFit="1" customWidth="1"/>
    <col min="15878" max="15878" width="7.85546875" style="47" bestFit="1" customWidth="1"/>
    <col min="15879" max="15879" width="11.42578125" style="47"/>
    <col min="15880" max="15880" width="46" style="47" customWidth="1"/>
    <col min="15881" max="15881" width="17" style="47" customWidth="1"/>
    <col min="15882" max="15882" width="14.28515625" style="47" customWidth="1"/>
    <col min="15883" max="16128" width="11.42578125" style="47"/>
    <col min="16129" max="16129" width="5.140625" style="47" customWidth="1"/>
    <col min="16130" max="16130" width="57.5703125" style="47" customWidth="1"/>
    <col min="16131" max="16131" width="16.7109375" style="47" customWidth="1"/>
    <col min="16132" max="16132" width="10.28515625" style="47" bestFit="1" customWidth="1"/>
    <col min="16133" max="16133" width="6.85546875" style="47" bestFit="1" customWidth="1"/>
    <col min="16134" max="16134" width="7.85546875" style="47" bestFit="1" customWidth="1"/>
    <col min="16135" max="16135" width="11.42578125" style="47"/>
    <col min="16136" max="16136" width="46" style="47" customWidth="1"/>
    <col min="16137" max="16137" width="17" style="47" customWidth="1"/>
    <col min="16138" max="16138" width="14.28515625" style="47" customWidth="1"/>
    <col min="16139" max="16384" width="11.42578125" style="47"/>
  </cols>
  <sheetData>
    <row r="1" spans="1:7" x14ac:dyDescent="0.2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">
      <c r="B4" s="302" t="s">
        <v>310</v>
      </c>
      <c r="C4" s="302"/>
      <c r="D4" s="302"/>
      <c r="E4" s="302"/>
    </row>
    <row r="5" spans="1:7" ht="24.6" customHeight="1" x14ac:dyDescent="0.25">
      <c r="B5" s="303" t="s">
        <v>137</v>
      </c>
      <c r="C5" s="303"/>
      <c r="D5" s="303"/>
      <c r="E5" s="303"/>
    </row>
    <row r="6" spans="1:7" ht="57" customHeight="1" x14ac:dyDescent="0.25">
      <c r="B6" s="237" t="s">
        <v>15</v>
      </c>
      <c r="C6" s="237"/>
      <c r="D6" s="237"/>
      <c r="E6" s="237"/>
      <c r="F6" s="237"/>
      <c r="G6" s="237"/>
    </row>
    <row r="7" spans="1:7" x14ac:dyDescent="0.2">
      <c r="B7" s="284" t="s">
        <v>255</v>
      </c>
      <c r="C7" s="284"/>
      <c r="D7" s="284"/>
      <c r="E7" s="284"/>
    </row>
    <row r="8" spans="1:7" x14ac:dyDescent="0.2">
      <c r="B8" s="285" t="s">
        <v>309</v>
      </c>
      <c r="C8" s="285"/>
      <c r="D8" s="285"/>
      <c r="E8" s="285"/>
    </row>
    <row r="10" spans="1:7" s="48" customFormat="1" ht="23.25" customHeight="1" x14ac:dyDescent="0.25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">
      <c r="A11" s="47"/>
      <c r="B11" s="49" t="s">
        <v>140</v>
      </c>
      <c r="C11" s="50"/>
      <c r="D11" s="50"/>
      <c r="E11" s="50"/>
    </row>
    <row r="12" spans="1:7" s="48" customFormat="1" ht="15.95" customHeight="1" x14ac:dyDescent="0.25">
      <c r="A12" s="47"/>
      <c r="B12" s="51" t="s">
        <v>141</v>
      </c>
      <c r="C12" s="287" t="s">
        <v>262</v>
      </c>
      <c r="D12" s="287"/>
      <c r="E12" s="287"/>
    </row>
    <row r="13" spans="1:7" s="48" customFormat="1" ht="15.95" customHeight="1" x14ac:dyDescent="0.25">
      <c r="A13" s="47"/>
      <c r="B13" s="52" t="s">
        <v>142</v>
      </c>
      <c r="C13" s="289">
        <v>20.88</v>
      </c>
      <c r="D13" s="289"/>
      <c r="E13" s="289"/>
    </row>
    <row r="14" spans="1:7" s="48" customFormat="1" ht="15.95" customHeight="1" x14ac:dyDescent="0.25">
      <c r="A14" s="47"/>
      <c r="B14" s="53" t="s">
        <v>143</v>
      </c>
      <c r="C14" s="290" t="s">
        <v>261</v>
      </c>
      <c r="D14" s="291"/>
      <c r="E14" s="291"/>
    </row>
    <row r="15" spans="1:7" s="48" customFormat="1" ht="15.95" customHeight="1" x14ac:dyDescent="0.25">
      <c r="A15" s="47"/>
      <c r="B15" s="52" t="s">
        <v>144</v>
      </c>
      <c r="C15" s="292">
        <v>1441.67</v>
      </c>
      <c r="D15" s="292"/>
      <c r="E15" s="292"/>
    </row>
    <row r="16" spans="1:7" s="48" customFormat="1" ht="15.95" customHeight="1" x14ac:dyDescent="0.25">
      <c r="A16" s="47"/>
      <c r="B16" s="54" t="s">
        <v>145</v>
      </c>
      <c r="C16" s="289" t="s">
        <v>258</v>
      </c>
      <c r="D16" s="289"/>
      <c r="E16" s="289"/>
    </row>
    <row r="17" spans="1:6" s="48" customFormat="1" ht="15.95" customHeight="1" x14ac:dyDescent="0.25">
      <c r="A17" s="47"/>
      <c r="B17" s="55" t="s">
        <v>146</v>
      </c>
      <c r="C17" s="293">
        <v>41</v>
      </c>
      <c r="D17" s="294"/>
      <c r="E17" s="295"/>
    </row>
    <row r="18" spans="1:6" s="48" customFormat="1" ht="15.95" customHeight="1" thickBot="1" x14ac:dyDescent="0.3">
      <c r="A18" s="47"/>
      <c r="B18" s="56" t="s">
        <v>147</v>
      </c>
      <c r="C18" s="296">
        <v>44285</v>
      </c>
      <c r="D18" s="296"/>
      <c r="E18" s="296"/>
    </row>
    <row r="19" spans="1:6" s="48" customFormat="1" ht="15.95" customHeight="1" x14ac:dyDescent="0.25">
      <c r="A19" s="47"/>
      <c r="B19" s="47"/>
      <c r="C19" s="57"/>
    </row>
    <row r="20" spans="1:6" s="48" customFormat="1" ht="12" customHeight="1" thickBot="1" x14ac:dyDescent="0.3">
      <c r="A20" s="47"/>
      <c r="B20" s="47"/>
    </row>
    <row r="21" spans="1:6" s="48" customFormat="1" ht="15.75" customHeight="1" x14ac:dyDescent="0.25">
      <c r="A21" s="297" t="s">
        <v>148</v>
      </c>
      <c r="B21" s="297"/>
      <c r="C21" s="297"/>
    </row>
    <row r="22" spans="1:6" s="48" customFormat="1" ht="15.95" customHeight="1" x14ac:dyDescent="0.25">
      <c r="A22" s="58">
        <v>1</v>
      </c>
      <c r="B22" s="59" t="s">
        <v>149</v>
      </c>
      <c r="C22" s="60" t="s">
        <v>150</v>
      </c>
    </row>
    <row r="23" spans="1:6" s="48" customFormat="1" ht="15.95" customHeight="1" x14ac:dyDescent="0.25">
      <c r="A23" s="61" t="s">
        <v>151</v>
      </c>
      <c r="B23" s="62" t="s">
        <v>152</v>
      </c>
      <c r="C23" s="63">
        <f>C15</f>
        <v>1441.67</v>
      </c>
    </row>
    <row r="24" spans="1:6" s="48" customFormat="1" ht="15.95" customHeight="1" x14ac:dyDescent="0.25">
      <c r="A24" s="61" t="s">
        <v>153</v>
      </c>
      <c r="B24" s="62" t="s">
        <v>154</v>
      </c>
      <c r="C24" s="64"/>
    </row>
    <row r="25" spans="1:6" ht="15.95" customHeight="1" x14ac:dyDescent="0.25">
      <c r="A25" s="61" t="s">
        <v>155</v>
      </c>
      <c r="B25" s="62" t="s">
        <v>156</v>
      </c>
      <c r="C25" s="64"/>
      <c r="D25" s="48"/>
      <c r="F25" s="47"/>
    </row>
    <row r="26" spans="1:6" ht="15.95" customHeight="1" x14ac:dyDescent="0.25">
      <c r="A26" s="61" t="s">
        <v>157</v>
      </c>
      <c r="B26" s="65" t="s">
        <v>158</v>
      </c>
      <c r="C26" s="64"/>
      <c r="D26" s="48"/>
      <c r="F26" s="47"/>
    </row>
    <row r="27" spans="1:6" ht="15.95" customHeight="1" x14ac:dyDescent="0.25">
      <c r="A27" s="61" t="s">
        <v>159</v>
      </c>
      <c r="B27" s="65" t="s">
        <v>160</v>
      </c>
      <c r="C27" s="64"/>
      <c r="D27" s="48"/>
      <c r="F27" s="47"/>
    </row>
    <row r="28" spans="1:6" ht="15.95" customHeight="1" x14ac:dyDescent="0.25">
      <c r="A28" s="61" t="s">
        <v>161</v>
      </c>
      <c r="B28" s="66" t="s">
        <v>162</v>
      </c>
      <c r="C28" s="67"/>
      <c r="D28" s="48"/>
      <c r="F28" s="47"/>
    </row>
    <row r="29" spans="1:6" ht="15.95" customHeight="1" thickBot="1" x14ac:dyDescent="0.3">
      <c r="A29" s="68"/>
      <c r="B29" s="69" t="s">
        <v>163</v>
      </c>
      <c r="C29" s="70">
        <f>SUM(C23:C28)</f>
        <v>1441.67</v>
      </c>
      <c r="D29" s="48"/>
      <c r="F29" s="47"/>
    </row>
    <row r="30" spans="1:6" ht="15.95" customHeight="1" thickBot="1" x14ac:dyDescent="0.3">
      <c r="B30" s="298"/>
      <c r="C30" s="298"/>
      <c r="D30" s="298"/>
      <c r="E30" s="48"/>
      <c r="F30" s="47"/>
    </row>
    <row r="31" spans="1:6" ht="15.95" customHeight="1" x14ac:dyDescent="0.25">
      <c r="A31" s="51"/>
      <c r="B31" s="282" t="s">
        <v>164</v>
      </c>
      <c r="C31" s="282"/>
      <c r="D31" s="48"/>
      <c r="F31" s="47"/>
    </row>
    <row r="32" spans="1:6" ht="15.95" customHeight="1" x14ac:dyDescent="0.25">
      <c r="A32" s="71"/>
      <c r="B32" s="299" t="s">
        <v>165</v>
      </c>
      <c r="C32" s="299"/>
      <c r="D32" s="48"/>
      <c r="F32" s="47"/>
    </row>
    <row r="33" spans="1:6" ht="15.95" customHeight="1" x14ac:dyDescent="0.25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5" customHeight="1" x14ac:dyDescent="0.25">
      <c r="A34" s="61" t="s">
        <v>151</v>
      </c>
      <c r="B34" s="73" t="s">
        <v>169</v>
      </c>
      <c r="C34" s="74">
        <f>C29*8.33%</f>
        <v>120.091111</v>
      </c>
      <c r="D34" s="48"/>
      <c r="F34" s="47"/>
    </row>
    <row r="35" spans="1:6" ht="15.95" customHeight="1" x14ac:dyDescent="0.25">
      <c r="A35" s="61" t="s">
        <v>153</v>
      </c>
      <c r="B35" s="73" t="s">
        <v>170</v>
      </c>
      <c r="C35" s="74">
        <f>C29*12.1%</f>
        <v>174.44207</v>
      </c>
      <c r="D35" s="75"/>
      <c r="F35" s="47"/>
    </row>
    <row r="36" spans="1:6" ht="15.95" customHeight="1" x14ac:dyDescent="0.25">
      <c r="A36" s="76"/>
      <c r="B36" s="77" t="s">
        <v>171</v>
      </c>
      <c r="C36" s="78">
        <f>SUM(C34:C35)</f>
        <v>294.53318100000001</v>
      </c>
      <c r="D36" s="79"/>
      <c r="F36" s="47"/>
    </row>
    <row r="37" spans="1:6" ht="35.25" customHeight="1" x14ac:dyDescent="0.25">
      <c r="A37" s="80" t="s">
        <v>155</v>
      </c>
      <c r="B37" s="81" t="s">
        <v>172</v>
      </c>
      <c r="C37" s="82">
        <f>C29*7.82%</f>
        <v>112.73859400000002</v>
      </c>
      <c r="D37" s="79"/>
      <c r="F37" s="47"/>
    </row>
    <row r="38" spans="1:6" ht="15.95" customHeight="1" thickBot="1" x14ac:dyDescent="0.3">
      <c r="E38" s="48"/>
      <c r="F38" s="47"/>
    </row>
    <row r="39" spans="1:6" ht="25.15" customHeight="1" thickBot="1" x14ac:dyDescent="0.3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25">
      <c r="A41" s="87" t="s">
        <v>151</v>
      </c>
      <c r="B41" s="88" t="s">
        <v>177</v>
      </c>
      <c r="C41" s="89">
        <v>20</v>
      </c>
      <c r="D41" s="90">
        <f>(C29*(C41/100))</f>
        <v>288.334</v>
      </c>
      <c r="E41" s="48"/>
      <c r="F41" s="47"/>
    </row>
    <row r="42" spans="1:6" ht="14.25" customHeight="1" x14ac:dyDescent="0.25">
      <c r="A42" s="87" t="s">
        <v>153</v>
      </c>
      <c r="B42" s="91" t="s">
        <v>178</v>
      </c>
      <c r="C42" s="92">
        <v>2.5</v>
      </c>
      <c r="D42" s="93">
        <f>(C29*(C42/100))</f>
        <v>36.04175</v>
      </c>
      <c r="E42" s="48"/>
      <c r="F42" s="47"/>
    </row>
    <row r="43" spans="1:6" ht="14.25" customHeight="1" x14ac:dyDescent="0.25">
      <c r="A43" s="87" t="s">
        <v>155</v>
      </c>
      <c r="B43" s="94" t="s">
        <v>179</v>
      </c>
      <c r="C43" s="95">
        <v>6</v>
      </c>
      <c r="D43" s="74">
        <f t="shared" ref="D43:D48" si="0">($C$29*(C43/100))</f>
        <v>86.500200000000007</v>
      </c>
      <c r="E43" s="48"/>
      <c r="F43" s="47"/>
    </row>
    <row r="44" spans="1:6" ht="14.25" customHeight="1" x14ac:dyDescent="0.25">
      <c r="A44" s="87" t="s">
        <v>157</v>
      </c>
      <c r="B44" s="91" t="s">
        <v>180</v>
      </c>
      <c r="C44" s="92">
        <v>1.5</v>
      </c>
      <c r="D44" s="93">
        <f t="shared" si="0"/>
        <v>21.625050000000002</v>
      </c>
      <c r="E44" s="48"/>
      <c r="F44" s="47"/>
    </row>
    <row r="45" spans="1:6" ht="14.25" customHeight="1" x14ac:dyDescent="0.25">
      <c r="A45" s="87" t="s">
        <v>159</v>
      </c>
      <c r="B45" s="91" t="s">
        <v>181</v>
      </c>
      <c r="C45" s="92">
        <v>1</v>
      </c>
      <c r="D45" s="93">
        <f t="shared" si="0"/>
        <v>14.416700000000001</v>
      </c>
      <c r="E45" s="48"/>
      <c r="F45" s="47"/>
    </row>
    <row r="46" spans="1:6" ht="14.25" customHeight="1" x14ac:dyDescent="0.25">
      <c r="A46" s="87" t="s">
        <v>161</v>
      </c>
      <c r="B46" s="91" t="s">
        <v>182</v>
      </c>
      <c r="C46" s="92">
        <v>0.60000000000000009</v>
      </c>
      <c r="D46" s="93">
        <f t="shared" si="0"/>
        <v>8.6500200000000014</v>
      </c>
      <c r="E46" s="48"/>
      <c r="F46" s="47"/>
    </row>
    <row r="47" spans="1:6" ht="14.25" customHeight="1" x14ac:dyDescent="0.25">
      <c r="A47" s="87" t="s">
        <v>183</v>
      </c>
      <c r="B47" s="91" t="s">
        <v>184</v>
      </c>
      <c r="C47" s="92">
        <v>0.2</v>
      </c>
      <c r="D47" s="93">
        <f t="shared" si="0"/>
        <v>2.88334</v>
      </c>
      <c r="E47" s="48"/>
      <c r="F47" s="47"/>
    </row>
    <row r="48" spans="1:6" ht="14.25" customHeight="1" x14ac:dyDescent="0.25">
      <c r="A48" s="87" t="s">
        <v>185</v>
      </c>
      <c r="B48" s="94" t="s">
        <v>186</v>
      </c>
      <c r="C48" s="95">
        <v>8</v>
      </c>
      <c r="D48" s="74">
        <f t="shared" si="0"/>
        <v>115.3336</v>
      </c>
      <c r="E48" s="48"/>
      <c r="F48" s="47"/>
    </row>
    <row r="49" spans="1:6" ht="14.25" customHeight="1" thickBot="1" x14ac:dyDescent="0.3">
      <c r="A49" s="96"/>
      <c r="B49" s="97" t="s">
        <v>187</v>
      </c>
      <c r="C49" s="98">
        <f>SUM(C41:C48)</f>
        <v>39.799999999999997</v>
      </c>
      <c r="D49" s="99">
        <f>SUM(D41:D48)</f>
        <v>573.78465999999992</v>
      </c>
      <c r="E49" s="48"/>
      <c r="F49" s="47"/>
    </row>
    <row r="50" spans="1:6" ht="14.25" customHeight="1" x14ac:dyDescent="0.25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">
      <c r="A51" s="100"/>
      <c r="B51" s="101"/>
      <c r="C51" s="100"/>
      <c r="D51" s="100"/>
      <c r="E51" s="48"/>
      <c r="F51" s="47"/>
    </row>
    <row r="52" spans="1:6" ht="14.25" customHeight="1" x14ac:dyDescent="0.25">
      <c r="A52" s="102"/>
      <c r="B52" s="103" t="s">
        <v>189</v>
      </c>
      <c r="C52" s="104"/>
      <c r="D52" s="48"/>
      <c r="F52" s="47"/>
    </row>
    <row r="53" spans="1:6" ht="14.25" customHeight="1" x14ac:dyDescent="0.25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25">
      <c r="A54" s="61" t="s">
        <v>151</v>
      </c>
      <c r="B54" s="105" t="s">
        <v>192</v>
      </c>
      <c r="C54" s="64">
        <f>((4.05*2*C13)-(C15*6%))</f>
        <v>82.627799999999979</v>
      </c>
      <c r="D54" s="48"/>
      <c r="F54" s="47"/>
    </row>
    <row r="55" spans="1:6" ht="14.25" customHeight="1" x14ac:dyDescent="0.25">
      <c r="A55" s="61" t="s">
        <v>153</v>
      </c>
      <c r="B55" s="62" t="s">
        <v>193</v>
      </c>
      <c r="C55" s="64">
        <f>((19.5*C13)-(19.5*C13*10%))</f>
        <v>366.44399999999996</v>
      </c>
      <c r="D55" s="48"/>
      <c r="F55" s="47"/>
    </row>
    <row r="56" spans="1:6" ht="14.25" customHeight="1" x14ac:dyDescent="0.25">
      <c r="A56" s="61" t="s">
        <v>155</v>
      </c>
      <c r="B56" s="62" t="s">
        <v>194</v>
      </c>
      <c r="C56" s="64">
        <v>-16</v>
      </c>
      <c r="D56" s="48"/>
      <c r="F56" s="47"/>
    </row>
    <row r="57" spans="1:6" ht="14.25" customHeight="1" x14ac:dyDescent="0.25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25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">
      <c r="A59" s="68"/>
      <c r="B59" s="69" t="s">
        <v>199</v>
      </c>
      <c r="C59" s="70">
        <f>SUM(C54:C58)</f>
        <v>433.07179999999994</v>
      </c>
      <c r="D59" s="48"/>
      <c r="F59" s="47"/>
    </row>
    <row r="60" spans="1:6" ht="14.25" customHeight="1" thickBot="1" x14ac:dyDescent="0.3">
      <c r="A60" s="100"/>
      <c r="B60" s="108"/>
      <c r="C60" s="109"/>
      <c r="D60" s="110"/>
      <c r="E60" s="48"/>
      <c r="F60" s="47"/>
    </row>
    <row r="61" spans="1:6" ht="14.25" customHeight="1" x14ac:dyDescent="0.25">
      <c r="A61" s="102"/>
      <c r="B61" s="111" t="s">
        <v>200</v>
      </c>
      <c r="C61" s="112"/>
      <c r="D61" s="48"/>
      <c r="F61" s="47"/>
    </row>
    <row r="62" spans="1:6" ht="14.25" customHeight="1" x14ac:dyDescent="0.25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25">
      <c r="A63" s="61" t="s">
        <v>166</v>
      </c>
      <c r="B63" s="62" t="s">
        <v>167</v>
      </c>
      <c r="C63" s="63">
        <f>C36</f>
        <v>294.53318100000001</v>
      </c>
      <c r="D63" s="48"/>
      <c r="F63" s="47"/>
    </row>
    <row r="64" spans="1:6" ht="14.25" customHeight="1" x14ac:dyDescent="0.25">
      <c r="A64" s="61" t="s">
        <v>174</v>
      </c>
      <c r="B64" s="62" t="s">
        <v>175</v>
      </c>
      <c r="C64" s="63">
        <f>D49+C37</f>
        <v>686.52325399999995</v>
      </c>
      <c r="D64" s="48"/>
      <c r="F64" s="47"/>
    </row>
    <row r="65" spans="1:6" ht="14.25" customHeight="1" x14ac:dyDescent="0.25">
      <c r="A65" s="61" t="s">
        <v>190</v>
      </c>
      <c r="B65" s="62" t="s">
        <v>191</v>
      </c>
      <c r="C65" s="63">
        <f>C59</f>
        <v>433.07179999999994</v>
      </c>
      <c r="D65" s="48"/>
      <c r="F65" s="47"/>
    </row>
    <row r="66" spans="1:6" ht="14.25" customHeight="1" thickBot="1" x14ac:dyDescent="0.3">
      <c r="A66" s="68"/>
      <c r="B66" s="115" t="s">
        <v>171</v>
      </c>
      <c r="C66" s="70">
        <f>SUM(C63:C65)</f>
        <v>1414.1282349999999</v>
      </c>
      <c r="D66" s="48"/>
      <c r="F66" s="47"/>
    </row>
    <row r="67" spans="1:6" ht="14.25" customHeight="1" thickBot="1" x14ac:dyDescent="0.3">
      <c r="B67" s="116"/>
      <c r="C67" s="110"/>
      <c r="D67" s="110"/>
      <c r="E67" s="48"/>
      <c r="F67" s="47"/>
    </row>
    <row r="68" spans="1:6" ht="14.25" customHeight="1" x14ac:dyDescent="0.25">
      <c r="A68" s="117"/>
      <c r="B68" s="118" t="s">
        <v>202</v>
      </c>
      <c r="C68" s="119"/>
      <c r="D68" s="48"/>
      <c r="F68" s="47"/>
    </row>
    <row r="69" spans="1:6" ht="14.25" customHeight="1" x14ac:dyDescent="0.25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25">
      <c r="A70" s="123" t="s">
        <v>151</v>
      </c>
      <c r="B70" s="124" t="s">
        <v>204</v>
      </c>
      <c r="C70" s="125">
        <f>((C29+C34+C35)/12)*5%</f>
        <v>7.2341799208333342</v>
      </c>
      <c r="D70" s="48"/>
      <c r="F70" s="47"/>
    </row>
    <row r="71" spans="1:6" ht="14.25" customHeight="1" x14ac:dyDescent="0.25">
      <c r="A71" s="123" t="s">
        <v>153</v>
      </c>
      <c r="B71" s="124" t="s">
        <v>205</v>
      </c>
      <c r="C71" s="126">
        <f>((C29+C34)/12)*5%*8%</f>
        <v>0.52058703700000009</v>
      </c>
      <c r="D71" s="48"/>
      <c r="F71" s="47"/>
    </row>
    <row r="72" spans="1:6" ht="14.25" customHeight="1" x14ac:dyDescent="0.25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25">
      <c r="A73" s="123" t="s">
        <v>157</v>
      </c>
      <c r="B73" s="124" t="s">
        <v>207</v>
      </c>
      <c r="C73" s="126">
        <f>(((C29+C56)/30/12)*7)</f>
        <v>27.721361111111115</v>
      </c>
      <c r="D73" s="48"/>
      <c r="F73" s="47"/>
    </row>
    <row r="74" spans="1:6" ht="24" x14ac:dyDescent="0.25">
      <c r="A74" s="123" t="s">
        <v>159</v>
      </c>
      <c r="B74" s="124" t="s">
        <v>208</v>
      </c>
      <c r="C74" s="127">
        <f>(C29/30/12*7)*8%</f>
        <v>2.2425977777777777</v>
      </c>
      <c r="D74" s="48"/>
      <c r="F74" s="47"/>
    </row>
    <row r="75" spans="1:6" ht="14.25" customHeight="1" x14ac:dyDescent="0.25">
      <c r="A75" s="123" t="s">
        <v>161</v>
      </c>
      <c r="B75" s="124" t="s">
        <v>209</v>
      </c>
      <c r="C75" s="126">
        <f>C29*4%</f>
        <v>57.666800000000002</v>
      </c>
      <c r="D75" s="48"/>
      <c r="F75" s="47"/>
    </row>
    <row r="76" spans="1:6" ht="14.25" customHeight="1" x14ac:dyDescent="0.25">
      <c r="A76" s="128"/>
      <c r="B76" s="121" t="s">
        <v>187</v>
      </c>
      <c r="C76" s="129">
        <f>SUM(C70:C75)</f>
        <v>95.385525846722231</v>
      </c>
      <c r="D76" s="48"/>
      <c r="F76" s="47"/>
    </row>
    <row r="77" spans="1:6" ht="14.25" customHeight="1" thickBot="1" x14ac:dyDescent="0.3">
      <c r="E77" s="48"/>
      <c r="F77" s="47"/>
    </row>
    <row r="78" spans="1:6" ht="14.25" customHeight="1" x14ac:dyDescent="0.25">
      <c r="A78" s="51"/>
      <c r="B78" s="130" t="s">
        <v>210</v>
      </c>
      <c r="C78" s="131"/>
      <c r="D78" s="132"/>
      <c r="F78" s="47"/>
    </row>
    <row r="79" spans="1:6" ht="14.25" customHeight="1" x14ac:dyDescent="0.25">
      <c r="A79" s="71"/>
      <c r="B79" s="113" t="s">
        <v>211</v>
      </c>
      <c r="C79" s="60"/>
      <c r="D79" s="48"/>
      <c r="F79" s="47"/>
    </row>
    <row r="80" spans="1:6" ht="14.25" customHeight="1" x14ac:dyDescent="0.25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25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25">
      <c r="A82" s="61" t="s">
        <v>153</v>
      </c>
      <c r="B82" s="135" t="s">
        <v>215</v>
      </c>
      <c r="C82" s="136">
        <f>(((C29+C66+C76+C85+C106)-(C54-C55-C103-C104))/30*2.96)/12</f>
        <v>27.470046283486511</v>
      </c>
      <c r="D82" s="48"/>
      <c r="F82" s="47"/>
    </row>
    <row r="83" spans="1:6" ht="14.25" customHeight="1" x14ac:dyDescent="0.25">
      <c r="A83" s="61" t="s">
        <v>155</v>
      </c>
      <c r="B83" s="135" t="s">
        <v>216</v>
      </c>
      <c r="C83" s="136">
        <f>(((C29+C66+C76+C85+C106)-(C54-C55-C103-C104))/30*5*1.5%)/12</f>
        <v>0.69603157812888117</v>
      </c>
      <c r="D83" s="48"/>
      <c r="F83" s="47"/>
    </row>
    <row r="84" spans="1:6" ht="14.25" customHeight="1" x14ac:dyDescent="0.25">
      <c r="A84" s="61" t="s">
        <v>157</v>
      </c>
      <c r="B84" s="135" t="s">
        <v>217</v>
      </c>
      <c r="C84" s="136">
        <f>(((C29+C66+C76+C85+C106)-(C54-C55-C103-C104))/30*15*0.78%)/12</f>
        <v>1.0858092618810546</v>
      </c>
      <c r="D84" s="48"/>
      <c r="F84" s="47"/>
    </row>
    <row r="85" spans="1:6" ht="14.25" customHeight="1" x14ac:dyDescent="0.25">
      <c r="A85" s="61" t="s">
        <v>159</v>
      </c>
      <c r="B85" s="135" t="s">
        <v>218</v>
      </c>
      <c r="C85" s="136">
        <f>(((C35*3.95/12)+(C56*3.95*1.02%))/12+((C29+C34)*39.8%*3.95)*1.02%/12)</f>
        <v>6.8182808385737452</v>
      </c>
      <c r="D85" s="79"/>
      <c r="F85" s="47"/>
    </row>
    <row r="86" spans="1:6" ht="14.25" customHeight="1" x14ac:dyDescent="0.25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">
      <c r="A87" s="68"/>
      <c r="B87" s="138" t="s">
        <v>187</v>
      </c>
      <c r="C87" s="99">
        <f>SUM(C81:C86)</f>
        <v>36.070167962070187</v>
      </c>
      <c r="D87" s="48"/>
      <c r="F87" s="47"/>
    </row>
    <row r="88" spans="1:6" ht="14.25" customHeight="1" thickBot="1" x14ac:dyDescent="0.3">
      <c r="A88" s="100"/>
      <c r="B88" s="100"/>
      <c r="C88" s="100"/>
      <c r="E88" s="48"/>
      <c r="F88" s="47"/>
    </row>
    <row r="89" spans="1:6" ht="14.25" customHeight="1" x14ac:dyDescent="0.25">
      <c r="A89" s="139"/>
      <c r="B89" s="281" t="s">
        <v>220</v>
      </c>
      <c r="C89" s="281"/>
      <c r="D89" s="48"/>
      <c r="F89" s="47"/>
    </row>
    <row r="90" spans="1:6" ht="14.25" customHeight="1" x14ac:dyDescent="0.25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25">
      <c r="A91" s="61" t="s">
        <v>151</v>
      </c>
      <c r="B91" s="140" t="s">
        <v>223</v>
      </c>
      <c r="C91" s="141"/>
      <c r="D91" s="48"/>
      <c r="F91" s="47"/>
    </row>
    <row r="92" spans="1:6" ht="14.25" customHeight="1" thickBot="1" x14ac:dyDescent="0.3">
      <c r="A92" s="142"/>
      <c r="B92" s="138" t="s">
        <v>187</v>
      </c>
      <c r="C92" s="143">
        <f>C91</f>
        <v>0</v>
      </c>
      <c r="D92" s="144"/>
      <c r="F92" s="47"/>
    </row>
    <row r="93" spans="1:6" ht="14.25" customHeight="1" thickBot="1" x14ac:dyDescent="0.3">
      <c r="A93" s="100"/>
      <c r="B93" s="100"/>
      <c r="C93" s="100"/>
      <c r="E93" s="48"/>
      <c r="F93" s="47"/>
    </row>
    <row r="94" spans="1:6" ht="14.25" customHeight="1" x14ac:dyDescent="0.25">
      <c r="A94" s="102"/>
      <c r="B94" s="111" t="s">
        <v>224</v>
      </c>
      <c r="C94" s="112"/>
      <c r="D94" s="48"/>
      <c r="F94" s="47"/>
    </row>
    <row r="95" spans="1:6" ht="14.25" customHeight="1" x14ac:dyDescent="0.25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25">
      <c r="A96" s="61" t="s">
        <v>212</v>
      </c>
      <c r="B96" s="62" t="s">
        <v>213</v>
      </c>
      <c r="C96" s="63">
        <f>C87</f>
        <v>36.070167962070187</v>
      </c>
      <c r="D96" s="145"/>
    </row>
    <row r="97" spans="1:6" ht="15" customHeight="1" x14ac:dyDescent="0.25">
      <c r="A97" s="61" t="s">
        <v>221</v>
      </c>
      <c r="B97" s="62" t="s">
        <v>222</v>
      </c>
      <c r="C97" s="63">
        <f>C92</f>
        <v>0</v>
      </c>
      <c r="D97" s="48"/>
      <c r="F97" s="47"/>
    </row>
    <row r="98" spans="1:6" ht="15" customHeight="1" thickBot="1" x14ac:dyDescent="0.3">
      <c r="A98" s="68"/>
      <c r="B98" s="115" t="s">
        <v>171</v>
      </c>
      <c r="C98" s="70">
        <f>SUM(C96:C97)</f>
        <v>36.070167962070187</v>
      </c>
      <c r="D98" s="48"/>
      <c r="F98" s="47"/>
    </row>
    <row r="99" spans="1:6" ht="15" customHeight="1" thickBot="1" x14ac:dyDescent="0.3">
      <c r="F99" s="47"/>
    </row>
    <row r="100" spans="1:6" ht="15" customHeight="1" x14ac:dyDescent="0.25">
      <c r="A100" s="147"/>
      <c r="B100" s="130" t="s">
        <v>226</v>
      </c>
      <c r="C100" s="148"/>
      <c r="F100" s="47"/>
    </row>
    <row r="101" spans="1:6" ht="15" customHeight="1" x14ac:dyDescent="0.25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25">
      <c r="A102" s="151" t="s">
        <v>151</v>
      </c>
      <c r="B102" s="152" t="s">
        <v>228</v>
      </c>
      <c r="C102" s="153">
        <f>'Anexo III-C Uniformes'!H34</f>
        <v>56.091666666666669</v>
      </c>
      <c r="F102" s="47"/>
    </row>
    <row r="103" spans="1:6" x14ac:dyDescent="0.25">
      <c r="A103" s="151" t="s">
        <v>153</v>
      </c>
      <c r="B103" s="154" t="s">
        <v>229</v>
      </c>
      <c r="C103" s="155">
        <f>'Anexo III-B Material'!F23</f>
        <v>21.520833333333332</v>
      </c>
      <c r="D103" s="156"/>
      <c r="E103" s="156"/>
      <c r="F103" s="156"/>
    </row>
    <row r="104" spans="1:6" ht="15" customHeight="1" x14ac:dyDescent="0.25">
      <c r="A104" s="151" t="s">
        <v>155</v>
      </c>
      <c r="B104" s="152" t="s">
        <v>230</v>
      </c>
      <c r="C104" s="157"/>
      <c r="D104" s="156"/>
      <c r="F104" s="156"/>
    </row>
    <row r="105" spans="1:6" ht="15" customHeight="1" x14ac:dyDescent="0.25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">
      <c r="A106" s="161"/>
      <c r="B106" s="162" t="s">
        <v>232</v>
      </c>
      <c r="C106" s="163">
        <f>C102+C103+C104</f>
        <v>77.612499999999997</v>
      </c>
      <c r="D106" s="164"/>
      <c r="F106" s="47"/>
    </row>
    <row r="107" spans="1:6" ht="15" customHeight="1" thickBot="1" x14ac:dyDescent="0.3">
      <c r="A107" s="165"/>
      <c r="B107" s="166"/>
      <c r="C107" s="167"/>
      <c r="D107" s="167"/>
      <c r="F107" s="47"/>
    </row>
    <row r="108" spans="1:6" ht="15" customHeight="1" x14ac:dyDescent="0.25">
      <c r="A108" s="168"/>
      <c r="B108" s="282" t="s">
        <v>233</v>
      </c>
      <c r="C108" s="282"/>
      <c r="D108" s="282"/>
      <c r="F108" s="47"/>
    </row>
    <row r="109" spans="1:6" ht="15" customHeight="1" x14ac:dyDescent="0.25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25">
      <c r="A110" s="151" t="s">
        <v>151</v>
      </c>
      <c r="B110" s="170" t="s">
        <v>235</v>
      </c>
      <c r="C110" s="171">
        <v>4.47</v>
      </c>
      <c r="D110" s="74">
        <f>(C127)*C110/100</f>
        <v>136.99952936775304</v>
      </c>
      <c r="F110" s="47"/>
    </row>
    <row r="111" spans="1:6" ht="15" customHeight="1" x14ac:dyDescent="0.25">
      <c r="A111" s="151" t="s">
        <v>153</v>
      </c>
      <c r="B111" s="170" t="s">
        <v>236</v>
      </c>
      <c r="C111" s="171">
        <v>3.06</v>
      </c>
      <c r="D111" s="74">
        <f>(C127+D110)*C111/100</f>
        <v>97.977098320202316</v>
      </c>
      <c r="F111" s="47"/>
    </row>
    <row r="112" spans="1:6" ht="15" customHeight="1" x14ac:dyDescent="0.25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25">
      <c r="A113" s="151"/>
      <c r="B113" s="170" t="s">
        <v>238</v>
      </c>
      <c r="C113" s="171">
        <f>3+0.65</f>
        <v>3.65</v>
      </c>
      <c r="D113" s="74">
        <f>((C127+D110+D111)/(1-(C113+C115)/100))*C113/100</f>
        <v>131.84922995307204</v>
      </c>
      <c r="F113" s="47"/>
    </row>
    <row r="114" spans="1:6" ht="15" customHeight="1" x14ac:dyDescent="0.25">
      <c r="A114" s="151"/>
      <c r="B114" s="170" t="s">
        <v>239</v>
      </c>
      <c r="C114" s="171"/>
      <c r="D114" s="74"/>
      <c r="F114" s="47"/>
    </row>
    <row r="115" spans="1:6" ht="15" customHeight="1" x14ac:dyDescent="0.25">
      <c r="A115" s="151"/>
      <c r="B115" s="170" t="s">
        <v>240</v>
      </c>
      <c r="C115" s="172">
        <v>5</v>
      </c>
      <c r="D115" s="74">
        <f>((C127+D110+D111)/(1-(C113+C115)/100))*C115/100</f>
        <v>180.61538349735895</v>
      </c>
      <c r="F115" s="47"/>
    </row>
    <row r="116" spans="1:6" ht="15" customHeight="1" x14ac:dyDescent="0.25">
      <c r="A116" s="151"/>
      <c r="B116" s="170" t="s">
        <v>241</v>
      </c>
      <c r="C116" s="171"/>
      <c r="D116" s="74"/>
      <c r="F116" s="47"/>
    </row>
    <row r="117" spans="1:6" ht="15" customHeight="1" thickBot="1" x14ac:dyDescent="0.3">
      <c r="A117" s="173"/>
      <c r="B117" s="138" t="s">
        <v>187</v>
      </c>
      <c r="C117" s="174">
        <f>SUM(C110:C116)</f>
        <v>16.18</v>
      </c>
      <c r="D117" s="99">
        <f>SUM(D110:D116)</f>
        <v>547.44124113838632</v>
      </c>
      <c r="F117" s="47"/>
    </row>
    <row r="118" spans="1:6" ht="15" customHeight="1" x14ac:dyDescent="0.25">
      <c r="A118" s="165"/>
      <c r="B118" s="166"/>
      <c r="C118" s="167"/>
      <c r="D118" s="167"/>
      <c r="F118" s="47"/>
    </row>
    <row r="119" spans="1:6" s="146" customFormat="1" ht="15" customHeight="1" x14ac:dyDescent="0.25">
      <c r="A119" s="283" t="s">
        <v>242</v>
      </c>
      <c r="B119" s="283"/>
      <c r="C119" s="283"/>
      <c r="D119" s="175"/>
    </row>
    <row r="120" spans="1:6" s="146" customFormat="1" ht="15" customHeight="1" thickBot="1" x14ac:dyDescent="0.3">
      <c r="A120" s="47"/>
      <c r="B120" s="175"/>
      <c r="C120" s="47"/>
      <c r="D120" s="47"/>
    </row>
    <row r="121" spans="1:6" s="146" customFormat="1" ht="24" x14ac:dyDescent="0.25">
      <c r="A121" s="102"/>
      <c r="B121" s="176" t="s">
        <v>243</v>
      </c>
      <c r="C121" s="177" t="s">
        <v>150</v>
      </c>
    </row>
    <row r="122" spans="1:6" s="146" customFormat="1" ht="15" customHeight="1" x14ac:dyDescent="0.25">
      <c r="A122" s="71" t="s">
        <v>151</v>
      </c>
      <c r="B122" s="170" t="s">
        <v>244</v>
      </c>
      <c r="C122" s="74">
        <f>C29</f>
        <v>1441.67</v>
      </c>
    </row>
    <row r="123" spans="1:6" s="146" customFormat="1" ht="15" customHeight="1" x14ac:dyDescent="0.25">
      <c r="A123" s="71" t="s">
        <v>153</v>
      </c>
      <c r="B123" s="170" t="s">
        <v>245</v>
      </c>
      <c r="C123" s="74">
        <f>C66</f>
        <v>1414.1282349999999</v>
      </c>
    </row>
    <row r="124" spans="1:6" s="146" customFormat="1" ht="15" customHeight="1" x14ac:dyDescent="0.25">
      <c r="A124" s="71" t="s">
        <v>155</v>
      </c>
      <c r="B124" s="170" t="s">
        <v>246</v>
      </c>
      <c r="C124" s="74">
        <f>C76</f>
        <v>95.385525846722231</v>
      </c>
    </row>
    <row r="125" spans="1:6" s="146" customFormat="1" ht="15" customHeight="1" x14ac:dyDescent="0.25">
      <c r="A125" s="71" t="s">
        <v>157</v>
      </c>
      <c r="B125" s="170" t="s">
        <v>247</v>
      </c>
      <c r="C125" s="74">
        <f>C98</f>
        <v>36.070167962070187</v>
      </c>
    </row>
    <row r="126" spans="1:6" s="146" customFormat="1" ht="15" customHeight="1" x14ac:dyDescent="0.25">
      <c r="A126" s="71" t="s">
        <v>159</v>
      </c>
      <c r="B126" s="170" t="s">
        <v>248</v>
      </c>
      <c r="C126" s="74">
        <f>C106</f>
        <v>77.612499999999997</v>
      </c>
    </row>
    <row r="127" spans="1:6" s="146" customFormat="1" ht="15" customHeight="1" x14ac:dyDescent="0.25">
      <c r="A127" s="71"/>
      <c r="B127" s="169" t="s">
        <v>249</v>
      </c>
      <c r="C127" s="178">
        <f>SUM(C122:C126)</f>
        <v>3064.866428808793</v>
      </c>
    </row>
    <row r="128" spans="1:6" s="146" customFormat="1" ht="15" customHeight="1" x14ac:dyDescent="0.25">
      <c r="A128" s="71" t="s">
        <v>161</v>
      </c>
      <c r="B128" s="170" t="s">
        <v>250</v>
      </c>
      <c r="C128" s="74">
        <f>D117</f>
        <v>547.44124113838632</v>
      </c>
    </row>
    <row r="129" spans="1:5" s="146" customFormat="1" x14ac:dyDescent="0.25">
      <c r="A129" s="71"/>
      <c r="B129" s="133" t="s">
        <v>251</v>
      </c>
      <c r="C129" s="178">
        <f>SUM(C127:C128)</f>
        <v>3612.3076699471794</v>
      </c>
    </row>
    <row r="130" spans="1:5" s="146" customFormat="1" ht="15" customHeight="1" thickBot="1" x14ac:dyDescent="0.3">
      <c r="A130" s="68"/>
      <c r="B130" s="179" t="s">
        <v>252</v>
      </c>
      <c r="C130" s="180">
        <f>C129/C29</f>
        <v>2.5056411453017535</v>
      </c>
    </row>
    <row r="131" spans="1:5" s="146" customFormat="1" ht="15" customHeight="1" x14ac:dyDescent="0.25">
      <c r="A131" s="47"/>
      <c r="B131" s="175"/>
      <c r="C131" s="47"/>
      <c r="D131" s="47"/>
      <c r="E131" s="47"/>
    </row>
    <row r="132" spans="1:5" ht="15.75" thickBot="1" x14ac:dyDescent="0.3"/>
    <row r="133" spans="1:5" x14ac:dyDescent="0.25">
      <c r="A133" s="168"/>
      <c r="B133" s="282" t="s">
        <v>253</v>
      </c>
      <c r="C133" s="282"/>
      <c r="D133" s="282"/>
    </row>
    <row r="134" spans="1:5" x14ac:dyDescent="0.25">
      <c r="A134" s="149">
        <v>6</v>
      </c>
      <c r="B134" s="133" t="s">
        <v>234</v>
      </c>
      <c r="C134" s="169" t="s">
        <v>176</v>
      </c>
      <c r="D134" s="134" t="s">
        <v>150</v>
      </c>
    </row>
    <row r="135" spans="1:5" x14ac:dyDescent="0.25">
      <c r="A135" s="151" t="s">
        <v>151</v>
      </c>
      <c r="B135" s="170" t="s">
        <v>235</v>
      </c>
      <c r="C135" s="171">
        <v>4.47</v>
      </c>
      <c r="D135" s="74">
        <f>(C152)*C135/100</f>
        <v>136.99952936775304</v>
      </c>
    </row>
    <row r="136" spans="1:5" x14ac:dyDescent="0.25">
      <c r="A136" s="151" t="s">
        <v>153</v>
      </c>
      <c r="B136" s="170" t="s">
        <v>236</v>
      </c>
      <c r="C136" s="171">
        <v>3.06</v>
      </c>
      <c r="D136" s="74">
        <f>(C152+D135)*C136/100</f>
        <v>97.977098320202316</v>
      </c>
    </row>
    <row r="137" spans="1:5" x14ac:dyDescent="0.25">
      <c r="A137" s="151" t="s">
        <v>155</v>
      </c>
      <c r="B137" s="170" t="s">
        <v>237</v>
      </c>
      <c r="C137" s="171"/>
      <c r="D137" s="74"/>
    </row>
    <row r="138" spans="1:5" x14ac:dyDescent="0.25">
      <c r="A138" s="151"/>
      <c r="B138" s="170" t="s">
        <v>254</v>
      </c>
      <c r="C138" s="95">
        <f>1.65+7.6</f>
        <v>9.25</v>
      </c>
      <c r="D138" s="74">
        <f>((C152+D135+D136)/(1-(C138+C140)/100))*C138/100</f>
        <v>355.95974661918279</v>
      </c>
    </row>
    <row r="139" spans="1:5" x14ac:dyDescent="0.25">
      <c r="A139" s="151"/>
      <c r="B139" s="170" t="s">
        <v>239</v>
      </c>
      <c r="C139" s="171"/>
      <c r="D139" s="74"/>
    </row>
    <row r="140" spans="1:5" x14ac:dyDescent="0.25">
      <c r="A140" s="151"/>
      <c r="B140" s="170" t="s">
        <v>240</v>
      </c>
      <c r="C140" s="172">
        <v>5</v>
      </c>
      <c r="D140" s="74">
        <f>((C152+D135+D136)/(1-(C138+C140)/100))*C140/100</f>
        <v>192.4106738482069</v>
      </c>
    </row>
    <row r="141" spans="1:5" x14ac:dyDescent="0.25">
      <c r="A141" s="151"/>
      <c r="B141" s="170" t="s">
        <v>241</v>
      </c>
      <c r="C141" s="171"/>
      <c r="D141" s="74"/>
    </row>
    <row r="142" spans="1:5" ht="15.75" thickBot="1" x14ac:dyDescent="0.3">
      <c r="A142" s="173"/>
      <c r="B142" s="138" t="s">
        <v>187</v>
      </c>
      <c r="C142" s="174">
        <f>SUM(C135:C141)</f>
        <v>21.78</v>
      </c>
      <c r="D142" s="99">
        <f>SUM(D135:D141)</f>
        <v>783.34704815534508</v>
      </c>
    </row>
    <row r="143" spans="1:5" x14ac:dyDescent="0.25">
      <c r="A143" s="100"/>
      <c r="B143" s="100"/>
      <c r="C143" s="100"/>
      <c r="D143" s="100"/>
    </row>
    <row r="144" spans="1:5" x14ac:dyDescent="0.25">
      <c r="A144" s="288" t="s">
        <v>242</v>
      </c>
      <c r="B144" s="288"/>
      <c r="C144" s="288"/>
      <c r="D144" s="181"/>
    </row>
    <row r="145" spans="1:4" ht="15.75" thickBot="1" x14ac:dyDescent="0.3">
      <c r="A145" s="100"/>
      <c r="B145" s="182"/>
      <c r="C145" s="100"/>
      <c r="D145" s="181"/>
    </row>
    <row r="146" spans="1:4" ht="24" x14ac:dyDescent="0.25">
      <c r="A146" s="102"/>
      <c r="B146" s="176" t="s">
        <v>243</v>
      </c>
      <c r="C146" s="177" t="s">
        <v>150</v>
      </c>
      <c r="D146" s="181"/>
    </row>
    <row r="147" spans="1:4" x14ac:dyDescent="0.25">
      <c r="A147" s="71" t="s">
        <v>151</v>
      </c>
      <c r="B147" s="170" t="s">
        <v>244</v>
      </c>
      <c r="C147" s="74">
        <f>C122</f>
        <v>1441.67</v>
      </c>
      <c r="D147" s="181"/>
    </row>
    <row r="148" spans="1:4" x14ac:dyDescent="0.25">
      <c r="A148" s="71" t="s">
        <v>153</v>
      </c>
      <c r="B148" s="170" t="s">
        <v>245</v>
      </c>
      <c r="C148" s="74">
        <f>C123</f>
        <v>1414.1282349999999</v>
      </c>
      <c r="D148" s="181"/>
    </row>
    <row r="149" spans="1:4" x14ac:dyDescent="0.25">
      <c r="A149" s="71" t="s">
        <v>155</v>
      </c>
      <c r="B149" s="170" t="s">
        <v>246</v>
      </c>
      <c r="C149" s="74">
        <f>C124</f>
        <v>95.385525846722231</v>
      </c>
      <c r="D149" s="181"/>
    </row>
    <row r="150" spans="1:4" x14ac:dyDescent="0.25">
      <c r="A150" s="71" t="s">
        <v>157</v>
      </c>
      <c r="B150" s="170" t="s">
        <v>247</v>
      </c>
      <c r="C150" s="74">
        <f>C125</f>
        <v>36.070167962070187</v>
      </c>
      <c r="D150" s="181"/>
    </row>
    <row r="151" spans="1:4" x14ac:dyDescent="0.25">
      <c r="A151" s="71" t="s">
        <v>159</v>
      </c>
      <c r="B151" s="170" t="s">
        <v>248</v>
      </c>
      <c r="C151" s="74">
        <f>C126</f>
        <v>77.612499999999997</v>
      </c>
      <c r="D151" s="181"/>
    </row>
    <row r="152" spans="1:4" x14ac:dyDescent="0.25">
      <c r="A152" s="71"/>
      <c r="B152" s="169" t="s">
        <v>249</v>
      </c>
      <c r="C152" s="178">
        <f>SUM(C147:C151)</f>
        <v>3064.866428808793</v>
      </c>
      <c r="D152" s="181"/>
    </row>
    <row r="153" spans="1:4" x14ac:dyDescent="0.25">
      <c r="A153" s="71" t="s">
        <v>161</v>
      </c>
      <c r="B153" s="170" t="s">
        <v>250</v>
      </c>
      <c r="C153" s="74">
        <f>D142</f>
        <v>783.34704815534508</v>
      </c>
      <c r="D153" s="181"/>
    </row>
    <row r="154" spans="1:4" x14ac:dyDescent="0.25">
      <c r="A154" s="71"/>
      <c r="B154" s="133" t="s">
        <v>251</v>
      </c>
      <c r="C154" s="178">
        <f>SUM(C152:C153)</f>
        <v>3848.213476964138</v>
      </c>
      <c r="D154" s="181"/>
    </row>
    <row r="155" spans="1:4" ht="15.75" thickBot="1" x14ac:dyDescent="0.3">
      <c r="A155" s="68"/>
      <c r="B155" s="179" t="s">
        <v>252</v>
      </c>
      <c r="C155" s="180">
        <f>C154/C29</f>
        <v>2.6692748527500312</v>
      </c>
      <c r="D155" s="181"/>
    </row>
  </sheetData>
  <mergeCells count="26">
    <mergeCell ref="B1:E1"/>
    <mergeCell ref="B2:E2"/>
    <mergeCell ref="B3:E3"/>
    <mergeCell ref="B4:E4"/>
    <mergeCell ref="B5:E5"/>
    <mergeCell ref="B8:E8"/>
    <mergeCell ref="B10:E10"/>
    <mergeCell ref="C12:E12"/>
    <mergeCell ref="C13:E13"/>
    <mergeCell ref="C14:E14"/>
    <mergeCell ref="B133:D133"/>
    <mergeCell ref="A144:C144"/>
    <mergeCell ref="B6:G6"/>
    <mergeCell ref="B31:C31"/>
    <mergeCell ref="B32:C32"/>
    <mergeCell ref="A39:D39"/>
    <mergeCell ref="B89:C89"/>
    <mergeCell ref="B108:D108"/>
    <mergeCell ref="A119:C119"/>
    <mergeCell ref="C15:E15"/>
    <mergeCell ref="C16:E16"/>
    <mergeCell ref="C17:E17"/>
    <mergeCell ref="C18:E18"/>
    <mergeCell ref="A21:C21"/>
    <mergeCell ref="B30:D30"/>
    <mergeCell ref="B7:E7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EA943-1088-4F8E-A595-7B607A2B15B1}">
  <dimension ref="A1:G155"/>
  <sheetViews>
    <sheetView zoomScaleNormal="100" workbookViewId="0">
      <selection activeCell="B2" sqref="B2:E2"/>
    </sheetView>
  </sheetViews>
  <sheetFormatPr defaultColWidth="11.42578125" defaultRowHeight="15" x14ac:dyDescent="0.25"/>
  <cols>
    <col min="1" max="1" width="5.140625" style="47" customWidth="1"/>
    <col min="2" max="2" width="57.5703125" style="47" customWidth="1"/>
    <col min="3" max="3" width="16.7109375" style="47" customWidth="1"/>
    <col min="4" max="4" width="10.28515625" style="47" bestFit="1" customWidth="1"/>
    <col min="5" max="5" width="6.85546875" style="47" bestFit="1" customWidth="1"/>
    <col min="6" max="6" width="7.85546875" style="48" bestFit="1" customWidth="1"/>
    <col min="7" max="7" width="11.42578125" style="47" customWidth="1"/>
    <col min="8" max="8" width="46" style="47" customWidth="1"/>
    <col min="9" max="9" width="17" style="47" customWidth="1"/>
    <col min="10" max="10" width="14.28515625" style="47" customWidth="1"/>
    <col min="11" max="256" width="11.42578125" style="47"/>
    <col min="257" max="257" width="5.140625" style="47" customWidth="1"/>
    <col min="258" max="258" width="57.5703125" style="47" customWidth="1"/>
    <col min="259" max="259" width="16.7109375" style="47" customWidth="1"/>
    <col min="260" max="260" width="10.28515625" style="47" bestFit="1" customWidth="1"/>
    <col min="261" max="261" width="6.85546875" style="47" bestFit="1" customWidth="1"/>
    <col min="262" max="262" width="7.85546875" style="47" bestFit="1" customWidth="1"/>
    <col min="263" max="263" width="11.42578125" style="47"/>
    <col min="264" max="264" width="46" style="47" customWidth="1"/>
    <col min="265" max="265" width="17" style="47" customWidth="1"/>
    <col min="266" max="266" width="14.28515625" style="47" customWidth="1"/>
    <col min="267" max="512" width="11.42578125" style="47"/>
    <col min="513" max="513" width="5.140625" style="47" customWidth="1"/>
    <col min="514" max="514" width="57.5703125" style="47" customWidth="1"/>
    <col min="515" max="515" width="16.7109375" style="47" customWidth="1"/>
    <col min="516" max="516" width="10.28515625" style="47" bestFit="1" customWidth="1"/>
    <col min="517" max="517" width="6.85546875" style="47" bestFit="1" customWidth="1"/>
    <col min="518" max="518" width="7.85546875" style="47" bestFit="1" customWidth="1"/>
    <col min="519" max="519" width="11.42578125" style="47"/>
    <col min="520" max="520" width="46" style="47" customWidth="1"/>
    <col min="521" max="521" width="17" style="47" customWidth="1"/>
    <col min="522" max="522" width="14.28515625" style="47" customWidth="1"/>
    <col min="523" max="768" width="11.42578125" style="47"/>
    <col min="769" max="769" width="5.140625" style="47" customWidth="1"/>
    <col min="770" max="770" width="57.5703125" style="47" customWidth="1"/>
    <col min="771" max="771" width="16.7109375" style="47" customWidth="1"/>
    <col min="772" max="772" width="10.28515625" style="47" bestFit="1" customWidth="1"/>
    <col min="773" max="773" width="6.85546875" style="47" bestFit="1" customWidth="1"/>
    <col min="774" max="774" width="7.85546875" style="47" bestFit="1" customWidth="1"/>
    <col min="775" max="775" width="11.42578125" style="47"/>
    <col min="776" max="776" width="46" style="47" customWidth="1"/>
    <col min="777" max="777" width="17" style="47" customWidth="1"/>
    <col min="778" max="778" width="14.28515625" style="47" customWidth="1"/>
    <col min="779" max="1024" width="11.42578125" style="47"/>
    <col min="1025" max="1025" width="5.140625" style="47" customWidth="1"/>
    <col min="1026" max="1026" width="57.5703125" style="47" customWidth="1"/>
    <col min="1027" max="1027" width="16.7109375" style="47" customWidth="1"/>
    <col min="1028" max="1028" width="10.28515625" style="47" bestFit="1" customWidth="1"/>
    <col min="1029" max="1029" width="6.85546875" style="47" bestFit="1" customWidth="1"/>
    <col min="1030" max="1030" width="7.85546875" style="47" bestFit="1" customWidth="1"/>
    <col min="1031" max="1031" width="11.42578125" style="47"/>
    <col min="1032" max="1032" width="46" style="47" customWidth="1"/>
    <col min="1033" max="1033" width="17" style="47" customWidth="1"/>
    <col min="1034" max="1034" width="14.28515625" style="47" customWidth="1"/>
    <col min="1035" max="1280" width="11.42578125" style="47"/>
    <col min="1281" max="1281" width="5.140625" style="47" customWidth="1"/>
    <col min="1282" max="1282" width="57.5703125" style="47" customWidth="1"/>
    <col min="1283" max="1283" width="16.7109375" style="47" customWidth="1"/>
    <col min="1284" max="1284" width="10.28515625" style="47" bestFit="1" customWidth="1"/>
    <col min="1285" max="1285" width="6.85546875" style="47" bestFit="1" customWidth="1"/>
    <col min="1286" max="1286" width="7.85546875" style="47" bestFit="1" customWidth="1"/>
    <col min="1287" max="1287" width="11.42578125" style="47"/>
    <col min="1288" max="1288" width="46" style="47" customWidth="1"/>
    <col min="1289" max="1289" width="17" style="47" customWidth="1"/>
    <col min="1290" max="1290" width="14.28515625" style="47" customWidth="1"/>
    <col min="1291" max="1536" width="11.42578125" style="47"/>
    <col min="1537" max="1537" width="5.140625" style="47" customWidth="1"/>
    <col min="1538" max="1538" width="57.5703125" style="47" customWidth="1"/>
    <col min="1539" max="1539" width="16.7109375" style="47" customWidth="1"/>
    <col min="1540" max="1540" width="10.28515625" style="47" bestFit="1" customWidth="1"/>
    <col min="1541" max="1541" width="6.85546875" style="47" bestFit="1" customWidth="1"/>
    <col min="1542" max="1542" width="7.85546875" style="47" bestFit="1" customWidth="1"/>
    <col min="1543" max="1543" width="11.42578125" style="47"/>
    <col min="1544" max="1544" width="46" style="47" customWidth="1"/>
    <col min="1545" max="1545" width="17" style="47" customWidth="1"/>
    <col min="1546" max="1546" width="14.28515625" style="47" customWidth="1"/>
    <col min="1547" max="1792" width="11.42578125" style="47"/>
    <col min="1793" max="1793" width="5.140625" style="47" customWidth="1"/>
    <col min="1794" max="1794" width="57.5703125" style="47" customWidth="1"/>
    <col min="1795" max="1795" width="16.7109375" style="47" customWidth="1"/>
    <col min="1796" max="1796" width="10.28515625" style="47" bestFit="1" customWidth="1"/>
    <col min="1797" max="1797" width="6.85546875" style="47" bestFit="1" customWidth="1"/>
    <col min="1798" max="1798" width="7.85546875" style="47" bestFit="1" customWidth="1"/>
    <col min="1799" max="1799" width="11.42578125" style="47"/>
    <col min="1800" max="1800" width="46" style="47" customWidth="1"/>
    <col min="1801" max="1801" width="17" style="47" customWidth="1"/>
    <col min="1802" max="1802" width="14.28515625" style="47" customWidth="1"/>
    <col min="1803" max="2048" width="11.42578125" style="47"/>
    <col min="2049" max="2049" width="5.140625" style="47" customWidth="1"/>
    <col min="2050" max="2050" width="57.5703125" style="47" customWidth="1"/>
    <col min="2051" max="2051" width="16.7109375" style="47" customWidth="1"/>
    <col min="2052" max="2052" width="10.28515625" style="47" bestFit="1" customWidth="1"/>
    <col min="2053" max="2053" width="6.85546875" style="47" bestFit="1" customWidth="1"/>
    <col min="2054" max="2054" width="7.85546875" style="47" bestFit="1" customWidth="1"/>
    <col min="2055" max="2055" width="11.42578125" style="47"/>
    <col min="2056" max="2056" width="46" style="47" customWidth="1"/>
    <col min="2057" max="2057" width="17" style="47" customWidth="1"/>
    <col min="2058" max="2058" width="14.28515625" style="47" customWidth="1"/>
    <col min="2059" max="2304" width="11.42578125" style="47"/>
    <col min="2305" max="2305" width="5.140625" style="47" customWidth="1"/>
    <col min="2306" max="2306" width="57.5703125" style="47" customWidth="1"/>
    <col min="2307" max="2307" width="16.7109375" style="47" customWidth="1"/>
    <col min="2308" max="2308" width="10.28515625" style="47" bestFit="1" customWidth="1"/>
    <col min="2309" max="2309" width="6.85546875" style="47" bestFit="1" customWidth="1"/>
    <col min="2310" max="2310" width="7.85546875" style="47" bestFit="1" customWidth="1"/>
    <col min="2311" max="2311" width="11.42578125" style="47"/>
    <col min="2312" max="2312" width="46" style="47" customWidth="1"/>
    <col min="2313" max="2313" width="17" style="47" customWidth="1"/>
    <col min="2314" max="2314" width="14.28515625" style="47" customWidth="1"/>
    <col min="2315" max="2560" width="11.42578125" style="47"/>
    <col min="2561" max="2561" width="5.140625" style="47" customWidth="1"/>
    <col min="2562" max="2562" width="57.5703125" style="47" customWidth="1"/>
    <col min="2563" max="2563" width="16.7109375" style="47" customWidth="1"/>
    <col min="2564" max="2564" width="10.28515625" style="47" bestFit="1" customWidth="1"/>
    <col min="2565" max="2565" width="6.85546875" style="47" bestFit="1" customWidth="1"/>
    <col min="2566" max="2566" width="7.85546875" style="47" bestFit="1" customWidth="1"/>
    <col min="2567" max="2567" width="11.42578125" style="47"/>
    <col min="2568" max="2568" width="46" style="47" customWidth="1"/>
    <col min="2569" max="2569" width="17" style="47" customWidth="1"/>
    <col min="2570" max="2570" width="14.28515625" style="47" customWidth="1"/>
    <col min="2571" max="2816" width="11.42578125" style="47"/>
    <col min="2817" max="2817" width="5.140625" style="47" customWidth="1"/>
    <col min="2818" max="2818" width="57.5703125" style="47" customWidth="1"/>
    <col min="2819" max="2819" width="16.7109375" style="47" customWidth="1"/>
    <col min="2820" max="2820" width="10.28515625" style="47" bestFit="1" customWidth="1"/>
    <col min="2821" max="2821" width="6.85546875" style="47" bestFit="1" customWidth="1"/>
    <col min="2822" max="2822" width="7.85546875" style="47" bestFit="1" customWidth="1"/>
    <col min="2823" max="2823" width="11.42578125" style="47"/>
    <col min="2824" max="2824" width="46" style="47" customWidth="1"/>
    <col min="2825" max="2825" width="17" style="47" customWidth="1"/>
    <col min="2826" max="2826" width="14.28515625" style="47" customWidth="1"/>
    <col min="2827" max="3072" width="11.42578125" style="47"/>
    <col min="3073" max="3073" width="5.140625" style="47" customWidth="1"/>
    <col min="3074" max="3074" width="57.5703125" style="47" customWidth="1"/>
    <col min="3075" max="3075" width="16.7109375" style="47" customWidth="1"/>
    <col min="3076" max="3076" width="10.28515625" style="47" bestFit="1" customWidth="1"/>
    <col min="3077" max="3077" width="6.85546875" style="47" bestFit="1" customWidth="1"/>
    <col min="3078" max="3078" width="7.85546875" style="47" bestFit="1" customWidth="1"/>
    <col min="3079" max="3079" width="11.42578125" style="47"/>
    <col min="3080" max="3080" width="46" style="47" customWidth="1"/>
    <col min="3081" max="3081" width="17" style="47" customWidth="1"/>
    <col min="3082" max="3082" width="14.28515625" style="47" customWidth="1"/>
    <col min="3083" max="3328" width="11.42578125" style="47"/>
    <col min="3329" max="3329" width="5.140625" style="47" customWidth="1"/>
    <col min="3330" max="3330" width="57.5703125" style="47" customWidth="1"/>
    <col min="3331" max="3331" width="16.7109375" style="47" customWidth="1"/>
    <col min="3332" max="3332" width="10.28515625" style="47" bestFit="1" customWidth="1"/>
    <col min="3333" max="3333" width="6.85546875" style="47" bestFit="1" customWidth="1"/>
    <col min="3334" max="3334" width="7.85546875" style="47" bestFit="1" customWidth="1"/>
    <col min="3335" max="3335" width="11.42578125" style="47"/>
    <col min="3336" max="3336" width="46" style="47" customWidth="1"/>
    <col min="3337" max="3337" width="17" style="47" customWidth="1"/>
    <col min="3338" max="3338" width="14.28515625" style="47" customWidth="1"/>
    <col min="3339" max="3584" width="11.42578125" style="47"/>
    <col min="3585" max="3585" width="5.140625" style="47" customWidth="1"/>
    <col min="3586" max="3586" width="57.5703125" style="47" customWidth="1"/>
    <col min="3587" max="3587" width="16.7109375" style="47" customWidth="1"/>
    <col min="3588" max="3588" width="10.28515625" style="47" bestFit="1" customWidth="1"/>
    <col min="3589" max="3589" width="6.85546875" style="47" bestFit="1" customWidth="1"/>
    <col min="3590" max="3590" width="7.85546875" style="47" bestFit="1" customWidth="1"/>
    <col min="3591" max="3591" width="11.42578125" style="47"/>
    <col min="3592" max="3592" width="46" style="47" customWidth="1"/>
    <col min="3593" max="3593" width="17" style="47" customWidth="1"/>
    <col min="3594" max="3594" width="14.28515625" style="47" customWidth="1"/>
    <col min="3595" max="3840" width="11.42578125" style="47"/>
    <col min="3841" max="3841" width="5.140625" style="47" customWidth="1"/>
    <col min="3842" max="3842" width="57.5703125" style="47" customWidth="1"/>
    <col min="3843" max="3843" width="16.7109375" style="47" customWidth="1"/>
    <col min="3844" max="3844" width="10.28515625" style="47" bestFit="1" customWidth="1"/>
    <col min="3845" max="3845" width="6.85546875" style="47" bestFit="1" customWidth="1"/>
    <col min="3846" max="3846" width="7.85546875" style="47" bestFit="1" customWidth="1"/>
    <col min="3847" max="3847" width="11.42578125" style="47"/>
    <col min="3848" max="3848" width="46" style="47" customWidth="1"/>
    <col min="3849" max="3849" width="17" style="47" customWidth="1"/>
    <col min="3850" max="3850" width="14.28515625" style="47" customWidth="1"/>
    <col min="3851" max="4096" width="11.42578125" style="47"/>
    <col min="4097" max="4097" width="5.140625" style="47" customWidth="1"/>
    <col min="4098" max="4098" width="57.5703125" style="47" customWidth="1"/>
    <col min="4099" max="4099" width="16.7109375" style="47" customWidth="1"/>
    <col min="4100" max="4100" width="10.28515625" style="47" bestFit="1" customWidth="1"/>
    <col min="4101" max="4101" width="6.85546875" style="47" bestFit="1" customWidth="1"/>
    <col min="4102" max="4102" width="7.85546875" style="47" bestFit="1" customWidth="1"/>
    <col min="4103" max="4103" width="11.42578125" style="47"/>
    <col min="4104" max="4104" width="46" style="47" customWidth="1"/>
    <col min="4105" max="4105" width="17" style="47" customWidth="1"/>
    <col min="4106" max="4106" width="14.28515625" style="47" customWidth="1"/>
    <col min="4107" max="4352" width="11.42578125" style="47"/>
    <col min="4353" max="4353" width="5.140625" style="47" customWidth="1"/>
    <col min="4354" max="4354" width="57.5703125" style="47" customWidth="1"/>
    <col min="4355" max="4355" width="16.7109375" style="47" customWidth="1"/>
    <col min="4356" max="4356" width="10.28515625" style="47" bestFit="1" customWidth="1"/>
    <col min="4357" max="4357" width="6.85546875" style="47" bestFit="1" customWidth="1"/>
    <col min="4358" max="4358" width="7.85546875" style="47" bestFit="1" customWidth="1"/>
    <col min="4359" max="4359" width="11.42578125" style="47"/>
    <col min="4360" max="4360" width="46" style="47" customWidth="1"/>
    <col min="4361" max="4361" width="17" style="47" customWidth="1"/>
    <col min="4362" max="4362" width="14.28515625" style="47" customWidth="1"/>
    <col min="4363" max="4608" width="11.42578125" style="47"/>
    <col min="4609" max="4609" width="5.140625" style="47" customWidth="1"/>
    <col min="4610" max="4610" width="57.5703125" style="47" customWidth="1"/>
    <col min="4611" max="4611" width="16.7109375" style="47" customWidth="1"/>
    <col min="4612" max="4612" width="10.28515625" style="47" bestFit="1" customWidth="1"/>
    <col min="4613" max="4613" width="6.85546875" style="47" bestFit="1" customWidth="1"/>
    <col min="4614" max="4614" width="7.85546875" style="47" bestFit="1" customWidth="1"/>
    <col min="4615" max="4615" width="11.42578125" style="47"/>
    <col min="4616" max="4616" width="46" style="47" customWidth="1"/>
    <col min="4617" max="4617" width="17" style="47" customWidth="1"/>
    <col min="4618" max="4618" width="14.28515625" style="47" customWidth="1"/>
    <col min="4619" max="4864" width="11.42578125" style="47"/>
    <col min="4865" max="4865" width="5.140625" style="47" customWidth="1"/>
    <col min="4866" max="4866" width="57.5703125" style="47" customWidth="1"/>
    <col min="4867" max="4867" width="16.7109375" style="47" customWidth="1"/>
    <col min="4868" max="4868" width="10.28515625" style="47" bestFit="1" customWidth="1"/>
    <col min="4869" max="4869" width="6.85546875" style="47" bestFit="1" customWidth="1"/>
    <col min="4870" max="4870" width="7.85546875" style="47" bestFit="1" customWidth="1"/>
    <col min="4871" max="4871" width="11.42578125" style="47"/>
    <col min="4872" max="4872" width="46" style="47" customWidth="1"/>
    <col min="4873" max="4873" width="17" style="47" customWidth="1"/>
    <col min="4874" max="4874" width="14.28515625" style="47" customWidth="1"/>
    <col min="4875" max="5120" width="11.42578125" style="47"/>
    <col min="5121" max="5121" width="5.140625" style="47" customWidth="1"/>
    <col min="5122" max="5122" width="57.5703125" style="47" customWidth="1"/>
    <col min="5123" max="5123" width="16.7109375" style="47" customWidth="1"/>
    <col min="5124" max="5124" width="10.28515625" style="47" bestFit="1" customWidth="1"/>
    <col min="5125" max="5125" width="6.85546875" style="47" bestFit="1" customWidth="1"/>
    <col min="5126" max="5126" width="7.85546875" style="47" bestFit="1" customWidth="1"/>
    <col min="5127" max="5127" width="11.42578125" style="47"/>
    <col min="5128" max="5128" width="46" style="47" customWidth="1"/>
    <col min="5129" max="5129" width="17" style="47" customWidth="1"/>
    <col min="5130" max="5130" width="14.28515625" style="47" customWidth="1"/>
    <col min="5131" max="5376" width="11.42578125" style="47"/>
    <col min="5377" max="5377" width="5.140625" style="47" customWidth="1"/>
    <col min="5378" max="5378" width="57.5703125" style="47" customWidth="1"/>
    <col min="5379" max="5379" width="16.7109375" style="47" customWidth="1"/>
    <col min="5380" max="5380" width="10.28515625" style="47" bestFit="1" customWidth="1"/>
    <col min="5381" max="5381" width="6.85546875" style="47" bestFit="1" customWidth="1"/>
    <col min="5382" max="5382" width="7.85546875" style="47" bestFit="1" customWidth="1"/>
    <col min="5383" max="5383" width="11.42578125" style="47"/>
    <col min="5384" max="5384" width="46" style="47" customWidth="1"/>
    <col min="5385" max="5385" width="17" style="47" customWidth="1"/>
    <col min="5386" max="5386" width="14.28515625" style="47" customWidth="1"/>
    <col min="5387" max="5632" width="11.42578125" style="47"/>
    <col min="5633" max="5633" width="5.140625" style="47" customWidth="1"/>
    <col min="5634" max="5634" width="57.5703125" style="47" customWidth="1"/>
    <col min="5635" max="5635" width="16.7109375" style="47" customWidth="1"/>
    <col min="5636" max="5636" width="10.28515625" style="47" bestFit="1" customWidth="1"/>
    <col min="5637" max="5637" width="6.85546875" style="47" bestFit="1" customWidth="1"/>
    <col min="5638" max="5638" width="7.85546875" style="47" bestFit="1" customWidth="1"/>
    <col min="5639" max="5639" width="11.42578125" style="47"/>
    <col min="5640" max="5640" width="46" style="47" customWidth="1"/>
    <col min="5641" max="5641" width="17" style="47" customWidth="1"/>
    <col min="5642" max="5642" width="14.28515625" style="47" customWidth="1"/>
    <col min="5643" max="5888" width="11.42578125" style="47"/>
    <col min="5889" max="5889" width="5.140625" style="47" customWidth="1"/>
    <col min="5890" max="5890" width="57.5703125" style="47" customWidth="1"/>
    <col min="5891" max="5891" width="16.7109375" style="47" customWidth="1"/>
    <col min="5892" max="5892" width="10.28515625" style="47" bestFit="1" customWidth="1"/>
    <col min="5893" max="5893" width="6.85546875" style="47" bestFit="1" customWidth="1"/>
    <col min="5894" max="5894" width="7.85546875" style="47" bestFit="1" customWidth="1"/>
    <col min="5895" max="5895" width="11.42578125" style="47"/>
    <col min="5896" max="5896" width="46" style="47" customWidth="1"/>
    <col min="5897" max="5897" width="17" style="47" customWidth="1"/>
    <col min="5898" max="5898" width="14.28515625" style="47" customWidth="1"/>
    <col min="5899" max="6144" width="11.42578125" style="47"/>
    <col min="6145" max="6145" width="5.140625" style="47" customWidth="1"/>
    <col min="6146" max="6146" width="57.5703125" style="47" customWidth="1"/>
    <col min="6147" max="6147" width="16.7109375" style="47" customWidth="1"/>
    <col min="6148" max="6148" width="10.28515625" style="47" bestFit="1" customWidth="1"/>
    <col min="6149" max="6149" width="6.85546875" style="47" bestFit="1" customWidth="1"/>
    <col min="6150" max="6150" width="7.85546875" style="47" bestFit="1" customWidth="1"/>
    <col min="6151" max="6151" width="11.42578125" style="47"/>
    <col min="6152" max="6152" width="46" style="47" customWidth="1"/>
    <col min="6153" max="6153" width="17" style="47" customWidth="1"/>
    <col min="6154" max="6154" width="14.28515625" style="47" customWidth="1"/>
    <col min="6155" max="6400" width="11.42578125" style="47"/>
    <col min="6401" max="6401" width="5.140625" style="47" customWidth="1"/>
    <col min="6402" max="6402" width="57.5703125" style="47" customWidth="1"/>
    <col min="6403" max="6403" width="16.7109375" style="47" customWidth="1"/>
    <col min="6404" max="6404" width="10.28515625" style="47" bestFit="1" customWidth="1"/>
    <col min="6405" max="6405" width="6.85546875" style="47" bestFit="1" customWidth="1"/>
    <col min="6406" max="6406" width="7.85546875" style="47" bestFit="1" customWidth="1"/>
    <col min="6407" max="6407" width="11.42578125" style="47"/>
    <col min="6408" max="6408" width="46" style="47" customWidth="1"/>
    <col min="6409" max="6409" width="17" style="47" customWidth="1"/>
    <col min="6410" max="6410" width="14.28515625" style="47" customWidth="1"/>
    <col min="6411" max="6656" width="11.42578125" style="47"/>
    <col min="6657" max="6657" width="5.140625" style="47" customWidth="1"/>
    <col min="6658" max="6658" width="57.5703125" style="47" customWidth="1"/>
    <col min="6659" max="6659" width="16.7109375" style="47" customWidth="1"/>
    <col min="6660" max="6660" width="10.28515625" style="47" bestFit="1" customWidth="1"/>
    <col min="6661" max="6661" width="6.85546875" style="47" bestFit="1" customWidth="1"/>
    <col min="6662" max="6662" width="7.85546875" style="47" bestFit="1" customWidth="1"/>
    <col min="6663" max="6663" width="11.42578125" style="47"/>
    <col min="6664" max="6664" width="46" style="47" customWidth="1"/>
    <col min="6665" max="6665" width="17" style="47" customWidth="1"/>
    <col min="6666" max="6666" width="14.28515625" style="47" customWidth="1"/>
    <col min="6667" max="6912" width="11.42578125" style="47"/>
    <col min="6913" max="6913" width="5.140625" style="47" customWidth="1"/>
    <col min="6914" max="6914" width="57.5703125" style="47" customWidth="1"/>
    <col min="6915" max="6915" width="16.7109375" style="47" customWidth="1"/>
    <col min="6916" max="6916" width="10.28515625" style="47" bestFit="1" customWidth="1"/>
    <col min="6917" max="6917" width="6.85546875" style="47" bestFit="1" customWidth="1"/>
    <col min="6918" max="6918" width="7.85546875" style="47" bestFit="1" customWidth="1"/>
    <col min="6919" max="6919" width="11.42578125" style="47"/>
    <col min="6920" max="6920" width="46" style="47" customWidth="1"/>
    <col min="6921" max="6921" width="17" style="47" customWidth="1"/>
    <col min="6922" max="6922" width="14.28515625" style="47" customWidth="1"/>
    <col min="6923" max="7168" width="11.42578125" style="47"/>
    <col min="7169" max="7169" width="5.140625" style="47" customWidth="1"/>
    <col min="7170" max="7170" width="57.5703125" style="47" customWidth="1"/>
    <col min="7171" max="7171" width="16.7109375" style="47" customWidth="1"/>
    <col min="7172" max="7172" width="10.28515625" style="47" bestFit="1" customWidth="1"/>
    <col min="7173" max="7173" width="6.85546875" style="47" bestFit="1" customWidth="1"/>
    <col min="7174" max="7174" width="7.85546875" style="47" bestFit="1" customWidth="1"/>
    <col min="7175" max="7175" width="11.42578125" style="47"/>
    <col min="7176" max="7176" width="46" style="47" customWidth="1"/>
    <col min="7177" max="7177" width="17" style="47" customWidth="1"/>
    <col min="7178" max="7178" width="14.28515625" style="47" customWidth="1"/>
    <col min="7179" max="7424" width="11.42578125" style="47"/>
    <col min="7425" max="7425" width="5.140625" style="47" customWidth="1"/>
    <col min="7426" max="7426" width="57.5703125" style="47" customWidth="1"/>
    <col min="7427" max="7427" width="16.7109375" style="47" customWidth="1"/>
    <col min="7428" max="7428" width="10.28515625" style="47" bestFit="1" customWidth="1"/>
    <col min="7429" max="7429" width="6.85546875" style="47" bestFit="1" customWidth="1"/>
    <col min="7430" max="7430" width="7.85546875" style="47" bestFit="1" customWidth="1"/>
    <col min="7431" max="7431" width="11.42578125" style="47"/>
    <col min="7432" max="7432" width="46" style="47" customWidth="1"/>
    <col min="7433" max="7433" width="17" style="47" customWidth="1"/>
    <col min="7434" max="7434" width="14.28515625" style="47" customWidth="1"/>
    <col min="7435" max="7680" width="11.42578125" style="47"/>
    <col min="7681" max="7681" width="5.140625" style="47" customWidth="1"/>
    <col min="7682" max="7682" width="57.5703125" style="47" customWidth="1"/>
    <col min="7683" max="7683" width="16.7109375" style="47" customWidth="1"/>
    <col min="7684" max="7684" width="10.28515625" style="47" bestFit="1" customWidth="1"/>
    <col min="7685" max="7685" width="6.85546875" style="47" bestFit="1" customWidth="1"/>
    <col min="7686" max="7686" width="7.85546875" style="47" bestFit="1" customWidth="1"/>
    <col min="7687" max="7687" width="11.42578125" style="47"/>
    <col min="7688" max="7688" width="46" style="47" customWidth="1"/>
    <col min="7689" max="7689" width="17" style="47" customWidth="1"/>
    <col min="7690" max="7690" width="14.28515625" style="47" customWidth="1"/>
    <col min="7691" max="7936" width="11.42578125" style="47"/>
    <col min="7937" max="7937" width="5.140625" style="47" customWidth="1"/>
    <col min="7938" max="7938" width="57.5703125" style="47" customWidth="1"/>
    <col min="7939" max="7939" width="16.7109375" style="47" customWidth="1"/>
    <col min="7940" max="7940" width="10.28515625" style="47" bestFit="1" customWidth="1"/>
    <col min="7941" max="7941" width="6.85546875" style="47" bestFit="1" customWidth="1"/>
    <col min="7942" max="7942" width="7.85546875" style="47" bestFit="1" customWidth="1"/>
    <col min="7943" max="7943" width="11.42578125" style="47"/>
    <col min="7944" max="7944" width="46" style="47" customWidth="1"/>
    <col min="7945" max="7945" width="17" style="47" customWidth="1"/>
    <col min="7946" max="7946" width="14.28515625" style="47" customWidth="1"/>
    <col min="7947" max="8192" width="11.42578125" style="47"/>
    <col min="8193" max="8193" width="5.140625" style="47" customWidth="1"/>
    <col min="8194" max="8194" width="57.5703125" style="47" customWidth="1"/>
    <col min="8195" max="8195" width="16.7109375" style="47" customWidth="1"/>
    <col min="8196" max="8196" width="10.28515625" style="47" bestFit="1" customWidth="1"/>
    <col min="8197" max="8197" width="6.85546875" style="47" bestFit="1" customWidth="1"/>
    <col min="8198" max="8198" width="7.85546875" style="47" bestFit="1" customWidth="1"/>
    <col min="8199" max="8199" width="11.42578125" style="47"/>
    <col min="8200" max="8200" width="46" style="47" customWidth="1"/>
    <col min="8201" max="8201" width="17" style="47" customWidth="1"/>
    <col min="8202" max="8202" width="14.28515625" style="47" customWidth="1"/>
    <col min="8203" max="8448" width="11.42578125" style="47"/>
    <col min="8449" max="8449" width="5.140625" style="47" customWidth="1"/>
    <col min="8450" max="8450" width="57.5703125" style="47" customWidth="1"/>
    <col min="8451" max="8451" width="16.7109375" style="47" customWidth="1"/>
    <col min="8452" max="8452" width="10.28515625" style="47" bestFit="1" customWidth="1"/>
    <col min="8453" max="8453" width="6.85546875" style="47" bestFit="1" customWidth="1"/>
    <col min="8454" max="8454" width="7.85546875" style="47" bestFit="1" customWidth="1"/>
    <col min="8455" max="8455" width="11.42578125" style="47"/>
    <col min="8456" max="8456" width="46" style="47" customWidth="1"/>
    <col min="8457" max="8457" width="17" style="47" customWidth="1"/>
    <col min="8458" max="8458" width="14.28515625" style="47" customWidth="1"/>
    <col min="8459" max="8704" width="11.42578125" style="47"/>
    <col min="8705" max="8705" width="5.140625" style="47" customWidth="1"/>
    <col min="8706" max="8706" width="57.5703125" style="47" customWidth="1"/>
    <col min="8707" max="8707" width="16.7109375" style="47" customWidth="1"/>
    <col min="8708" max="8708" width="10.28515625" style="47" bestFit="1" customWidth="1"/>
    <col min="8709" max="8709" width="6.85546875" style="47" bestFit="1" customWidth="1"/>
    <col min="8710" max="8710" width="7.85546875" style="47" bestFit="1" customWidth="1"/>
    <col min="8711" max="8711" width="11.42578125" style="47"/>
    <col min="8712" max="8712" width="46" style="47" customWidth="1"/>
    <col min="8713" max="8713" width="17" style="47" customWidth="1"/>
    <col min="8714" max="8714" width="14.28515625" style="47" customWidth="1"/>
    <col min="8715" max="8960" width="11.42578125" style="47"/>
    <col min="8961" max="8961" width="5.140625" style="47" customWidth="1"/>
    <col min="8962" max="8962" width="57.5703125" style="47" customWidth="1"/>
    <col min="8963" max="8963" width="16.7109375" style="47" customWidth="1"/>
    <col min="8964" max="8964" width="10.28515625" style="47" bestFit="1" customWidth="1"/>
    <col min="8965" max="8965" width="6.85546875" style="47" bestFit="1" customWidth="1"/>
    <col min="8966" max="8966" width="7.85546875" style="47" bestFit="1" customWidth="1"/>
    <col min="8967" max="8967" width="11.42578125" style="47"/>
    <col min="8968" max="8968" width="46" style="47" customWidth="1"/>
    <col min="8969" max="8969" width="17" style="47" customWidth="1"/>
    <col min="8970" max="8970" width="14.28515625" style="47" customWidth="1"/>
    <col min="8971" max="9216" width="11.42578125" style="47"/>
    <col min="9217" max="9217" width="5.140625" style="47" customWidth="1"/>
    <col min="9218" max="9218" width="57.5703125" style="47" customWidth="1"/>
    <col min="9219" max="9219" width="16.7109375" style="47" customWidth="1"/>
    <col min="9220" max="9220" width="10.28515625" style="47" bestFit="1" customWidth="1"/>
    <col min="9221" max="9221" width="6.85546875" style="47" bestFit="1" customWidth="1"/>
    <col min="9222" max="9222" width="7.85546875" style="47" bestFit="1" customWidth="1"/>
    <col min="9223" max="9223" width="11.42578125" style="47"/>
    <col min="9224" max="9224" width="46" style="47" customWidth="1"/>
    <col min="9225" max="9225" width="17" style="47" customWidth="1"/>
    <col min="9226" max="9226" width="14.28515625" style="47" customWidth="1"/>
    <col min="9227" max="9472" width="11.42578125" style="47"/>
    <col min="9473" max="9473" width="5.140625" style="47" customWidth="1"/>
    <col min="9474" max="9474" width="57.5703125" style="47" customWidth="1"/>
    <col min="9475" max="9475" width="16.7109375" style="47" customWidth="1"/>
    <col min="9476" max="9476" width="10.28515625" style="47" bestFit="1" customWidth="1"/>
    <col min="9477" max="9477" width="6.85546875" style="47" bestFit="1" customWidth="1"/>
    <col min="9478" max="9478" width="7.85546875" style="47" bestFit="1" customWidth="1"/>
    <col min="9479" max="9479" width="11.42578125" style="47"/>
    <col min="9480" max="9480" width="46" style="47" customWidth="1"/>
    <col min="9481" max="9481" width="17" style="47" customWidth="1"/>
    <col min="9482" max="9482" width="14.28515625" style="47" customWidth="1"/>
    <col min="9483" max="9728" width="11.42578125" style="47"/>
    <col min="9729" max="9729" width="5.140625" style="47" customWidth="1"/>
    <col min="9730" max="9730" width="57.5703125" style="47" customWidth="1"/>
    <col min="9731" max="9731" width="16.7109375" style="47" customWidth="1"/>
    <col min="9732" max="9732" width="10.28515625" style="47" bestFit="1" customWidth="1"/>
    <col min="9733" max="9733" width="6.85546875" style="47" bestFit="1" customWidth="1"/>
    <col min="9734" max="9734" width="7.85546875" style="47" bestFit="1" customWidth="1"/>
    <col min="9735" max="9735" width="11.42578125" style="47"/>
    <col min="9736" max="9736" width="46" style="47" customWidth="1"/>
    <col min="9737" max="9737" width="17" style="47" customWidth="1"/>
    <col min="9738" max="9738" width="14.28515625" style="47" customWidth="1"/>
    <col min="9739" max="9984" width="11.42578125" style="47"/>
    <col min="9985" max="9985" width="5.140625" style="47" customWidth="1"/>
    <col min="9986" max="9986" width="57.5703125" style="47" customWidth="1"/>
    <col min="9987" max="9987" width="16.7109375" style="47" customWidth="1"/>
    <col min="9988" max="9988" width="10.28515625" style="47" bestFit="1" customWidth="1"/>
    <col min="9989" max="9989" width="6.85546875" style="47" bestFit="1" customWidth="1"/>
    <col min="9990" max="9990" width="7.85546875" style="47" bestFit="1" customWidth="1"/>
    <col min="9991" max="9991" width="11.42578125" style="47"/>
    <col min="9992" max="9992" width="46" style="47" customWidth="1"/>
    <col min="9993" max="9993" width="17" style="47" customWidth="1"/>
    <col min="9994" max="9994" width="14.28515625" style="47" customWidth="1"/>
    <col min="9995" max="10240" width="11.42578125" style="47"/>
    <col min="10241" max="10241" width="5.140625" style="47" customWidth="1"/>
    <col min="10242" max="10242" width="57.5703125" style="47" customWidth="1"/>
    <col min="10243" max="10243" width="16.7109375" style="47" customWidth="1"/>
    <col min="10244" max="10244" width="10.28515625" style="47" bestFit="1" customWidth="1"/>
    <col min="10245" max="10245" width="6.85546875" style="47" bestFit="1" customWidth="1"/>
    <col min="10246" max="10246" width="7.85546875" style="47" bestFit="1" customWidth="1"/>
    <col min="10247" max="10247" width="11.42578125" style="47"/>
    <col min="10248" max="10248" width="46" style="47" customWidth="1"/>
    <col min="10249" max="10249" width="17" style="47" customWidth="1"/>
    <col min="10250" max="10250" width="14.28515625" style="47" customWidth="1"/>
    <col min="10251" max="10496" width="11.42578125" style="47"/>
    <col min="10497" max="10497" width="5.140625" style="47" customWidth="1"/>
    <col min="10498" max="10498" width="57.5703125" style="47" customWidth="1"/>
    <col min="10499" max="10499" width="16.7109375" style="47" customWidth="1"/>
    <col min="10500" max="10500" width="10.28515625" style="47" bestFit="1" customWidth="1"/>
    <col min="10501" max="10501" width="6.85546875" style="47" bestFit="1" customWidth="1"/>
    <col min="10502" max="10502" width="7.85546875" style="47" bestFit="1" customWidth="1"/>
    <col min="10503" max="10503" width="11.42578125" style="47"/>
    <col min="10504" max="10504" width="46" style="47" customWidth="1"/>
    <col min="10505" max="10505" width="17" style="47" customWidth="1"/>
    <col min="10506" max="10506" width="14.28515625" style="47" customWidth="1"/>
    <col min="10507" max="10752" width="11.42578125" style="47"/>
    <col min="10753" max="10753" width="5.140625" style="47" customWidth="1"/>
    <col min="10754" max="10754" width="57.5703125" style="47" customWidth="1"/>
    <col min="10755" max="10755" width="16.7109375" style="47" customWidth="1"/>
    <col min="10756" max="10756" width="10.28515625" style="47" bestFit="1" customWidth="1"/>
    <col min="10757" max="10757" width="6.85546875" style="47" bestFit="1" customWidth="1"/>
    <col min="10758" max="10758" width="7.85546875" style="47" bestFit="1" customWidth="1"/>
    <col min="10759" max="10759" width="11.42578125" style="47"/>
    <col min="10760" max="10760" width="46" style="47" customWidth="1"/>
    <col min="10761" max="10761" width="17" style="47" customWidth="1"/>
    <col min="10762" max="10762" width="14.28515625" style="47" customWidth="1"/>
    <col min="10763" max="11008" width="11.42578125" style="47"/>
    <col min="11009" max="11009" width="5.140625" style="47" customWidth="1"/>
    <col min="11010" max="11010" width="57.5703125" style="47" customWidth="1"/>
    <col min="11011" max="11011" width="16.7109375" style="47" customWidth="1"/>
    <col min="11012" max="11012" width="10.28515625" style="47" bestFit="1" customWidth="1"/>
    <col min="11013" max="11013" width="6.85546875" style="47" bestFit="1" customWidth="1"/>
    <col min="11014" max="11014" width="7.85546875" style="47" bestFit="1" customWidth="1"/>
    <col min="11015" max="11015" width="11.42578125" style="47"/>
    <col min="11016" max="11016" width="46" style="47" customWidth="1"/>
    <col min="11017" max="11017" width="17" style="47" customWidth="1"/>
    <col min="11018" max="11018" width="14.28515625" style="47" customWidth="1"/>
    <col min="11019" max="11264" width="11.42578125" style="47"/>
    <col min="11265" max="11265" width="5.140625" style="47" customWidth="1"/>
    <col min="11266" max="11266" width="57.5703125" style="47" customWidth="1"/>
    <col min="11267" max="11267" width="16.7109375" style="47" customWidth="1"/>
    <col min="11268" max="11268" width="10.28515625" style="47" bestFit="1" customWidth="1"/>
    <col min="11269" max="11269" width="6.85546875" style="47" bestFit="1" customWidth="1"/>
    <col min="11270" max="11270" width="7.85546875" style="47" bestFit="1" customWidth="1"/>
    <col min="11271" max="11271" width="11.42578125" style="47"/>
    <col min="11272" max="11272" width="46" style="47" customWidth="1"/>
    <col min="11273" max="11273" width="17" style="47" customWidth="1"/>
    <col min="11274" max="11274" width="14.28515625" style="47" customWidth="1"/>
    <col min="11275" max="11520" width="11.42578125" style="47"/>
    <col min="11521" max="11521" width="5.140625" style="47" customWidth="1"/>
    <col min="11522" max="11522" width="57.5703125" style="47" customWidth="1"/>
    <col min="11523" max="11523" width="16.7109375" style="47" customWidth="1"/>
    <col min="11524" max="11524" width="10.28515625" style="47" bestFit="1" customWidth="1"/>
    <col min="11525" max="11525" width="6.85546875" style="47" bestFit="1" customWidth="1"/>
    <col min="11526" max="11526" width="7.85546875" style="47" bestFit="1" customWidth="1"/>
    <col min="11527" max="11527" width="11.42578125" style="47"/>
    <col min="11528" max="11528" width="46" style="47" customWidth="1"/>
    <col min="11529" max="11529" width="17" style="47" customWidth="1"/>
    <col min="11530" max="11530" width="14.28515625" style="47" customWidth="1"/>
    <col min="11531" max="11776" width="11.42578125" style="47"/>
    <col min="11777" max="11777" width="5.140625" style="47" customWidth="1"/>
    <col min="11778" max="11778" width="57.5703125" style="47" customWidth="1"/>
    <col min="11779" max="11779" width="16.7109375" style="47" customWidth="1"/>
    <col min="11780" max="11780" width="10.28515625" style="47" bestFit="1" customWidth="1"/>
    <col min="11781" max="11781" width="6.85546875" style="47" bestFit="1" customWidth="1"/>
    <col min="11782" max="11782" width="7.85546875" style="47" bestFit="1" customWidth="1"/>
    <col min="11783" max="11783" width="11.42578125" style="47"/>
    <col min="11784" max="11784" width="46" style="47" customWidth="1"/>
    <col min="11785" max="11785" width="17" style="47" customWidth="1"/>
    <col min="11786" max="11786" width="14.28515625" style="47" customWidth="1"/>
    <col min="11787" max="12032" width="11.42578125" style="47"/>
    <col min="12033" max="12033" width="5.140625" style="47" customWidth="1"/>
    <col min="12034" max="12034" width="57.5703125" style="47" customWidth="1"/>
    <col min="12035" max="12035" width="16.7109375" style="47" customWidth="1"/>
    <col min="12036" max="12036" width="10.28515625" style="47" bestFit="1" customWidth="1"/>
    <col min="12037" max="12037" width="6.85546875" style="47" bestFit="1" customWidth="1"/>
    <col min="12038" max="12038" width="7.85546875" style="47" bestFit="1" customWidth="1"/>
    <col min="12039" max="12039" width="11.42578125" style="47"/>
    <col min="12040" max="12040" width="46" style="47" customWidth="1"/>
    <col min="12041" max="12041" width="17" style="47" customWidth="1"/>
    <col min="12042" max="12042" width="14.28515625" style="47" customWidth="1"/>
    <col min="12043" max="12288" width="11.42578125" style="47"/>
    <col min="12289" max="12289" width="5.140625" style="47" customWidth="1"/>
    <col min="12290" max="12290" width="57.5703125" style="47" customWidth="1"/>
    <col min="12291" max="12291" width="16.7109375" style="47" customWidth="1"/>
    <col min="12292" max="12292" width="10.28515625" style="47" bestFit="1" customWidth="1"/>
    <col min="12293" max="12293" width="6.85546875" style="47" bestFit="1" customWidth="1"/>
    <col min="12294" max="12294" width="7.85546875" style="47" bestFit="1" customWidth="1"/>
    <col min="12295" max="12295" width="11.42578125" style="47"/>
    <col min="12296" max="12296" width="46" style="47" customWidth="1"/>
    <col min="12297" max="12297" width="17" style="47" customWidth="1"/>
    <col min="12298" max="12298" width="14.28515625" style="47" customWidth="1"/>
    <col min="12299" max="12544" width="11.42578125" style="47"/>
    <col min="12545" max="12545" width="5.140625" style="47" customWidth="1"/>
    <col min="12546" max="12546" width="57.5703125" style="47" customWidth="1"/>
    <col min="12547" max="12547" width="16.7109375" style="47" customWidth="1"/>
    <col min="12548" max="12548" width="10.28515625" style="47" bestFit="1" customWidth="1"/>
    <col min="12549" max="12549" width="6.85546875" style="47" bestFit="1" customWidth="1"/>
    <col min="12550" max="12550" width="7.85546875" style="47" bestFit="1" customWidth="1"/>
    <col min="12551" max="12551" width="11.42578125" style="47"/>
    <col min="12552" max="12552" width="46" style="47" customWidth="1"/>
    <col min="12553" max="12553" width="17" style="47" customWidth="1"/>
    <col min="12554" max="12554" width="14.28515625" style="47" customWidth="1"/>
    <col min="12555" max="12800" width="11.42578125" style="47"/>
    <col min="12801" max="12801" width="5.140625" style="47" customWidth="1"/>
    <col min="12802" max="12802" width="57.5703125" style="47" customWidth="1"/>
    <col min="12803" max="12803" width="16.7109375" style="47" customWidth="1"/>
    <col min="12804" max="12804" width="10.28515625" style="47" bestFit="1" customWidth="1"/>
    <col min="12805" max="12805" width="6.85546875" style="47" bestFit="1" customWidth="1"/>
    <col min="12806" max="12806" width="7.85546875" style="47" bestFit="1" customWidth="1"/>
    <col min="12807" max="12807" width="11.42578125" style="47"/>
    <col min="12808" max="12808" width="46" style="47" customWidth="1"/>
    <col min="12809" max="12809" width="17" style="47" customWidth="1"/>
    <col min="12810" max="12810" width="14.28515625" style="47" customWidth="1"/>
    <col min="12811" max="13056" width="11.42578125" style="47"/>
    <col min="13057" max="13057" width="5.140625" style="47" customWidth="1"/>
    <col min="13058" max="13058" width="57.5703125" style="47" customWidth="1"/>
    <col min="13059" max="13059" width="16.7109375" style="47" customWidth="1"/>
    <col min="13060" max="13060" width="10.28515625" style="47" bestFit="1" customWidth="1"/>
    <col min="13061" max="13061" width="6.85546875" style="47" bestFit="1" customWidth="1"/>
    <col min="13062" max="13062" width="7.85546875" style="47" bestFit="1" customWidth="1"/>
    <col min="13063" max="13063" width="11.42578125" style="47"/>
    <col min="13064" max="13064" width="46" style="47" customWidth="1"/>
    <col min="13065" max="13065" width="17" style="47" customWidth="1"/>
    <col min="13066" max="13066" width="14.28515625" style="47" customWidth="1"/>
    <col min="13067" max="13312" width="11.42578125" style="47"/>
    <col min="13313" max="13313" width="5.140625" style="47" customWidth="1"/>
    <col min="13314" max="13314" width="57.5703125" style="47" customWidth="1"/>
    <col min="13315" max="13315" width="16.7109375" style="47" customWidth="1"/>
    <col min="13316" max="13316" width="10.28515625" style="47" bestFit="1" customWidth="1"/>
    <col min="13317" max="13317" width="6.85546875" style="47" bestFit="1" customWidth="1"/>
    <col min="13318" max="13318" width="7.85546875" style="47" bestFit="1" customWidth="1"/>
    <col min="13319" max="13319" width="11.42578125" style="47"/>
    <col min="13320" max="13320" width="46" style="47" customWidth="1"/>
    <col min="13321" max="13321" width="17" style="47" customWidth="1"/>
    <col min="13322" max="13322" width="14.28515625" style="47" customWidth="1"/>
    <col min="13323" max="13568" width="11.42578125" style="47"/>
    <col min="13569" max="13569" width="5.140625" style="47" customWidth="1"/>
    <col min="13570" max="13570" width="57.5703125" style="47" customWidth="1"/>
    <col min="13571" max="13571" width="16.7109375" style="47" customWidth="1"/>
    <col min="13572" max="13572" width="10.28515625" style="47" bestFit="1" customWidth="1"/>
    <col min="13573" max="13573" width="6.85546875" style="47" bestFit="1" customWidth="1"/>
    <col min="13574" max="13574" width="7.85546875" style="47" bestFit="1" customWidth="1"/>
    <col min="13575" max="13575" width="11.42578125" style="47"/>
    <col min="13576" max="13576" width="46" style="47" customWidth="1"/>
    <col min="13577" max="13577" width="17" style="47" customWidth="1"/>
    <col min="13578" max="13578" width="14.28515625" style="47" customWidth="1"/>
    <col min="13579" max="13824" width="11.42578125" style="47"/>
    <col min="13825" max="13825" width="5.140625" style="47" customWidth="1"/>
    <col min="13826" max="13826" width="57.5703125" style="47" customWidth="1"/>
    <col min="13827" max="13827" width="16.7109375" style="47" customWidth="1"/>
    <col min="13828" max="13828" width="10.28515625" style="47" bestFit="1" customWidth="1"/>
    <col min="13829" max="13829" width="6.85546875" style="47" bestFit="1" customWidth="1"/>
    <col min="13830" max="13830" width="7.85546875" style="47" bestFit="1" customWidth="1"/>
    <col min="13831" max="13831" width="11.42578125" style="47"/>
    <col min="13832" max="13832" width="46" style="47" customWidth="1"/>
    <col min="13833" max="13833" width="17" style="47" customWidth="1"/>
    <col min="13834" max="13834" width="14.28515625" style="47" customWidth="1"/>
    <col min="13835" max="14080" width="11.42578125" style="47"/>
    <col min="14081" max="14081" width="5.140625" style="47" customWidth="1"/>
    <col min="14082" max="14082" width="57.5703125" style="47" customWidth="1"/>
    <col min="14083" max="14083" width="16.7109375" style="47" customWidth="1"/>
    <col min="14084" max="14084" width="10.28515625" style="47" bestFit="1" customWidth="1"/>
    <col min="14085" max="14085" width="6.85546875" style="47" bestFit="1" customWidth="1"/>
    <col min="14086" max="14086" width="7.85546875" style="47" bestFit="1" customWidth="1"/>
    <col min="14087" max="14087" width="11.42578125" style="47"/>
    <col min="14088" max="14088" width="46" style="47" customWidth="1"/>
    <col min="14089" max="14089" width="17" style="47" customWidth="1"/>
    <col min="14090" max="14090" width="14.28515625" style="47" customWidth="1"/>
    <col min="14091" max="14336" width="11.42578125" style="47"/>
    <col min="14337" max="14337" width="5.140625" style="47" customWidth="1"/>
    <col min="14338" max="14338" width="57.5703125" style="47" customWidth="1"/>
    <col min="14339" max="14339" width="16.7109375" style="47" customWidth="1"/>
    <col min="14340" max="14340" width="10.28515625" style="47" bestFit="1" customWidth="1"/>
    <col min="14341" max="14341" width="6.85546875" style="47" bestFit="1" customWidth="1"/>
    <col min="14342" max="14342" width="7.85546875" style="47" bestFit="1" customWidth="1"/>
    <col min="14343" max="14343" width="11.42578125" style="47"/>
    <col min="14344" max="14344" width="46" style="47" customWidth="1"/>
    <col min="14345" max="14345" width="17" style="47" customWidth="1"/>
    <col min="14346" max="14346" width="14.28515625" style="47" customWidth="1"/>
    <col min="14347" max="14592" width="11.42578125" style="47"/>
    <col min="14593" max="14593" width="5.140625" style="47" customWidth="1"/>
    <col min="14594" max="14594" width="57.5703125" style="47" customWidth="1"/>
    <col min="14595" max="14595" width="16.7109375" style="47" customWidth="1"/>
    <col min="14596" max="14596" width="10.28515625" style="47" bestFit="1" customWidth="1"/>
    <col min="14597" max="14597" width="6.85546875" style="47" bestFit="1" customWidth="1"/>
    <col min="14598" max="14598" width="7.85546875" style="47" bestFit="1" customWidth="1"/>
    <col min="14599" max="14599" width="11.42578125" style="47"/>
    <col min="14600" max="14600" width="46" style="47" customWidth="1"/>
    <col min="14601" max="14601" width="17" style="47" customWidth="1"/>
    <col min="14602" max="14602" width="14.28515625" style="47" customWidth="1"/>
    <col min="14603" max="14848" width="11.42578125" style="47"/>
    <col min="14849" max="14849" width="5.140625" style="47" customWidth="1"/>
    <col min="14850" max="14850" width="57.5703125" style="47" customWidth="1"/>
    <col min="14851" max="14851" width="16.7109375" style="47" customWidth="1"/>
    <col min="14852" max="14852" width="10.28515625" style="47" bestFit="1" customWidth="1"/>
    <col min="14853" max="14853" width="6.85546875" style="47" bestFit="1" customWidth="1"/>
    <col min="14854" max="14854" width="7.85546875" style="47" bestFit="1" customWidth="1"/>
    <col min="14855" max="14855" width="11.42578125" style="47"/>
    <col min="14856" max="14856" width="46" style="47" customWidth="1"/>
    <col min="14857" max="14857" width="17" style="47" customWidth="1"/>
    <col min="14858" max="14858" width="14.28515625" style="47" customWidth="1"/>
    <col min="14859" max="15104" width="11.42578125" style="47"/>
    <col min="15105" max="15105" width="5.140625" style="47" customWidth="1"/>
    <col min="15106" max="15106" width="57.5703125" style="47" customWidth="1"/>
    <col min="15107" max="15107" width="16.7109375" style="47" customWidth="1"/>
    <col min="15108" max="15108" width="10.28515625" style="47" bestFit="1" customWidth="1"/>
    <col min="15109" max="15109" width="6.85546875" style="47" bestFit="1" customWidth="1"/>
    <col min="15110" max="15110" width="7.85546875" style="47" bestFit="1" customWidth="1"/>
    <col min="15111" max="15111" width="11.42578125" style="47"/>
    <col min="15112" max="15112" width="46" style="47" customWidth="1"/>
    <col min="15113" max="15113" width="17" style="47" customWidth="1"/>
    <col min="15114" max="15114" width="14.28515625" style="47" customWidth="1"/>
    <col min="15115" max="15360" width="11.42578125" style="47"/>
    <col min="15361" max="15361" width="5.140625" style="47" customWidth="1"/>
    <col min="15362" max="15362" width="57.5703125" style="47" customWidth="1"/>
    <col min="15363" max="15363" width="16.7109375" style="47" customWidth="1"/>
    <col min="15364" max="15364" width="10.28515625" style="47" bestFit="1" customWidth="1"/>
    <col min="15365" max="15365" width="6.85546875" style="47" bestFit="1" customWidth="1"/>
    <col min="15366" max="15366" width="7.85546875" style="47" bestFit="1" customWidth="1"/>
    <col min="15367" max="15367" width="11.42578125" style="47"/>
    <col min="15368" max="15368" width="46" style="47" customWidth="1"/>
    <col min="15369" max="15369" width="17" style="47" customWidth="1"/>
    <col min="15370" max="15370" width="14.28515625" style="47" customWidth="1"/>
    <col min="15371" max="15616" width="11.42578125" style="47"/>
    <col min="15617" max="15617" width="5.140625" style="47" customWidth="1"/>
    <col min="15618" max="15618" width="57.5703125" style="47" customWidth="1"/>
    <col min="15619" max="15619" width="16.7109375" style="47" customWidth="1"/>
    <col min="15620" max="15620" width="10.28515625" style="47" bestFit="1" customWidth="1"/>
    <col min="15621" max="15621" width="6.85546875" style="47" bestFit="1" customWidth="1"/>
    <col min="15622" max="15622" width="7.85546875" style="47" bestFit="1" customWidth="1"/>
    <col min="15623" max="15623" width="11.42578125" style="47"/>
    <col min="15624" max="15624" width="46" style="47" customWidth="1"/>
    <col min="15625" max="15625" width="17" style="47" customWidth="1"/>
    <col min="15626" max="15626" width="14.28515625" style="47" customWidth="1"/>
    <col min="15627" max="15872" width="11.42578125" style="47"/>
    <col min="15873" max="15873" width="5.140625" style="47" customWidth="1"/>
    <col min="15874" max="15874" width="57.5703125" style="47" customWidth="1"/>
    <col min="15875" max="15875" width="16.7109375" style="47" customWidth="1"/>
    <col min="15876" max="15876" width="10.28515625" style="47" bestFit="1" customWidth="1"/>
    <col min="15877" max="15877" width="6.85546875" style="47" bestFit="1" customWidth="1"/>
    <col min="15878" max="15878" width="7.85546875" style="47" bestFit="1" customWidth="1"/>
    <col min="15879" max="15879" width="11.42578125" style="47"/>
    <col min="15880" max="15880" width="46" style="47" customWidth="1"/>
    <col min="15881" max="15881" width="17" style="47" customWidth="1"/>
    <col min="15882" max="15882" width="14.28515625" style="47" customWidth="1"/>
    <col min="15883" max="16128" width="11.42578125" style="47"/>
    <col min="16129" max="16129" width="5.140625" style="47" customWidth="1"/>
    <col min="16130" max="16130" width="57.5703125" style="47" customWidth="1"/>
    <col min="16131" max="16131" width="16.7109375" style="47" customWidth="1"/>
    <col min="16132" max="16132" width="10.28515625" style="47" bestFit="1" customWidth="1"/>
    <col min="16133" max="16133" width="6.85546875" style="47" bestFit="1" customWidth="1"/>
    <col min="16134" max="16134" width="7.85546875" style="47" bestFit="1" customWidth="1"/>
    <col min="16135" max="16135" width="11.42578125" style="47"/>
    <col min="16136" max="16136" width="46" style="47" customWidth="1"/>
    <col min="16137" max="16137" width="17" style="47" customWidth="1"/>
    <col min="16138" max="16138" width="14.28515625" style="47" customWidth="1"/>
    <col min="16139" max="16384" width="11.42578125" style="47"/>
  </cols>
  <sheetData>
    <row r="1" spans="1:7" x14ac:dyDescent="0.2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">
      <c r="B4" s="302" t="s">
        <v>308</v>
      </c>
      <c r="C4" s="302"/>
      <c r="D4" s="302"/>
      <c r="E4" s="302"/>
    </row>
    <row r="5" spans="1:7" ht="24.6" customHeight="1" x14ac:dyDescent="0.25">
      <c r="B5" s="303" t="s">
        <v>137</v>
      </c>
      <c r="C5" s="303"/>
      <c r="D5" s="303"/>
      <c r="E5" s="303"/>
    </row>
    <row r="6" spans="1:7" ht="57" customHeight="1" x14ac:dyDescent="0.25">
      <c r="B6" s="237" t="s">
        <v>15</v>
      </c>
      <c r="C6" s="237"/>
      <c r="D6" s="237"/>
      <c r="E6" s="237"/>
      <c r="F6" s="237"/>
      <c r="G6" s="237"/>
    </row>
    <row r="7" spans="1:7" x14ac:dyDescent="0.2">
      <c r="B7" s="284" t="s">
        <v>255</v>
      </c>
      <c r="C7" s="284"/>
      <c r="D7" s="284"/>
      <c r="E7" s="284"/>
    </row>
    <row r="8" spans="1:7" x14ac:dyDescent="0.2">
      <c r="B8" s="285" t="s">
        <v>307</v>
      </c>
      <c r="C8" s="285"/>
      <c r="D8" s="285"/>
      <c r="E8" s="285"/>
    </row>
    <row r="10" spans="1:7" s="48" customFormat="1" ht="23.25" customHeight="1" x14ac:dyDescent="0.25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">
      <c r="A11" s="47"/>
      <c r="B11" s="49" t="s">
        <v>140</v>
      </c>
      <c r="C11" s="50"/>
      <c r="D11" s="50"/>
      <c r="E11" s="50"/>
    </row>
    <row r="12" spans="1:7" s="48" customFormat="1" ht="15.95" customHeight="1" x14ac:dyDescent="0.25">
      <c r="A12" s="47"/>
      <c r="B12" s="51" t="s">
        <v>141</v>
      </c>
      <c r="C12" s="287" t="s">
        <v>283</v>
      </c>
      <c r="D12" s="287"/>
      <c r="E12" s="287"/>
    </row>
    <row r="13" spans="1:7" s="48" customFormat="1" ht="15.95" customHeight="1" x14ac:dyDescent="0.25">
      <c r="A13" s="47"/>
      <c r="B13" s="52" t="s">
        <v>142</v>
      </c>
      <c r="C13" s="289">
        <v>20.88</v>
      </c>
      <c r="D13" s="289"/>
      <c r="E13" s="289"/>
    </row>
    <row r="14" spans="1:7" s="48" customFormat="1" ht="15.95" customHeight="1" x14ac:dyDescent="0.25">
      <c r="A14" s="47"/>
      <c r="B14" s="53" t="s">
        <v>143</v>
      </c>
      <c r="C14" s="290" t="s">
        <v>261</v>
      </c>
      <c r="D14" s="291"/>
      <c r="E14" s="291"/>
    </row>
    <row r="15" spans="1:7" s="48" customFormat="1" ht="15.95" customHeight="1" x14ac:dyDescent="0.25">
      <c r="A15" s="47"/>
      <c r="B15" s="52" t="s">
        <v>144</v>
      </c>
      <c r="C15" s="292">
        <v>1441.67</v>
      </c>
      <c r="D15" s="292"/>
      <c r="E15" s="292"/>
    </row>
    <row r="16" spans="1:7" s="48" customFormat="1" ht="15.95" customHeight="1" x14ac:dyDescent="0.25">
      <c r="A16" s="47"/>
      <c r="B16" s="54" t="s">
        <v>145</v>
      </c>
      <c r="C16" s="289" t="s">
        <v>258</v>
      </c>
      <c r="D16" s="289"/>
      <c r="E16" s="289"/>
    </row>
    <row r="17" spans="1:6" s="48" customFormat="1" ht="15.95" customHeight="1" x14ac:dyDescent="0.25">
      <c r="A17" s="47"/>
      <c r="B17" s="55" t="s">
        <v>146</v>
      </c>
      <c r="C17" s="293">
        <v>4</v>
      </c>
      <c r="D17" s="294"/>
      <c r="E17" s="295"/>
    </row>
    <row r="18" spans="1:6" s="48" customFormat="1" ht="15.95" customHeight="1" thickBot="1" x14ac:dyDescent="0.3">
      <c r="A18" s="47"/>
      <c r="B18" s="56" t="s">
        <v>147</v>
      </c>
      <c r="C18" s="296">
        <v>44285</v>
      </c>
      <c r="D18" s="296"/>
      <c r="E18" s="296"/>
    </row>
    <row r="19" spans="1:6" s="48" customFormat="1" ht="15.95" customHeight="1" x14ac:dyDescent="0.25">
      <c r="A19" s="47"/>
      <c r="B19" s="47"/>
      <c r="C19" s="57"/>
    </row>
    <row r="20" spans="1:6" s="48" customFormat="1" ht="12" customHeight="1" thickBot="1" x14ac:dyDescent="0.3">
      <c r="A20" s="47"/>
      <c r="B20" s="47"/>
    </row>
    <row r="21" spans="1:6" s="48" customFormat="1" ht="15.75" customHeight="1" x14ac:dyDescent="0.25">
      <c r="A21" s="297" t="s">
        <v>148</v>
      </c>
      <c r="B21" s="297"/>
      <c r="C21" s="297"/>
    </row>
    <row r="22" spans="1:6" s="48" customFormat="1" ht="15.95" customHeight="1" x14ac:dyDescent="0.25">
      <c r="A22" s="58">
        <v>1</v>
      </c>
      <c r="B22" s="59" t="s">
        <v>149</v>
      </c>
      <c r="C22" s="60" t="s">
        <v>150</v>
      </c>
    </row>
    <row r="23" spans="1:6" s="48" customFormat="1" ht="15.95" customHeight="1" x14ac:dyDescent="0.25">
      <c r="A23" s="61" t="s">
        <v>151</v>
      </c>
      <c r="B23" s="62" t="s">
        <v>152</v>
      </c>
      <c r="C23" s="63">
        <f>C15</f>
        <v>1441.67</v>
      </c>
    </row>
    <row r="24" spans="1:6" s="48" customFormat="1" ht="15.95" customHeight="1" x14ac:dyDescent="0.25">
      <c r="A24" s="61" t="s">
        <v>153</v>
      </c>
      <c r="B24" s="62" t="s">
        <v>154</v>
      </c>
      <c r="C24" s="64"/>
    </row>
    <row r="25" spans="1:6" ht="15.95" customHeight="1" x14ac:dyDescent="0.25">
      <c r="A25" s="61" t="s">
        <v>155</v>
      </c>
      <c r="B25" s="62" t="s">
        <v>156</v>
      </c>
      <c r="C25" s="64"/>
      <c r="D25" s="48"/>
      <c r="F25" s="47"/>
    </row>
    <row r="26" spans="1:6" ht="15.95" customHeight="1" x14ac:dyDescent="0.25">
      <c r="A26" s="61" t="s">
        <v>157</v>
      </c>
      <c r="B26" s="65" t="s">
        <v>158</v>
      </c>
      <c r="C26" s="64">
        <f>C15/220*20%*(1.1429*7)*C13</f>
        <v>218.93235220080001</v>
      </c>
      <c r="D26" s="48"/>
      <c r="F26" s="47"/>
    </row>
    <row r="27" spans="1:6" ht="15.95" customHeight="1" x14ac:dyDescent="0.25">
      <c r="A27" s="61" t="s">
        <v>159</v>
      </c>
      <c r="B27" s="65" t="s">
        <v>160</v>
      </c>
      <c r="C27" s="64"/>
      <c r="D27" s="48"/>
      <c r="F27" s="47"/>
    </row>
    <row r="28" spans="1:6" ht="15.95" customHeight="1" x14ac:dyDescent="0.25">
      <c r="A28" s="61" t="s">
        <v>161</v>
      </c>
      <c r="B28" s="66" t="s">
        <v>162</v>
      </c>
      <c r="C28" s="67"/>
      <c r="D28" s="48"/>
      <c r="F28" s="47"/>
    </row>
    <row r="29" spans="1:6" ht="15.95" customHeight="1" thickBot="1" x14ac:dyDescent="0.3">
      <c r="A29" s="68"/>
      <c r="B29" s="69" t="s">
        <v>163</v>
      </c>
      <c r="C29" s="70">
        <f>SUM(C23:C28)</f>
        <v>1660.6023522008002</v>
      </c>
      <c r="D29" s="48"/>
      <c r="F29" s="47"/>
    </row>
    <row r="30" spans="1:6" ht="15.95" customHeight="1" thickBot="1" x14ac:dyDescent="0.3">
      <c r="B30" s="298"/>
      <c r="C30" s="298"/>
      <c r="D30" s="298"/>
      <c r="E30" s="48"/>
      <c r="F30" s="47"/>
    </row>
    <row r="31" spans="1:6" ht="15.95" customHeight="1" x14ac:dyDescent="0.25">
      <c r="A31" s="51"/>
      <c r="B31" s="282" t="s">
        <v>164</v>
      </c>
      <c r="C31" s="282"/>
      <c r="D31" s="48"/>
      <c r="F31" s="47"/>
    </row>
    <row r="32" spans="1:6" ht="15.95" customHeight="1" x14ac:dyDescent="0.25">
      <c r="A32" s="71"/>
      <c r="B32" s="299" t="s">
        <v>165</v>
      </c>
      <c r="C32" s="299"/>
      <c r="D32" s="48"/>
      <c r="F32" s="47"/>
    </row>
    <row r="33" spans="1:6" ht="15.95" customHeight="1" x14ac:dyDescent="0.25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5" customHeight="1" x14ac:dyDescent="0.25">
      <c r="A34" s="61" t="s">
        <v>151</v>
      </c>
      <c r="B34" s="73" t="s">
        <v>169</v>
      </c>
      <c r="C34" s="74">
        <f>C29*8.33%</f>
        <v>138.32817593832667</v>
      </c>
      <c r="D34" s="48"/>
      <c r="F34" s="47"/>
    </row>
    <row r="35" spans="1:6" ht="15.95" customHeight="1" x14ac:dyDescent="0.25">
      <c r="A35" s="61" t="s">
        <v>153</v>
      </c>
      <c r="B35" s="73" t="s">
        <v>170</v>
      </c>
      <c r="C35" s="74">
        <f>C29*12.1%</f>
        <v>200.9328846162968</v>
      </c>
      <c r="D35" s="75"/>
      <c r="F35" s="47"/>
    </row>
    <row r="36" spans="1:6" ht="15.95" customHeight="1" x14ac:dyDescent="0.25">
      <c r="A36" s="76"/>
      <c r="B36" s="77" t="s">
        <v>171</v>
      </c>
      <c r="C36" s="78">
        <f>SUM(C34:C35)</f>
        <v>339.26106055462344</v>
      </c>
      <c r="D36" s="79"/>
      <c r="F36" s="47"/>
    </row>
    <row r="37" spans="1:6" ht="35.25" customHeight="1" x14ac:dyDescent="0.25">
      <c r="A37" s="80" t="s">
        <v>155</v>
      </c>
      <c r="B37" s="81" t="s">
        <v>172</v>
      </c>
      <c r="C37" s="82">
        <f>C29*7.82%</f>
        <v>129.85910394210259</v>
      </c>
      <c r="D37" s="79"/>
      <c r="F37" s="47"/>
    </row>
    <row r="38" spans="1:6" ht="15.95" customHeight="1" thickBot="1" x14ac:dyDescent="0.3">
      <c r="E38" s="48"/>
      <c r="F38" s="47"/>
    </row>
    <row r="39" spans="1:6" ht="25.15" customHeight="1" thickBot="1" x14ac:dyDescent="0.3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25">
      <c r="A41" s="87" t="s">
        <v>151</v>
      </c>
      <c r="B41" s="88" t="s">
        <v>177</v>
      </c>
      <c r="C41" s="89">
        <v>20</v>
      </c>
      <c r="D41" s="90">
        <f>(C29*(C41/100))</f>
        <v>332.12047044016003</v>
      </c>
      <c r="E41" s="48"/>
      <c r="F41" s="47"/>
    </row>
    <row r="42" spans="1:6" ht="14.25" customHeight="1" x14ac:dyDescent="0.25">
      <c r="A42" s="87" t="s">
        <v>153</v>
      </c>
      <c r="B42" s="91" t="s">
        <v>178</v>
      </c>
      <c r="C42" s="92">
        <v>2.5</v>
      </c>
      <c r="D42" s="93">
        <f>(C29*(C42/100))</f>
        <v>41.515058805020004</v>
      </c>
      <c r="E42" s="48"/>
      <c r="F42" s="47"/>
    </row>
    <row r="43" spans="1:6" ht="14.25" customHeight="1" x14ac:dyDescent="0.25">
      <c r="A43" s="87" t="s">
        <v>155</v>
      </c>
      <c r="B43" s="94" t="s">
        <v>179</v>
      </c>
      <c r="C43" s="95">
        <v>6</v>
      </c>
      <c r="D43" s="74">
        <f t="shared" ref="D43:D48" si="0">($C$29*(C43/100))</f>
        <v>99.63614113204801</v>
      </c>
      <c r="E43" s="48"/>
      <c r="F43" s="47"/>
    </row>
    <row r="44" spans="1:6" ht="14.25" customHeight="1" x14ac:dyDescent="0.25">
      <c r="A44" s="87" t="s">
        <v>157</v>
      </c>
      <c r="B44" s="91" t="s">
        <v>180</v>
      </c>
      <c r="C44" s="92">
        <v>1.5</v>
      </c>
      <c r="D44" s="93">
        <f t="shared" si="0"/>
        <v>24.909035283012003</v>
      </c>
      <c r="E44" s="48"/>
      <c r="F44" s="47"/>
    </row>
    <row r="45" spans="1:6" ht="14.25" customHeight="1" x14ac:dyDescent="0.25">
      <c r="A45" s="87" t="s">
        <v>159</v>
      </c>
      <c r="B45" s="91" t="s">
        <v>181</v>
      </c>
      <c r="C45" s="92">
        <v>1</v>
      </c>
      <c r="D45" s="93">
        <f t="shared" si="0"/>
        <v>16.606023522008002</v>
      </c>
      <c r="E45" s="48"/>
      <c r="F45" s="47"/>
    </row>
    <row r="46" spans="1:6" ht="14.25" customHeight="1" x14ac:dyDescent="0.25">
      <c r="A46" s="87" t="s">
        <v>161</v>
      </c>
      <c r="B46" s="91" t="s">
        <v>182</v>
      </c>
      <c r="C46" s="92">
        <v>0.60000000000000009</v>
      </c>
      <c r="D46" s="93">
        <f t="shared" si="0"/>
        <v>9.9636141132048035</v>
      </c>
      <c r="E46" s="48"/>
      <c r="F46" s="47"/>
    </row>
    <row r="47" spans="1:6" ht="14.25" customHeight="1" x14ac:dyDescent="0.25">
      <c r="A47" s="87" t="s">
        <v>183</v>
      </c>
      <c r="B47" s="91" t="s">
        <v>184</v>
      </c>
      <c r="C47" s="92">
        <v>0.2</v>
      </c>
      <c r="D47" s="93">
        <f t="shared" si="0"/>
        <v>3.3212047044016004</v>
      </c>
      <c r="E47" s="48"/>
      <c r="F47" s="47"/>
    </row>
    <row r="48" spans="1:6" ht="14.25" customHeight="1" x14ac:dyDescent="0.25">
      <c r="A48" s="87" t="s">
        <v>185</v>
      </c>
      <c r="B48" s="94" t="s">
        <v>186</v>
      </c>
      <c r="C48" s="95">
        <v>8</v>
      </c>
      <c r="D48" s="74">
        <f t="shared" si="0"/>
        <v>132.84818817606401</v>
      </c>
      <c r="E48" s="48"/>
      <c r="F48" s="47"/>
    </row>
    <row r="49" spans="1:6" ht="14.25" customHeight="1" thickBot="1" x14ac:dyDescent="0.3">
      <c r="A49" s="96"/>
      <c r="B49" s="97" t="s">
        <v>187</v>
      </c>
      <c r="C49" s="98">
        <f>SUM(C41:C48)</f>
        <v>39.799999999999997</v>
      </c>
      <c r="D49" s="99">
        <f>SUM(D41:D48)</f>
        <v>660.9197361759185</v>
      </c>
      <c r="E49" s="48"/>
      <c r="F49" s="47"/>
    </row>
    <row r="50" spans="1:6" ht="14.25" customHeight="1" x14ac:dyDescent="0.25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">
      <c r="A51" s="100"/>
      <c r="B51" s="101"/>
      <c r="C51" s="100"/>
      <c r="D51" s="100"/>
      <c r="E51" s="48"/>
      <c r="F51" s="47"/>
    </row>
    <row r="52" spans="1:6" ht="14.25" customHeight="1" x14ac:dyDescent="0.25">
      <c r="A52" s="102"/>
      <c r="B52" s="103" t="s">
        <v>189</v>
      </c>
      <c r="C52" s="104"/>
      <c r="D52" s="48"/>
      <c r="F52" s="47"/>
    </row>
    <row r="53" spans="1:6" ht="14.25" customHeight="1" x14ac:dyDescent="0.25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25">
      <c r="A54" s="61" t="s">
        <v>151</v>
      </c>
      <c r="B54" s="105" t="s">
        <v>192</v>
      </c>
      <c r="C54" s="64">
        <f>((4.05*2*C13)-(C15*6%))</f>
        <v>82.627799999999979</v>
      </c>
      <c r="D54" s="48"/>
      <c r="F54" s="47"/>
    </row>
    <row r="55" spans="1:6" ht="14.25" customHeight="1" x14ac:dyDescent="0.25">
      <c r="A55" s="61" t="s">
        <v>153</v>
      </c>
      <c r="B55" s="62" t="s">
        <v>193</v>
      </c>
      <c r="C55" s="64">
        <f>((19.5*C13)-(19.5*C13*10%))</f>
        <v>366.44399999999996</v>
      </c>
      <c r="D55" s="48"/>
      <c r="F55" s="47"/>
    </row>
    <row r="56" spans="1:6" ht="14.25" customHeight="1" x14ac:dyDescent="0.25">
      <c r="A56" s="61" t="s">
        <v>155</v>
      </c>
      <c r="B56" s="62" t="s">
        <v>194</v>
      </c>
      <c r="C56" s="64">
        <v>16</v>
      </c>
      <c r="D56" s="48"/>
      <c r="F56" s="47"/>
    </row>
    <row r="57" spans="1:6" ht="14.25" customHeight="1" x14ac:dyDescent="0.25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25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">
      <c r="A59" s="68"/>
      <c r="B59" s="69" t="s">
        <v>199</v>
      </c>
      <c r="C59" s="70">
        <f>SUM(C54:C58)</f>
        <v>465.07179999999994</v>
      </c>
      <c r="D59" s="48"/>
      <c r="F59" s="47"/>
    </row>
    <row r="60" spans="1:6" ht="14.25" customHeight="1" thickBot="1" x14ac:dyDescent="0.3">
      <c r="A60" s="100"/>
      <c r="B60" s="108"/>
      <c r="C60" s="109"/>
      <c r="D60" s="110"/>
      <c r="E60" s="48"/>
      <c r="F60" s="47"/>
    </row>
    <row r="61" spans="1:6" ht="14.25" customHeight="1" x14ac:dyDescent="0.25">
      <c r="A61" s="102"/>
      <c r="B61" s="111" t="s">
        <v>200</v>
      </c>
      <c r="C61" s="112"/>
      <c r="D61" s="48"/>
      <c r="F61" s="47"/>
    </row>
    <row r="62" spans="1:6" ht="14.25" customHeight="1" x14ac:dyDescent="0.25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25">
      <c r="A63" s="61" t="s">
        <v>166</v>
      </c>
      <c r="B63" s="62" t="s">
        <v>167</v>
      </c>
      <c r="C63" s="63">
        <f>C36</f>
        <v>339.26106055462344</v>
      </c>
      <c r="D63" s="48"/>
      <c r="F63" s="47"/>
    </row>
    <row r="64" spans="1:6" ht="14.25" customHeight="1" x14ac:dyDescent="0.25">
      <c r="A64" s="61" t="s">
        <v>174</v>
      </c>
      <c r="B64" s="62" t="s">
        <v>175</v>
      </c>
      <c r="C64" s="63">
        <f>D49+C37</f>
        <v>790.77884011802109</v>
      </c>
      <c r="D64" s="48"/>
      <c r="F64" s="47"/>
    </row>
    <row r="65" spans="1:6" ht="14.25" customHeight="1" x14ac:dyDescent="0.25">
      <c r="A65" s="61" t="s">
        <v>190</v>
      </c>
      <c r="B65" s="62" t="s">
        <v>191</v>
      </c>
      <c r="C65" s="63">
        <f>C59</f>
        <v>465.07179999999994</v>
      </c>
      <c r="D65" s="48"/>
      <c r="F65" s="47"/>
    </row>
    <row r="66" spans="1:6" ht="14.25" customHeight="1" thickBot="1" x14ac:dyDescent="0.3">
      <c r="A66" s="68"/>
      <c r="B66" s="115" t="s">
        <v>171</v>
      </c>
      <c r="C66" s="70">
        <f>SUM(C63:C65)</f>
        <v>1595.1117006726445</v>
      </c>
      <c r="D66" s="48"/>
      <c r="F66" s="47"/>
    </row>
    <row r="67" spans="1:6" ht="14.25" customHeight="1" thickBot="1" x14ac:dyDescent="0.3">
      <c r="B67" s="116"/>
      <c r="C67" s="110"/>
      <c r="D67" s="110"/>
      <c r="E67" s="48"/>
      <c r="F67" s="47"/>
    </row>
    <row r="68" spans="1:6" ht="14.25" customHeight="1" x14ac:dyDescent="0.25">
      <c r="A68" s="117"/>
      <c r="B68" s="118" t="s">
        <v>202</v>
      </c>
      <c r="C68" s="119"/>
      <c r="D68" s="48"/>
      <c r="F68" s="47"/>
    </row>
    <row r="69" spans="1:6" ht="14.25" customHeight="1" x14ac:dyDescent="0.25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25">
      <c r="A70" s="123" t="s">
        <v>151</v>
      </c>
      <c r="B70" s="124" t="s">
        <v>204</v>
      </c>
      <c r="C70" s="125">
        <f>((C29+C34+C35)/12)*5%</f>
        <v>8.3327642198142655</v>
      </c>
      <c r="D70" s="48"/>
      <c r="F70" s="47"/>
    </row>
    <row r="71" spans="1:6" ht="14.25" customHeight="1" x14ac:dyDescent="0.25">
      <c r="A71" s="123" t="s">
        <v>153</v>
      </c>
      <c r="B71" s="124" t="s">
        <v>205</v>
      </c>
      <c r="C71" s="126">
        <f>((C29+C34)/12)*5%*8%</f>
        <v>0.59964350937970889</v>
      </c>
      <c r="D71" s="48"/>
      <c r="F71" s="47"/>
    </row>
    <row r="72" spans="1:6" ht="14.25" customHeight="1" x14ac:dyDescent="0.25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25">
      <c r="A73" s="123" t="s">
        <v>157</v>
      </c>
      <c r="B73" s="124" t="s">
        <v>207</v>
      </c>
      <c r="C73" s="126">
        <f>(((C29+C56)/30/12)*7)</f>
        <v>32.600601292793336</v>
      </c>
      <c r="D73" s="48"/>
      <c r="F73" s="47"/>
    </row>
    <row r="74" spans="1:6" ht="24" x14ac:dyDescent="0.25">
      <c r="A74" s="123" t="s">
        <v>159</v>
      </c>
      <c r="B74" s="124" t="s">
        <v>208</v>
      </c>
      <c r="C74" s="127">
        <f>(C29/30/12*7)*8%</f>
        <v>2.5831592145345783</v>
      </c>
      <c r="D74" s="48"/>
      <c r="F74" s="47"/>
    </row>
    <row r="75" spans="1:6" ht="14.25" customHeight="1" x14ac:dyDescent="0.25">
      <c r="A75" s="123" t="s">
        <v>161</v>
      </c>
      <c r="B75" s="124" t="s">
        <v>209</v>
      </c>
      <c r="C75" s="126">
        <f>C29*4%</f>
        <v>66.424094088032007</v>
      </c>
      <c r="D75" s="48"/>
      <c r="F75" s="47"/>
    </row>
    <row r="76" spans="1:6" ht="14.25" customHeight="1" x14ac:dyDescent="0.25">
      <c r="A76" s="128"/>
      <c r="B76" s="121" t="s">
        <v>187</v>
      </c>
      <c r="C76" s="129">
        <f>SUM(C70:C75)</f>
        <v>110.54026232455389</v>
      </c>
      <c r="D76" s="48"/>
      <c r="F76" s="47"/>
    </row>
    <row r="77" spans="1:6" ht="14.25" customHeight="1" thickBot="1" x14ac:dyDescent="0.3">
      <c r="E77" s="48"/>
      <c r="F77" s="47"/>
    </row>
    <row r="78" spans="1:6" ht="14.25" customHeight="1" x14ac:dyDescent="0.25">
      <c r="A78" s="51"/>
      <c r="B78" s="130" t="s">
        <v>210</v>
      </c>
      <c r="C78" s="131"/>
      <c r="D78" s="132"/>
      <c r="F78" s="47"/>
    </row>
    <row r="79" spans="1:6" ht="14.25" customHeight="1" x14ac:dyDescent="0.25">
      <c r="A79" s="71"/>
      <c r="B79" s="113" t="s">
        <v>211</v>
      </c>
      <c r="C79" s="60"/>
      <c r="D79" s="48"/>
      <c r="F79" s="47"/>
    </row>
    <row r="80" spans="1:6" ht="14.25" customHeight="1" x14ac:dyDescent="0.25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25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25">
      <c r="A82" s="61" t="s">
        <v>153</v>
      </c>
      <c r="B82" s="135" t="s">
        <v>215</v>
      </c>
      <c r="C82" s="136">
        <f>(((C29+C66+C76+C85+C106)-(C54-C55-C103-C104))/30*2.96)/12</f>
        <v>30.892312591880369</v>
      </c>
      <c r="D82" s="48"/>
      <c r="F82" s="47"/>
    </row>
    <row r="83" spans="1:6" ht="14.25" customHeight="1" x14ac:dyDescent="0.25">
      <c r="A83" s="61" t="s">
        <v>155</v>
      </c>
      <c r="B83" s="135" t="s">
        <v>216</v>
      </c>
      <c r="C83" s="136">
        <f>(((C29+C66+C76+C85+C106)-(C54-C55-C103-C104))/30*5*1.5%)/12</f>
        <v>0.7827444068888606</v>
      </c>
      <c r="D83" s="48"/>
      <c r="F83" s="47"/>
    </row>
    <row r="84" spans="1:6" ht="14.25" customHeight="1" x14ac:dyDescent="0.25">
      <c r="A84" s="61" t="s">
        <v>157</v>
      </c>
      <c r="B84" s="135" t="s">
        <v>217</v>
      </c>
      <c r="C84" s="136">
        <f>(((C29+C66+C76+C85+C106)-(C54-C55-C103-C104))/30*15*0.78%)/12</f>
        <v>1.2210812747466229</v>
      </c>
      <c r="D84" s="48"/>
      <c r="F84" s="47"/>
    </row>
    <row r="85" spans="1:6" ht="14.25" customHeight="1" x14ac:dyDescent="0.25">
      <c r="A85" s="61" t="s">
        <v>159</v>
      </c>
      <c r="B85" s="135" t="s">
        <v>218</v>
      </c>
      <c r="C85" s="136">
        <f>(((C35*3.95/12)+(C56*3.95*1.02%))/12+((C29+C34)*39.8%*3.95)*1.02%/12)</f>
        <v>7.9693045351997576</v>
      </c>
      <c r="D85" s="79"/>
      <c r="F85" s="47"/>
    </row>
    <row r="86" spans="1:6" ht="14.25" customHeight="1" x14ac:dyDescent="0.25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">
      <c r="A87" s="68"/>
      <c r="B87" s="138" t="s">
        <v>187</v>
      </c>
      <c r="C87" s="99">
        <f>SUM(C81:C86)</f>
        <v>40.865442808715613</v>
      </c>
      <c r="D87" s="48"/>
      <c r="F87" s="47"/>
    </row>
    <row r="88" spans="1:6" ht="14.25" customHeight="1" thickBot="1" x14ac:dyDescent="0.3">
      <c r="A88" s="100"/>
      <c r="B88" s="100"/>
      <c r="C88" s="100"/>
      <c r="E88" s="48"/>
      <c r="F88" s="47"/>
    </row>
    <row r="89" spans="1:6" ht="14.25" customHeight="1" x14ac:dyDescent="0.25">
      <c r="A89" s="139"/>
      <c r="B89" s="281" t="s">
        <v>220</v>
      </c>
      <c r="C89" s="281"/>
      <c r="D89" s="48"/>
      <c r="F89" s="47"/>
    </row>
    <row r="90" spans="1:6" ht="14.25" customHeight="1" x14ac:dyDescent="0.25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25">
      <c r="A91" s="61" t="s">
        <v>151</v>
      </c>
      <c r="B91" s="140" t="s">
        <v>223</v>
      </c>
      <c r="C91" s="141"/>
      <c r="D91" s="48"/>
      <c r="F91" s="47"/>
    </row>
    <row r="92" spans="1:6" ht="14.25" customHeight="1" thickBot="1" x14ac:dyDescent="0.3">
      <c r="A92" s="142"/>
      <c r="B92" s="138" t="s">
        <v>187</v>
      </c>
      <c r="C92" s="143">
        <f>C91</f>
        <v>0</v>
      </c>
      <c r="D92" s="144"/>
      <c r="F92" s="47"/>
    </row>
    <row r="93" spans="1:6" ht="14.25" customHeight="1" thickBot="1" x14ac:dyDescent="0.3">
      <c r="A93" s="100"/>
      <c r="B93" s="100"/>
      <c r="C93" s="100"/>
      <c r="E93" s="48"/>
      <c r="F93" s="47"/>
    </row>
    <row r="94" spans="1:6" ht="14.25" customHeight="1" x14ac:dyDescent="0.25">
      <c r="A94" s="102"/>
      <c r="B94" s="111" t="s">
        <v>224</v>
      </c>
      <c r="C94" s="112"/>
      <c r="D94" s="48"/>
      <c r="F94" s="47"/>
    </row>
    <row r="95" spans="1:6" ht="14.25" customHeight="1" x14ac:dyDescent="0.25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25">
      <c r="A96" s="61" t="s">
        <v>212</v>
      </c>
      <c r="B96" s="62" t="s">
        <v>213</v>
      </c>
      <c r="C96" s="63">
        <f>C87</f>
        <v>40.865442808715613</v>
      </c>
      <c r="D96" s="145"/>
    </row>
    <row r="97" spans="1:6" ht="15" customHeight="1" x14ac:dyDescent="0.25">
      <c r="A97" s="61" t="s">
        <v>221</v>
      </c>
      <c r="B97" s="62" t="s">
        <v>222</v>
      </c>
      <c r="C97" s="63">
        <f>C92</f>
        <v>0</v>
      </c>
      <c r="D97" s="48"/>
      <c r="F97" s="47"/>
    </row>
    <row r="98" spans="1:6" ht="15" customHeight="1" thickBot="1" x14ac:dyDescent="0.3">
      <c r="A98" s="68"/>
      <c r="B98" s="115" t="s">
        <v>171</v>
      </c>
      <c r="C98" s="70">
        <f>SUM(C96:C97)</f>
        <v>40.865442808715613</v>
      </c>
      <c r="D98" s="48"/>
      <c r="F98" s="47"/>
    </row>
    <row r="99" spans="1:6" ht="15" customHeight="1" thickBot="1" x14ac:dyDescent="0.3">
      <c r="F99" s="47"/>
    </row>
    <row r="100" spans="1:6" ht="15" customHeight="1" x14ac:dyDescent="0.25">
      <c r="A100" s="147"/>
      <c r="B100" s="130" t="s">
        <v>226</v>
      </c>
      <c r="C100" s="148"/>
      <c r="F100" s="47"/>
    </row>
    <row r="101" spans="1:6" ht="15" customHeight="1" x14ac:dyDescent="0.25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25">
      <c r="A102" s="151" t="s">
        <v>151</v>
      </c>
      <c r="B102" s="152" t="s">
        <v>228</v>
      </c>
      <c r="C102" s="153">
        <f>'Anexo III-C Uniformes'!H34</f>
        <v>56.091666666666669</v>
      </c>
      <c r="F102" s="47"/>
    </row>
    <row r="103" spans="1:6" x14ac:dyDescent="0.25">
      <c r="A103" s="151" t="s">
        <v>153</v>
      </c>
      <c r="B103" s="154" t="s">
        <v>229</v>
      </c>
      <c r="C103" s="155">
        <f>'Anexo III-B Material'!F23</f>
        <v>21.520833333333332</v>
      </c>
      <c r="D103" s="156"/>
      <c r="E103" s="156"/>
      <c r="F103" s="156"/>
    </row>
    <row r="104" spans="1:6" ht="15" customHeight="1" x14ac:dyDescent="0.25">
      <c r="A104" s="151" t="s">
        <v>155</v>
      </c>
      <c r="B104" s="152" t="s">
        <v>230</v>
      </c>
      <c r="C104" s="157"/>
      <c r="D104" s="156"/>
      <c r="F104" s="156"/>
    </row>
    <row r="105" spans="1:6" ht="15" customHeight="1" x14ac:dyDescent="0.25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">
      <c r="A106" s="161"/>
      <c r="B106" s="162" t="s">
        <v>232</v>
      </c>
      <c r="C106" s="163">
        <f>C102+C103+C104</f>
        <v>77.612499999999997</v>
      </c>
      <c r="D106" s="164"/>
      <c r="F106" s="47"/>
    </row>
    <row r="107" spans="1:6" ht="15" customHeight="1" thickBot="1" x14ac:dyDescent="0.3">
      <c r="A107" s="165"/>
      <c r="B107" s="166"/>
      <c r="C107" s="167"/>
      <c r="D107" s="167"/>
      <c r="F107" s="47"/>
    </row>
    <row r="108" spans="1:6" ht="15" customHeight="1" x14ac:dyDescent="0.25">
      <c r="A108" s="168"/>
      <c r="B108" s="282" t="s">
        <v>233</v>
      </c>
      <c r="C108" s="282"/>
      <c r="D108" s="282"/>
      <c r="F108" s="47"/>
    </row>
    <row r="109" spans="1:6" ht="15" customHeight="1" x14ac:dyDescent="0.25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25">
      <c r="A110" s="151" t="s">
        <v>151</v>
      </c>
      <c r="B110" s="170" t="s">
        <v>235</v>
      </c>
      <c r="C110" s="171">
        <v>4.47</v>
      </c>
      <c r="D110" s="74">
        <f>(C127)*C110/100</f>
        <v>155.76753193290014</v>
      </c>
      <c r="F110" s="47"/>
    </row>
    <row r="111" spans="1:6" ht="15" customHeight="1" x14ac:dyDescent="0.25">
      <c r="A111" s="151" t="s">
        <v>153</v>
      </c>
      <c r="B111" s="170" t="s">
        <v>236</v>
      </c>
      <c r="C111" s="171">
        <v>3.06</v>
      </c>
      <c r="D111" s="74">
        <f>(C127+D110)*C111/100</f>
        <v>111.3992935721522</v>
      </c>
      <c r="F111" s="47"/>
    </row>
    <row r="112" spans="1:6" ht="15" customHeight="1" x14ac:dyDescent="0.25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25">
      <c r="A113" s="151"/>
      <c r="B113" s="170" t="s">
        <v>238</v>
      </c>
      <c r="C113" s="171">
        <f>3+0.65</f>
        <v>3.65</v>
      </c>
      <c r="D113" s="74">
        <f>((C127+D110+D111)/(1-(C113+C115)/100))*C113/100</f>
        <v>149.91167657162504</v>
      </c>
      <c r="F113" s="47"/>
    </row>
    <row r="114" spans="1:6" ht="15" customHeight="1" x14ac:dyDescent="0.25">
      <c r="A114" s="151"/>
      <c r="B114" s="170" t="s">
        <v>239</v>
      </c>
      <c r="C114" s="171"/>
      <c r="D114" s="74"/>
      <c r="F114" s="47"/>
    </row>
    <row r="115" spans="1:6" ht="15" customHeight="1" x14ac:dyDescent="0.25">
      <c r="A115" s="151"/>
      <c r="B115" s="170" t="s">
        <v>240</v>
      </c>
      <c r="C115" s="172">
        <v>5</v>
      </c>
      <c r="D115" s="74">
        <f>((C127+D110+D111)/(1-(C113+C115)/100))*C115/100</f>
        <v>205.35846105702061</v>
      </c>
      <c r="F115" s="47"/>
    </row>
    <row r="116" spans="1:6" ht="15" customHeight="1" x14ac:dyDescent="0.25">
      <c r="A116" s="151"/>
      <c r="B116" s="170" t="s">
        <v>241</v>
      </c>
      <c r="C116" s="171"/>
      <c r="D116" s="74"/>
      <c r="F116" s="47"/>
    </row>
    <row r="117" spans="1:6" ht="15" customHeight="1" thickBot="1" x14ac:dyDescent="0.3">
      <c r="A117" s="173"/>
      <c r="B117" s="138" t="s">
        <v>187</v>
      </c>
      <c r="C117" s="174">
        <f>SUM(C110:C116)</f>
        <v>16.18</v>
      </c>
      <c r="D117" s="99">
        <f>SUM(D110:D116)</f>
        <v>622.43696313369799</v>
      </c>
      <c r="F117" s="47"/>
    </row>
    <row r="118" spans="1:6" ht="15" customHeight="1" x14ac:dyDescent="0.25">
      <c r="A118" s="165"/>
      <c r="B118" s="166"/>
      <c r="C118" s="167"/>
      <c r="D118" s="167"/>
      <c r="F118" s="47"/>
    </row>
    <row r="119" spans="1:6" s="146" customFormat="1" ht="15" customHeight="1" x14ac:dyDescent="0.25">
      <c r="A119" s="283" t="s">
        <v>242</v>
      </c>
      <c r="B119" s="283"/>
      <c r="C119" s="283"/>
      <c r="D119" s="175"/>
    </row>
    <row r="120" spans="1:6" s="146" customFormat="1" ht="15" customHeight="1" thickBot="1" x14ac:dyDescent="0.3">
      <c r="A120" s="47"/>
      <c r="B120" s="175"/>
      <c r="C120" s="47"/>
      <c r="D120" s="47"/>
    </row>
    <row r="121" spans="1:6" s="146" customFormat="1" ht="24" x14ac:dyDescent="0.25">
      <c r="A121" s="102"/>
      <c r="B121" s="176" t="s">
        <v>243</v>
      </c>
      <c r="C121" s="177" t="s">
        <v>150</v>
      </c>
    </row>
    <row r="122" spans="1:6" s="146" customFormat="1" ht="15" customHeight="1" x14ac:dyDescent="0.25">
      <c r="A122" s="71" t="s">
        <v>151</v>
      </c>
      <c r="B122" s="170" t="s">
        <v>244</v>
      </c>
      <c r="C122" s="74">
        <f>C29</f>
        <v>1660.6023522008002</v>
      </c>
    </row>
    <row r="123" spans="1:6" s="146" customFormat="1" ht="15" customHeight="1" x14ac:dyDescent="0.25">
      <c r="A123" s="71" t="s">
        <v>153</v>
      </c>
      <c r="B123" s="170" t="s">
        <v>245</v>
      </c>
      <c r="C123" s="74">
        <f>C66</f>
        <v>1595.1117006726445</v>
      </c>
    </row>
    <row r="124" spans="1:6" s="146" customFormat="1" ht="15" customHeight="1" x14ac:dyDescent="0.25">
      <c r="A124" s="71" t="s">
        <v>155</v>
      </c>
      <c r="B124" s="170" t="s">
        <v>246</v>
      </c>
      <c r="C124" s="74">
        <f>C76</f>
        <v>110.54026232455389</v>
      </c>
    </row>
    <row r="125" spans="1:6" s="146" customFormat="1" ht="15" customHeight="1" x14ac:dyDescent="0.25">
      <c r="A125" s="71" t="s">
        <v>157</v>
      </c>
      <c r="B125" s="170" t="s">
        <v>247</v>
      </c>
      <c r="C125" s="74">
        <f>C98</f>
        <v>40.865442808715613</v>
      </c>
    </row>
    <row r="126" spans="1:6" s="146" customFormat="1" ht="15" customHeight="1" x14ac:dyDescent="0.25">
      <c r="A126" s="71" t="s">
        <v>159</v>
      </c>
      <c r="B126" s="170" t="s">
        <v>248</v>
      </c>
      <c r="C126" s="74">
        <f>C106</f>
        <v>77.612499999999997</v>
      </c>
    </row>
    <row r="127" spans="1:6" s="146" customFormat="1" ht="15" customHeight="1" x14ac:dyDescent="0.25">
      <c r="A127" s="71"/>
      <c r="B127" s="169" t="s">
        <v>249</v>
      </c>
      <c r="C127" s="178">
        <f>SUM(C122:C126)</f>
        <v>3484.7322580067143</v>
      </c>
    </row>
    <row r="128" spans="1:6" s="146" customFormat="1" ht="15" customHeight="1" x14ac:dyDescent="0.25">
      <c r="A128" s="71" t="s">
        <v>161</v>
      </c>
      <c r="B128" s="170" t="s">
        <v>250</v>
      </c>
      <c r="C128" s="74">
        <f>D117</f>
        <v>622.43696313369799</v>
      </c>
    </row>
    <row r="129" spans="1:5" s="146" customFormat="1" x14ac:dyDescent="0.25">
      <c r="A129" s="71"/>
      <c r="B129" s="133" t="s">
        <v>251</v>
      </c>
      <c r="C129" s="178">
        <f>SUM(C127:C128)</f>
        <v>4107.1692211404124</v>
      </c>
    </row>
    <row r="130" spans="1:5" s="146" customFormat="1" ht="15" customHeight="1" thickBot="1" x14ac:dyDescent="0.3">
      <c r="A130" s="68"/>
      <c r="B130" s="179" t="s">
        <v>252</v>
      </c>
      <c r="C130" s="180">
        <f>C129/C29</f>
        <v>2.473300857184245</v>
      </c>
    </row>
    <row r="131" spans="1:5" s="146" customFormat="1" ht="15" customHeight="1" x14ac:dyDescent="0.25">
      <c r="A131" s="47"/>
      <c r="B131" s="175"/>
      <c r="C131" s="47"/>
      <c r="D131" s="47"/>
      <c r="E131" s="47"/>
    </row>
    <row r="132" spans="1:5" ht="15.75" thickBot="1" x14ac:dyDescent="0.3"/>
    <row r="133" spans="1:5" x14ac:dyDescent="0.25">
      <c r="A133" s="168"/>
      <c r="B133" s="282" t="s">
        <v>253</v>
      </c>
      <c r="C133" s="282"/>
      <c r="D133" s="282"/>
    </row>
    <row r="134" spans="1:5" x14ac:dyDescent="0.25">
      <c r="A134" s="149">
        <v>6</v>
      </c>
      <c r="B134" s="133" t="s">
        <v>234</v>
      </c>
      <c r="C134" s="169" t="s">
        <v>176</v>
      </c>
      <c r="D134" s="134" t="s">
        <v>150</v>
      </c>
    </row>
    <row r="135" spans="1:5" x14ac:dyDescent="0.25">
      <c r="A135" s="151" t="s">
        <v>151</v>
      </c>
      <c r="B135" s="170" t="s">
        <v>235</v>
      </c>
      <c r="C135" s="171">
        <v>4.47</v>
      </c>
      <c r="D135" s="74">
        <f>(C152)*C135/100</f>
        <v>155.76753193290014</v>
      </c>
    </row>
    <row r="136" spans="1:5" x14ac:dyDescent="0.25">
      <c r="A136" s="151" t="s">
        <v>153</v>
      </c>
      <c r="B136" s="170" t="s">
        <v>236</v>
      </c>
      <c r="C136" s="171">
        <v>3.06</v>
      </c>
      <c r="D136" s="74">
        <f>(C152+D135)*C136/100</f>
        <v>111.3992935721522</v>
      </c>
    </row>
    <row r="137" spans="1:5" x14ac:dyDescent="0.25">
      <c r="A137" s="151" t="s">
        <v>155</v>
      </c>
      <c r="B137" s="170" t="s">
        <v>237</v>
      </c>
      <c r="C137" s="171"/>
      <c r="D137" s="74"/>
    </row>
    <row r="138" spans="1:5" x14ac:dyDescent="0.25">
      <c r="A138" s="151"/>
      <c r="B138" s="170" t="s">
        <v>254</v>
      </c>
      <c r="C138" s="95">
        <f>1.65+7.6</f>
        <v>9.25</v>
      </c>
      <c r="D138" s="74">
        <f>((C152+D135+D136)/(1-(C138+C140)/100))*C138/100</f>
        <v>404.72380784237708</v>
      </c>
    </row>
    <row r="139" spans="1:5" x14ac:dyDescent="0.25">
      <c r="A139" s="151"/>
      <c r="B139" s="170" t="s">
        <v>239</v>
      </c>
      <c r="C139" s="171"/>
      <c r="D139" s="74"/>
    </row>
    <row r="140" spans="1:5" x14ac:dyDescent="0.25">
      <c r="A140" s="151"/>
      <c r="B140" s="170" t="s">
        <v>240</v>
      </c>
      <c r="C140" s="172">
        <v>5</v>
      </c>
      <c r="D140" s="74">
        <f>((C152+D135+D136)/(1-(C138+C140)/100))*C140/100</f>
        <v>218.76962586074438</v>
      </c>
    </row>
    <row r="141" spans="1:5" x14ac:dyDescent="0.25">
      <c r="A141" s="151"/>
      <c r="B141" s="170" t="s">
        <v>241</v>
      </c>
      <c r="C141" s="171"/>
      <c r="D141" s="74"/>
    </row>
    <row r="142" spans="1:5" ht="15.75" thickBot="1" x14ac:dyDescent="0.3">
      <c r="A142" s="173"/>
      <c r="B142" s="138" t="s">
        <v>187</v>
      </c>
      <c r="C142" s="174">
        <f>SUM(C135:C141)</f>
        <v>21.78</v>
      </c>
      <c r="D142" s="99">
        <f>SUM(D135:D141)</f>
        <v>890.66025920817378</v>
      </c>
    </row>
    <row r="143" spans="1:5" x14ac:dyDescent="0.25">
      <c r="A143" s="100"/>
      <c r="B143" s="100"/>
      <c r="C143" s="100"/>
      <c r="D143" s="100"/>
    </row>
    <row r="144" spans="1:5" x14ac:dyDescent="0.25">
      <c r="A144" s="288" t="s">
        <v>242</v>
      </c>
      <c r="B144" s="288"/>
      <c r="C144" s="288"/>
      <c r="D144" s="181"/>
    </row>
    <row r="145" spans="1:4" ht="15.75" thickBot="1" x14ac:dyDescent="0.3">
      <c r="A145" s="100"/>
      <c r="B145" s="182"/>
      <c r="C145" s="100"/>
      <c r="D145" s="181"/>
    </row>
    <row r="146" spans="1:4" ht="24" x14ac:dyDescent="0.25">
      <c r="A146" s="102"/>
      <c r="B146" s="176" t="s">
        <v>243</v>
      </c>
      <c r="C146" s="177" t="s">
        <v>150</v>
      </c>
      <c r="D146" s="181"/>
    </row>
    <row r="147" spans="1:4" x14ac:dyDescent="0.25">
      <c r="A147" s="71" t="s">
        <v>151</v>
      </c>
      <c r="B147" s="170" t="s">
        <v>244</v>
      </c>
      <c r="C147" s="74">
        <f>C122</f>
        <v>1660.6023522008002</v>
      </c>
      <c r="D147" s="181"/>
    </row>
    <row r="148" spans="1:4" x14ac:dyDescent="0.25">
      <c r="A148" s="71" t="s">
        <v>153</v>
      </c>
      <c r="B148" s="170" t="s">
        <v>245</v>
      </c>
      <c r="C148" s="74">
        <f>C123</f>
        <v>1595.1117006726445</v>
      </c>
      <c r="D148" s="181"/>
    </row>
    <row r="149" spans="1:4" x14ac:dyDescent="0.25">
      <c r="A149" s="71" t="s">
        <v>155</v>
      </c>
      <c r="B149" s="170" t="s">
        <v>246</v>
      </c>
      <c r="C149" s="74">
        <f>C124</f>
        <v>110.54026232455389</v>
      </c>
      <c r="D149" s="181"/>
    </row>
    <row r="150" spans="1:4" x14ac:dyDescent="0.25">
      <c r="A150" s="71" t="s">
        <v>157</v>
      </c>
      <c r="B150" s="170" t="s">
        <v>247</v>
      </c>
      <c r="C150" s="74">
        <f>C125</f>
        <v>40.865442808715613</v>
      </c>
      <c r="D150" s="181"/>
    </row>
    <row r="151" spans="1:4" x14ac:dyDescent="0.25">
      <c r="A151" s="71" t="s">
        <v>159</v>
      </c>
      <c r="B151" s="170" t="s">
        <v>248</v>
      </c>
      <c r="C151" s="74">
        <f>C126</f>
        <v>77.612499999999997</v>
      </c>
      <c r="D151" s="181"/>
    </row>
    <row r="152" spans="1:4" x14ac:dyDescent="0.25">
      <c r="A152" s="71"/>
      <c r="B152" s="169" t="s">
        <v>249</v>
      </c>
      <c r="C152" s="178">
        <f>SUM(C147:C151)</f>
        <v>3484.7322580067143</v>
      </c>
      <c r="D152" s="181"/>
    </row>
    <row r="153" spans="1:4" x14ac:dyDescent="0.25">
      <c r="A153" s="71" t="s">
        <v>161</v>
      </c>
      <c r="B153" s="170" t="s">
        <v>250</v>
      </c>
      <c r="C153" s="74">
        <f>D142</f>
        <v>890.66025920817378</v>
      </c>
      <c r="D153" s="181"/>
    </row>
    <row r="154" spans="1:4" x14ac:dyDescent="0.25">
      <c r="A154" s="71"/>
      <c r="B154" s="133" t="s">
        <v>251</v>
      </c>
      <c r="C154" s="178">
        <f>SUM(C152:C153)</f>
        <v>4375.3925172148884</v>
      </c>
      <c r="D154" s="181"/>
    </row>
    <row r="155" spans="1:4" ht="15.75" thickBot="1" x14ac:dyDescent="0.3">
      <c r="A155" s="68"/>
      <c r="B155" s="179" t="s">
        <v>252</v>
      </c>
      <c r="C155" s="180">
        <f>C154/C29</f>
        <v>2.6348225458166854</v>
      </c>
      <c r="D155" s="181"/>
    </row>
  </sheetData>
  <mergeCells count="26">
    <mergeCell ref="B6:G6"/>
    <mergeCell ref="B1:E1"/>
    <mergeCell ref="B2:E2"/>
    <mergeCell ref="B3:E3"/>
    <mergeCell ref="B4:E4"/>
    <mergeCell ref="B5:E5"/>
    <mergeCell ref="B30:D30"/>
    <mergeCell ref="B7:E7"/>
    <mergeCell ref="B8:E8"/>
    <mergeCell ref="B10:E10"/>
    <mergeCell ref="C12:E12"/>
    <mergeCell ref="C13:E13"/>
    <mergeCell ref="C14:E14"/>
    <mergeCell ref="C15:E15"/>
    <mergeCell ref="C16:E16"/>
    <mergeCell ref="C17:E17"/>
    <mergeCell ref="C18:E18"/>
    <mergeCell ref="A21:C21"/>
    <mergeCell ref="B133:D133"/>
    <mergeCell ref="A144:C144"/>
    <mergeCell ref="B31:C31"/>
    <mergeCell ref="B32:C32"/>
    <mergeCell ref="A39:D39"/>
    <mergeCell ref="B89:C89"/>
    <mergeCell ref="B108:D108"/>
    <mergeCell ref="A119:C119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Anexo III-A Equip.</vt:lpstr>
      <vt:lpstr>Anexo III-B Material</vt:lpstr>
      <vt:lpstr>Anexo III-C Uniformes</vt:lpstr>
      <vt:lpstr>Anexo IV-A Porteiro 44D</vt:lpstr>
      <vt:lpstr>Anexo IV-B Porteiro 44N</vt:lpstr>
      <vt:lpstr>Anexo IV-C Porteiro 12x36D</vt:lpstr>
      <vt:lpstr>Anexo IV-D Porteiro 12x36N</vt:lpstr>
      <vt:lpstr>Anexo IV-E Zelador 44D</vt:lpstr>
      <vt:lpstr>Anexo IV-F Zelador 44N</vt:lpstr>
      <vt:lpstr>Anexo IV-G Zelador 12X36D</vt:lpstr>
      <vt:lpstr>Anexo IV-H Zelador 12X36N</vt:lpstr>
      <vt:lpstr>Anexo IV-I Supervisor 44D</vt:lpstr>
      <vt:lpstr>Anexo IV-J Supervisor 12X36N</vt:lpstr>
      <vt:lpstr>Anexo IV -K-Custo Total MDO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Hellen Medeiros</cp:lastModifiedBy>
  <cp:lastPrinted>2021-08-10T01:38:22Z</cp:lastPrinted>
  <dcterms:created xsi:type="dcterms:W3CDTF">2020-07-21T04:53:23Z</dcterms:created>
  <dcterms:modified xsi:type="dcterms:W3CDTF">2021-08-19T17:55:51Z</dcterms:modified>
</cp:coreProperties>
</file>