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RDC\2022\RDC 01-2022 Cobertura pátio I Física\RDC 01-2022 Cobertura Inst. Física\"/>
    </mc:Choice>
  </mc:AlternateContent>
  <xr:revisionPtr revIDLastSave="0" documentId="13_ncr:1_{AA0D70D6-AC6E-4968-91E4-62D4C3890A06}" xr6:coauthVersionLast="47" xr6:coauthVersionMax="47" xr10:uidLastSave="{00000000-0000-0000-0000-000000000000}"/>
  <workbookProtection workbookAlgorithmName="SHA-512" workbookHashValue="EootWXoy1j6J56r3Y6QzktvBDY09zBCM1GIn1fq0XT3JjRwM29wp+JnPP2OiRLAkYbjrvAMRYJSg9oseJsZ/jQ==" workbookSaltValue="3pq2rw40ILQbQf9coG8RRw==" workbookSpinCount="100000" lockStructure="1"/>
  <bookViews>
    <workbookView xWindow="-120" yWindow="-120" windowWidth="20730" windowHeight="11160" xr2:uid="{00000000-000D-0000-FFFF-FFFF00000000}"/>
  </bookViews>
  <sheets>
    <sheet name="Resumo" sheetId="7" r:id="rId1"/>
    <sheet name="Orçamento" sheetId="2" r:id="rId2"/>
    <sheet name="Cronograma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Cronograma!$A$1:$H$31</definedName>
    <definedName name="_xlnm.Print_Area" localSheetId="1">Orçamento!$A$1:$N$104</definedName>
    <definedName name="_xlnm.Print_Area" localSheetId="0">Resumo!$A$1:$D$30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Orçamento!$4:$9</definedName>
    <definedName name="_xlnm.Print_Titles" localSheetId="0">Resumo!$4:$9</definedName>
    <definedName name="Títulos_impressão_IM" localSheetId="2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2" i="2" l="1"/>
  <c r="I92" i="2"/>
  <c r="J91" i="2"/>
  <c r="I91" i="2"/>
  <c r="J89" i="2"/>
  <c r="I89" i="2"/>
  <c r="J88" i="2"/>
  <c r="I88" i="2"/>
  <c r="J87" i="2"/>
  <c r="I87" i="2"/>
  <c r="J86" i="2"/>
  <c r="I86" i="2"/>
  <c r="J85" i="2"/>
  <c r="I85" i="2"/>
  <c r="J83" i="2"/>
  <c r="I83" i="2"/>
  <c r="J82" i="2"/>
  <c r="I82" i="2"/>
  <c r="J81" i="2"/>
  <c r="I81" i="2"/>
  <c r="J80" i="2"/>
  <c r="I80" i="2"/>
  <c r="J78" i="2"/>
  <c r="I78" i="2"/>
  <c r="J77" i="2"/>
  <c r="I77" i="2"/>
  <c r="J76" i="2"/>
  <c r="I76" i="2"/>
  <c r="J73" i="2"/>
  <c r="K73" i="2" s="1"/>
  <c r="L73" i="2" s="1"/>
  <c r="I73" i="2"/>
  <c r="J72" i="2"/>
  <c r="K72" i="2" s="1"/>
  <c r="L72" i="2" s="1"/>
  <c r="I72" i="2"/>
  <c r="J71" i="2"/>
  <c r="K71" i="2" s="1"/>
  <c r="L71" i="2" s="1"/>
  <c r="I71" i="2"/>
  <c r="J69" i="2"/>
  <c r="I69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7" i="2"/>
  <c r="K17" i="2" s="1"/>
  <c r="L17" i="2" s="1"/>
  <c r="I17" i="2"/>
  <c r="J16" i="2"/>
  <c r="K16" i="2" s="1"/>
  <c r="L16" i="2" s="1"/>
  <c r="I16" i="2"/>
  <c r="J15" i="2"/>
  <c r="K15" i="2" s="1"/>
  <c r="L15" i="2" s="1"/>
  <c r="I15" i="2"/>
  <c r="J14" i="2"/>
  <c r="K14" i="2" s="1"/>
  <c r="L14" i="2" s="1"/>
  <c r="I14" i="2"/>
  <c r="I12" i="2"/>
  <c r="K21" i="2" l="1"/>
  <c r="L21" i="2" s="1"/>
  <c r="K23" i="2"/>
  <c r="L23" i="2" s="1"/>
  <c r="K25" i="2"/>
  <c r="L25" i="2" s="1"/>
  <c r="K27" i="2"/>
  <c r="L27" i="2" s="1"/>
  <c r="K29" i="2"/>
  <c r="L29" i="2" s="1"/>
  <c r="K31" i="2"/>
  <c r="L31" i="2" s="1"/>
  <c r="K33" i="2"/>
  <c r="L33" i="2" s="1"/>
  <c r="K36" i="2"/>
  <c r="L36" i="2" s="1"/>
  <c r="K38" i="2"/>
  <c r="L38" i="2" s="1"/>
  <c r="K40" i="2"/>
  <c r="L40" i="2" s="1"/>
  <c r="K42" i="2"/>
  <c r="L42" i="2" s="1"/>
  <c r="K44" i="2"/>
  <c r="L44" i="2" s="1"/>
  <c r="K46" i="2"/>
  <c r="L46" i="2" s="1"/>
  <c r="K48" i="2"/>
  <c r="L48" i="2" s="1"/>
  <c r="K50" i="2"/>
  <c r="L50" i="2" s="1"/>
  <c r="K53" i="2"/>
  <c r="L53" i="2" s="1"/>
  <c r="K55" i="2"/>
  <c r="L55" i="2" s="1"/>
  <c r="K57" i="2"/>
  <c r="L57" i="2" s="1"/>
  <c r="K59" i="2"/>
  <c r="L59" i="2" s="1"/>
  <c r="K61" i="2"/>
  <c r="L61" i="2" s="1"/>
  <c r="K63" i="2"/>
  <c r="L63" i="2" s="1"/>
  <c r="K65" i="2"/>
  <c r="L65" i="2" s="1"/>
  <c r="K67" i="2"/>
  <c r="L67" i="2" s="1"/>
  <c r="K20" i="2"/>
  <c r="L20" i="2" s="1"/>
  <c r="K22" i="2"/>
  <c r="L22" i="2" s="1"/>
  <c r="K24" i="2"/>
  <c r="L24" i="2" s="1"/>
  <c r="K26" i="2"/>
  <c r="L26" i="2" s="1"/>
  <c r="K28" i="2"/>
  <c r="L28" i="2" s="1"/>
  <c r="K30" i="2"/>
  <c r="L30" i="2" s="1"/>
  <c r="K32" i="2"/>
  <c r="L32" i="2" s="1"/>
  <c r="K35" i="2"/>
  <c r="L35" i="2" s="1"/>
  <c r="K37" i="2"/>
  <c r="L37" i="2" s="1"/>
  <c r="K39" i="2"/>
  <c r="L39" i="2" s="1"/>
  <c r="K41" i="2"/>
  <c r="L41" i="2" s="1"/>
  <c r="K43" i="2"/>
  <c r="L43" i="2" s="1"/>
  <c r="K45" i="2"/>
  <c r="L45" i="2" s="1"/>
  <c r="K47" i="2"/>
  <c r="L47" i="2" s="1"/>
  <c r="K49" i="2"/>
  <c r="L49" i="2" s="1"/>
  <c r="K52" i="2"/>
  <c r="L52" i="2" s="1"/>
  <c r="K54" i="2"/>
  <c r="L54" i="2" s="1"/>
  <c r="K56" i="2"/>
  <c r="L56" i="2" s="1"/>
  <c r="K58" i="2"/>
  <c r="L58" i="2" s="1"/>
  <c r="K60" i="2"/>
  <c r="L60" i="2" s="1"/>
  <c r="K62" i="2"/>
  <c r="L62" i="2" s="1"/>
  <c r="K64" i="2"/>
  <c r="L64" i="2" s="1"/>
  <c r="K66" i="2"/>
  <c r="L66" i="2" s="1"/>
  <c r="K69" i="2"/>
  <c r="L69" i="2" s="1"/>
  <c r="K76" i="2"/>
  <c r="L76" i="2" s="1"/>
  <c r="K78" i="2"/>
  <c r="L78" i="2" s="1"/>
  <c r="K81" i="2"/>
  <c r="L81" i="2" s="1"/>
  <c r="K83" i="2"/>
  <c r="L83" i="2" s="1"/>
  <c r="K86" i="2"/>
  <c r="L86" i="2" s="1"/>
  <c r="K88" i="2"/>
  <c r="L88" i="2" s="1"/>
  <c r="K91" i="2"/>
  <c r="L91" i="2" s="1"/>
  <c r="K77" i="2"/>
  <c r="L77" i="2" s="1"/>
  <c r="K80" i="2"/>
  <c r="L80" i="2" s="1"/>
  <c r="K82" i="2"/>
  <c r="L82" i="2" s="1"/>
  <c r="K85" i="2"/>
  <c r="L85" i="2" s="1"/>
  <c r="K87" i="2"/>
  <c r="L87" i="2" s="1"/>
  <c r="K89" i="2"/>
  <c r="L89" i="2" s="1"/>
  <c r="K92" i="2"/>
  <c r="L92" i="2" s="1"/>
  <c r="H14" i="6" l="1"/>
  <c r="H16" i="6"/>
  <c r="H18" i="6"/>
  <c r="H12" i="6" l="1"/>
  <c r="J12" i="2" l="1"/>
  <c r="K12" i="2" s="1"/>
  <c r="L12" i="2" l="1"/>
  <c r="M11" i="2" s="1"/>
  <c r="N11" i="2" s="1"/>
  <c r="M13" i="2"/>
  <c r="N13" i="2" s="1"/>
  <c r="M84" i="2"/>
  <c r="M90" i="2"/>
  <c r="M70" i="2"/>
  <c r="N70" i="2" s="1"/>
  <c r="M34" i="2"/>
  <c r="M68" i="2"/>
  <c r="M79" i="2"/>
  <c r="M75" i="2"/>
  <c r="C12" i="6" l="1"/>
  <c r="E13" i="6" s="1"/>
  <c r="H13" i="6" s="1"/>
  <c r="D13" i="7"/>
  <c r="C16" i="6"/>
  <c r="D17" i="7"/>
  <c r="C10" i="6"/>
  <c r="D11" i="7"/>
  <c r="F17" i="6"/>
  <c r="E17" i="6"/>
  <c r="H17" i="6" s="1"/>
  <c r="M51" i="2"/>
  <c r="M19" i="2"/>
  <c r="N74" i="2"/>
  <c r="C18" i="6" l="1"/>
  <c r="E19" i="6" s="1"/>
  <c r="D19" i="7"/>
  <c r="N18" i="2"/>
  <c r="D15" i="7" s="1"/>
  <c r="D22" i="7" l="1"/>
  <c r="C17" i="7" s="1"/>
  <c r="G19" i="6"/>
  <c r="F19" i="6"/>
  <c r="M94" i="2"/>
  <c r="C14" i="6"/>
  <c r="C11" i="7" l="1"/>
  <c r="C19" i="7"/>
  <c r="C13" i="7"/>
  <c r="C15" i="7"/>
  <c r="H19" i="6"/>
  <c r="E15" i="6"/>
  <c r="G15" i="6"/>
  <c r="G22" i="6" s="1"/>
  <c r="F15" i="6"/>
  <c r="F22" i="6" s="1"/>
  <c r="C20" i="6"/>
  <c r="D14" i="6" s="1"/>
  <c r="C22" i="7" l="1"/>
  <c r="D10" i="6"/>
  <c r="D18" i="6"/>
  <c r="D16" i="6"/>
  <c r="D12" i="6"/>
  <c r="C21" i="6"/>
  <c r="G23" i="6" s="1"/>
  <c r="G10" i="6" s="1"/>
  <c r="G11" i="6" s="1"/>
  <c r="G24" i="6" s="1"/>
  <c r="G25" i="6" s="1"/>
  <c r="H15" i="6"/>
  <c r="E22" i="6"/>
  <c r="E23" i="6" l="1"/>
  <c r="E10" i="6" s="1"/>
  <c r="D20" i="6"/>
  <c r="F23" i="6"/>
  <c r="F10" i="6" s="1"/>
  <c r="F11" i="6" s="1"/>
  <c r="F24" i="6" s="1"/>
  <c r="F25" i="6" s="1"/>
  <c r="E11" i="6" l="1"/>
  <c r="H10" i="6"/>
  <c r="H11" i="6" l="1"/>
  <c r="E24" i="6"/>
  <c r="E25" i="6" l="1"/>
  <c r="E27" i="6" s="1"/>
  <c r="F27" i="6" s="1"/>
  <c r="G27" i="6" s="1"/>
  <c r="E26" i="6"/>
  <c r="F26" i="6" s="1"/>
  <c r="G26" i="6" s="1"/>
</calcChain>
</file>

<file path=xl/sharedStrings.xml><?xml version="1.0" encoding="utf-8"?>
<sst xmlns="http://schemas.openxmlformats.org/spreadsheetml/2006/main" count="467" uniqueCount="272">
  <si>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</si>
  <si>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</si>
  <si>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</si>
  <si>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</si>
  <si>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</si>
  <si>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</si>
  <si>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</si>
  <si>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</si>
  <si>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</si>
  <si>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</si>
  <si>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</si>
  <si>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</si>
  <si>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</si>
  <si>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</si>
  <si>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MÊS 1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</si>
  <si>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</si>
  <si>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</si>
  <si>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</si>
  <si>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</si>
  <si>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</si>
  <si>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</si>
  <si>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</si>
  <si>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</si>
  <si>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1.1</t>
  </si>
  <si>
    <t>2.1</t>
  </si>
  <si>
    <t>DISCRIMINAÇÃO DO SERVIÇO</t>
  </si>
  <si>
    <t>VALOR (R$)</t>
  </si>
  <si>
    <t>%</t>
  </si>
  <si>
    <t>MÊS</t>
  </si>
  <si>
    <t>- A planilha deve ser assinada pelo responsável técnico pela sua confecção (Art. 14 Lei 5.194/66), identificado através de carimbo com número do CREA/CAU</t>
  </si>
  <si>
    <t>PLANILHA DE CRONOGRAMA FÍSICO E FINANCEIRO</t>
  </si>
  <si>
    <t>PERÍODO</t>
  </si>
  <si>
    <t>TOTAL DO ITEM</t>
  </si>
  <si>
    <t>1</t>
  </si>
  <si>
    <t>2</t>
  </si>
  <si>
    <t>3</t>
  </si>
  <si>
    <t>4</t>
  </si>
  <si>
    <t>5</t>
  </si>
  <si>
    <t>Total do orçamento</t>
  </si>
  <si>
    <t>Total mensal executado</t>
  </si>
  <si>
    <t>Percentual mensal executado</t>
  </si>
  <si>
    <t>Total acumulado</t>
  </si>
  <si>
    <t>Percentual Acumulado</t>
  </si>
  <si>
    <t>assinatura representante legal da empresa  licitante e carimbro CNPJ</t>
  </si>
  <si>
    <t>CREA/CAU/CRT</t>
  </si>
  <si>
    <t>Identificação e assinatura do Responsável Técnico pelo Orçamento:</t>
  </si>
  <si>
    <t>CREA/CAU/CRT:</t>
  </si>
  <si>
    <t>Assinatura do Responsável legal pela empresa e carimbo do CNPJ:</t>
  </si>
  <si>
    <t>Assinatura do Responsável Técnico pelo Orçamento:</t>
  </si>
  <si>
    <t>2.2</t>
  </si>
  <si>
    <t>2.3</t>
  </si>
  <si>
    <t>2.4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</si>
  <si>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</si>
  <si>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</si>
  <si>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</si>
  <si>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</si>
  <si>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</si>
  <si>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</si>
  <si>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</si>
  <si>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</si>
  <si>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</si>
  <si>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</si>
  <si>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</si>
  <si>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</si>
  <si>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</si>
  <si>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</si>
  <si>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</si>
  <si>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</si>
  <si>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</si>
  <si>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</si>
  <si>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</si>
  <si>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</si>
  <si>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</si>
  <si>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</si>
  <si>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</si>
  <si>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</si>
  <si>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</si>
  <si>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</si>
  <si>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</si>
  <si>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</si>
  <si>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</si>
  <si>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</si>
  <si>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</si>
  <si>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</si>
  <si>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</si>
  <si>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</si>
  <si>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</si>
  <si>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</si>
  <si>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</si>
  <si>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</si>
  <si>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</si>
  <si>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</si>
  <si>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</si>
  <si>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</si>
  <si>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</si>
  <si>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</si>
  <si>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</si>
  <si>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</si>
  <si>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</si>
  <si>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</si>
  <si>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</si>
  <si>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3.4</t>
  </si>
  <si>
    <t>3.4.1</t>
  </si>
  <si>
    <t>4.1</t>
  </si>
  <si>
    <t>4.2</t>
  </si>
  <si>
    <t>4.3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</si>
  <si>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</si>
  <si>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</si>
  <si>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</si>
  <si>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</si>
  <si>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</si>
  <si>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</si>
  <si>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</si>
  <si>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</si>
  <si>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</si>
  <si>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</si>
  <si>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</si>
  <si>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</si>
  <si>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</si>
  <si>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</si>
  <si>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</si>
  <si>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</si>
  <si>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</si>
  <si>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</si>
  <si>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 xml:space="preserve"> COMP IF 1 </t>
  </si>
  <si>
    <t>Próprio</t>
  </si>
  <si>
    <t>GERENCIAMENTO DE OBRA (ADM LOCAL)</t>
  </si>
  <si>
    <t>UND</t>
  </si>
  <si>
    <t>SERVIÇOS PRELIMINARES</t>
  </si>
  <si>
    <t xml:space="preserve"> UFF-003-CAN-001 </t>
  </si>
  <si>
    <t>PLACA DE OBRA EM CHAPA DE ACO GALVANIZADO - FORNECIMENTO E INSTALAÇÃO</t>
  </si>
  <si>
    <t>m²</t>
  </si>
  <si>
    <t xml:space="preserve"> UFF-003-CAN-007 </t>
  </si>
  <si>
    <t>MOBILIZAÇÃO DE CONTAINER</t>
  </si>
  <si>
    <t xml:space="preserve"> UFF-003-CAN-005 </t>
  </si>
  <si>
    <t>MOBILIZAÇÃO DE CANTEIRO</t>
  </si>
  <si>
    <t xml:space="preserve"> 97622 </t>
  </si>
  <si>
    <t>SINAPI</t>
  </si>
  <si>
    <t>DEMOLIÇÃO DE ALVENARIA DE BLOCO FURADO, DE FORMA MANUAL, SEM REAPROVEITAMENTO. AF_12/2017</t>
  </si>
  <si>
    <t>m³</t>
  </si>
  <si>
    <t>COBERTURA</t>
  </si>
  <si>
    <t>PILARES</t>
  </si>
  <si>
    <t xml:space="preserve"> 00043082 </t>
  </si>
  <si>
    <t>PERFIL "I" DE ACO LAMINADO, ABAS PARALELAS, "W", QUALQUER BITOLA</t>
  </si>
  <si>
    <t>KG</t>
  </si>
  <si>
    <t xml:space="preserve"> SCO/RJ-MAT095800'-I-09/21 </t>
  </si>
  <si>
    <t>Perfil retangular de tubo industrial galvanizado, (80x100x2,65)mm 7,22KG/M</t>
  </si>
  <si>
    <t xml:space="preserve"> 00001319 </t>
  </si>
  <si>
    <t>CHAPA DE ACO FINA A QUENTE BITOLA MSG 3/16 ", E = 4,75 MM (38,00 KG/M2)</t>
  </si>
  <si>
    <t xml:space="preserve"> 00001332 </t>
  </si>
  <si>
    <t>CHAPA DE ACO GROSSA, ASTM A36, E = 3/8 " (9,53 MM) 74,69 KG/M2</t>
  </si>
  <si>
    <t xml:space="preserve"> 00001333 </t>
  </si>
  <si>
    <t>CHAPA DE ACO GROSSA, ASTM A36, E = 1/2 " (12,70 MM) 99,59 KG/M2</t>
  </si>
  <si>
    <t xml:space="preserve"> 025005 </t>
  </si>
  <si>
    <t>SBC</t>
  </si>
  <si>
    <t>CHUMBADOR QUIMICO AMPOLA ANCORA AQA12 12mm</t>
  </si>
  <si>
    <t>UN</t>
  </si>
  <si>
    <t xml:space="preserve"> 025004 </t>
  </si>
  <si>
    <t>CHUMBADOR QUIMICO AMPOLA ANCORA AQA16 16mm</t>
  </si>
  <si>
    <t xml:space="preserve"> 004026 </t>
  </si>
  <si>
    <t>PARAFUSO ACO SEXTAVADO ASTM A-325 1/2" x 2.1/2"</t>
  </si>
  <si>
    <t xml:space="preserve"> 003156 </t>
  </si>
  <si>
    <t>PORCA ACO SEXTAVADA 1/2"</t>
  </si>
  <si>
    <t xml:space="preserve"> 003422 </t>
  </si>
  <si>
    <t>ARRUELA ACO 1/2"</t>
  </si>
  <si>
    <t xml:space="preserve"> SCO-RJ-MAT007500-I-09/21 </t>
  </si>
  <si>
    <t>Arruela de pressao, de (12,70x2,50)mm, pesada</t>
  </si>
  <si>
    <t xml:space="preserve"> 040351 </t>
  </si>
  <si>
    <t>SOLDA FILETE JUNCAO CHAPA 1/4""</t>
  </si>
  <si>
    <t>M</t>
  </si>
  <si>
    <t xml:space="preserve"> 98750 </t>
  </si>
  <si>
    <t>SOLDA DE TOPO EM CHAPA/PERFIL/TUBO DE AÇO CHANFRADO, ESPESSURA=3/8''. AF_06/2018</t>
  </si>
  <si>
    <t xml:space="preserve"> 006325 </t>
  </si>
  <si>
    <t>PREFABRICACAO E USINAGEM DE PERFIS DE ACO (kg)</t>
  </si>
  <si>
    <t>TERÇAS, VIGAS DE APOIO, TRAVAMENTO E FECHAMENTOS</t>
  </si>
  <si>
    <t xml:space="preserve"> COMP IF 4 </t>
  </si>
  <si>
    <t>PERFIL "U" SIMPLES DE ACO GALVANIZADO DOBRADO 100 X *40* MM, E = 2,65 MM - FORNECIMENTO</t>
  </si>
  <si>
    <t xml:space="preserve"> SCO/RJ-MAT095800-I-09/21 </t>
  </si>
  <si>
    <t>Perfil retangular de tubo industrial galvanizado, (50x50x2,65)mm 21,75Kg/m</t>
  </si>
  <si>
    <t xml:space="preserve"> 00001330 </t>
  </si>
  <si>
    <t>CHAPA DE ACO GROSSA, ASTM A36, E = 1/4 " (6,35 MM) 49,79 KG/M2</t>
  </si>
  <si>
    <t xml:space="preserve"> 00004777 </t>
  </si>
  <si>
    <t>CANTONEIRA ACO ABAS IGUAIS (QUALQUER BITOLA), ESPESSURA ENTRE 1/8" E 1/4"</t>
  </si>
  <si>
    <t xml:space="preserve"> COMP IF 5 </t>
  </si>
  <si>
    <t>BARRA ROSCADA UNC SAE 1010/1020 1/2"</t>
  </si>
  <si>
    <t xml:space="preserve"> 00011027 </t>
  </si>
  <si>
    <t>CHAPA DE ACO GALVANIZADA BITOLA GSG 16, E = 1,55 MM (12,40 KG/M2)</t>
  </si>
  <si>
    <t xml:space="preserve"> COT IF 1 </t>
  </si>
  <si>
    <t>ESTICADOR 1/2"</t>
  </si>
  <si>
    <t xml:space="preserve"> COMP IF 6 </t>
  </si>
  <si>
    <t>MONTAGEM DE ESTRUTURA METÁLICA</t>
  </si>
  <si>
    <t xml:space="preserve"> 89578 </t>
  </si>
  <si>
    <t>TUBO PVC, SÉRIE R, ÁGUA PLUVIAL, DN 100 MM, FORNECIDO E INSTALADO EM CONDUTORES VERTICAIS DE ÁGUAS PLUVIAIS. AF_12/2014</t>
  </si>
  <si>
    <t>TESOURAS</t>
  </si>
  <si>
    <t xml:space="preserve"> COMP IF 7 </t>
  </si>
  <si>
    <t>PERFIL "U" SIMPLES DE ACO GALVANIZADO DOBRADO 50 X *25* MM, E = 3 MM - FORNECIMENTO</t>
  </si>
  <si>
    <t xml:space="preserve"> COMP IF 8 </t>
  </si>
  <si>
    <t>PERFIL "U" SIMPLES DE ACO GALVANIZADO DOBRADO 75 X *40* MM, E = 3 MM - FORNECIMENTO</t>
  </si>
  <si>
    <t xml:space="preserve"> 028018 </t>
  </si>
  <si>
    <t>CHAPA ACO GROSSA 5/16" 7,94mm (62,25kg/m2)</t>
  </si>
  <si>
    <t>COBERTURA EM POLICARBONATO</t>
  </si>
  <si>
    <t xml:space="preserve"> COMP IF 3 </t>
  </si>
  <si>
    <t>CHAPA POLICARBONATO COMPACTO 8MM - FORNECIMENTO E COLOCAÇÃO</t>
  </si>
  <si>
    <t>PINTURA</t>
  </si>
  <si>
    <t xml:space="preserve"> COMP IF 9 </t>
  </si>
  <si>
    <t>FUNDO PREPARADOR PRIMER SINTETICO, PARA ESTRUTURA METALICA, DUAS DEMÃOS, ESPESSURA DE 40 MICRA POR DEMÃO. [ ADAPTADA SINAPI 12/19 (84660)]</t>
  </si>
  <si>
    <t xml:space="preserve"> 100752 </t>
  </si>
  <si>
    <t>PINTURA COM TINTA EPOXÍDICA DE ACABAMENTO APLICADA A ROLO OU PINCEL SOBRE PERFIL METÁLICO EXECUTADO EM FÁBRICA (02 DEMÃOS). AF_01/2020</t>
  </si>
  <si>
    <t xml:space="preserve"> COMP IF 10 </t>
  </si>
  <si>
    <t>PINTURA ESMALTE POLIURETANO, DUAS DEMÃOS, SOBRE SUPERFÍCIE METÁLICA</t>
  </si>
  <si>
    <t>SERVIÇOS COMPLEMENTARES</t>
  </si>
  <si>
    <t>MANUTENÇÃO CANTEIRO</t>
  </si>
  <si>
    <t xml:space="preserve"> 00010776 </t>
  </si>
  <si>
    <t>LOCACAO DE CONTAINER 2,30  X  6,00 M, ALT. 2,50 M, PARA ESCRITORIO, SEM DIVISORIAS INTERNAS E SEM SANITARIO</t>
  </si>
  <si>
    <t>MES</t>
  </si>
  <si>
    <t xml:space="preserve"> UFF-003-CAN-003 </t>
  </si>
  <si>
    <t>LIMPEZA PERMANENTE DO CANTEIRO (CAÇAMBA ESTACIONÁRIA E SERVENTE)</t>
  </si>
  <si>
    <t xml:space="preserve"> 00010777 </t>
  </si>
  <si>
    <t>LOCACAO DE CONTAINER 2,30 X 4,30 M, ALT. 2,50 M, PARA SANITARIO, COM 3 BACIAS, 4 CHUVEIROS, 1 LAVATORIO E 1 MICTORIO</t>
  </si>
  <si>
    <t>SEGURANÇA E SAÚDE</t>
  </si>
  <si>
    <t xml:space="preserve"> 00010527 </t>
  </si>
  <si>
    <t>LOCACAO DE ANDAIME METALICO TUBULAR DE ENCAIXE, TIPO DE TORRE, COM LARGURA DE 1 ATE 1,5 M E ALTURA DE *1,00* M (INCLUSO SAPATAS FIXAS OU RODIZIOS)</t>
  </si>
  <si>
    <t>MXMES</t>
  </si>
  <si>
    <t xml:space="preserve"> 97064 </t>
  </si>
  <si>
    <t>MONTAGEM E DESMONTAGEM DE ANDAIME TUBULAR TIPO TORRE (EXCLUSIVE ANDAIME E LIMPEZA). AF_11/2017</t>
  </si>
  <si>
    <t xml:space="preserve"> 016691 </t>
  </si>
  <si>
    <t>ATESTADO PCMSO (NR7)- ANUAL</t>
  </si>
  <si>
    <t xml:space="preserve"> 016692 </t>
  </si>
  <si>
    <t>ATESTADO PPRA (NR9) - ANUAL</t>
  </si>
  <si>
    <t>REPAROS</t>
  </si>
  <si>
    <t xml:space="preserve"> 023072 </t>
  </si>
  <si>
    <t>REPARO EM MUROS ALVENARIA 0,20m C/REPOSICAO TIJOLOS</t>
  </si>
  <si>
    <t xml:space="preserve"> 090552 </t>
  </si>
  <si>
    <t>CHAPIM EM MASSA PARA TOPO DE MURO EXTERNO</t>
  </si>
  <si>
    <t xml:space="preserve"> 170475 </t>
  </si>
  <si>
    <t>MARMORITE/GRANILITE FUNDIDO NO LOCAL</t>
  </si>
  <si>
    <t xml:space="preserve"> COMP IF 11 </t>
  </si>
  <si>
    <t>CONCRETO (SIKAGROUT OU EQUIVALENTE TÉCNICO) COM 30% PEDRISCOS, INCLUSIVE PREPARO E LANÇAMENTO</t>
  </si>
  <si>
    <t xml:space="preserve"> 00034548 </t>
  </si>
  <si>
    <t>TELA DE ACO SOLDADA GALVANIZADA/ZINCADA PARA ALVENARIA, FIO  D = *1,20 A 1,70* MM, MALHA 15 X 15 MM, (C X L) *50 X 17,5* CM</t>
  </si>
  <si>
    <t>SERVIÇOS FINAIS</t>
  </si>
  <si>
    <t xml:space="preserve"> UFF-025-DVS-003 </t>
  </si>
  <si>
    <t>DESMOBILIZAÇÃO DE CONTAINER</t>
  </si>
  <si>
    <t xml:space="preserve"> UFF-025-DVS-004 </t>
  </si>
  <si>
    <t>DESMOBILIZAÇÃO DE CANTEIRO</t>
  </si>
  <si>
    <t>GERENCIAMENTO DA OBRA (ADM LOCAL)</t>
  </si>
  <si>
    <t>VALOR PROPOSTOPELA EMPRESA</t>
  </si>
  <si>
    <t>VALOR ESTIMADO PELA UFF</t>
  </si>
  <si>
    <t>ANEXO III-A DO EDITAL DE LICITAÇÃO POR RDC ELETRÔNICO N.º 01/2022</t>
  </si>
  <si>
    <t>OBRA: Execução de cobertura em estrutura metálica no pátio descoberto do Instituto de Física.</t>
  </si>
  <si>
    <t>LOCAL: Avenida Gal. Milton Tavares de Souza, s/nº, Campus Universitário da Praia Vermelha, São Domingos, Niterói - RJ</t>
  </si>
  <si>
    <t xml:space="preserve"> - Mês de Referência: Set/2021</t>
  </si>
  <si>
    <t xml:space="preserve"> - Incluso BDI (folha desonerada) sobre preço unitário de: 28,07 %</t>
  </si>
  <si>
    <r>
      <t>A referência utilizada como base de custos é a planilha do Sistema Nacional de Pesquisa de Custos e Índices da Construção Civil (SINAPI) e SBC, ambos de</t>
    </r>
    <r>
      <rPr>
        <b/>
        <sz val="9"/>
        <color indexed="10"/>
        <rFont val="Verdana"/>
        <family val="2"/>
      </rPr>
      <t xml:space="preserve"> Set/2021</t>
    </r>
  </si>
  <si>
    <t xml:space="preserve">As composições que não constam no SINAPI, procedeu-se a obtenção da composição em outra fonte (SBC) e utilizou-se como base de cálculo os insumos do SINAPI. </t>
  </si>
  <si>
    <t>No caso de não haver o insumo no SINAPI, foi mantido a referência de valor indicada na composição do SBC</t>
  </si>
  <si>
    <t>Planilha protegida por senha, com exceção de partes editáveis como cabeçalho (A1:A2), percentual de desconto (J94) e linhas inferiores;</t>
  </si>
  <si>
    <t>Para complementar a planilha basta a licitante digitar o percentual de desconto proposto na célula acima (coluna J e linha 94), substituindo o valor 0,0000%;</t>
  </si>
  <si>
    <t>Total mensal executado sem gerenciamento</t>
  </si>
  <si>
    <t>Total do orçamento s/ Administração</t>
  </si>
  <si>
    <t>MÊS 3</t>
  </si>
  <si>
    <t>MÊS 2</t>
  </si>
  <si>
    <t>ANEXO III-B DO EDITAL DE LICITAÇÃO POR RDC ELETRÔNICO N.º 01/2022</t>
  </si>
  <si>
    <t>RESUMO DE ORÇAMENTO PARA EXECUÇÃO DE OBRA POR EMPREITADA POR PREÇO UNITÁRIO</t>
  </si>
  <si>
    <t>1.</t>
  </si>
  <si>
    <t>2.</t>
  </si>
  <si>
    <t>3.</t>
  </si>
  <si>
    <t>4.</t>
  </si>
  <si>
    <t>5.</t>
  </si>
  <si>
    <t xml:space="preserve">TOTAL GERAL </t>
  </si>
  <si>
    <t>ANEXO III-C DO EDITAL DE LICITAÇÃO POR RDC ELETRÔNICO N.º 01/2022</t>
  </si>
  <si>
    <t>Percentual correspondente ao gerenciamento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</si>
</sst>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2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sz val="12"/>
      <name val="Courier"/>
      <family val="3"/>
    </font>
    <font>
      <i/>
      <sz val="7"/>
      <name val="Verdana"/>
      <family val="2"/>
    </font>
    <font>
      <i/>
      <sz val="7"/>
      <color indexed="8"/>
      <name val="Verdana"/>
      <family val="2"/>
    </font>
    <font>
      <b/>
      <sz val="9"/>
      <color rgb="FFFF0000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8EB4E3"/>
      </patternFill>
    </fill>
    <fill>
      <patternFill patternType="solid">
        <fgColor theme="4" tint="0.79998168889431442"/>
        <bgColor rgb="FF8EB4E3"/>
      </patternFill>
    </fill>
    <fill>
      <patternFill patternType="solid">
        <fgColor rgb="FFD8ECF6"/>
        <bgColor rgb="FFD8ECF6"/>
      </patternFill>
    </fill>
    <fill>
      <patternFill patternType="solid">
        <fgColor rgb="FFF9FDF7"/>
        <bgColor rgb="FFF9FDF7"/>
      </patternFill>
    </fill>
    <fill>
      <patternFill patternType="solid">
        <fgColor rgb="FFFAF9F5"/>
        <bgColor rgb="FFFAF9F5"/>
      </patternFill>
    </fill>
    <fill>
      <patternFill patternType="solid">
        <fgColor theme="4" tint="0.79998168889431442"/>
        <bgColor rgb="FFD8EC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rgb="FFD8EC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9FDF7"/>
      </patternFill>
    </fill>
    <fill>
      <patternFill patternType="solid">
        <fgColor theme="0"/>
        <bgColor rgb="FFD8ECF6"/>
      </patternFill>
    </fill>
    <fill>
      <patternFill patternType="solid">
        <fgColor theme="3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rgb="FF000000"/>
      </left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rgb="FF000000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rgb="FF00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rgb="FF000000"/>
      </left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 diagonalUp="1">
      <left style="hair">
        <color rgb="FF000000"/>
      </left>
      <right style="double">
        <color indexed="64"/>
      </right>
      <top/>
      <bottom style="hair">
        <color rgb="FF000000"/>
      </bottom>
      <diagonal style="double">
        <color rgb="FF000000"/>
      </diagonal>
    </border>
    <border diagonalUp="1">
      <left style="hair">
        <color rgb="FF000000"/>
      </left>
      <right style="hair">
        <color rgb="FF000000"/>
      </right>
      <top/>
      <bottom style="hair">
        <color rgb="FF000000"/>
      </bottom>
      <diagonal style="double">
        <color rgb="FF000000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hair">
        <color rgb="FF000000"/>
      </left>
      <right style="double">
        <color indexed="64"/>
      </right>
      <top style="thin">
        <color indexed="64"/>
      </top>
      <bottom/>
      <diagonal style="double">
        <color rgb="FF000000"/>
      </diagonal>
    </border>
    <border diagonalUp="1">
      <left style="hair">
        <color rgb="FF000000"/>
      </left>
      <right style="hair">
        <color rgb="FF000000"/>
      </right>
      <top style="thin">
        <color indexed="64"/>
      </top>
      <bottom/>
      <diagonal style="double">
        <color rgb="FF000000"/>
      </diagonal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double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65" fontId="24" fillId="0" borderId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4" borderId="7" applyNumberFormat="0" applyFont="0" applyAlignment="0" applyProtection="0"/>
    <xf numFmtId="0" fontId="18" fillId="2" borderId="8" applyNumberFormat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6" fontId="1" fillId="0" borderId="0"/>
    <xf numFmtId="16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46" fillId="0" borderId="0"/>
    <xf numFmtId="43" fontId="50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4" fontId="5" fillId="17" borderId="10" xfId="38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vertical="center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2" fontId="5" fillId="17" borderId="10" xfId="0" applyNumberFormat="1" applyFont="1" applyFill="1" applyBorder="1" applyAlignment="1">
      <alignment horizontal="center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2" fontId="5" fillId="17" borderId="10" xfId="0" applyNumberFormat="1" applyFont="1" applyFill="1" applyBorder="1" applyAlignment="1" applyProtection="1">
      <alignment horizontal="center" vertical="center" wrapText="1"/>
    </xf>
    <xf numFmtId="4" fontId="35" fillId="17" borderId="10" xfId="0" applyNumberFormat="1" applyFont="1" applyFill="1" applyBorder="1" applyAlignment="1">
      <alignment horizontal="right" vertical="center"/>
    </xf>
    <xf numFmtId="10" fontId="5" fillId="17" borderId="10" xfId="6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left" wrapText="1"/>
    </xf>
    <xf numFmtId="0" fontId="5" fillId="0" borderId="10" xfId="0" applyFont="1" applyBorder="1"/>
    <xf numFmtId="0" fontId="5" fillId="0" borderId="15" xfId="0" applyFont="1" applyBorder="1" applyAlignment="1"/>
    <xf numFmtId="0" fontId="42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17" borderId="0" xfId="0" applyFont="1" applyFill="1" applyAlignment="1">
      <alignment vertical="center"/>
    </xf>
    <xf numFmtId="0" fontId="44" fillId="0" borderId="20" xfId="0" applyFont="1" applyBorder="1"/>
    <xf numFmtId="10" fontId="44" fillId="20" borderId="24" xfId="0" applyNumberFormat="1" applyFont="1" applyFill="1" applyBorder="1" applyAlignment="1">
      <alignment horizontal="center"/>
    </xf>
    <xf numFmtId="10" fontId="44" fillId="0" borderId="25" xfId="0" applyNumberFormat="1" applyFont="1" applyBorder="1"/>
    <xf numFmtId="4" fontId="45" fillId="17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4" fillId="0" borderId="27" xfId="0" applyNumberFormat="1" applyFont="1" applyBorder="1"/>
    <xf numFmtId="10" fontId="44" fillId="20" borderId="10" xfId="0" applyNumberFormat="1" applyFont="1" applyFill="1" applyBorder="1" applyAlignment="1">
      <alignment horizontal="center"/>
    </xf>
    <xf numFmtId="10" fontId="44" fillId="19" borderId="10" xfId="0" applyNumberFormat="1" applyFont="1" applyFill="1" applyBorder="1" applyAlignment="1">
      <alignment horizontal="center"/>
    </xf>
    <xf numFmtId="10" fontId="44" fillId="0" borderId="27" xfId="0" applyNumberFormat="1" applyFont="1" applyBorder="1"/>
    <xf numFmtId="4" fontId="6" fillId="18" borderId="31" xfId="0" applyNumberFormat="1" applyFont="1" applyFill="1" applyBorder="1" applyAlignment="1">
      <alignment vertical="center"/>
    </xf>
    <xf numFmtId="0" fontId="44" fillId="0" borderId="0" xfId="0" applyFont="1"/>
    <xf numFmtId="4" fontId="35" fillId="18" borderId="17" xfId="0" applyNumberFormat="1" applyFont="1" applyFill="1" applyBorder="1" applyAlignment="1">
      <alignment horizontal="center"/>
    </xf>
    <xf numFmtId="10" fontId="5" fillId="0" borderId="17" xfId="78" applyNumberFormat="1" applyFont="1" applyFill="1" applyBorder="1" applyAlignment="1">
      <alignment horizontal="center" vertical="center" wrapText="1"/>
    </xf>
    <xf numFmtId="4" fontId="6" fillId="0" borderId="35" xfId="78" applyNumberFormat="1" applyFont="1" applyFill="1" applyBorder="1" applyAlignment="1">
      <alignment horizontal="center" vertical="center" wrapText="1"/>
    </xf>
    <xf numFmtId="10" fontId="43" fillId="0" borderId="39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top" wrapText="1"/>
    </xf>
    <xf numFmtId="0" fontId="34" fillId="0" borderId="0" xfId="0" applyFont="1"/>
    <xf numFmtId="4" fontId="34" fillId="0" borderId="0" xfId="0" applyNumberFormat="1" applyFont="1"/>
    <xf numFmtId="0" fontId="31" fillId="0" borderId="0" xfId="0" applyFont="1" applyAlignment="1">
      <alignment vertical="distributed" wrapText="1"/>
    </xf>
    <xf numFmtId="0" fontId="8" fillId="0" borderId="0" xfId="0" applyFont="1" applyAlignment="1">
      <alignment vertical="distributed" wrapText="1"/>
    </xf>
    <xf numFmtId="0" fontId="34" fillId="0" borderId="0" xfId="0" applyFont="1" applyAlignment="1">
      <alignment horizontal="left" vertical="center" wrapText="1"/>
    </xf>
    <xf numFmtId="2" fontId="5" fillId="17" borderId="10" xfId="38" applyNumberFormat="1" applyFont="1" applyFill="1" applyBorder="1"/>
    <xf numFmtId="0" fontId="5" fillId="17" borderId="10" xfId="0" applyFont="1" applyFill="1" applyBorder="1"/>
    <xf numFmtId="4" fontId="5" fillId="17" borderId="10" xfId="0" applyNumberFormat="1" applyFont="1" applyFill="1" applyBorder="1"/>
    <xf numFmtId="4" fontId="6" fillId="17" borderId="10" xfId="0" applyNumberFormat="1" applyFont="1" applyFill="1" applyBorder="1"/>
    <xf numFmtId="4" fontId="5" fillId="17" borderId="10" xfId="0" applyNumberFormat="1" applyFont="1" applyFill="1" applyBorder="1" applyAlignment="1">
      <alignment horizontal="right" vertical="center"/>
    </xf>
    <xf numFmtId="0" fontId="35" fillId="22" borderId="50" xfId="0" applyFont="1" applyFill="1" applyBorder="1" applyAlignment="1">
      <alignment horizontal="center" vertical="center" wrapText="1"/>
    </xf>
    <xf numFmtId="0" fontId="35" fillId="23" borderId="50" xfId="0" applyFont="1" applyFill="1" applyBorder="1" applyAlignment="1">
      <alignment horizontal="center" vertical="center" wrapText="1"/>
    </xf>
    <xf numFmtId="0" fontId="36" fillId="24" borderId="5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 applyProtection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right"/>
    </xf>
    <xf numFmtId="44" fontId="5" fillId="25" borderId="10" xfId="38" applyFont="1" applyFill="1" applyBorder="1"/>
    <xf numFmtId="44" fontId="6" fillId="25" borderId="10" xfId="38" applyFont="1" applyFill="1" applyBorder="1"/>
    <xf numFmtId="0" fontId="39" fillId="25" borderId="10" xfId="0" applyFont="1" applyFill="1" applyBorder="1"/>
    <xf numFmtId="4" fontId="6" fillId="25" borderId="10" xfId="0" applyNumberFormat="1" applyFont="1" applyFill="1" applyBorder="1"/>
    <xf numFmtId="0" fontId="36" fillId="24" borderId="50" xfId="0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right" vertical="center"/>
    </xf>
    <xf numFmtId="0" fontId="36" fillId="26" borderId="5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/>
    </xf>
    <xf numFmtId="2" fontId="5" fillId="27" borderId="10" xfId="0" applyNumberFormat="1" applyFont="1" applyFill="1" applyBorder="1" applyAlignment="1" applyProtection="1">
      <alignment horizontal="left" vertical="center" wrapText="1"/>
    </xf>
    <xf numFmtId="0" fontId="5" fillId="27" borderId="10" xfId="0" applyFont="1" applyFill="1" applyBorder="1" applyAlignment="1">
      <alignment horizontal="center" vertical="center" wrapText="1"/>
    </xf>
    <xf numFmtId="2" fontId="5" fillId="27" borderId="10" xfId="0" applyNumberFormat="1" applyFont="1" applyFill="1" applyBorder="1" applyAlignment="1">
      <alignment horizontal="center" vertical="center" wrapText="1"/>
    </xf>
    <xf numFmtId="4" fontId="5" fillId="27" borderId="10" xfId="0" applyNumberFormat="1" applyFont="1" applyFill="1" applyBorder="1" applyAlignment="1">
      <alignment horizontal="right" vertical="center"/>
    </xf>
    <xf numFmtId="2" fontId="5" fillId="27" borderId="10" xfId="0" applyNumberFormat="1" applyFont="1" applyFill="1" applyBorder="1" applyAlignment="1">
      <alignment horizontal="right"/>
    </xf>
    <xf numFmtId="44" fontId="5" fillId="27" borderId="10" xfId="38" applyFont="1" applyFill="1" applyBorder="1"/>
    <xf numFmtId="0" fontId="39" fillId="27" borderId="10" xfId="0" applyFont="1" applyFill="1" applyBorder="1"/>
    <xf numFmtId="0" fontId="5" fillId="26" borderId="10" xfId="0" applyFont="1" applyFill="1" applyBorder="1" applyAlignment="1" applyProtection="1">
      <alignment horizontal="center" vertical="center" wrapText="1"/>
    </xf>
    <xf numFmtId="2" fontId="5" fillId="26" borderId="10" xfId="0" applyNumberFormat="1" applyFont="1" applyFill="1" applyBorder="1" applyAlignment="1" applyProtection="1">
      <alignment horizontal="left" vertical="center" wrapText="1"/>
    </xf>
    <xf numFmtId="0" fontId="5" fillId="26" borderId="10" xfId="0" applyFont="1" applyFill="1" applyBorder="1" applyAlignment="1">
      <alignment horizontal="center" vertical="center" wrapText="1"/>
    </xf>
    <xf numFmtId="2" fontId="5" fillId="26" borderId="10" xfId="0" applyNumberFormat="1" applyFont="1" applyFill="1" applyBorder="1" applyAlignment="1">
      <alignment horizontal="center" vertical="center" wrapText="1"/>
    </xf>
    <xf numFmtId="4" fontId="5" fillId="26" borderId="10" xfId="0" applyNumberFormat="1" applyFont="1" applyFill="1" applyBorder="1" applyAlignment="1">
      <alignment horizontal="right" vertical="center"/>
    </xf>
    <xf numFmtId="2" fontId="5" fillId="26" borderId="10" xfId="0" applyNumberFormat="1" applyFont="1" applyFill="1" applyBorder="1" applyAlignment="1">
      <alignment horizontal="right"/>
    </xf>
    <xf numFmtId="44" fontId="5" fillId="26" borderId="10" xfId="38" applyFont="1" applyFill="1" applyBorder="1"/>
    <xf numFmtId="0" fontId="39" fillId="26" borderId="10" xfId="0" applyFont="1" applyFill="1" applyBorder="1"/>
    <xf numFmtId="0" fontId="5" fillId="26" borderId="10" xfId="0" applyNumberFormat="1" applyFont="1" applyFill="1" applyBorder="1" applyAlignment="1">
      <alignment horizontal="center" vertical="center" wrapText="1"/>
    </xf>
    <xf numFmtId="4" fontId="35" fillId="26" borderId="10" xfId="0" applyNumberFormat="1" applyFont="1" applyFill="1" applyBorder="1" applyAlignment="1">
      <alignment horizontal="right" vertical="center"/>
    </xf>
    <xf numFmtId="10" fontId="5" fillId="26" borderId="10" xfId="60" applyNumberFormat="1" applyFont="1" applyFill="1" applyBorder="1" applyAlignment="1">
      <alignment horizontal="center" vertical="center" wrapText="1"/>
    </xf>
    <xf numFmtId="4" fontId="6" fillId="26" borderId="10" xfId="38" applyNumberFormat="1" applyFont="1" applyFill="1" applyBorder="1" applyAlignment="1">
      <alignment vertical="center"/>
    </xf>
    <xf numFmtId="44" fontId="5" fillId="26" borderId="10" xfId="0" applyNumberFormat="1" applyFont="1" applyFill="1" applyBorder="1"/>
    <xf numFmtId="44" fontId="38" fillId="25" borderId="10" xfId="38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vertical="center" wrapText="1"/>
    </xf>
    <xf numFmtId="10" fontId="6" fillId="25" borderId="18" xfId="60" applyNumberFormat="1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vertical="center" wrapText="1"/>
    </xf>
    <xf numFmtId="0" fontId="3" fillId="25" borderId="0" xfId="0" applyFont="1" applyFill="1"/>
    <xf numFmtId="0" fontId="5" fillId="25" borderId="0" xfId="0" applyFont="1" applyFill="1"/>
    <xf numFmtId="0" fontId="36" fillId="21" borderId="50" xfId="0" applyFont="1" applyFill="1" applyBorder="1" applyAlignment="1">
      <alignment horizontal="left" vertical="center" wrapText="1"/>
    </xf>
    <xf numFmtId="0" fontId="35" fillId="28" borderId="50" xfId="0" applyFont="1" applyFill="1" applyBorder="1" applyAlignment="1">
      <alignment horizontal="center" vertical="center" wrapText="1"/>
    </xf>
    <xf numFmtId="10" fontId="5" fillId="17" borderId="10" xfId="60" applyNumberFormat="1" applyFont="1" applyFill="1" applyBorder="1" applyAlignment="1">
      <alignment horizontal="right" vertical="center"/>
    </xf>
    <xf numFmtId="9" fontId="5" fillId="17" borderId="10" xfId="60" applyFont="1" applyFill="1" applyBorder="1" applyAlignment="1">
      <alignment horizontal="center" vertical="center" wrapText="1"/>
    </xf>
    <xf numFmtId="4" fontId="5" fillId="25" borderId="10" xfId="0" applyNumberFormat="1" applyFont="1" applyFill="1" applyBorder="1"/>
    <xf numFmtId="2" fontId="6" fillId="25" borderId="10" xfId="0" applyNumberFormat="1" applyFont="1" applyFill="1" applyBorder="1" applyAlignment="1" applyProtection="1">
      <alignment horizontal="left" vertical="center" wrapText="1"/>
    </xf>
    <xf numFmtId="4" fontId="5" fillId="26" borderId="10" xfId="0" applyNumberFormat="1" applyFont="1" applyFill="1" applyBorder="1" applyAlignment="1">
      <alignment vertical="center"/>
    </xf>
    <xf numFmtId="4" fontId="5" fillId="27" borderId="10" xfId="0" applyNumberFormat="1" applyFont="1" applyFill="1" applyBorder="1"/>
    <xf numFmtId="4" fontId="5" fillId="25" borderId="10" xfId="0" applyNumberFormat="1" applyFont="1" applyFill="1" applyBorder="1" applyAlignment="1">
      <alignment vertical="center"/>
    </xf>
    <xf numFmtId="4" fontId="6" fillId="25" borderId="10" xfId="0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10" fontId="44" fillId="0" borderId="0" xfId="0" applyNumberFormat="1" applyFont="1"/>
    <xf numFmtId="10" fontId="5" fillId="0" borderId="35" xfId="78" applyNumberFormat="1" applyFont="1" applyFill="1" applyBorder="1" applyAlignment="1">
      <alignment horizontal="center" vertical="center" wrapText="1"/>
    </xf>
    <xf numFmtId="4" fontId="44" fillId="0" borderId="0" xfId="0" applyNumberFormat="1" applyFont="1"/>
    <xf numFmtId="4" fontId="5" fillId="0" borderId="35" xfId="80" applyNumberFormat="1" applyFont="1" applyFill="1" applyBorder="1" applyAlignment="1">
      <alignment horizontal="center" wrapText="1"/>
    </xf>
    <xf numFmtId="4" fontId="45" fillId="17" borderId="10" xfId="0" applyNumberFormat="1" applyFont="1" applyFill="1" applyBorder="1" applyAlignment="1">
      <alignment horizontal="center" vertical="center"/>
    </xf>
    <xf numFmtId="10" fontId="45" fillId="0" borderId="10" xfId="78" applyNumberFormat="1" applyFont="1" applyBorder="1" applyAlignment="1">
      <alignment horizontal="center"/>
    </xf>
    <xf numFmtId="0" fontId="43" fillId="18" borderId="60" xfId="0" applyFont="1" applyFill="1" applyBorder="1" applyAlignment="1">
      <alignment horizontal="center"/>
    </xf>
    <xf numFmtId="0" fontId="43" fillId="18" borderId="61" xfId="0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32" fillId="18" borderId="0" xfId="0" applyFont="1" applyFill="1" applyBorder="1" applyAlignment="1"/>
    <xf numFmtId="0" fontId="6" fillId="26" borderId="10" xfId="0" applyFont="1" applyFill="1" applyBorder="1" applyAlignment="1">
      <alignment horizontal="center" vertical="center" wrapText="1"/>
    </xf>
    <xf numFmtId="10" fontId="45" fillId="25" borderId="10" xfId="78" applyNumberFormat="1" applyFont="1" applyFill="1" applyBorder="1" applyAlignment="1">
      <alignment horizontal="center"/>
    </xf>
    <xf numFmtId="10" fontId="45" fillId="25" borderId="10" xfId="0" applyNumberFormat="1" applyFont="1" applyFill="1" applyBorder="1" applyAlignment="1">
      <alignment horizontal="center"/>
    </xf>
    <xf numFmtId="10" fontId="6" fillId="18" borderId="31" xfId="78" applyNumberFormat="1" applyFont="1" applyFill="1" applyBorder="1" applyAlignment="1">
      <alignment horizontal="center" vertical="center"/>
    </xf>
    <xf numFmtId="10" fontId="5" fillId="17" borderId="10" xfId="38" applyNumberFormat="1" applyFont="1" applyFill="1" applyBorder="1" applyAlignment="1">
      <alignment vertical="center"/>
    </xf>
    <xf numFmtId="10" fontId="6" fillId="25" borderId="10" xfId="38" applyNumberFormat="1" applyFont="1" applyFill="1" applyBorder="1"/>
    <xf numFmtId="10" fontId="6" fillId="27" borderId="10" xfId="38" applyNumberFormat="1" applyFont="1" applyFill="1" applyBorder="1"/>
    <xf numFmtId="10" fontId="6" fillId="26" borderId="10" xfId="38" applyNumberFormat="1" applyFont="1" applyFill="1" applyBorder="1"/>
    <xf numFmtId="10" fontId="5" fillId="26" borderId="10" xfId="38" applyNumberFormat="1" applyFont="1" applyFill="1" applyBorder="1" applyAlignment="1">
      <alignment vertical="center"/>
    </xf>
    <xf numFmtId="10" fontId="6" fillId="25" borderId="10" xfId="60" applyNumberFormat="1" applyFont="1" applyFill="1" applyBorder="1" applyAlignment="1" applyProtection="1">
      <alignment horizontal="right" vertical="center"/>
      <protection locked="0"/>
    </xf>
    <xf numFmtId="4" fontId="34" fillId="0" borderId="0" xfId="0" applyNumberFormat="1" applyFont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4" fontId="5" fillId="0" borderId="0" xfId="38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4" fontId="34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distributed" wrapText="1"/>
      <protection locked="0"/>
    </xf>
    <xf numFmtId="0" fontId="37" fillId="0" borderId="0" xfId="0" applyFont="1" applyAlignment="1">
      <alignment horizontal="center"/>
    </xf>
    <xf numFmtId="0" fontId="39" fillId="0" borderId="10" xfId="0" applyFont="1" applyBorder="1"/>
    <xf numFmtId="0" fontId="6" fillId="17" borderId="10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2" fontId="5" fillId="17" borderId="0" xfId="0" applyNumberFormat="1" applyFont="1" applyFill="1" applyAlignment="1">
      <alignment horizontal="left" vertical="center" wrapText="1"/>
    </xf>
    <xf numFmtId="0" fontId="39" fillId="17" borderId="11" xfId="0" applyFont="1" applyFill="1" applyBorder="1"/>
    <xf numFmtId="0" fontId="39" fillId="17" borderId="13" xfId="0" applyFont="1" applyFill="1" applyBorder="1"/>
    <xf numFmtId="0" fontId="41" fillId="0" borderId="0" xfId="0" applyFont="1" applyAlignment="1">
      <alignment vertical="center" textRotation="255"/>
    </xf>
    <xf numFmtId="0" fontId="3" fillId="0" borderId="0" xfId="0" applyFont="1" applyAlignment="1">
      <alignment horizontal="center"/>
    </xf>
    <xf numFmtId="44" fontId="38" fillId="30" borderId="10" xfId="38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9" fontId="30" fillId="30" borderId="0" xfId="0" applyNumberFormat="1" applyFont="1" applyFill="1" applyAlignment="1">
      <alignment horizontal="center" vertical="center"/>
    </xf>
    <xf numFmtId="4" fontId="6" fillId="30" borderId="11" xfId="38" applyNumberFormat="1" applyFont="1" applyFill="1" applyBorder="1" applyAlignment="1">
      <alignment vertical="center"/>
    </xf>
    <xf numFmtId="0" fontId="6" fillId="0" borderId="10" xfId="0" applyFont="1" applyBorder="1"/>
    <xf numFmtId="0" fontId="6" fillId="0" borderId="10" xfId="0" applyFont="1" applyBorder="1" applyAlignment="1">
      <alignment vertical="center"/>
    </xf>
    <xf numFmtId="10" fontId="5" fillId="25" borderId="10" xfId="78" applyNumberFormat="1" applyFont="1" applyFill="1" applyBorder="1" applyAlignment="1">
      <alignment horizontal="center" vertical="center"/>
    </xf>
    <xf numFmtId="10" fontId="5" fillId="0" borderId="10" xfId="0" applyNumberFormat="1" applyFont="1" applyBorder="1"/>
    <xf numFmtId="10" fontId="39" fillId="17" borderId="10" xfId="0" applyNumberFormat="1" applyFont="1" applyFill="1" applyBorder="1"/>
    <xf numFmtId="10" fontId="39" fillId="0" borderId="10" xfId="0" applyNumberFormat="1" applyFont="1" applyBorder="1"/>
    <xf numFmtId="0" fontId="9" fillId="0" borderId="16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4" fontId="44" fillId="0" borderId="27" xfId="0" applyNumberFormat="1" applyFont="1" applyBorder="1" applyAlignment="1">
      <alignment vertical="center"/>
    </xf>
    <xf numFmtId="43" fontId="44" fillId="0" borderId="0" xfId="80" applyFont="1"/>
    <xf numFmtId="0" fontId="32" fillId="18" borderId="0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1" fillId="0" borderId="0" xfId="0" quotePrefix="1" applyFont="1" applyAlignment="1">
      <alignment horizontal="left" vertical="distributed" wrapText="1"/>
    </xf>
    <xf numFmtId="4" fontId="38" fillId="17" borderId="73" xfId="38" applyNumberFormat="1" applyFont="1" applyFill="1" applyBorder="1" applyAlignment="1">
      <alignment horizontal="center" vertical="center"/>
    </xf>
    <xf numFmtId="4" fontId="38" fillId="17" borderId="74" xfId="38" applyNumberFormat="1" applyFont="1" applyFill="1" applyBorder="1" applyAlignment="1">
      <alignment horizontal="center" vertical="center"/>
    </xf>
    <xf numFmtId="0" fontId="38" fillId="30" borderId="10" xfId="0" applyFont="1" applyFill="1" applyBorder="1" applyAlignment="1">
      <alignment horizontal="center" vertical="center"/>
    </xf>
    <xf numFmtId="0" fontId="38" fillId="30" borderId="10" xfId="0" applyFont="1" applyFill="1" applyBorder="1" applyAlignment="1">
      <alignment horizontal="center" vertical="center" wrapText="1"/>
    </xf>
    <xf numFmtId="44" fontId="38" fillId="30" borderId="10" xfId="38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75" xfId="0" applyFont="1" applyBorder="1" applyAlignment="1" applyProtection="1">
      <alignment horizontal="center" vertical="top" wrapText="1"/>
      <protection locked="0"/>
    </xf>
    <xf numFmtId="0" fontId="9" fillId="0" borderId="76" xfId="0" applyFont="1" applyBorder="1" applyAlignment="1" applyProtection="1">
      <alignment horizontal="center" vertical="top" wrapText="1"/>
      <protection locked="0"/>
    </xf>
    <xf numFmtId="0" fontId="9" fillId="0" borderId="74" xfId="0" applyFont="1" applyBorder="1" applyAlignment="1" applyProtection="1">
      <alignment horizontal="center" vertical="top" wrapText="1"/>
      <protection locked="0"/>
    </xf>
    <xf numFmtId="0" fontId="9" fillId="0" borderId="73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 wrapText="1"/>
    </xf>
    <xf numFmtId="0" fontId="4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2" fillId="18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4" fillId="0" borderId="0" xfId="0" applyFont="1" applyAlignment="1" applyProtection="1">
      <alignment horizontal="left" vertical="center" wrapText="1"/>
      <protection locked="0"/>
    </xf>
    <xf numFmtId="0" fontId="31" fillId="0" borderId="0" xfId="0" quotePrefix="1" applyFont="1" applyBorder="1" applyAlignment="1" applyProtection="1">
      <alignment horizontal="left" vertical="distributed" wrapText="1"/>
      <protection locked="0"/>
    </xf>
    <xf numFmtId="0" fontId="38" fillId="25" borderId="11" xfId="0" applyFont="1" applyFill="1" applyBorder="1" applyAlignment="1">
      <alignment horizontal="center" vertical="center" wrapText="1"/>
    </xf>
    <xf numFmtId="0" fontId="38" fillId="25" borderId="12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4" fontId="38" fillId="25" borderId="10" xfId="38" applyNumberFormat="1" applyFont="1" applyFill="1" applyBorder="1" applyAlignment="1">
      <alignment horizontal="center" vertical="center"/>
    </xf>
    <xf numFmtId="0" fontId="34" fillId="0" borderId="0" xfId="0" applyFont="1" applyAlignment="1" applyProtection="1">
      <protection locked="0"/>
    </xf>
    <xf numFmtId="0" fontId="6" fillId="25" borderId="16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4" fontId="34" fillId="0" borderId="0" xfId="0" applyNumberFormat="1" applyFont="1" applyAlignment="1" applyProtection="1">
      <alignment horizontal="center" vertical="center"/>
      <protection locked="0"/>
    </xf>
    <xf numFmtId="0" fontId="38" fillId="25" borderId="10" xfId="0" applyFont="1" applyFill="1" applyBorder="1" applyAlignment="1">
      <alignment horizontal="center" vertical="center" wrapText="1"/>
    </xf>
    <xf numFmtId="2" fontId="38" fillId="25" borderId="10" xfId="0" applyNumberFormat="1" applyFont="1" applyFill="1" applyBorder="1" applyAlignment="1">
      <alignment horizontal="center" vertical="center" wrapText="1"/>
    </xf>
    <xf numFmtId="44" fontId="38" fillId="25" borderId="10" xfId="38" applyFont="1" applyFill="1" applyBorder="1" applyAlignment="1">
      <alignment horizontal="center" vertical="center" wrapText="1"/>
    </xf>
    <xf numFmtId="4" fontId="6" fillId="25" borderId="11" xfId="38" applyNumberFormat="1" applyFont="1" applyFill="1" applyBorder="1" applyAlignment="1">
      <alignment horizontal="center" vertical="center"/>
    </xf>
    <xf numFmtId="4" fontId="6" fillId="25" borderId="13" xfId="38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1" fillId="0" borderId="14" xfId="0" applyFont="1" applyBorder="1" applyAlignment="1" applyProtection="1">
      <alignment horizontal="center" vertical="center" textRotation="255"/>
      <protection locked="0"/>
    </xf>
    <xf numFmtId="0" fontId="41" fillId="0" borderId="0" xfId="0" applyFont="1" applyBorder="1" applyAlignment="1" applyProtection="1">
      <alignment horizontal="center" vertical="center" textRotation="255"/>
      <protection locked="0"/>
    </xf>
    <xf numFmtId="4" fontId="51" fillId="0" borderId="0" xfId="0" applyNumberFormat="1" applyFont="1" applyAlignment="1" applyProtection="1">
      <alignment horizontal="left" vertical="center" wrapText="1"/>
      <protection locked="0"/>
    </xf>
    <xf numFmtId="4" fontId="52" fillId="0" borderId="0" xfId="0" applyNumberFormat="1" applyFont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38" fillId="25" borderId="10" xfId="0" applyFont="1" applyFill="1" applyBorder="1" applyAlignment="1">
      <alignment horizontal="center" vertical="center"/>
    </xf>
    <xf numFmtId="2" fontId="38" fillId="25" borderId="10" xfId="0" applyNumberFormat="1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/>
    </xf>
    <xf numFmtId="0" fontId="38" fillId="25" borderId="24" xfId="0" applyFont="1" applyFill="1" applyBorder="1" applyAlignment="1">
      <alignment horizontal="center" vertical="center"/>
    </xf>
    <xf numFmtId="0" fontId="31" fillId="0" borderId="0" xfId="0" quotePrefix="1" applyFont="1" applyAlignment="1">
      <alignment horizontal="center" vertical="top" wrapText="1"/>
    </xf>
    <xf numFmtId="10" fontId="6" fillId="18" borderId="32" xfId="0" applyNumberFormat="1" applyFont="1" applyFill="1" applyBorder="1" applyAlignment="1">
      <alignment horizontal="center"/>
    </xf>
    <xf numFmtId="10" fontId="6" fillId="18" borderId="33" xfId="0" applyNumberFormat="1" applyFont="1" applyFill="1" applyBorder="1" applyAlignment="1">
      <alignment horizontal="center"/>
    </xf>
    <xf numFmtId="10" fontId="6" fillId="18" borderId="34" xfId="0" applyNumberFormat="1" applyFont="1" applyFill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8" fillId="0" borderId="43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top" wrapText="1"/>
    </xf>
    <xf numFmtId="0" fontId="48" fillId="0" borderId="47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center"/>
    </xf>
    <xf numFmtId="4" fontId="36" fillId="18" borderId="56" xfId="0" applyNumberFormat="1" applyFont="1" applyFill="1" applyBorder="1" applyAlignment="1">
      <alignment horizontal="center"/>
    </xf>
    <xf numFmtId="4" fontId="36" fillId="18" borderId="53" xfId="0" applyNumberFormat="1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 vertical="center"/>
    </xf>
    <xf numFmtId="0" fontId="6" fillId="18" borderId="58" xfId="0" applyFont="1" applyFill="1" applyBorder="1" applyAlignment="1">
      <alignment horizontal="center" vertical="center"/>
    </xf>
    <xf numFmtId="10" fontId="6" fillId="18" borderId="36" xfId="0" applyNumberFormat="1" applyFont="1" applyFill="1" applyBorder="1" applyAlignment="1">
      <alignment horizontal="center" vertical="center"/>
    </xf>
    <xf numFmtId="10" fontId="6" fillId="18" borderId="37" xfId="0" applyNumberFormat="1" applyFont="1" applyFill="1" applyBorder="1" applyAlignment="1">
      <alignment horizontal="center" vertical="center"/>
    </xf>
    <xf numFmtId="10" fontId="6" fillId="18" borderId="38" xfId="0" applyNumberFormat="1" applyFont="1" applyFill="1" applyBorder="1" applyAlignment="1">
      <alignment horizontal="center" vertical="center"/>
    </xf>
    <xf numFmtId="4" fontId="36" fillId="18" borderId="57" xfId="0" applyNumberFormat="1" applyFont="1" applyFill="1" applyBorder="1" applyAlignment="1">
      <alignment horizontal="center"/>
    </xf>
    <xf numFmtId="4" fontId="36" fillId="18" borderId="54" xfId="0" applyNumberFormat="1" applyFont="1" applyFill="1" applyBorder="1" applyAlignment="1">
      <alignment horizont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4" fontId="6" fillId="18" borderId="46" xfId="0" applyNumberFormat="1" applyFont="1" applyFill="1" applyBorder="1" applyAlignment="1">
      <alignment horizontal="center" vertical="center"/>
    </xf>
    <xf numFmtId="4" fontId="6" fillId="18" borderId="48" xfId="0" applyNumberFormat="1" applyFont="1" applyFill="1" applyBorder="1" applyAlignment="1">
      <alignment horizontal="center" vertical="center"/>
    </xf>
    <xf numFmtId="49" fontId="6" fillId="18" borderId="30" xfId="0" applyNumberFormat="1" applyFont="1" applyFill="1" applyBorder="1" applyAlignment="1">
      <alignment horizontal="center" vertical="center" wrapText="1"/>
    </xf>
    <xf numFmtId="0" fontId="6" fillId="17" borderId="10" xfId="79" applyNumberFormat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0" fontId="35" fillId="18" borderId="24" xfId="78" applyNumberFormat="1" applyFont="1" applyFill="1" applyBorder="1" applyAlignment="1">
      <alignment horizontal="center" vertical="center"/>
    </xf>
    <xf numFmtId="10" fontId="35" fillId="18" borderId="10" xfId="78" applyNumberFormat="1" applyFont="1" applyFill="1" applyBorder="1" applyAlignment="1">
      <alignment horizontal="center" vertical="center"/>
    </xf>
    <xf numFmtId="49" fontId="6" fillId="18" borderId="28" xfId="0" applyNumberFormat="1" applyFont="1" applyFill="1" applyBorder="1" applyAlignment="1">
      <alignment horizontal="center" vertical="center" wrapText="1"/>
    </xf>
    <xf numFmtId="49" fontId="6" fillId="18" borderId="26" xfId="0" applyNumberFormat="1" applyFont="1" applyFill="1" applyBorder="1" applyAlignment="1">
      <alignment horizontal="center" vertical="center" wrapText="1"/>
    </xf>
    <xf numFmtId="49" fontId="6" fillId="18" borderId="22" xfId="0" applyNumberFormat="1" applyFont="1" applyFill="1" applyBorder="1" applyAlignment="1">
      <alignment horizontal="center" vertical="center" wrapText="1"/>
    </xf>
    <xf numFmtId="0" fontId="36" fillId="29" borderId="71" xfId="0" applyFont="1" applyFill="1" applyBorder="1" applyAlignment="1">
      <alignment horizontal="center" vertical="center" wrapText="1"/>
    </xf>
    <xf numFmtId="0" fontId="36" fillId="29" borderId="72" xfId="0" applyFont="1" applyFill="1" applyBorder="1" applyAlignment="1">
      <alignment horizontal="center" vertical="center" wrapText="1"/>
    </xf>
    <xf numFmtId="4" fontId="5" fillId="17" borderId="23" xfId="38" applyNumberFormat="1" applyFont="1" applyFill="1" applyBorder="1" applyAlignment="1">
      <alignment horizontal="center" vertical="center" wrapText="1"/>
    </xf>
    <xf numFmtId="4" fontId="5" fillId="17" borderId="24" xfId="38" applyNumberFormat="1" applyFont="1" applyFill="1" applyBorder="1" applyAlignment="1">
      <alignment horizontal="center" vertical="center" wrapText="1"/>
    </xf>
    <xf numFmtId="4" fontId="6" fillId="17" borderId="10" xfId="79" applyNumberFormat="1" applyFont="1" applyFill="1" applyBorder="1" applyAlignment="1">
      <alignment horizontal="center" vertical="center" wrapText="1"/>
    </xf>
    <xf numFmtId="4" fontId="35" fillId="18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6" fillId="0" borderId="6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18" borderId="67" xfId="0" applyFont="1" applyFill="1" applyBorder="1" applyAlignment="1">
      <alignment horizontal="center"/>
    </xf>
    <xf numFmtId="0" fontId="6" fillId="18" borderId="66" xfId="0" applyFont="1" applyFill="1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32" fillId="18" borderId="0" xfId="0" applyFont="1" applyFill="1" applyBorder="1" applyAlignment="1">
      <alignment horizontal="center" vertical="center"/>
    </xf>
    <xf numFmtId="0" fontId="43" fillId="18" borderId="70" xfId="0" applyFont="1" applyFill="1" applyBorder="1" applyAlignment="1">
      <alignment horizontal="center" vertical="center"/>
    </xf>
    <xf numFmtId="0" fontId="43" fillId="18" borderId="65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40" xfId="79" xr:uid="{F7D7985E-62E9-41EE-B3E5-17F3725849C4}"/>
    <cellStyle name="Normal 5" xfId="56" xr:uid="{00000000-0005-0000-0000-000038000000}"/>
    <cellStyle name="Normal 6" xfId="57" xr:uid="{00000000-0005-0000-0000-000039000000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" xfId="80" builtinId="3"/>
    <cellStyle name="Vírgula 2" xfId="76" xr:uid="{00000000-0005-0000-0000-00004D000000}"/>
    <cellStyle name="Warning Text" xfId="77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C157-3573-4B07-B96F-87CD1375D540}">
  <dimension ref="A1:N59"/>
  <sheetViews>
    <sheetView tabSelected="1" zoomScaleNormal="100" workbookViewId="0">
      <selection sqref="A1:D1"/>
    </sheetView>
  </sheetViews>
  <sheetFormatPr defaultRowHeight="15" x14ac:dyDescent="0.2"/>
  <cols>
    <col min="1" max="1" width="5.5703125" style="153" bestFit="1" customWidth="1"/>
    <col min="2" max="2" width="69.28515625" style="2" customWidth="1"/>
    <col min="3" max="3" width="17.28515625" style="4" customWidth="1"/>
    <col min="4" max="4" width="19.28515625" style="4" customWidth="1"/>
    <col min="5" max="16384" width="9.140625" style="4"/>
  </cols>
  <sheetData>
    <row r="1" spans="1:14" x14ac:dyDescent="0.2">
      <c r="A1" s="169" t="s">
        <v>6</v>
      </c>
      <c r="B1" s="169"/>
      <c r="C1" s="169"/>
      <c r="D1" s="169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">
      <c r="A2" s="169" t="s">
        <v>2</v>
      </c>
      <c r="B2" s="169"/>
      <c r="C2" s="169"/>
      <c r="D2" s="169"/>
    </row>
    <row r="3" spans="1:14" x14ac:dyDescent="0.2">
      <c r="A3" s="170" t="s">
        <v>248</v>
      </c>
      <c r="B3" s="170"/>
      <c r="C3" s="170"/>
      <c r="D3" s="170"/>
    </row>
    <row r="4" spans="1:14" x14ac:dyDescent="0.2">
      <c r="A4" s="171" t="s">
        <v>263</v>
      </c>
      <c r="B4" s="171"/>
      <c r="C4" s="171"/>
      <c r="D4" s="171"/>
    </row>
    <row r="5" spans="1:14" ht="33" customHeight="1" x14ac:dyDescent="0.2">
      <c r="A5" s="172" t="s">
        <v>249</v>
      </c>
      <c r="B5" s="172"/>
      <c r="C5" s="172"/>
      <c r="D5" s="17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29.25" customHeight="1" x14ac:dyDescent="0.2">
      <c r="A6" s="168" t="s">
        <v>250</v>
      </c>
      <c r="B6" s="168"/>
      <c r="C6" s="168"/>
      <c r="D6" s="168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x14ac:dyDescent="0.2">
      <c r="A7" s="4"/>
      <c r="B7" s="4"/>
    </row>
    <row r="8" spans="1:14" ht="15.75" customHeight="1" x14ac:dyDescent="0.2">
      <c r="A8" s="145"/>
      <c r="B8" s="28"/>
      <c r="C8" s="175"/>
      <c r="D8" s="176"/>
    </row>
    <row r="9" spans="1:14" x14ac:dyDescent="0.2">
      <c r="A9" s="177" t="s">
        <v>0</v>
      </c>
      <c r="B9" s="178" t="s">
        <v>1</v>
      </c>
      <c r="C9" s="154" t="s">
        <v>27</v>
      </c>
      <c r="D9" s="179" t="s">
        <v>21</v>
      </c>
    </row>
    <row r="10" spans="1:14" x14ac:dyDescent="0.2">
      <c r="A10" s="177"/>
      <c r="B10" s="178"/>
      <c r="C10" s="154" t="s">
        <v>9</v>
      </c>
      <c r="D10" s="179"/>
    </row>
    <row r="11" spans="1:14" x14ac:dyDescent="0.2">
      <c r="A11" s="155" t="s">
        <v>264</v>
      </c>
      <c r="B11" s="103" t="s">
        <v>245</v>
      </c>
      <c r="C11" s="160">
        <f>D11/$D$22</f>
        <v>7.1385335936972438E-2</v>
      </c>
      <c r="D11" s="112">
        <f>Orçamento!$N$11</f>
        <v>56142.68</v>
      </c>
    </row>
    <row r="12" spans="1:14" ht="6.95" customHeight="1" x14ac:dyDescent="0.2">
      <c r="A12" s="16"/>
      <c r="B12" s="16"/>
      <c r="C12" s="161"/>
      <c r="D12" s="159"/>
    </row>
    <row r="13" spans="1:14" x14ac:dyDescent="0.2">
      <c r="A13" s="155" t="s">
        <v>265</v>
      </c>
      <c r="B13" s="108" t="s">
        <v>128</v>
      </c>
      <c r="C13" s="160">
        <f>D13/$D$22</f>
        <v>4.3588623073500107E-3</v>
      </c>
      <c r="D13" s="112">
        <f>Orçamento!$N$13</f>
        <v>3428.1299999999997</v>
      </c>
    </row>
    <row r="14" spans="1:14" ht="6.95" customHeight="1" x14ac:dyDescent="0.2">
      <c r="A14" s="16"/>
      <c r="B14" s="16"/>
      <c r="C14" s="162"/>
      <c r="D14" s="159"/>
    </row>
    <row r="15" spans="1:14" x14ac:dyDescent="0.2">
      <c r="A15" s="66" t="s">
        <v>266</v>
      </c>
      <c r="B15" s="108" t="s">
        <v>140</v>
      </c>
      <c r="C15" s="160">
        <f>D15/$D$22</f>
        <v>0.77638452618312392</v>
      </c>
      <c r="D15" s="112">
        <f>Orçamento!$N$18</f>
        <v>610605.90999999992</v>
      </c>
    </row>
    <row r="16" spans="1:14" ht="6.95" customHeight="1" x14ac:dyDescent="0.2">
      <c r="A16" s="16"/>
      <c r="B16" s="16"/>
      <c r="C16" s="163"/>
      <c r="D16" s="159"/>
    </row>
    <row r="17" spans="1:10" x14ac:dyDescent="0.2">
      <c r="A17" s="66" t="s">
        <v>267</v>
      </c>
      <c r="B17" s="108" t="s">
        <v>203</v>
      </c>
      <c r="C17" s="160">
        <f>D17/$D$22</f>
        <v>0.12674882386702457</v>
      </c>
      <c r="D17" s="112">
        <f>Orçamento!$N$70</f>
        <v>99684.6</v>
      </c>
    </row>
    <row r="18" spans="1:10" ht="6.95" customHeight="1" x14ac:dyDescent="0.2">
      <c r="A18" s="147"/>
      <c r="B18" s="147"/>
      <c r="C18" s="163"/>
      <c r="D18" s="159"/>
    </row>
    <row r="19" spans="1:10" x14ac:dyDescent="0.2">
      <c r="A19" s="66" t="s">
        <v>268</v>
      </c>
      <c r="B19" s="108" t="s">
        <v>210</v>
      </c>
      <c r="C19" s="160">
        <f>D19/$D$22</f>
        <v>2.1122451705529025E-2</v>
      </c>
      <c r="D19" s="112">
        <f>Orçamento!$N$74</f>
        <v>16612.25</v>
      </c>
    </row>
    <row r="20" spans="1:10" ht="6.95" customHeight="1" x14ac:dyDescent="0.2">
      <c r="A20" s="147"/>
      <c r="B20" s="147"/>
      <c r="C20" s="146"/>
      <c r="D20" s="158"/>
    </row>
    <row r="21" spans="1:10" ht="6.95" customHeight="1" x14ac:dyDescent="0.2">
      <c r="A21" s="148"/>
      <c r="B21" s="149"/>
      <c r="C21" s="150"/>
      <c r="D21" s="151"/>
      <c r="E21" s="13"/>
    </row>
    <row r="22" spans="1:10" ht="15" customHeight="1" x14ac:dyDescent="0.2">
      <c r="A22" s="180" t="s">
        <v>269</v>
      </c>
      <c r="B22" s="181"/>
      <c r="C22" s="156">
        <f>SUM(C11:C20)</f>
        <v>1</v>
      </c>
      <c r="D22" s="157">
        <f>SUM(D10:D20)</f>
        <v>786473.57</v>
      </c>
      <c r="E22" s="13"/>
    </row>
    <row r="23" spans="1:10" ht="36" customHeight="1" x14ac:dyDescent="0.2">
      <c r="A23" s="182" t="s">
        <v>7</v>
      </c>
      <c r="B23" s="182"/>
      <c r="C23" s="183" t="s">
        <v>47</v>
      </c>
      <c r="D23" s="184"/>
      <c r="E23" s="164"/>
      <c r="F23" s="165"/>
      <c r="G23" s="165"/>
      <c r="H23" s="165"/>
      <c r="I23" s="165"/>
      <c r="J23" s="165"/>
    </row>
    <row r="24" spans="1:10" ht="46.5" customHeight="1" x14ac:dyDescent="0.2">
      <c r="A24" s="187" t="s">
        <v>45</v>
      </c>
      <c r="B24" s="187"/>
      <c r="C24" s="185"/>
      <c r="D24" s="186"/>
      <c r="E24" s="164"/>
      <c r="F24" s="165"/>
      <c r="G24" s="165"/>
      <c r="H24" s="165"/>
      <c r="I24" s="165"/>
      <c r="J24" s="165"/>
    </row>
    <row r="25" spans="1:10" x14ac:dyDescent="0.2">
      <c r="A25" s="152"/>
      <c r="B25" s="7"/>
    </row>
    <row r="26" spans="1:10" x14ac:dyDescent="0.2">
      <c r="A26" s="152"/>
      <c r="B26" s="7"/>
    </row>
    <row r="27" spans="1:10" x14ac:dyDescent="0.2">
      <c r="A27" s="152"/>
      <c r="B27" s="173"/>
      <c r="C27" s="173"/>
      <c r="D27" s="173"/>
    </row>
    <row r="28" spans="1:10" x14ac:dyDescent="0.2">
      <c r="A28" s="152"/>
      <c r="B28" s="173"/>
      <c r="C28" s="173"/>
      <c r="D28" s="173"/>
    </row>
    <row r="29" spans="1:10" x14ac:dyDescent="0.2">
      <c r="A29" s="152"/>
      <c r="B29" s="52"/>
    </row>
    <row r="30" spans="1:10" ht="24" customHeight="1" x14ac:dyDescent="0.2">
      <c r="A30" s="152"/>
      <c r="B30" s="174"/>
      <c r="C30" s="174"/>
      <c r="D30" s="174"/>
    </row>
    <row r="31" spans="1:10" x14ac:dyDescent="0.2">
      <c r="A31" s="33"/>
      <c r="B31" s="7"/>
    </row>
    <row r="32" spans="1:10" x14ac:dyDescent="0.2">
      <c r="A32" s="33"/>
      <c r="B32" s="7"/>
    </row>
    <row r="33" spans="1:2" x14ac:dyDescent="0.2">
      <c r="A33" s="33"/>
      <c r="B33" s="7"/>
    </row>
    <row r="34" spans="1:2" x14ac:dyDescent="0.2">
      <c r="A34" s="33"/>
      <c r="B34" s="7"/>
    </row>
    <row r="35" spans="1:2" x14ac:dyDescent="0.2">
      <c r="A35" s="33"/>
      <c r="B35" s="7"/>
    </row>
    <row r="36" spans="1:2" x14ac:dyDescent="0.2">
      <c r="A36" s="33"/>
      <c r="B36" s="7"/>
    </row>
    <row r="37" spans="1:2" x14ac:dyDescent="0.2">
      <c r="A37" s="33"/>
      <c r="B37" s="7"/>
    </row>
    <row r="38" spans="1:2" x14ac:dyDescent="0.2">
      <c r="A38" s="33"/>
      <c r="B38" s="7"/>
    </row>
    <row r="39" spans="1:2" x14ac:dyDescent="0.2">
      <c r="A39" s="33"/>
      <c r="B39" s="7"/>
    </row>
    <row r="40" spans="1:2" x14ac:dyDescent="0.2">
      <c r="A40" s="33"/>
      <c r="B40" s="7"/>
    </row>
    <row r="41" spans="1:2" x14ac:dyDescent="0.2">
      <c r="A41" s="33"/>
      <c r="B41" s="7"/>
    </row>
    <row r="42" spans="1:2" x14ac:dyDescent="0.2">
      <c r="A42" s="33"/>
      <c r="B42" s="7"/>
    </row>
    <row r="43" spans="1:2" x14ac:dyDescent="0.2">
      <c r="A43" s="33"/>
      <c r="B43" s="7"/>
    </row>
    <row r="44" spans="1:2" x14ac:dyDescent="0.2">
      <c r="A44" s="33"/>
      <c r="B44" s="7"/>
    </row>
    <row r="45" spans="1:2" x14ac:dyDescent="0.2">
      <c r="A45" s="33"/>
      <c r="B45" s="7"/>
    </row>
    <row r="46" spans="1:2" x14ac:dyDescent="0.2">
      <c r="A46" s="33"/>
      <c r="B46" s="7"/>
    </row>
    <row r="47" spans="1:2" x14ac:dyDescent="0.2">
      <c r="A47" s="33"/>
      <c r="B47" s="7"/>
    </row>
    <row r="48" spans="1:2" x14ac:dyDescent="0.2">
      <c r="A48" s="33"/>
      <c r="B48" s="7"/>
    </row>
    <row r="49" spans="1:2" x14ac:dyDescent="0.2">
      <c r="A49" s="33"/>
      <c r="B49" s="7"/>
    </row>
    <row r="50" spans="1:2" x14ac:dyDescent="0.2">
      <c r="A50" s="33"/>
      <c r="B50" s="7"/>
    </row>
    <row r="51" spans="1:2" x14ac:dyDescent="0.2">
      <c r="A51" s="33"/>
      <c r="B51" s="7"/>
    </row>
    <row r="52" spans="1:2" x14ac:dyDescent="0.2">
      <c r="A52" s="33"/>
      <c r="B52" s="7"/>
    </row>
    <row r="53" spans="1:2" x14ac:dyDescent="0.2">
      <c r="A53" s="33"/>
      <c r="B53" s="7"/>
    </row>
    <row r="54" spans="1:2" x14ac:dyDescent="0.2">
      <c r="A54" s="33"/>
      <c r="B54" s="7"/>
    </row>
    <row r="55" spans="1:2" x14ac:dyDescent="0.2">
      <c r="A55" s="33"/>
      <c r="B55" s="7"/>
    </row>
    <row r="56" spans="1:2" x14ac:dyDescent="0.2">
      <c r="A56" s="33"/>
      <c r="B56" s="7"/>
    </row>
    <row r="57" spans="1:2" x14ac:dyDescent="0.2">
      <c r="A57" s="33"/>
      <c r="B57" s="7"/>
    </row>
    <row r="58" spans="1:2" x14ac:dyDescent="0.2">
      <c r="A58" s="33"/>
      <c r="B58" s="7"/>
    </row>
    <row r="59" spans="1:2" x14ac:dyDescent="0.2">
      <c r="A59" s="33"/>
      <c r="B59" s="7"/>
    </row>
  </sheetData>
  <mergeCells count="17">
    <mergeCell ref="B27:D27"/>
    <mergeCell ref="B28:D28"/>
    <mergeCell ref="B30:D30"/>
    <mergeCell ref="C8:D8"/>
    <mergeCell ref="A9:A10"/>
    <mergeCell ref="B9:B10"/>
    <mergeCell ref="D9:D10"/>
    <mergeCell ref="A22:B22"/>
    <mergeCell ref="A23:B23"/>
    <mergeCell ref="C23:D24"/>
    <mergeCell ref="A24:B24"/>
    <mergeCell ref="A6:D6"/>
    <mergeCell ref="A1:D1"/>
    <mergeCell ref="A2:D2"/>
    <mergeCell ref="A3:D3"/>
    <mergeCell ref="A4:D4"/>
    <mergeCell ref="A5:D5"/>
  </mergeCells>
  <printOptions horizontalCentered="1"/>
  <pageMargins left="0" right="0" top="1.05" bottom="0.55118110236220474" header="0.31496062992125984" footer="0.35433070866141736"/>
  <pageSetup paperSize="9" fitToHeight="16" orientation="landscape" r:id="rId1"/>
  <headerFooter>
    <oddHeader>&amp;R&amp;"Verdana,Normal"&amp;8Fls.:______
Processo n.º 23069167523/2021-89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opLeftCell="A81" zoomScaleNormal="100" workbookViewId="0">
      <selection activeCell="J94" sqref="J94"/>
    </sheetView>
  </sheetViews>
  <sheetFormatPr defaultRowHeight="15.75" x14ac:dyDescent="0.25"/>
  <cols>
    <col min="1" max="1" width="6.7109375" style="1" bestFit="1" customWidth="1"/>
    <col min="2" max="2" width="11.28515625" style="1" customWidth="1"/>
    <col min="3" max="3" width="7.42578125" style="1" bestFit="1" customWidth="1"/>
    <col min="4" max="4" width="45.28515625" style="2" customWidth="1"/>
    <col min="5" max="5" width="6.28515625" style="3" bestFit="1" customWidth="1"/>
    <col min="6" max="6" width="8.42578125" style="5" bestFit="1" customWidth="1"/>
    <col min="7" max="7" width="10.42578125" style="5" customWidth="1"/>
    <col min="8" max="8" width="8.5703125" style="5" bestFit="1" customWidth="1"/>
    <col min="9" max="9" width="10" style="22" customWidth="1"/>
    <col min="10" max="10" width="11.140625" style="23" customWidth="1"/>
    <col min="11" max="11" width="10.7109375" style="4" bestFit="1" customWidth="1"/>
    <col min="12" max="13" width="11.28515625" style="4" bestFit="1" customWidth="1"/>
    <col min="14" max="14" width="13.140625" style="4" customWidth="1"/>
    <col min="15" max="15" width="9.140625" style="4"/>
    <col min="16" max="16" width="12.7109375" style="4" bestFit="1" customWidth="1"/>
    <col min="17" max="16384" width="9.140625" style="4"/>
  </cols>
  <sheetData>
    <row r="1" spans="1:16" ht="15" x14ac:dyDescent="0.2">
      <c r="A1" s="188" t="s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6" ht="15" x14ac:dyDescent="0.2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6" ht="15" x14ac:dyDescent="0.2">
      <c r="A3" s="191" t="s">
        <v>262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6" ht="15" x14ac:dyDescent="0.2">
      <c r="A4" s="189" t="s">
        <v>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6" ht="23.25" customHeight="1" x14ac:dyDescent="0.2">
      <c r="A5" s="172" t="s">
        <v>249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6" ht="15" x14ac:dyDescent="0.2">
      <c r="A6" s="190" t="s">
        <v>250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6" ht="15" x14ac:dyDescent="0.2">
      <c r="A7" s="4"/>
      <c r="B7" s="4"/>
      <c r="C7" s="4"/>
      <c r="D7" s="4"/>
      <c r="E7" s="4"/>
      <c r="F7" s="4"/>
      <c r="G7" s="4"/>
      <c r="H7" s="4"/>
      <c r="I7" s="30"/>
      <c r="J7" s="30"/>
      <c r="K7" s="30"/>
      <c r="L7" s="10"/>
    </row>
    <row r="8" spans="1:16" ht="15.75" customHeight="1" x14ac:dyDescent="0.2">
      <c r="A8" s="27"/>
      <c r="B8" s="27"/>
      <c r="C8" s="27"/>
      <c r="D8" s="28"/>
      <c r="E8" s="194" t="s">
        <v>247</v>
      </c>
      <c r="F8" s="195"/>
      <c r="G8" s="195"/>
      <c r="H8" s="195"/>
      <c r="I8" s="196"/>
      <c r="J8" s="197" t="s">
        <v>246</v>
      </c>
      <c r="K8" s="197"/>
      <c r="L8" s="197"/>
      <c r="M8" s="197"/>
      <c r="N8" s="197"/>
    </row>
    <row r="9" spans="1:16" ht="15" x14ac:dyDescent="0.2">
      <c r="A9" s="213" t="s">
        <v>0</v>
      </c>
      <c r="B9" s="215" t="s">
        <v>15</v>
      </c>
      <c r="C9" s="213" t="s">
        <v>13</v>
      </c>
      <c r="D9" s="202" t="s">
        <v>1</v>
      </c>
      <c r="E9" s="214" t="s">
        <v>3</v>
      </c>
      <c r="F9" s="214" t="s">
        <v>4</v>
      </c>
      <c r="G9" s="202" t="s">
        <v>16</v>
      </c>
      <c r="H9" s="202" t="s">
        <v>17</v>
      </c>
      <c r="I9" s="202" t="s">
        <v>18</v>
      </c>
      <c r="J9" s="203" t="s">
        <v>19</v>
      </c>
      <c r="K9" s="204" t="s">
        <v>20</v>
      </c>
      <c r="L9" s="204"/>
      <c r="M9" s="204"/>
      <c r="N9" s="204" t="s">
        <v>21</v>
      </c>
    </row>
    <row r="10" spans="1:16" ht="15" x14ac:dyDescent="0.2">
      <c r="A10" s="213"/>
      <c r="B10" s="216"/>
      <c r="C10" s="213"/>
      <c r="D10" s="202"/>
      <c r="E10" s="214"/>
      <c r="F10" s="214"/>
      <c r="G10" s="202"/>
      <c r="H10" s="202"/>
      <c r="I10" s="202"/>
      <c r="J10" s="203"/>
      <c r="K10" s="97" t="s">
        <v>5</v>
      </c>
      <c r="L10" s="97" t="s">
        <v>22</v>
      </c>
      <c r="M10" s="97" t="s">
        <v>9</v>
      </c>
      <c r="N10" s="204"/>
    </row>
    <row r="11" spans="1:16" ht="15" x14ac:dyDescent="0.2">
      <c r="A11" s="64">
        <v>1</v>
      </c>
      <c r="B11" s="65"/>
      <c r="C11" s="65"/>
      <c r="D11" s="103" t="s">
        <v>245</v>
      </c>
      <c r="E11" s="66"/>
      <c r="F11" s="67"/>
      <c r="G11" s="68"/>
      <c r="H11" s="68"/>
      <c r="I11" s="69"/>
      <c r="J11" s="70"/>
      <c r="K11" s="71"/>
      <c r="L11" s="71"/>
      <c r="M11" s="107">
        <f>SUM(L12)</f>
        <v>56142.68</v>
      </c>
      <c r="N11" s="72">
        <f>M11</f>
        <v>56142.68</v>
      </c>
      <c r="P11" s="13"/>
    </row>
    <row r="12" spans="1:16" ht="15" x14ac:dyDescent="0.2">
      <c r="A12" s="104" t="s">
        <v>23</v>
      </c>
      <c r="B12" s="14" t="s">
        <v>124</v>
      </c>
      <c r="C12" s="14" t="s">
        <v>125</v>
      </c>
      <c r="D12" s="19" t="s">
        <v>126</v>
      </c>
      <c r="E12" s="106" t="s">
        <v>27</v>
      </c>
      <c r="F12" s="106">
        <v>1</v>
      </c>
      <c r="G12" s="61">
        <v>43837.5</v>
      </c>
      <c r="H12" s="105">
        <v>0.28070000000000001</v>
      </c>
      <c r="I12" s="15">
        <f>TRUNC(G12*(1+H12),2)</f>
        <v>56142.68</v>
      </c>
      <c r="J12" s="128">
        <f>$J$94</f>
        <v>0</v>
      </c>
      <c r="K12" s="59">
        <f>I12*(1-J12)</f>
        <v>56142.68</v>
      </c>
      <c r="L12" s="59">
        <f>TRUNC(K12*F12,2)</f>
        <v>56142.68</v>
      </c>
      <c r="M12" s="60"/>
      <c r="N12" s="29"/>
    </row>
    <row r="13" spans="1:16" ht="15" x14ac:dyDescent="0.2">
      <c r="A13" s="73">
        <v>2</v>
      </c>
      <c r="B13" s="65"/>
      <c r="C13" s="65"/>
      <c r="D13" s="108" t="s">
        <v>128</v>
      </c>
      <c r="E13" s="66"/>
      <c r="F13" s="67"/>
      <c r="G13" s="74"/>
      <c r="H13" s="68"/>
      <c r="I13" s="69"/>
      <c r="J13" s="129"/>
      <c r="K13" s="71"/>
      <c r="L13" s="71"/>
      <c r="M13" s="107">
        <f>SUM(L14:L17)</f>
        <v>3428.1299999999997</v>
      </c>
      <c r="N13" s="72">
        <f>M13</f>
        <v>3428.1299999999997</v>
      </c>
    </row>
    <row r="14" spans="1:16" ht="22.5" x14ac:dyDescent="0.2">
      <c r="A14" s="62" t="s">
        <v>24</v>
      </c>
      <c r="B14" s="14" t="s">
        <v>129</v>
      </c>
      <c r="C14" s="14" t="s">
        <v>125</v>
      </c>
      <c r="D14" s="19" t="s">
        <v>130</v>
      </c>
      <c r="E14" s="16" t="s">
        <v>131</v>
      </c>
      <c r="F14" s="20">
        <v>3.15</v>
      </c>
      <c r="G14" s="61">
        <v>328.94</v>
      </c>
      <c r="H14" s="105">
        <v>0.28070000000000001</v>
      </c>
      <c r="I14" s="15">
        <f t="shared" ref="I14:I17" si="0">TRUNC(G14*(1+H14),2)</f>
        <v>421.27</v>
      </c>
      <c r="J14" s="128">
        <f t="shared" ref="J14:J17" si="1">$J$94</f>
        <v>0</v>
      </c>
      <c r="K14" s="59">
        <f t="shared" ref="K14:K17" si="2">I14*(1-J14)</f>
        <v>421.27</v>
      </c>
      <c r="L14" s="59">
        <f t="shared" ref="L14:L17" si="3">TRUNC(K14*F14,2)</f>
        <v>1327</v>
      </c>
      <c r="M14" s="60"/>
      <c r="N14" s="58"/>
    </row>
    <row r="15" spans="1:16" ht="22.5" x14ac:dyDescent="0.2">
      <c r="A15" s="62" t="s">
        <v>49</v>
      </c>
      <c r="B15" s="14" t="s">
        <v>132</v>
      </c>
      <c r="C15" s="14" t="s">
        <v>125</v>
      </c>
      <c r="D15" s="19" t="s">
        <v>133</v>
      </c>
      <c r="E15" s="16" t="s">
        <v>127</v>
      </c>
      <c r="F15" s="20">
        <v>2</v>
      </c>
      <c r="G15" s="61">
        <v>289.66000000000003</v>
      </c>
      <c r="H15" s="105">
        <v>0.28070000000000001</v>
      </c>
      <c r="I15" s="15">
        <f t="shared" si="0"/>
        <v>370.96</v>
      </c>
      <c r="J15" s="128">
        <f t="shared" si="1"/>
        <v>0</v>
      </c>
      <c r="K15" s="59">
        <f t="shared" si="2"/>
        <v>370.96</v>
      </c>
      <c r="L15" s="59">
        <f t="shared" si="3"/>
        <v>741.92</v>
      </c>
      <c r="M15" s="60"/>
      <c r="N15" s="58"/>
    </row>
    <row r="16" spans="1:16" ht="22.5" x14ac:dyDescent="0.2">
      <c r="A16" s="62" t="s">
        <v>50</v>
      </c>
      <c r="B16" s="14" t="s">
        <v>134</v>
      </c>
      <c r="C16" s="14" t="s">
        <v>125</v>
      </c>
      <c r="D16" s="19" t="s">
        <v>135</v>
      </c>
      <c r="E16" s="16" t="s">
        <v>127</v>
      </c>
      <c r="F16" s="20">
        <v>1</v>
      </c>
      <c r="G16" s="61">
        <v>951.04</v>
      </c>
      <c r="H16" s="105">
        <v>0.28070000000000001</v>
      </c>
      <c r="I16" s="15">
        <f t="shared" si="0"/>
        <v>1217.99</v>
      </c>
      <c r="J16" s="128">
        <f t="shared" si="1"/>
        <v>0</v>
      </c>
      <c r="K16" s="59">
        <f t="shared" si="2"/>
        <v>1217.99</v>
      </c>
      <c r="L16" s="59">
        <f t="shared" si="3"/>
        <v>1217.99</v>
      </c>
      <c r="M16" s="60"/>
      <c r="N16" s="58"/>
    </row>
    <row r="17" spans="1:14" ht="33.75" x14ac:dyDescent="0.2">
      <c r="A17" s="62" t="s">
        <v>51</v>
      </c>
      <c r="B17" s="14" t="s">
        <v>136</v>
      </c>
      <c r="C17" s="14" t="s">
        <v>137</v>
      </c>
      <c r="D17" s="19" t="s">
        <v>138</v>
      </c>
      <c r="E17" s="16" t="s">
        <v>139</v>
      </c>
      <c r="F17" s="20">
        <v>2</v>
      </c>
      <c r="G17" s="61">
        <v>55.14</v>
      </c>
      <c r="H17" s="105">
        <v>0.28070000000000001</v>
      </c>
      <c r="I17" s="15">
        <f t="shared" si="0"/>
        <v>70.61</v>
      </c>
      <c r="J17" s="128">
        <f t="shared" si="1"/>
        <v>0</v>
      </c>
      <c r="K17" s="59">
        <f t="shared" si="2"/>
        <v>70.61</v>
      </c>
      <c r="L17" s="59">
        <f t="shared" si="3"/>
        <v>141.22</v>
      </c>
      <c r="M17" s="60"/>
      <c r="N17" s="58"/>
    </row>
    <row r="18" spans="1:14" ht="15" x14ac:dyDescent="0.2">
      <c r="A18" s="73">
        <v>3</v>
      </c>
      <c r="B18" s="65"/>
      <c r="C18" s="65"/>
      <c r="D18" s="108" t="s">
        <v>140</v>
      </c>
      <c r="E18" s="66"/>
      <c r="F18" s="67"/>
      <c r="G18" s="74"/>
      <c r="H18" s="68"/>
      <c r="I18" s="69"/>
      <c r="J18" s="129"/>
      <c r="K18" s="71"/>
      <c r="L18" s="71"/>
      <c r="M18" s="72"/>
      <c r="N18" s="72">
        <f>SUM(M19:M68)</f>
        <v>610605.90999999992</v>
      </c>
    </row>
    <row r="19" spans="1:14" ht="15" x14ac:dyDescent="0.2">
      <c r="A19" s="75" t="s">
        <v>52</v>
      </c>
      <c r="B19" s="76"/>
      <c r="C19" s="76"/>
      <c r="D19" s="77" t="s">
        <v>141</v>
      </c>
      <c r="E19" s="78"/>
      <c r="F19" s="79"/>
      <c r="G19" s="80"/>
      <c r="H19" s="81"/>
      <c r="I19" s="82"/>
      <c r="J19" s="130"/>
      <c r="K19" s="83"/>
      <c r="L19" s="83"/>
      <c r="M19" s="110">
        <f>SUM(L20:L33)</f>
        <v>16351.86</v>
      </c>
      <c r="N19" s="58"/>
    </row>
    <row r="20" spans="1:14" ht="22.5" x14ac:dyDescent="0.2">
      <c r="A20" s="63" t="s">
        <v>53</v>
      </c>
      <c r="B20" s="14" t="s">
        <v>142</v>
      </c>
      <c r="C20" s="14" t="s">
        <v>137</v>
      </c>
      <c r="D20" s="19" t="s">
        <v>143</v>
      </c>
      <c r="E20" s="16" t="s">
        <v>144</v>
      </c>
      <c r="F20" s="20">
        <v>26.59</v>
      </c>
      <c r="G20" s="61">
        <v>12.93</v>
      </c>
      <c r="H20" s="105">
        <v>0.28070000000000001</v>
      </c>
      <c r="I20" s="15">
        <f t="shared" ref="I20:I33" si="4">TRUNC(G20*(1+H20),2)</f>
        <v>16.55</v>
      </c>
      <c r="J20" s="128">
        <f t="shared" ref="J20:J73" si="5">$J$94</f>
        <v>0</v>
      </c>
      <c r="K20" s="18">
        <f t="shared" ref="K20:K33" si="6">I20*(1-J20)</f>
        <v>16.55</v>
      </c>
      <c r="L20" s="18">
        <f t="shared" ref="L20:L33" si="7">TRUNC(K20*F20,2)</f>
        <v>440.06</v>
      </c>
      <c r="M20" s="60"/>
      <c r="N20" s="58"/>
    </row>
    <row r="21" spans="1:14" ht="33.75" x14ac:dyDescent="0.2">
      <c r="A21" s="63" t="s">
        <v>54</v>
      </c>
      <c r="B21" s="14" t="s">
        <v>145</v>
      </c>
      <c r="C21" s="14" t="s">
        <v>125</v>
      </c>
      <c r="D21" s="19" t="s">
        <v>146</v>
      </c>
      <c r="E21" s="16" t="s">
        <v>144</v>
      </c>
      <c r="F21" s="20">
        <v>99.07</v>
      </c>
      <c r="G21" s="61">
        <v>13.6</v>
      </c>
      <c r="H21" s="105">
        <v>0.28070000000000001</v>
      </c>
      <c r="I21" s="15">
        <f t="shared" si="4"/>
        <v>17.41</v>
      </c>
      <c r="J21" s="128">
        <f t="shared" si="5"/>
        <v>0</v>
      </c>
      <c r="K21" s="18">
        <f t="shared" si="6"/>
        <v>17.41</v>
      </c>
      <c r="L21" s="18">
        <f t="shared" si="7"/>
        <v>1724.8</v>
      </c>
      <c r="M21" s="60"/>
      <c r="N21" s="58"/>
    </row>
    <row r="22" spans="1:14" ht="22.5" x14ac:dyDescent="0.2">
      <c r="A22" s="63" t="s">
        <v>55</v>
      </c>
      <c r="B22" s="14" t="s">
        <v>147</v>
      </c>
      <c r="C22" s="14" t="s">
        <v>137</v>
      </c>
      <c r="D22" s="19" t="s">
        <v>148</v>
      </c>
      <c r="E22" s="16" t="s">
        <v>144</v>
      </c>
      <c r="F22" s="20">
        <v>7.14</v>
      </c>
      <c r="G22" s="61">
        <v>6.23</v>
      </c>
      <c r="H22" s="105">
        <v>0.28070000000000001</v>
      </c>
      <c r="I22" s="15">
        <f t="shared" si="4"/>
        <v>7.97</v>
      </c>
      <c r="J22" s="128">
        <f t="shared" si="5"/>
        <v>0</v>
      </c>
      <c r="K22" s="18">
        <f t="shared" si="6"/>
        <v>7.97</v>
      </c>
      <c r="L22" s="18">
        <f t="shared" si="7"/>
        <v>56.9</v>
      </c>
      <c r="M22" s="60"/>
      <c r="N22" s="58"/>
    </row>
    <row r="23" spans="1:14" ht="22.5" x14ac:dyDescent="0.2">
      <c r="A23" s="63" t="s">
        <v>56</v>
      </c>
      <c r="B23" s="14" t="s">
        <v>149</v>
      </c>
      <c r="C23" s="14" t="s">
        <v>137</v>
      </c>
      <c r="D23" s="19" t="s">
        <v>150</v>
      </c>
      <c r="E23" s="16" t="s">
        <v>144</v>
      </c>
      <c r="F23" s="20">
        <v>1.28</v>
      </c>
      <c r="G23" s="61">
        <v>6.89</v>
      </c>
      <c r="H23" s="105">
        <v>0.28070000000000001</v>
      </c>
      <c r="I23" s="15">
        <f t="shared" si="4"/>
        <v>8.82</v>
      </c>
      <c r="J23" s="128">
        <f t="shared" si="5"/>
        <v>0</v>
      </c>
      <c r="K23" s="18">
        <f t="shared" si="6"/>
        <v>8.82</v>
      </c>
      <c r="L23" s="18">
        <f t="shared" si="7"/>
        <v>11.28</v>
      </c>
      <c r="M23" s="60"/>
      <c r="N23" s="58"/>
    </row>
    <row r="24" spans="1:14" ht="22.5" x14ac:dyDescent="0.2">
      <c r="A24" s="63" t="s">
        <v>57</v>
      </c>
      <c r="B24" s="14" t="s">
        <v>151</v>
      </c>
      <c r="C24" s="14" t="s">
        <v>137</v>
      </c>
      <c r="D24" s="19" t="s">
        <v>152</v>
      </c>
      <c r="E24" s="16" t="s">
        <v>144</v>
      </c>
      <c r="F24" s="20">
        <v>0.8</v>
      </c>
      <c r="G24" s="61">
        <v>6.78</v>
      </c>
      <c r="H24" s="105">
        <v>0.28070000000000001</v>
      </c>
      <c r="I24" s="15">
        <f t="shared" si="4"/>
        <v>8.68</v>
      </c>
      <c r="J24" s="128">
        <f t="shared" si="5"/>
        <v>0</v>
      </c>
      <c r="K24" s="18">
        <f t="shared" si="6"/>
        <v>8.68</v>
      </c>
      <c r="L24" s="18">
        <f t="shared" si="7"/>
        <v>6.94</v>
      </c>
      <c r="M24" s="60"/>
      <c r="N24" s="58"/>
    </row>
    <row r="25" spans="1:14" ht="22.5" x14ac:dyDescent="0.2">
      <c r="A25" s="63" t="s">
        <v>58</v>
      </c>
      <c r="B25" s="14" t="s">
        <v>153</v>
      </c>
      <c r="C25" s="14" t="s">
        <v>154</v>
      </c>
      <c r="D25" s="19" t="s">
        <v>155</v>
      </c>
      <c r="E25" s="16" t="s">
        <v>156</v>
      </c>
      <c r="F25" s="20">
        <v>44</v>
      </c>
      <c r="G25" s="61">
        <v>25.49</v>
      </c>
      <c r="H25" s="105">
        <v>0.28070000000000001</v>
      </c>
      <c r="I25" s="15">
        <f t="shared" si="4"/>
        <v>32.64</v>
      </c>
      <c r="J25" s="128">
        <f t="shared" si="5"/>
        <v>0</v>
      </c>
      <c r="K25" s="18">
        <f t="shared" si="6"/>
        <v>32.64</v>
      </c>
      <c r="L25" s="18">
        <f t="shared" si="7"/>
        <v>1436.16</v>
      </c>
      <c r="M25" s="60"/>
      <c r="N25" s="58"/>
    </row>
    <row r="26" spans="1:14" ht="22.5" x14ac:dyDescent="0.2">
      <c r="A26" s="63" t="s">
        <v>59</v>
      </c>
      <c r="B26" s="14" t="s">
        <v>157</v>
      </c>
      <c r="C26" s="14" t="s">
        <v>154</v>
      </c>
      <c r="D26" s="19" t="s">
        <v>158</v>
      </c>
      <c r="E26" s="16" t="s">
        <v>156</v>
      </c>
      <c r="F26" s="20">
        <v>9</v>
      </c>
      <c r="G26" s="61">
        <v>14.9</v>
      </c>
      <c r="H26" s="105">
        <v>0.28070000000000001</v>
      </c>
      <c r="I26" s="15">
        <f t="shared" si="4"/>
        <v>19.079999999999998</v>
      </c>
      <c r="J26" s="128">
        <f t="shared" si="5"/>
        <v>0</v>
      </c>
      <c r="K26" s="18">
        <f t="shared" si="6"/>
        <v>19.079999999999998</v>
      </c>
      <c r="L26" s="18">
        <f t="shared" si="7"/>
        <v>171.72</v>
      </c>
      <c r="M26" s="60"/>
      <c r="N26" s="58"/>
    </row>
    <row r="27" spans="1:14" ht="22.5" x14ac:dyDescent="0.2">
      <c r="A27" s="63" t="s">
        <v>60</v>
      </c>
      <c r="B27" s="14" t="s">
        <v>159</v>
      </c>
      <c r="C27" s="14" t="s">
        <v>154</v>
      </c>
      <c r="D27" s="19" t="s">
        <v>160</v>
      </c>
      <c r="E27" s="16" t="s">
        <v>156</v>
      </c>
      <c r="F27" s="20">
        <v>44</v>
      </c>
      <c r="G27" s="61">
        <v>4.8099999999999996</v>
      </c>
      <c r="H27" s="105">
        <v>0.28070000000000001</v>
      </c>
      <c r="I27" s="15">
        <f t="shared" si="4"/>
        <v>6.16</v>
      </c>
      <c r="J27" s="128">
        <f t="shared" si="5"/>
        <v>0</v>
      </c>
      <c r="K27" s="18">
        <f t="shared" si="6"/>
        <v>6.16</v>
      </c>
      <c r="L27" s="18">
        <f t="shared" si="7"/>
        <v>271.04000000000002</v>
      </c>
      <c r="M27" s="60"/>
      <c r="N27" s="58"/>
    </row>
    <row r="28" spans="1:14" ht="15" x14ac:dyDescent="0.2">
      <c r="A28" s="63" t="s">
        <v>61</v>
      </c>
      <c r="B28" s="14" t="s">
        <v>161</v>
      </c>
      <c r="C28" s="14" t="s">
        <v>154</v>
      </c>
      <c r="D28" s="19" t="s">
        <v>162</v>
      </c>
      <c r="E28" s="16" t="s">
        <v>156</v>
      </c>
      <c r="F28" s="20">
        <v>88</v>
      </c>
      <c r="G28" s="61">
        <v>10.95</v>
      </c>
      <c r="H28" s="105">
        <v>0.28070000000000001</v>
      </c>
      <c r="I28" s="15">
        <f t="shared" si="4"/>
        <v>14.02</v>
      </c>
      <c r="J28" s="128">
        <f t="shared" si="5"/>
        <v>0</v>
      </c>
      <c r="K28" s="18">
        <f t="shared" si="6"/>
        <v>14.02</v>
      </c>
      <c r="L28" s="18">
        <f t="shared" si="7"/>
        <v>1233.76</v>
      </c>
      <c r="M28" s="60"/>
      <c r="N28" s="58"/>
    </row>
    <row r="29" spans="1:14" ht="15" x14ac:dyDescent="0.2">
      <c r="A29" s="63" t="s">
        <v>62</v>
      </c>
      <c r="B29" s="14" t="s">
        <v>163</v>
      </c>
      <c r="C29" s="14" t="s">
        <v>154</v>
      </c>
      <c r="D29" s="19" t="s">
        <v>164</v>
      </c>
      <c r="E29" s="16" t="s">
        <v>156</v>
      </c>
      <c r="F29" s="20">
        <v>88</v>
      </c>
      <c r="G29" s="61">
        <v>1.87</v>
      </c>
      <c r="H29" s="105">
        <v>0.28070000000000001</v>
      </c>
      <c r="I29" s="15">
        <f t="shared" si="4"/>
        <v>2.39</v>
      </c>
      <c r="J29" s="128">
        <f t="shared" si="5"/>
        <v>0</v>
      </c>
      <c r="K29" s="18">
        <f t="shared" si="6"/>
        <v>2.39</v>
      </c>
      <c r="L29" s="18">
        <f t="shared" si="7"/>
        <v>210.32</v>
      </c>
      <c r="M29" s="60"/>
      <c r="N29" s="58"/>
    </row>
    <row r="30" spans="1:14" ht="33.75" x14ac:dyDescent="0.2">
      <c r="A30" s="63" t="s">
        <v>63</v>
      </c>
      <c r="B30" s="14" t="s">
        <v>165</v>
      </c>
      <c r="C30" s="14" t="s">
        <v>125</v>
      </c>
      <c r="D30" s="19" t="s">
        <v>166</v>
      </c>
      <c r="E30" s="16" t="s">
        <v>127</v>
      </c>
      <c r="F30" s="20">
        <v>44</v>
      </c>
      <c r="G30" s="61">
        <v>0.38</v>
      </c>
      <c r="H30" s="105">
        <v>0.28070000000000001</v>
      </c>
      <c r="I30" s="15">
        <f t="shared" si="4"/>
        <v>0.48</v>
      </c>
      <c r="J30" s="128">
        <f t="shared" si="5"/>
        <v>0</v>
      </c>
      <c r="K30" s="18">
        <f t="shared" si="6"/>
        <v>0.48</v>
      </c>
      <c r="L30" s="18">
        <f t="shared" si="7"/>
        <v>21.12</v>
      </c>
      <c r="M30" s="60"/>
      <c r="N30" s="58"/>
    </row>
    <row r="31" spans="1:14" ht="15" x14ac:dyDescent="0.2">
      <c r="A31" s="63" t="s">
        <v>64</v>
      </c>
      <c r="B31" s="14" t="s">
        <v>167</v>
      </c>
      <c r="C31" s="14" t="s">
        <v>154</v>
      </c>
      <c r="D31" s="19" t="s">
        <v>168</v>
      </c>
      <c r="E31" s="16" t="s">
        <v>169</v>
      </c>
      <c r="F31" s="20">
        <v>35.49</v>
      </c>
      <c r="G31" s="61">
        <v>54.7</v>
      </c>
      <c r="H31" s="105">
        <v>0.28070000000000001</v>
      </c>
      <c r="I31" s="15">
        <f t="shared" si="4"/>
        <v>70.05</v>
      </c>
      <c r="J31" s="128">
        <f t="shared" si="5"/>
        <v>0</v>
      </c>
      <c r="K31" s="18">
        <f t="shared" si="6"/>
        <v>70.05</v>
      </c>
      <c r="L31" s="18">
        <f t="shared" si="7"/>
        <v>2486.0700000000002</v>
      </c>
      <c r="M31" s="60"/>
      <c r="N31" s="58"/>
    </row>
    <row r="32" spans="1:14" ht="33.75" x14ac:dyDescent="0.2">
      <c r="A32" s="63" t="s">
        <v>65</v>
      </c>
      <c r="B32" s="14" t="s">
        <v>170</v>
      </c>
      <c r="C32" s="14" t="s">
        <v>137</v>
      </c>
      <c r="D32" s="19" t="s">
        <v>171</v>
      </c>
      <c r="E32" s="16" t="s">
        <v>169</v>
      </c>
      <c r="F32" s="20">
        <v>30.43</v>
      </c>
      <c r="G32" s="61">
        <v>93.38</v>
      </c>
      <c r="H32" s="105">
        <v>0.28070000000000001</v>
      </c>
      <c r="I32" s="15">
        <f t="shared" si="4"/>
        <v>119.59</v>
      </c>
      <c r="J32" s="128">
        <f t="shared" si="5"/>
        <v>0</v>
      </c>
      <c r="K32" s="18">
        <f t="shared" si="6"/>
        <v>119.59</v>
      </c>
      <c r="L32" s="18">
        <f t="shared" si="7"/>
        <v>3639.12</v>
      </c>
      <c r="M32" s="60"/>
      <c r="N32" s="58"/>
    </row>
    <row r="33" spans="1:14" ht="22.5" x14ac:dyDescent="0.2">
      <c r="A33" s="63" t="s">
        <v>66</v>
      </c>
      <c r="B33" s="14" t="s">
        <v>172</v>
      </c>
      <c r="C33" s="14" t="s">
        <v>154</v>
      </c>
      <c r="D33" s="19" t="s">
        <v>173</v>
      </c>
      <c r="E33" s="16" t="s">
        <v>144</v>
      </c>
      <c r="F33" s="20">
        <v>492.32</v>
      </c>
      <c r="G33" s="61">
        <v>7.37</v>
      </c>
      <c r="H33" s="105">
        <v>0.28070000000000001</v>
      </c>
      <c r="I33" s="15">
        <f t="shared" si="4"/>
        <v>9.43</v>
      </c>
      <c r="J33" s="128">
        <f t="shared" si="5"/>
        <v>0</v>
      </c>
      <c r="K33" s="18">
        <f t="shared" si="6"/>
        <v>9.43</v>
      </c>
      <c r="L33" s="18">
        <f t="shared" si="7"/>
        <v>4642.57</v>
      </c>
      <c r="M33" s="60"/>
      <c r="N33" s="58"/>
    </row>
    <row r="34" spans="1:14" ht="22.5" x14ac:dyDescent="0.2">
      <c r="A34" s="75" t="s">
        <v>67</v>
      </c>
      <c r="B34" s="84"/>
      <c r="C34" s="84"/>
      <c r="D34" s="85" t="s">
        <v>174</v>
      </c>
      <c r="E34" s="86"/>
      <c r="F34" s="87"/>
      <c r="G34" s="88"/>
      <c r="H34" s="89"/>
      <c r="I34" s="90"/>
      <c r="J34" s="131"/>
      <c r="K34" s="91"/>
      <c r="L34" s="91"/>
      <c r="M34" s="109">
        <f>SUM(L35:L50)</f>
        <v>158989.33999999997</v>
      </c>
      <c r="N34" s="58"/>
    </row>
    <row r="35" spans="1:14" ht="33.75" x14ac:dyDescent="0.2">
      <c r="A35" s="62" t="s">
        <v>68</v>
      </c>
      <c r="B35" s="14" t="s">
        <v>175</v>
      </c>
      <c r="C35" s="14" t="s">
        <v>125</v>
      </c>
      <c r="D35" s="19" t="s">
        <v>176</v>
      </c>
      <c r="E35" s="16" t="s">
        <v>144</v>
      </c>
      <c r="F35" s="20">
        <v>1529.82</v>
      </c>
      <c r="G35" s="61">
        <v>11.2</v>
      </c>
      <c r="H35" s="105">
        <v>0.28070000000000001</v>
      </c>
      <c r="I35" s="15">
        <f t="shared" ref="I35:I50" si="8">TRUNC(G35*(1+H35),2)</f>
        <v>14.34</v>
      </c>
      <c r="J35" s="128">
        <f t="shared" si="5"/>
        <v>0</v>
      </c>
      <c r="K35" s="18">
        <f t="shared" ref="K35:K50" si="9">I35*(1-J35)</f>
        <v>14.34</v>
      </c>
      <c r="L35" s="18">
        <f t="shared" ref="L35:L50" si="10">TRUNC(K35*F35,2)</f>
        <v>21937.61</v>
      </c>
      <c r="M35" s="60"/>
      <c r="N35" s="58"/>
    </row>
    <row r="36" spans="1:14" ht="33.75" x14ac:dyDescent="0.2">
      <c r="A36" s="62" t="s">
        <v>69</v>
      </c>
      <c r="B36" s="14" t="s">
        <v>177</v>
      </c>
      <c r="C36" s="14" t="s">
        <v>125</v>
      </c>
      <c r="D36" s="19" t="s">
        <v>178</v>
      </c>
      <c r="E36" s="16" t="s">
        <v>144</v>
      </c>
      <c r="F36" s="20">
        <v>1168.0999999999999</v>
      </c>
      <c r="G36" s="61">
        <v>13.6</v>
      </c>
      <c r="H36" s="105">
        <v>0.28070000000000001</v>
      </c>
      <c r="I36" s="15">
        <f t="shared" si="8"/>
        <v>17.41</v>
      </c>
      <c r="J36" s="128">
        <f t="shared" si="5"/>
        <v>0</v>
      </c>
      <c r="K36" s="18">
        <f t="shared" si="9"/>
        <v>17.41</v>
      </c>
      <c r="L36" s="18">
        <f t="shared" si="10"/>
        <v>20336.62</v>
      </c>
      <c r="M36" s="60"/>
      <c r="N36" s="58"/>
    </row>
    <row r="37" spans="1:14" ht="33.75" x14ac:dyDescent="0.2">
      <c r="A37" s="62" t="s">
        <v>70</v>
      </c>
      <c r="B37" s="14" t="s">
        <v>145</v>
      </c>
      <c r="C37" s="14" t="s">
        <v>125</v>
      </c>
      <c r="D37" s="19" t="s">
        <v>146</v>
      </c>
      <c r="E37" s="16" t="s">
        <v>144</v>
      </c>
      <c r="F37" s="20">
        <v>699.85</v>
      </c>
      <c r="G37" s="61">
        <v>13.6</v>
      </c>
      <c r="H37" s="105">
        <v>0.28070000000000001</v>
      </c>
      <c r="I37" s="15">
        <f t="shared" si="8"/>
        <v>17.41</v>
      </c>
      <c r="J37" s="128">
        <f t="shared" si="5"/>
        <v>0</v>
      </c>
      <c r="K37" s="18">
        <f t="shared" si="9"/>
        <v>17.41</v>
      </c>
      <c r="L37" s="18">
        <f t="shared" si="10"/>
        <v>12184.38</v>
      </c>
      <c r="M37" s="60"/>
      <c r="N37" s="58"/>
    </row>
    <row r="38" spans="1:14" ht="22.5" x14ac:dyDescent="0.2">
      <c r="A38" s="62" t="s">
        <v>71</v>
      </c>
      <c r="B38" s="14" t="s">
        <v>179</v>
      </c>
      <c r="C38" s="14" t="s">
        <v>137</v>
      </c>
      <c r="D38" s="19" t="s">
        <v>180</v>
      </c>
      <c r="E38" s="16" t="s">
        <v>144</v>
      </c>
      <c r="F38" s="20">
        <v>90.15</v>
      </c>
      <c r="G38" s="61">
        <v>6.72</v>
      </c>
      <c r="H38" s="105">
        <v>0.28070000000000001</v>
      </c>
      <c r="I38" s="15">
        <f t="shared" si="8"/>
        <v>8.6</v>
      </c>
      <c r="J38" s="128">
        <f t="shared" si="5"/>
        <v>0</v>
      </c>
      <c r="K38" s="18">
        <f t="shared" si="9"/>
        <v>8.6</v>
      </c>
      <c r="L38" s="18">
        <f t="shared" si="10"/>
        <v>775.29</v>
      </c>
      <c r="M38" s="60"/>
      <c r="N38" s="58"/>
    </row>
    <row r="39" spans="1:14" ht="22.5" x14ac:dyDescent="0.2">
      <c r="A39" s="62" t="s">
        <v>72</v>
      </c>
      <c r="B39" s="14" t="s">
        <v>181</v>
      </c>
      <c r="C39" s="14" t="s">
        <v>137</v>
      </c>
      <c r="D39" s="19" t="s">
        <v>182</v>
      </c>
      <c r="E39" s="16" t="s">
        <v>144</v>
      </c>
      <c r="F39" s="20">
        <v>36.19</v>
      </c>
      <c r="G39" s="61">
        <v>10.37</v>
      </c>
      <c r="H39" s="105">
        <v>0.28070000000000001</v>
      </c>
      <c r="I39" s="15">
        <f t="shared" si="8"/>
        <v>13.28</v>
      </c>
      <c r="J39" s="128">
        <f t="shared" si="5"/>
        <v>0</v>
      </c>
      <c r="K39" s="18">
        <f t="shared" si="9"/>
        <v>13.28</v>
      </c>
      <c r="L39" s="18">
        <f t="shared" si="10"/>
        <v>480.6</v>
      </c>
      <c r="M39" s="60"/>
      <c r="N39" s="58"/>
    </row>
    <row r="40" spans="1:14" ht="15" x14ac:dyDescent="0.2">
      <c r="A40" s="62" t="s">
        <v>73</v>
      </c>
      <c r="B40" s="14" t="s">
        <v>183</v>
      </c>
      <c r="C40" s="14" t="s">
        <v>125</v>
      </c>
      <c r="D40" s="19" t="s">
        <v>184</v>
      </c>
      <c r="E40" s="16" t="s">
        <v>144</v>
      </c>
      <c r="F40" s="20">
        <v>108.07</v>
      </c>
      <c r="G40" s="61">
        <v>9.8699999999999992</v>
      </c>
      <c r="H40" s="105">
        <v>0.28070000000000001</v>
      </c>
      <c r="I40" s="15">
        <f t="shared" si="8"/>
        <v>12.64</v>
      </c>
      <c r="J40" s="128">
        <f t="shared" si="5"/>
        <v>0</v>
      </c>
      <c r="K40" s="18">
        <f t="shared" si="9"/>
        <v>12.64</v>
      </c>
      <c r="L40" s="18">
        <f t="shared" si="10"/>
        <v>1366</v>
      </c>
      <c r="M40" s="60"/>
      <c r="N40" s="58"/>
    </row>
    <row r="41" spans="1:14" ht="22.5" x14ac:dyDescent="0.2">
      <c r="A41" s="62" t="s">
        <v>74</v>
      </c>
      <c r="B41" s="14" t="s">
        <v>185</v>
      </c>
      <c r="C41" s="14" t="s">
        <v>137</v>
      </c>
      <c r="D41" s="19" t="s">
        <v>186</v>
      </c>
      <c r="E41" s="16" t="s">
        <v>144</v>
      </c>
      <c r="F41" s="20">
        <v>1220.78</v>
      </c>
      <c r="G41" s="61">
        <v>8.91</v>
      </c>
      <c r="H41" s="105">
        <v>0.28070000000000001</v>
      </c>
      <c r="I41" s="15">
        <f t="shared" si="8"/>
        <v>11.41</v>
      </c>
      <c r="J41" s="128">
        <f t="shared" si="5"/>
        <v>0</v>
      </c>
      <c r="K41" s="18">
        <f t="shared" si="9"/>
        <v>11.41</v>
      </c>
      <c r="L41" s="18">
        <f t="shared" si="10"/>
        <v>13929.09</v>
      </c>
      <c r="M41" s="60"/>
      <c r="N41" s="58"/>
    </row>
    <row r="42" spans="1:14" ht="15" x14ac:dyDescent="0.2">
      <c r="A42" s="62" t="s">
        <v>75</v>
      </c>
      <c r="B42" s="14" t="s">
        <v>187</v>
      </c>
      <c r="C42" s="14" t="s">
        <v>125</v>
      </c>
      <c r="D42" s="19" t="s">
        <v>188</v>
      </c>
      <c r="E42" s="16" t="s">
        <v>127</v>
      </c>
      <c r="F42" s="20">
        <v>31</v>
      </c>
      <c r="G42" s="61">
        <v>20.079999999999998</v>
      </c>
      <c r="H42" s="105">
        <v>0.28070000000000001</v>
      </c>
      <c r="I42" s="15">
        <f t="shared" si="8"/>
        <v>25.71</v>
      </c>
      <c r="J42" s="128">
        <f t="shared" si="5"/>
        <v>0</v>
      </c>
      <c r="K42" s="18">
        <f t="shared" si="9"/>
        <v>25.71</v>
      </c>
      <c r="L42" s="18">
        <f t="shared" si="10"/>
        <v>797.01</v>
      </c>
      <c r="M42" s="60"/>
      <c r="N42" s="58"/>
    </row>
    <row r="43" spans="1:14" ht="22.5" x14ac:dyDescent="0.2">
      <c r="A43" s="62" t="s">
        <v>76</v>
      </c>
      <c r="B43" s="14" t="s">
        <v>159</v>
      </c>
      <c r="C43" s="14" t="s">
        <v>154</v>
      </c>
      <c r="D43" s="19" t="s">
        <v>160</v>
      </c>
      <c r="E43" s="16" t="s">
        <v>156</v>
      </c>
      <c r="F43" s="20">
        <v>840</v>
      </c>
      <c r="G43" s="61">
        <v>4.8099999999999996</v>
      </c>
      <c r="H43" s="105">
        <v>0.28070000000000001</v>
      </c>
      <c r="I43" s="15">
        <f t="shared" si="8"/>
        <v>6.16</v>
      </c>
      <c r="J43" s="128">
        <f t="shared" si="5"/>
        <v>0</v>
      </c>
      <c r="K43" s="18">
        <f t="shared" si="9"/>
        <v>6.16</v>
      </c>
      <c r="L43" s="18">
        <f t="shared" si="10"/>
        <v>5174.3999999999996</v>
      </c>
      <c r="M43" s="60"/>
      <c r="N43" s="58"/>
    </row>
    <row r="44" spans="1:14" ht="15" x14ac:dyDescent="0.2">
      <c r="A44" s="62" t="s">
        <v>77</v>
      </c>
      <c r="B44" s="14" t="s">
        <v>161</v>
      </c>
      <c r="C44" s="14" t="s">
        <v>154</v>
      </c>
      <c r="D44" s="19" t="s">
        <v>162</v>
      </c>
      <c r="E44" s="16" t="s">
        <v>156</v>
      </c>
      <c r="F44" s="20">
        <v>1681</v>
      </c>
      <c r="G44" s="61">
        <v>10.95</v>
      </c>
      <c r="H44" s="105">
        <v>0.28070000000000001</v>
      </c>
      <c r="I44" s="15">
        <f t="shared" si="8"/>
        <v>14.02</v>
      </c>
      <c r="J44" s="128">
        <f t="shared" si="5"/>
        <v>0</v>
      </c>
      <c r="K44" s="18">
        <f t="shared" si="9"/>
        <v>14.02</v>
      </c>
      <c r="L44" s="18">
        <f t="shared" si="10"/>
        <v>23567.62</v>
      </c>
      <c r="M44" s="60"/>
      <c r="N44" s="58"/>
    </row>
    <row r="45" spans="1:14" ht="15" x14ac:dyDescent="0.2">
      <c r="A45" s="62" t="s">
        <v>78</v>
      </c>
      <c r="B45" s="14" t="s">
        <v>163</v>
      </c>
      <c r="C45" s="14" t="s">
        <v>154</v>
      </c>
      <c r="D45" s="19" t="s">
        <v>164</v>
      </c>
      <c r="E45" s="16" t="s">
        <v>156</v>
      </c>
      <c r="F45" s="20">
        <v>1681</v>
      </c>
      <c r="G45" s="61">
        <v>1.87</v>
      </c>
      <c r="H45" s="105">
        <v>0.28070000000000001</v>
      </c>
      <c r="I45" s="15">
        <f t="shared" si="8"/>
        <v>2.39</v>
      </c>
      <c r="J45" s="128">
        <f t="shared" si="5"/>
        <v>0</v>
      </c>
      <c r="K45" s="18">
        <f t="shared" si="9"/>
        <v>2.39</v>
      </c>
      <c r="L45" s="18">
        <f t="shared" si="10"/>
        <v>4017.59</v>
      </c>
      <c r="M45" s="60"/>
      <c r="N45" s="58"/>
    </row>
    <row r="46" spans="1:14" ht="33.75" x14ac:dyDescent="0.2">
      <c r="A46" s="62" t="s">
        <v>79</v>
      </c>
      <c r="B46" s="14" t="s">
        <v>165</v>
      </c>
      <c r="C46" s="14" t="s">
        <v>125</v>
      </c>
      <c r="D46" s="19" t="s">
        <v>166</v>
      </c>
      <c r="E46" s="16" t="s">
        <v>127</v>
      </c>
      <c r="F46" s="20">
        <v>840</v>
      </c>
      <c r="G46" s="61">
        <v>0.38</v>
      </c>
      <c r="H46" s="105">
        <v>0.28070000000000001</v>
      </c>
      <c r="I46" s="15">
        <f t="shared" si="8"/>
        <v>0.48</v>
      </c>
      <c r="J46" s="128">
        <f t="shared" si="5"/>
        <v>0</v>
      </c>
      <c r="K46" s="18">
        <f t="shared" si="9"/>
        <v>0.48</v>
      </c>
      <c r="L46" s="18">
        <f t="shared" si="10"/>
        <v>403.2</v>
      </c>
      <c r="M46" s="60"/>
      <c r="N46" s="58"/>
    </row>
    <row r="47" spans="1:14" ht="15" x14ac:dyDescent="0.2">
      <c r="A47" s="62" t="s">
        <v>80</v>
      </c>
      <c r="B47" s="14" t="s">
        <v>167</v>
      </c>
      <c r="C47" s="14" t="s">
        <v>154</v>
      </c>
      <c r="D47" s="19" t="s">
        <v>168</v>
      </c>
      <c r="E47" s="16" t="s">
        <v>169</v>
      </c>
      <c r="F47" s="20">
        <v>81</v>
      </c>
      <c r="G47" s="61">
        <v>54.7</v>
      </c>
      <c r="H47" s="105">
        <v>0.28070000000000001</v>
      </c>
      <c r="I47" s="15">
        <f t="shared" si="8"/>
        <v>70.05</v>
      </c>
      <c r="J47" s="128">
        <f t="shared" si="5"/>
        <v>0</v>
      </c>
      <c r="K47" s="18">
        <f t="shared" si="9"/>
        <v>70.05</v>
      </c>
      <c r="L47" s="18">
        <f t="shared" si="10"/>
        <v>5674.05</v>
      </c>
      <c r="M47" s="60"/>
      <c r="N47" s="58"/>
    </row>
    <row r="48" spans="1:14" ht="15" x14ac:dyDescent="0.2">
      <c r="A48" s="62" t="s">
        <v>81</v>
      </c>
      <c r="B48" s="14" t="s">
        <v>189</v>
      </c>
      <c r="C48" s="14" t="s">
        <v>125</v>
      </c>
      <c r="D48" s="19" t="s">
        <v>190</v>
      </c>
      <c r="E48" s="16" t="s">
        <v>131</v>
      </c>
      <c r="F48" s="20">
        <v>380.8</v>
      </c>
      <c r="G48" s="61">
        <v>8.51</v>
      </c>
      <c r="H48" s="105">
        <v>0.28070000000000001</v>
      </c>
      <c r="I48" s="15">
        <f t="shared" si="8"/>
        <v>10.89</v>
      </c>
      <c r="J48" s="128">
        <f t="shared" si="5"/>
        <v>0</v>
      </c>
      <c r="K48" s="18">
        <f t="shared" si="9"/>
        <v>10.89</v>
      </c>
      <c r="L48" s="18">
        <f t="shared" si="10"/>
        <v>4146.91</v>
      </c>
      <c r="M48" s="60"/>
      <c r="N48" s="58"/>
    </row>
    <row r="49" spans="1:14" ht="22.5" x14ac:dyDescent="0.2">
      <c r="A49" s="62" t="s">
        <v>82</v>
      </c>
      <c r="B49" s="14" t="s">
        <v>172</v>
      </c>
      <c r="C49" s="14" t="s">
        <v>154</v>
      </c>
      <c r="D49" s="19" t="s">
        <v>173</v>
      </c>
      <c r="E49" s="16" t="s">
        <v>144</v>
      </c>
      <c r="F49" s="20">
        <v>4422.5</v>
      </c>
      <c r="G49" s="61">
        <v>7.37</v>
      </c>
      <c r="H49" s="105">
        <v>0.28070000000000001</v>
      </c>
      <c r="I49" s="15">
        <f t="shared" si="8"/>
        <v>9.43</v>
      </c>
      <c r="J49" s="128">
        <f t="shared" si="5"/>
        <v>0</v>
      </c>
      <c r="K49" s="18">
        <f t="shared" si="9"/>
        <v>9.43</v>
      </c>
      <c r="L49" s="18">
        <f t="shared" si="10"/>
        <v>41704.17</v>
      </c>
      <c r="M49" s="60"/>
      <c r="N49" s="58"/>
    </row>
    <row r="50" spans="1:14" ht="33.75" x14ac:dyDescent="0.2">
      <c r="A50" s="62" t="s">
        <v>83</v>
      </c>
      <c r="B50" s="14" t="s">
        <v>191</v>
      </c>
      <c r="C50" s="14" t="s">
        <v>137</v>
      </c>
      <c r="D50" s="19" t="s">
        <v>192</v>
      </c>
      <c r="E50" s="16" t="s">
        <v>169</v>
      </c>
      <c r="F50" s="20">
        <v>44</v>
      </c>
      <c r="G50" s="61">
        <v>44.28</v>
      </c>
      <c r="H50" s="105">
        <v>0.28070000000000001</v>
      </c>
      <c r="I50" s="15">
        <f t="shared" si="8"/>
        <v>56.7</v>
      </c>
      <c r="J50" s="128">
        <f t="shared" si="5"/>
        <v>0</v>
      </c>
      <c r="K50" s="18">
        <f t="shared" si="9"/>
        <v>56.7</v>
      </c>
      <c r="L50" s="18">
        <f t="shared" si="10"/>
        <v>2494.8000000000002</v>
      </c>
      <c r="M50" s="60"/>
      <c r="N50" s="58"/>
    </row>
    <row r="51" spans="1:14" ht="15" x14ac:dyDescent="0.2">
      <c r="A51" s="75" t="s">
        <v>84</v>
      </c>
      <c r="B51" s="84"/>
      <c r="C51" s="84"/>
      <c r="D51" s="85" t="s">
        <v>193</v>
      </c>
      <c r="E51" s="86"/>
      <c r="F51" s="87"/>
      <c r="G51" s="88"/>
      <c r="H51" s="89"/>
      <c r="I51" s="90"/>
      <c r="J51" s="131"/>
      <c r="K51" s="91"/>
      <c r="L51" s="91"/>
      <c r="M51" s="109">
        <f>SUM(L52:L67)</f>
        <v>107288.71000000002</v>
      </c>
      <c r="N51" s="58"/>
    </row>
    <row r="52" spans="1:14" ht="33.75" x14ac:dyDescent="0.2">
      <c r="A52" s="62" t="s">
        <v>85</v>
      </c>
      <c r="B52" s="14" t="s">
        <v>194</v>
      </c>
      <c r="C52" s="14" t="s">
        <v>125</v>
      </c>
      <c r="D52" s="19" t="s">
        <v>195</v>
      </c>
      <c r="E52" s="16" t="s">
        <v>144</v>
      </c>
      <c r="F52" s="20">
        <v>587.42999999999995</v>
      </c>
      <c r="G52" s="61">
        <v>11.2</v>
      </c>
      <c r="H52" s="105">
        <v>0.28070000000000001</v>
      </c>
      <c r="I52" s="15">
        <f t="shared" ref="I52:I67" si="11">TRUNC(G52*(1+H52),2)</f>
        <v>14.34</v>
      </c>
      <c r="J52" s="128">
        <f t="shared" si="5"/>
        <v>0</v>
      </c>
      <c r="K52" s="18">
        <f t="shared" ref="K52:K67" si="12">I52*(1-J52)</f>
        <v>14.34</v>
      </c>
      <c r="L52" s="18">
        <f t="shared" ref="L52:L67" si="13">TRUNC(K52*F52,2)</f>
        <v>8423.74</v>
      </c>
      <c r="M52" s="60"/>
      <c r="N52" s="58"/>
    </row>
    <row r="53" spans="1:14" ht="33.75" x14ac:dyDescent="0.2">
      <c r="A53" s="62" t="s">
        <v>86</v>
      </c>
      <c r="B53" s="14" t="s">
        <v>196</v>
      </c>
      <c r="C53" s="14" t="s">
        <v>125</v>
      </c>
      <c r="D53" s="19" t="s">
        <v>197</v>
      </c>
      <c r="E53" s="16" t="s">
        <v>144</v>
      </c>
      <c r="F53" s="20">
        <v>1611.5</v>
      </c>
      <c r="G53" s="61">
        <v>11.2</v>
      </c>
      <c r="H53" s="105">
        <v>0.28070000000000001</v>
      </c>
      <c r="I53" s="15">
        <f t="shared" si="11"/>
        <v>14.34</v>
      </c>
      <c r="J53" s="128">
        <f t="shared" si="5"/>
        <v>0</v>
      </c>
      <c r="K53" s="18">
        <f t="shared" si="12"/>
        <v>14.34</v>
      </c>
      <c r="L53" s="18">
        <f t="shared" si="13"/>
        <v>23108.91</v>
      </c>
      <c r="M53" s="60"/>
      <c r="N53" s="58"/>
    </row>
    <row r="54" spans="1:14" ht="22.5" x14ac:dyDescent="0.2">
      <c r="A54" s="62" t="s">
        <v>87</v>
      </c>
      <c r="B54" s="14" t="s">
        <v>181</v>
      </c>
      <c r="C54" s="14" t="s">
        <v>137</v>
      </c>
      <c r="D54" s="19" t="s">
        <v>182</v>
      </c>
      <c r="E54" s="16" t="s">
        <v>144</v>
      </c>
      <c r="F54" s="20">
        <v>91.81</v>
      </c>
      <c r="G54" s="61">
        <v>10.37</v>
      </c>
      <c r="H54" s="105">
        <v>0.28070000000000001</v>
      </c>
      <c r="I54" s="15">
        <f t="shared" si="11"/>
        <v>13.28</v>
      </c>
      <c r="J54" s="128">
        <f t="shared" si="5"/>
        <v>0</v>
      </c>
      <c r="K54" s="18">
        <f t="shared" si="12"/>
        <v>13.28</v>
      </c>
      <c r="L54" s="18">
        <f t="shared" si="13"/>
        <v>1219.23</v>
      </c>
      <c r="M54" s="60"/>
      <c r="N54" s="58"/>
    </row>
    <row r="55" spans="1:14" ht="22.5" x14ac:dyDescent="0.2">
      <c r="A55" s="62" t="s">
        <v>88</v>
      </c>
      <c r="B55" s="14" t="s">
        <v>147</v>
      </c>
      <c r="C55" s="14" t="s">
        <v>137</v>
      </c>
      <c r="D55" s="19" t="s">
        <v>148</v>
      </c>
      <c r="E55" s="16" t="s">
        <v>144</v>
      </c>
      <c r="F55" s="20">
        <v>49.21</v>
      </c>
      <c r="G55" s="61">
        <v>6.23</v>
      </c>
      <c r="H55" s="105">
        <v>0.28070000000000001</v>
      </c>
      <c r="I55" s="15">
        <f t="shared" si="11"/>
        <v>7.97</v>
      </c>
      <c r="J55" s="128">
        <f t="shared" si="5"/>
        <v>0</v>
      </c>
      <c r="K55" s="18">
        <f t="shared" si="12"/>
        <v>7.97</v>
      </c>
      <c r="L55" s="18">
        <f t="shared" si="13"/>
        <v>392.2</v>
      </c>
      <c r="M55" s="60"/>
      <c r="N55" s="58"/>
    </row>
    <row r="56" spans="1:14" ht="22.5" x14ac:dyDescent="0.2">
      <c r="A56" s="62" t="s">
        <v>89</v>
      </c>
      <c r="B56" s="14" t="s">
        <v>179</v>
      </c>
      <c r="C56" s="14" t="s">
        <v>137</v>
      </c>
      <c r="D56" s="19" t="s">
        <v>180</v>
      </c>
      <c r="E56" s="16" t="s">
        <v>144</v>
      </c>
      <c r="F56" s="20">
        <v>124.17</v>
      </c>
      <c r="G56" s="61">
        <v>6.72</v>
      </c>
      <c r="H56" s="105">
        <v>0.28070000000000001</v>
      </c>
      <c r="I56" s="15">
        <f t="shared" si="11"/>
        <v>8.6</v>
      </c>
      <c r="J56" s="128">
        <f t="shared" si="5"/>
        <v>0</v>
      </c>
      <c r="K56" s="18">
        <f t="shared" si="12"/>
        <v>8.6</v>
      </c>
      <c r="L56" s="18">
        <f t="shared" si="13"/>
        <v>1067.8599999999999</v>
      </c>
      <c r="M56" s="60"/>
      <c r="N56" s="58"/>
    </row>
    <row r="57" spans="1:14" ht="22.5" x14ac:dyDescent="0.2">
      <c r="A57" s="62" t="s">
        <v>90</v>
      </c>
      <c r="B57" s="14" t="s">
        <v>198</v>
      </c>
      <c r="C57" s="14" t="s">
        <v>154</v>
      </c>
      <c r="D57" s="19" t="s">
        <v>199</v>
      </c>
      <c r="E57" s="16" t="s">
        <v>144</v>
      </c>
      <c r="F57" s="20">
        <v>86.06</v>
      </c>
      <c r="G57" s="61">
        <v>6.66</v>
      </c>
      <c r="H57" s="105">
        <v>0.28070000000000001</v>
      </c>
      <c r="I57" s="15">
        <f t="shared" si="11"/>
        <v>8.52</v>
      </c>
      <c r="J57" s="128">
        <f t="shared" si="5"/>
        <v>0</v>
      </c>
      <c r="K57" s="18">
        <f t="shared" si="12"/>
        <v>8.52</v>
      </c>
      <c r="L57" s="18">
        <f t="shared" si="13"/>
        <v>733.23</v>
      </c>
      <c r="M57" s="60"/>
      <c r="N57" s="58"/>
    </row>
    <row r="58" spans="1:14" ht="22.5" x14ac:dyDescent="0.2">
      <c r="A58" s="62" t="s">
        <v>91</v>
      </c>
      <c r="B58" s="14" t="s">
        <v>149</v>
      </c>
      <c r="C58" s="14" t="s">
        <v>137</v>
      </c>
      <c r="D58" s="19" t="s">
        <v>150</v>
      </c>
      <c r="E58" s="16" t="s">
        <v>144</v>
      </c>
      <c r="F58" s="20">
        <v>224.24</v>
      </c>
      <c r="G58" s="61">
        <v>6.89</v>
      </c>
      <c r="H58" s="105">
        <v>0.28070000000000001</v>
      </c>
      <c r="I58" s="15">
        <f t="shared" si="11"/>
        <v>8.82</v>
      </c>
      <c r="J58" s="128">
        <f t="shared" si="5"/>
        <v>0</v>
      </c>
      <c r="K58" s="18">
        <f t="shared" si="12"/>
        <v>8.82</v>
      </c>
      <c r="L58" s="18">
        <f t="shared" si="13"/>
        <v>1977.79</v>
      </c>
      <c r="M58" s="60"/>
      <c r="N58" s="58"/>
    </row>
    <row r="59" spans="1:14" ht="22.5" x14ac:dyDescent="0.2">
      <c r="A59" s="62" t="s">
        <v>92</v>
      </c>
      <c r="B59" s="14" t="s">
        <v>153</v>
      </c>
      <c r="C59" s="14" t="s">
        <v>154</v>
      </c>
      <c r="D59" s="19" t="s">
        <v>155</v>
      </c>
      <c r="E59" s="16" t="s">
        <v>156</v>
      </c>
      <c r="F59" s="20">
        <v>79</v>
      </c>
      <c r="G59" s="61">
        <v>25.49</v>
      </c>
      <c r="H59" s="105">
        <v>0.28070000000000001</v>
      </c>
      <c r="I59" s="15">
        <f t="shared" si="11"/>
        <v>32.64</v>
      </c>
      <c r="J59" s="128">
        <f t="shared" si="5"/>
        <v>0</v>
      </c>
      <c r="K59" s="18">
        <f t="shared" si="12"/>
        <v>32.64</v>
      </c>
      <c r="L59" s="18">
        <f t="shared" si="13"/>
        <v>2578.56</v>
      </c>
      <c r="M59" s="60"/>
      <c r="N59" s="58"/>
    </row>
    <row r="60" spans="1:14" ht="22.5" x14ac:dyDescent="0.2">
      <c r="A60" s="62" t="s">
        <v>93</v>
      </c>
      <c r="B60" s="14" t="s">
        <v>159</v>
      </c>
      <c r="C60" s="14" t="s">
        <v>154</v>
      </c>
      <c r="D60" s="19" t="s">
        <v>160</v>
      </c>
      <c r="E60" s="16" t="s">
        <v>156</v>
      </c>
      <c r="F60" s="20">
        <v>79</v>
      </c>
      <c r="G60" s="61">
        <v>4.8099999999999996</v>
      </c>
      <c r="H60" s="105">
        <v>0.28070000000000001</v>
      </c>
      <c r="I60" s="15">
        <f t="shared" si="11"/>
        <v>6.16</v>
      </c>
      <c r="J60" s="128">
        <f t="shared" si="5"/>
        <v>0</v>
      </c>
      <c r="K60" s="18">
        <f t="shared" si="12"/>
        <v>6.16</v>
      </c>
      <c r="L60" s="18">
        <f t="shared" si="13"/>
        <v>486.64</v>
      </c>
      <c r="M60" s="60"/>
      <c r="N60" s="58"/>
    </row>
    <row r="61" spans="1:14" ht="15" x14ac:dyDescent="0.2">
      <c r="A61" s="62" t="s">
        <v>94</v>
      </c>
      <c r="B61" s="14" t="s">
        <v>161</v>
      </c>
      <c r="C61" s="14" t="s">
        <v>154</v>
      </c>
      <c r="D61" s="19" t="s">
        <v>162</v>
      </c>
      <c r="E61" s="16" t="s">
        <v>156</v>
      </c>
      <c r="F61" s="20">
        <v>158</v>
      </c>
      <c r="G61" s="61">
        <v>10.95</v>
      </c>
      <c r="H61" s="105">
        <v>0.28070000000000001</v>
      </c>
      <c r="I61" s="15">
        <f t="shared" si="11"/>
        <v>14.02</v>
      </c>
      <c r="J61" s="128">
        <f t="shared" si="5"/>
        <v>0</v>
      </c>
      <c r="K61" s="18">
        <f t="shared" si="12"/>
        <v>14.02</v>
      </c>
      <c r="L61" s="18">
        <f t="shared" si="13"/>
        <v>2215.16</v>
      </c>
      <c r="M61" s="60"/>
      <c r="N61" s="58"/>
    </row>
    <row r="62" spans="1:14" ht="15" x14ac:dyDescent="0.2">
      <c r="A62" s="62" t="s">
        <v>95</v>
      </c>
      <c r="B62" s="14" t="s">
        <v>163</v>
      </c>
      <c r="C62" s="14" t="s">
        <v>154</v>
      </c>
      <c r="D62" s="19" t="s">
        <v>164</v>
      </c>
      <c r="E62" s="16" t="s">
        <v>156</v>
      </c>
      <c r="F62" s="20">
        <v>158</v>
      </c>
      <c r="G62" s="61">
        <v>1.87</v>
      </c>
      <c r="H62" s="105">
        <v>0.28070000000000001</v>
      </c>
      <c r="I62" s="15">
        <f t="shared" si="11"/>
        <v>2.39</v>
      </c>
      <c r="J62" s="128">
        <f t="shared" si="5"/>
        <v>0</v>
      </c>
      <c r="K62" s="18">
        <f t="shared" si="12"/>
        <v>2.39</v>
      </c>
      <c r="L62" s="18">
        <f t="shared" si="13"/>
        <v>377.62</v>
      </c>
      <c r="M62" s="60"/>
      <c r="N62" s="58"/>
    </row>
    <row r="63" spans="1:14" ht="33.75" x14ac:dyDescent="0.2">
      <c r="A63" s="62" t="s">
        <v>96</v>
      </c>
      <c r="B63" s="14" t="s">
        <v>165</v>
      </c>
      <c r="C63" s="14" t="s">
        <v>125</v>
      </c>
      <c r="D63" s="19" t="s">
        <v>166</v>
      </c>
      <c r="E63" s="16" t="s">
        <v>127</v>
      </c>
      <c r="F63" s="20">
        <v>79</v>
      </c>
      <c r="G63" s="61">
        <v>0.38</v>
      </c>
      <c r="H63" s="105">
        <v>0.28070000000000001</v>
      </c>
      <c r="I63" s="15">
        <f t="shared" si="11"/>
        <v>0.48</v>
      </c>
      <c r="J63" s="128">
        <f t="shared" si="5"/>
        <v>0</v>
      </c>
      <c r="K63" s="18">
        <f t="shared" si="12"/>
        <v>0.48</v>
      </c>
      <c r="L63" s="18">
        <f t="shared" si="13"/>
        <v>37.92</v>
      </c>
      <c r="M63" s="60"/>
      <c r="N63" s="58"/>
    </row>
    <row r="64" spans="1:14" ht="15" x14ac:dyDescent="0.2">
      <c r="A64" s="62" t="s">
        <v>97</v>
      </c>
      <c r="B64" s="14" t="s">
        <v>167</v>
      </c>
      <c r="C64" s="14" t="s">
        <v>154</v>
      </c>
      <c r="D64" s="19" t="s">
        <v>168</v>
      </c>
      <c r="E64" s="16" t="s">
        <v>169</v>
      </c>
      <c r="F64" s="20">
        <v>295</v>
      </c>
      <c r="G64" s="61">
        <v>54.7</v>
      </c>
      <c r="H64" s="105">
        <v>0.28070000000000001</v>
      </c>
      <c r="I64" s="15">
        <f t="shared" si="11"/>
        <v>70.05</v>
      </c>
      <c r="J64" s="128">
        <f t="shared" si="5"/>
        <v>0</v>
      </c>
      <c r="K64" s="18">
        <f t="shared" si="12"/>
        <v>70.05</v>
      </c>
      <c r="L64" s="18">
        <f t="shared" si="13"/>
        <v>20664.75</v>
      </c>
      <c r="M64" s="60"/>
      <c r="N64" s="58"/>
    </row>
    <row r="65" spans="1:14" ht="33.75" x14ac:dyDescent="0.2">
      <c r="A65" s="62" t="s">
        <v>98</v>
      </c>
      <c r="B65" s="14" t="s">
        <v>170</v>
      </c>
      <c r="C65" s="14" t="s">
        <v>137</v>
      </c>
      <c r="D65" s="19" t="s">
        <v>171</v>
      </c>
      <c r="E65" s="16" t="s">
        <v>169</v>
      </c>
      <c r="F65" s="20">
        <v>109</v>
      </c>
      <c r="G65" s="61">
        <v>93.38</v>
      </c>
      <c r="H65" s="105">
        <v>0.28070000000000001</v>
      </c>
      <c r="I65" s="15">
        <f t="shared" si="11"/>
        <v>119.59</v>
      </c>
      <c r="J65" s="128">
        <f t="shared" si="5"/>
        <v>0</v>
      </c>
      <c r="K65" s="18">
        <f t="shared" si="12"/>
        <v>119.59</v>
      </c>
      <c r="L65" s="18">
        <f t="shared" si="13"/>
        <v>13035.31</v>
      </c>
      <c r="M65" s="60"/>
      <c r="N65" s="58"/>
    </row>
    <row r="66" spans="1:14" ht="15" x14ac:dyDescent="0.2">
      <c r="A66" s="62" t="s">
        <v>99</v>
      </c>
      <c r="B66" s="14" t="s">
        <v>189</v>
      </c>
      <c r="C66" s="14" t="s">
        <v>125</v>
      </c>
      <c r="D66" s="19" t="s">
        <v>190</v>
      </c>
      <c r="E66" s="16" t="s">
        <v>131</v>
      </c>
      <c r="F66" s="20">
        <v>380.8</v>
      </c>
      <c r="G66" s="61">
        <v>8.51</v>
      </c>
      <c r="H66" s="105">
        <v>0.28070000000000001</v>
      </c>
      <c r="I66" s="15">
        <f t="shared" si="11"/>
        <v>10.89</v>
      </c>
      <c r="J66" s="128">
        <f t="shared" si="5"/>
        <v>0</v>
      </c>
      <c r="K66" s="18">
        <f t="shared" si="12"/>
        <v>10.89</v>
      </c>
      <c r="L66" s="18">
        <f t="shared" si="13"/>
        <v>4146.91</v>
      </c>
      <c r="M66" s="60"/>
      <c r="N66" s="58"/>
    </row>
    <row r="67" spans="1:14" ht="22.5" x14ac:dyDescent="0.2">
      <c r="A67" s="62" t="s">
        <v>100</v>
      </c>
      <c r="B67" s="14" t="s">
        <v>172</v>
      </c>
      <c r="C67" s="14" t="s">
        <v>154</v>
      </c>
      <c r="D67" s="19" t="s">
        <v>173</v>
      </c>
      <c r="E67" s="16" t="s">
        <v>144</v>
      </c>
      <c r="F67" s="20">
        <v>2844.42</v>
      </c>
      <c r="G67" s="61">
        <v>7.37</v>
      </c>
      <c r="H67" s="105">
        <v>0.28070000000000001</v>
      </c>
      <c r="I67" s="15">
        <f t="shared" si="11"/>
        <v>9.43</v>
      </c>
      <c r="J67" s="128">
        <f t="shared" si="5"/>
        <v>0</v>
      </c>
      <c r="K67" s="18">
        <f t="shared" si="12"/>
        <v>9.43</v>
      </c>
      <c r="L67" s="18">
        <f t="shared" si="13"/>
        <v>26822.880000000001</v>
      </c>
      <c r="M67" s="60"/>
      <c r="N67" s="58"/>
    </row>
    <row r="68" spans="1:14" ht="15" x14ac:dyDescent="0.2">
      <c r="A68" s="75" t="s">
        <v>101</v>
      </c>
      <c r="B68" s="84"/>
      <c r="C68" s="84"/>
      <c r="D68" s="85" t="s">
        <v>200</v>
      </c>
      <c r="E68" s="86"/>
      <c r="F68" s="87"/>
      <c r="G68" s="88"/>
      <c r="H68" s="89"/>
      <c r="I68" s="90"/>
      <c r="J68" s="131"/>
      <c r="K68" s="91"/>
      <c r="L68" s="91"/>
      <c r="M68" s="109">
        <f>SUM(L69)</f>
        <v>327976</v>
      </c>
      <c r="N68" s="58"/>
    </row>
    <row r="69" spans="1:14" ht="22.5" x14ac:dyDescent="0.2">
      <c r="A69" s="62" t="s">
        <v>102</v>
      </c>
      <c r="B69" s="14" t="s">
        <v>201</v>
      </c>
      <c r="C69" s="14" t="s">
        <v>125</v>
      </c>
      <c r="D69" s="19" t="s">
        <v>202</v>
      </c>
      <c r="E69" s="16" t="s">
        <v>131</v>
      </c>
      <c r="F69" s="20">
        <v>400</v>
      </c>
      <c r="G69" s="61">
        <v>640.23</v>
      </c>
      <c r="H69" s="105">
        <v>0.28070000000000001</v>
      </c>
      <c r="I69" s="15">
        <f t="shared" ref="I69" si="14">TRUNC(G69*(1+H69),2)</f>
        <v>819.94</v>
      </c>
      <c r="J69" s="128">
        <f t="shared" si="5"/>
        <v>0</v>
      </c>
      <c r="K69" s="18">
        <f t="shared" ref="K69" si="15">I69*(1-J69)</f>
        <v>819.94</v>
      </c>
      <c r="L69" s="18">
        <f t="shared" ref="L69" si="16">TRUNC(K69*F69,2)</f>
        <v>327976</v>
      </c>
      <c r="M69" s="60"/>
      <c r="N69" s="58"/>
    </row>
    <row r="70" spans="1:14" ht="15" x14ac:dyDescent="0.2">
      <c r="A70" s="73">
        <v>4</v>
      </c>
      <c r="B70" s="65"/>
      <c r="C70" s="65"/>
      <c r="D70" s="108" t="s">
        <v>203</v>
      </c>
      <c r="E70" s="66"/>
      <c r="F70" s="67"/>
      <c r="G70" s="74"/>
      <c r="H70" s="68"/>
      <c r="I70" s="69"/>
      <c r="J70" s="129"/>
      <c r="K70" s="71"/>
      <c r="L70" s="71"/>
      <c r="M70" s="111">
        <f>SUM(L71:L73)</f>
        <v>99684.6</v>
      </c>
      <c r="N70" s="112">
        <f>M70</f>
        <v>99684.6</v>
      </c>
    </row>
    <row r="71" spans="1:14" ht="45" x14ac:dyDescent="0.2">
      <c r="A71" s="62" t="s">
        <v>103</v>
      </c>
      <c r="B71" s="14" t="s">
        <v>204</v>
      </c>
      <c r="C71" s="14" t="s">
        <v>125</v>
      </c>
      <c r="D71" s="19" t="s">
        <v>205</v>
      </c>
      <c r="E71" s="16" t="s">
        <v>131</v>
      </c>
      <c r="F71" s="20">
        <v>580</v>
      </c>
      <c r="G71" s="61">
        <v>43.88</v>
      </c>
      <c r="H71" s="105">
        <v>0.28070000000000001</v>
      </c>
      <c r="I71" s="15">
        <f t="shared" ref="I71:I73" si="17">TRUNC(G71*(1+H71),2)</f>
        <v>56.19</v>
      </c>
      <c r="J71" s="128">
        <f t="shared" si="5"/>
        <v>0</v>
      </c>
      <c r="K71" s="18">
        <f t="shared" ref="K71:K73" si="18">I71*(1-J71)</f>
        <v>56.19</v>
      </c>
      <c r="L71" s="18">
        <f t="shared" ref="L71:L73" si="19">TRUNC(K71*F71,2)</f>
        <v>32590.2</v>
      </c>
      <c r="M71" s="60"/>
      <c r="N71" s="58"/>
    </row>
    <row r="72" spans="1:14" ht="45" x14ac:dyDescent="0.2">
      <c r="A72" s="62" t="s">
        <v>104</v>
      </c>
      <c r="B72" s="14" t="s">
        <v>206</v>
      </c>
      <c r="C72" s="14" t="s">
        <v>137</v>
      </c>
      <c r="D72" s="19" t="s">
        <v>207</v>
      </c>
      <c r="E72" s="16" t="s">
        <v>131</v>
      </c>
      <c r="F72" s="20">
        <v>580</v>
      </c>
      <c r="G72" s="61">
        <v>41.84</v>
      </c>
      <c r="H72" s="105">
        <v>0.28070000000000001</v>
      </c>
      <c r="I72" s="15">
        <f t="shared" si="17"/>
        <v>53.58</v>
      </c>
      <c r="J72" s="128">
        <f t="shared" si="5"/>
        <v>0</v>
      </c>
      <c r="K72" s="18">
        <f t="shared" si="18"/>
        <v>53.58</v>
      </c>
      <c r="L72" s="18">
        <f t="shared" si="19"/>
        <v>31076.400000000001</v>
      </c>
      <c r="M72" s="60"/>
      <c r="N72" s="58"/>
    </row>
    <row r="73" spans="1:14" ht="22.5" x14ac:dyDescent="0.2">
      <c r="A73" s="62" t="s">
        <v>105</v>
      </c>
      <c r="B73" s="14" t="s">
        <v>208</v>
      </c>
      <c r="C73" s="14" t="s">
        <v>125</v>
      </c>
      <c r="D73" s="19" t="s">
        <v>209</v>
      </c>
      <c r="E73" s="16" t="s">
        <v>131</v>
      </c>
      <c r="F73" s="20">
        <v>580</v>
      </c>
      <c r="G73" s="61">
        <v>48.49</v>
      </c>
      <c r="H73" s="105">
        <v>0.28070000000000001</v>
      </c>
      <c r="I73" s="15">
        <f t="shared" si="17"/>
        <v>62.1</v>
      </c>
      <c r="J73" s="128">
        <f t="shared" si="5"/>
        <v>0</v>
      </c>
      <c r="K73" s="18">
        <f t="shared" si="18"/>
        <v>62.1</v>
      </c>
      <c r="L73" s="18">
        <f t="shared" si="19"/>
        <v>36018</v>
      </c>
      <c r="M73" s="60"/>
      <c r="N73" s="58"/>
    </row>
    <row r="74" spans="1:14" ht="15" x14ac:dyDescent="0.2">
      <c r="A74" s="73">
        <v>5</v>
      </c>
      <c r="B74" s="65"/>
      <c r="C74" s="65"/>
      <c r="D74" s="108" t="s">
        <v>210</v>
      </c>
      <c r="E74" s="66"/>
      <c r="F74" s="67"/>
      <c r="G74" s="74"/>
      <c r="H74" s="68"/>
      <c r="I74" s="69"/>
      <c r="J74" s="129"/>
      <c r="K74" s="71"/>
      <c r="L74" s="71"/>
      <c r="M74" s="72"/>
      <c r="N74" s="72">
        <f>SUM(M75:M93)</f>
        <v>16612.25</v>
      </c>
    </row>
    <row r="75" spans="1:14" ht="15" x14ac:dyDescent="0.2">
      <c r="A75" s="75" t="s">
        <v>106</v>
      </c>
      <c r="B75" s="84"/>
      <c r="C75" s="84"/>
      <c r="D75" s="85" t="s">
        <v>211</v>
      </c>
      <c r="E75" s="86"/>
      <c r="F75" s="87"/>
      <c r="G75" s="88"/>
      <c r="H75" s="89"/>
      <c r="I75" s="90"/>
      <c r="J75" s="131"/>
      <c r="K75" s="91"/>
      <c r="L75" s="91"/>
      <c r="M75" s="109">
        <f>SUM(L76:L78)</f>
        <v>8685.2099999999991</v>
      </c>
      <c r="N75" s="58"/>
    </row>
    <row r="76" spans="1:14" ht="33.75" x14ac:dyDescent="0.2">
      <c r="A76" s="63" t="s">
        <v>107</v>
      </c>
      <c r="B76" s="14" t="s">
        <v>212</v>
      </c>
      <c r="C76" s="14" t="s">
        <v>137</v>
      </c>
      <c r="D76" s="19" t="s">
        <v>213</v>
      </c>
      <c r="E76" s="16" t="s">
        <v>214</v>
      </c>
      <c r="F76" s="20">
        <v>3</v>
      </c>
      <c r="G76" s="61">
        <v>414.06</v>
      </c>
      <c r="H76" s="105">
        <v>0.28070000000000001</v>
      </c>
      <c r="I76" s="15">
        <f t="shared" ref="I76:I78" si="20">TRUNC(G76*(1+H76),2)</f>
        <v>530.28</v>
      </c>
      <c r="J76" s="128">
        <f t="shared" ref="J76:J78" si="21">$J$94</f>
        <v>0</v>
      </c>
      <c r="K76" s="18">
        <f t="shared" ref="K76:K78" si="22">I76*(1-J76)</f>
        <v>530.28</v>
      </c>
      <c r="L76" s="18">
        <f t="shared" ref="L76:L78" si="23">TRUNC(K76*F76,2)</f>
        <v>1590.84</v>
      </c>
      <c r="M76" s="60"/>
      <c r="N76" s="58"/>
    </row>
    <row r="77" spans="1:14" ht="22.5" x14ac:dyDescent="0.2">
      <c r="A77" s="63" t="s">
        <v>108</v>
      </c>
      <c r="B77" s="14" t="s">
        <v>215</v>
      </c>
      <c r="C77" s="14" t="s">
        <v>125</v>
      </c>
      <c r="D77" s="19" t="s">
        <v>216</v>
      </c>
      <c r="E77" s="16" t="s">
        <v>28</v>
      </c>
      <c r="F77" s="20">
        <v>3</v>
      </c>
      <c r="G77" s="61">
        <v>1244.72</v>
      </c>
      <c r="H77" s="105">
        <v>0.28070000000000001</v>
      </c>
      <c r="I77" s="15">
        <f t="shared" si="20"/>
        <v>1594.11</v>
      </c>
      <c r="J77" s="128">
        <f t="shared" si="21"/>
        <v>0</v>
      </c>
      <c r="K77" s="18">
        <f t="shared" si="22"/>
        <v>1594.11</v>
      </c>
      <c r="L77" s="18">
        <f t="shared" si="23"/>
        <v>4782.33</v>
      </c>
      <c r="M77" s="60"/>
      <c r="N77" s="58"/>
    </row>
    <row r="78" spans="1:14" ht="33.75" x14ac:dyDescent="0.2">
      <c r="A78" s="63" t="s">
        <v>109</v>
      </c>
      <c r="B78" s="14" t="s">
        <v>217</v>
      </c>
      <c r="C78" s="14" t="s">
        <v>137</v>
      </c>
      <c r="D78" s="19" t="s">
        <v>218</v>
      </c>
      <c r="E78" s="16" t="s">
        <v>214</v>
      </c>
      <c r="F78" s="20">
        <v>3</v>
      </c>
      <c r="G78" s="61">
        <v>601.77</v>
      </c>
      <c r="H78" s="105">
        <v>0.28070000000000001</v>
      </c>
      <c r="I78" s="15">
        <f t="shared" si="20"/>
        <v>770.68</v>
      </c>
      <c r="J78" s="128">
        <f t="shared" si="21"/>
        <v>0</v>
      </c>
      <c r="K78" s="18">
        <f t="shared" si="22"/>
        <v>770.68</v>
      </c>
      <c r="L78" s="18">
        <f t="shared" si="23"/>
        <v>2312.04</v>
      </c>
      <c r="M78" s="60"/>
      <c r="N78" s="58"/>
    </row>
    <row r="79" spans="1:14" ht="15" x14ac:dyDescent="0.2">
      <c r="A79" s="75" t="s">
        <v>110</v>
      </c>
      <c r="B79" s="84"/>
      <c r="C79" s="84"/>
      <c r="D79" s="85" t="s">
        <v>219</v>
      </c>
      <c r="E79" s="86"/>
      <c r="F79" s="87"/>
      <c r="G79" s="88"/>
      <c r="H79" s="89"/>
      <c r="I79" s="90"/>
      <c r="J79" s="131"/>
      <c r="K79" s="91"/>
      <c r="L79" s="91"/>
      <c r="M79" s="109">
        <f>SUM(L80:L83)</f>
        <v>2391.9700000000003</v>
      </c>
      <c r="N79" s="58"/>
    </row>
    <row r="80" spans="1:14" ht="45" x14ac:dyDescent="0.2">
      <c r="A80" s="63" t="s">
        <v>111</v>
      </c>
      <c r="B80" s="14" t="s">
        <v>220</v>
      </c>
      <c r="C80" s="14" t="s">
        <v>137</v>
      </c>
      <c r="D80" s="19" t="s">
        <v>221</v>
      </c>
      <c r="E80" s="16" t="s">
        <v>222</v>
      </c>
      <c r="F80" s="20">
        <v>36</v>
      </c>
      <c r="G80" s="61">
        <v>20</v>
      </c>
      <c r="H80" s="105">
        <v>0.28070000000000001</v>
      </c>
      <c r="I80" s="15">
        <f t="shared" ref="I80:I83" si="24">TRUNC(G80*(1+H80),2)</f>
        <v>25.61</v>
      </c>
      <c r="J80" s="128">
        <f t="shared" ref="J80:J83" si="25">$J$94</f>
        <v>0</v>
      </c>
      <c r="K80" s="18">
        <f t="shared" ref="K80:K83" si="26">I80*(1-J80)</f>
        <v>25.61</v>
      </c>
      <c r="L80" s="18">
        <f t="shared" ref="L80:L83" si="27">TRUNC(K80*F80,2)</f>
        <v>921.96</v>
      </c>
      <c r="M80" s="18"/>
      <c r="N80" s="58"/>
    </row>
    <row r="81" spans="1:15" ht="33.75" x14ac:dyDescent="0.2">
      <c r="A81" s="63" t="s">
        <v>112</v>
      </c>
      <c r="B81" s="14" t="s">
        <v>223</v>
      </c>
      <c r="C81" s="14" t="s">
        <v>137</v>
      </c>
      <c r="D81" s="19" t="s">
        <v>224</v>
      </c>
      <c r="E81" s="16" t="s">
        <v>169</v>
      </c>
      <c r="F81" s="20">
        <v>12</v>
      </c>
      <c r="G81" s="61">
        <v>20.91</v>
      </c>
      <c r="H81" s="105">
        <v>0.28070000000000001</v>
      </c>
      <c r="I81" s="15">
        <f t="shared" si="24"/>
        <v>26.77</v>
      </c>
      <c r="J81" s="128">
        <f t="shared" si="25"/>
        <v>0</v>
      </c>
      <c r="K81" s="18">
        <f t="shared" si="26"/>
        <v>26.77</v>
      </c>
      <c r="L81" s="18">
        <f t="shared" si="27"/>
        <v>321.24</v>
      </c>
      <c r="M81" s="18"/>
      <c r="N81" s="58"/>
    </row>
    <row r="82" spans="1:15" ht="15" x14ac:dyDescent="0.2">
      <c r="A82" s="63" t="s">
        <v>113</v>
      </c>
      <c r="B82" s="14" t="s">
        <v>225</v>
      </c>
      <c r="C82" s="14" t="s">
        <v>154</v>
      </c>
      <c r="D82" s="19" t="s">
        <v>226</v>
      </c>
      <c r="E82" s="16" t="s">
        <v>156</v>
      </c>
      <c r="F82" s="20">
        <v>1</v>
      </c>
      <c r="G82" s="61">
        <v>412</v>
      </c>
      <c r="H82" s="105">
        <v>0.28070000000000001</v>
      </c>
      <c r="I82" s="15">
        <f t="shared" si="24"/>
        <v>527.64</v>
      </c>
      <c r="J82" s="128">
        <f t="shared" si="25"/>
        <v>0</v>
      </c>
      <c r="K82" s="18">
        <f t="shared" si="26"/>
        <v>527.64</v>
      </c>
      <c r="L82" s="18">
        <f t="shared" si="27"/>
        <v>527.64</v>
      </c>
      <c r="M82" s="18"/>
      <c r="N82" s="58"/>
    </row>
    <row r="83" spans="1:15" ht="15" x14ac:dyDescent="0.2">
      <c r="A83" s="63" t="s">
        <v>114</v>
      </c>
      <c r="B83" s="14" t="s">
        <v>227</v>
      </c>
      <c r="C83" s="14" t="s">
        <v>154</v>
      </c>
      <c r="D83" s="19" t="s">
        <v>228</v>
      </c>
      <c r="E83" s="16" t="s">
        <v>156</v>
      </c>
      <c r="F83" s="20">
        <v>1</v>
      </c>
      <c r="G83" s="61">
        <v>485</v>
      </c>
      <c r="H83" s="105">
        <v>0.28070000000000001</v>
      </c>
      <c r="I83" s="15">
        <f t="shared" si="24"/>
        <v>621.13</v>
      </c>
      <c r="J83" s="128">
        <f t="shared" si="25"/>
        <v>0</v>
      </c>
      <c r="K83" s="18">
        <f t="shared" si="26"/>
        <v>621.13</v>
      </c>
      <c r="L83" s="18">
        <f t="shared" si="27"/>
        <v>621.13</v>
      </c>
      <c r="M83" s="18"/>
      <c r="N83" s="58"/>
    </row>
    <row r="84" spans="1:15" ht="15" x14ac:dyDescent="0.2">
      <c r="A84" s="75" t="s">
        <v>115</v>
      </c>
      <c r="B84" s="84"/>
      <c r="C84" s="84"/>
      <c r="D84" s="85" t="s">
        <v>229</v>
      </c>
      <c r="E84" s="86"/>
      <c r="F84" s="87"/>
      <c r="G84" s="88"/>
      <c r="H84" s="89"/>
      <c r="I84" s="90"/>
      <c r="J84" s="131"/>
      <c r="K84" s="91"/>
      <c r="L84" s="91"/>
      <c r="M84" s="109">
        <f>SUM(L85:L89)</f>
        <v>3575.16</v>
      </c>
      <c r="N84" s="58"/>
    </row>
    <row r="85" spans="1:15" ht="22.5" x14ac:dyDescent="0.2">
      <c r="A85" s="62" t="s">
        <v>116</v>
      </c>
      <c r="B85" s="14" t="s">
        <v>230</v>
      </c>
      <c r="C85" s="14" t="s">
        <v>154</v>
      </c>
      <c r="D85" s="19" t="s">
        <v>231</v>
      </c>
      <c r="E85" s="16" t="s">
        <v>131</v>
      </c>
      <c r="F85" s="20">
        <v>4</v>
      </c>
      <c r="G85" s="61">
        <v>298.89</v>
      </c>
      <c r="H85" s="105">
        <v>0.28070000000000001</v>
      </c>
      <c r="I85" s="15">
        <f t="shared" ref="I85:I89" si="28">TRUNC(G85*(1+H85),2)</f>
        <v>382.78</v>
      </c>
      <c r="J85" s="128">
        <f t="shared" ref="J85:J89" si="29">$J$94</f>
        <v>0</v>
      </c>
      <c r="K85" s="18">
        <f t="shared" ref="K85:K89" si="30">I85*(1-J85)</f>
        <v>382.78</v>
      </c>
      <c r="L85" s="18">
        <f t="shared" ref="L85:L89" si="31">TRUNC(K85*F85,2)</f>
        <v>1531.12</v>
      </c>
      <c r="M85" s="18"/>
      <c r="N85" s="58"/>
    </row>
    <row r="86" spans="1:15" ht="22.5" x14ac:dyDescent="0.2">
      <c r="A86" s="62" t="s">
        <v>117</v>
      </c>
      <c r="B86" s="14" t="s">
        <v>232</v>
      </c>
      <c r="C86" s="14" t="s">
        <v>154</v>
      </c>
      <c r="D86" s="19" t="s">
        <v>233</v>
      </c>
      <c r="E86" s="16" t="s">
        <v>169</v>
      </c>
      <c r="F86" s="20">
        <v>5.5</v>
      </c>
      <c r="G86" s="25">
        <v>76.12</v>
      </c>
      <c r="H86" s="105">
        <v>0.28070000000000001</v>
      </c>
      <c r="I86" s="15">
        <f t="shared" si="28"/>
        <v>97.48</v>
      </c>
      <c r="J86" s="128">
        <f t="shared" si="29"/>
        <v>0</v>
      </c>
      <c r="K86" s="18">
        <f t="shared" si="30"/>
        <v>97.48</v>
      </c>
      <c r="L86" s="18">
        <f t="shared" si="31"/>
        <v>536.14</v>
      </c>
      <c r="M86" s="113"/>
      <c r="N86" s="58"/>
    </row>
    <row r="87" spans="1:15" ht="15" x14ac:dyDescent="0.2">
      <c r="A87" s="62" t="s">
        <v>118</v>
      </c>
      <c r="B87" s="14" t="s">
        <v>234</v>
      </c>
      <c r="C87" s="14" t="s">
        <v>154</v>
      </c>
      <c r="D87" s="24" t="s">
        <v>235</v>
      </c>
      <c r="E87" s="16" t="s">
        <v>131</v>
      </c>
      <c r="F87" s="20">
        <v>0.4</v>
      </c>
      <c r="G87" s="25">
        <v>214.08</v>
      </c>
      <c r="H87" s="105">
        <v>0.28070000000000001</v>
      </c>
      <c r="I87" s="15">
        <f t="shared" si="28"/>
        <v>274.17</v>
      </c>
      <c r="J87" s="128">
        <f t="shared" si="29"/>
        <v>0</v>
      </c>
      <c r="K87" s="18">
        <f t="shared" si="30"/>
        <v>274.17</v>
      </c>
      <c r="L87" s="18">
        <f t="shared" si="31"/>
        <v>109.66</v>
      </c>
      <c r="M87" s="113"/>
      <c r="N87" s="58"/>
    </row>
    <row r="88" spans="1:15" ht="33.75" x14ac:dyDescent="0.2">
      <c r="A88" s="62" t="s">
        <v>119</v>
      </c>
      <c r="B88" s="14" t="s">
        <v>236</v>
      </c>
      <c r="C88" s="17" t="s">
        <v>125</v>
      </c>
      <c r="D88" s="16" t="s">
        <v>237</v>
      </c>
      <c r="E88" s="16" t="s">
        <v>139</v>
      </c>
      <c r="F88" s="20">
        <v>0.2</v>
      </c>
      <c r="G88" s="25">
        <v>2654.97</v>
      </c>
      <c r="H88" s="105">
        <v>0.28070000000000001</v>
      </c>
      <c r="I88" s="15">
        <f t="shared" si="28"/>
        <v>3400.22</v>
      </c>
      <c r="J88" s="128">
        <f t="shared" si="29"/>
        <v>0</v>
      </c>
      <c r="K88" s="18">
        <f t="shared" si="30"/>
        <v>3400.22</v>
      </c>
      <c r="L88" s="18">
        <f t="shared" si="31"/>
        <v>680.04</v>
      </c>
      <c r="M88" s="113"/>
      <c r="N88" s="58"/>
    </row>
    <row r="89" spans="1:15" ht="33.75" x14ac:dyDescent="0.2">
      <c r="A89" s="62" t="s">
        <v>120</v>
      </c>
      <c r="B89" s="14" t="s">
        <v>238</v>
      </c>
      <c r="C89" s="17" t="s">
        <v>137</v>
      </c>
      <c r="D89" s="16" t="s">
        <v>239</v>
      </c>
      <c r="E89" s="16" t="s">
        <v>169</v>
      </c>
      <c r="F89" s="20">
        <v>60</v>
      </c>
      <c r="G89" s="25">
        <v>9.35</v>
      </c>
      <c r="H89" s="105">
        <v>0.28070000000000001</v>
      </c>
      <c r="I89" s="15">
        <f t="shared" si="28"/>
        <v>11.97</v>
      </c>
      <c r="J89" s="128">
        <f t="shared" si="29"/>
        <v>0</v>
      </c>
      <c r="K89" s="18">
        <f t="shared" si="30"/>
        <v>11.97</v>
      </c>
      <c r="L89" s="18">
        <f t="shared" si="31"/>
        <v>718.2</v>
      </c>
      <c r="M89" s="113"/>
      <c r="N89" s="58"/>
    </row>
    <row r="90" spans="1:15" ht="15" x14ac:dyDescent="0.2">
      <c r="A90" s="75" t="s">
        <v>121</v>
      </c>
      <c r="B90" s="84"/>
      <c r="C90" s="92"/>
      <c r="D90" s="124" t="s">
        <v>240</v>
      </c>
      <c r="E90" s="86"/>
      <c r="F90" s="87"/>
      <c r="G90" s="93"/>
      <c r="H90" s="94"/>
      <c r="I90" s="93"/>
      <c r="J90" s="132"/>
      <c r="K90" s="95"/>
      <c r="L90" s="96"/>
      <c r="M90" s="109">
        <f>SUM(L91:L92)</f>
        <v>1959.9099999999999</v>
      </c>
      <c r="N90" s="58"/>
    </row>
    <row r="91" spans="1:15" ht="22.5" x14ac:dyDescent="0.2">
      <c r="A91" s="62" t="s">
        <v>122</v>
      </c>
      <c r="B91" s="14" t="s">
        <v>241</v>
      </c>
      <c r="C91" s="17" t="s">
        <v>125</v>
      </c>
      <c r="D91" s="16" t="s">
        <v>242</v>
      </c>
      <c r="E91" s="16" t="s">
        <v>127</v>
      </c>
      <c r="F91" s="20">
        <v>2</v>
      </c>
      <c r="G91" s="25">
        <v>289.66000000000003</v>
      </c>
      <c r="H91" s="105">
        <v>0.28070000000000001</v>
      </c>
      <c r="I91" s="15">
        <f t="shared" ref="I91:I92" si="32">TRUNC(G91*(1+H91),2)</f>
        <v>370.96</v>
      </c>
      <c r="J91" s="128">
        <f t="shared" ref="J91:J92" si="33">$J$94</f>
        <v>0</v>
      </c>
      <c r="K91" s="18">
        <f t="shared" ref="K91:K92" si="34">I91*(1-J91)</f>
        <v>370.96</v>
      </c>
      <c r="L91" s="18">
        <f t="shared" ref="L91:L92" si="35">TRUNC(K91*F91,2)</f>
        <v>741.92</v>
      </c>
      <c r="M91" s="58"/>
      <c r="N91" s="58"/>
    </row>
    <row r="92" spans="1:15" ht="22.5" x14ac:dyDescent="0.2">
      <c r="A92" s="62" t="s">
        <v>123</v>
      </c>
      <c r="B92" s="14" t="s">
        <v>243</v>
      </c>
      <c r="C92" s="17" t="s">
        <v>125</v>
      </c>
      <c r="D92" s="16" t="s">
        <v>244</v>
      </c>
      <c r="E92" s="16" t="s">
        <v>127</v>
      </c>
      <c r="F92" s="20">
        <v>1</v>
      </c>
      <c r="G92" s="25">
        <v>951.04</v>
      </c>
      <c r="H92" s="105">
        <v>0.28070000000000001</v>
      </c>
      <c r="I92" s="15">
        <f t="shared" si="32"/>
        <v>1217.99</v>
      </c>
      <c r="J92" s="128">
        <f t="shared" si="33"/>
        <v>0</v>
      </c>
      <c r="K92" s="18">
        <f t="shared" si="34"/>
        <v>1217.99</v>
      </c>
      <c r="L92" s="18">
        <f t="shared" si="35"/>
        <v>1217.99</v>
      </c>
      <c r="M92" s="58"/>
      <c r="N92" s="58"/>
    </row>
    <row r="93" spans="1:15" ht="15" x14ac:dyDescent="0.2">
      <c r="A93" s="14"/>
      <c r="B93" s="14"/>
      <c r="C93" s="17"/>
      <c r="D93" s="16"/>
      <c r="E93" s="16"/>
      <c r="F93" s="20"/>
      <c r="G93" s="25"/>
      <c r="H93" s="26"/>
      <c r="I93" s="57"/>
      <c r="J93" s="26"/>
      <c r="K93" s="25"/>
      <c r="L93" s="59"/>
      <c r="M93" s="58"/>
      <c r="N93" s="58"/>
    </row>
    <row r="94" spans="1:15" ht="15" customHeight="1" x14ac:dyDescent="0.2">
      <c r="A94" s="199" t="s">
        <v>10</v>
      </c>
      <c r="B94" s="200"/>
      <c r="C94" s="200"/>
      <c r="D94" s="200"/>
      <c r="E94" s="98"/>
      <c r="F94" s="98"/>
      <c r="G94" s="98"/>
      <c r="H94" s="99"/>
      <c r="I94" s="100"/>
      <c r="J94" s="133">
        <v>0</v>
      </c>
      <c r="K94" s="101"/>
      <c r="L94" s="102"/>
      <c r="M94" s="205">
        <f>SUM(N10:N93)</f>
        <v>786473.57</v>
      </c>
      <c r="N94" s="206"/>
      <c r="O94" s="13"/>
    </row>
    <row r="95" spans="1:15" ht="19.5" customHeight="1" x14ac:dyDescent="0.2">
      <c r="A95" s="212" t="s">
        <v>7</v>
      </c>
      <c r="B95" s="212"/>
      <c r="C95" s="212"/>
      <c r="D95" s="212"/>
      <c r="E95" s="212"/>
      <c r="F95" s="212"/>
      <c r="G95" s="207" t="s">
        <v>47</v>
      </c>
      <c r="H95" s="207"/>
      <c r="I95" s="207"/>
      <c r="J95" s="207"/>
      <c r="K95" s="207"/>
      <c r="L95" s="207"/>
      <c r="M95" s="207"/>
      <c r="N95" s="207"/>
    </row>
    <row r="96" spans="1:15" ht="24" customHeight="1" x14ac:dyDescent="0.2">
      <c r="A96" s="207" t="s">
        <v>45</v>
      </c>
      <c r="B96" s="207"/>
      <c r="C96" s="207"/>
      <c r="D96" s="207"/>
      <c r="E96" s="207" t="s">
        <v>46</v>
      </c>
      <c r="F96" s="207"/>
      <c r="G96" s="207"/>
      <c r="H96" s="207"/>
      <c r="I96" s="207"/>
      <c r="J96" s="207"/>
      <c r="K96" s="207"/>
      <c r="L96" s="207"/>
      <c r="M96" s="207"/>
      <c r="N96" s="207"/>
    </row>
    <row r="97" spans="1:14" ht="15" x14ac:dyDescent="0.2">
      <c r="A97" s="208" t="s">
        <v>11</v>
      </c>
      <c r="B97" s="134" t="s">
        <v>251</v>
      </c>
      <c r="C97" s="135"/>
      <c r="D97" s="136"/>
      <c r="E97" s="137"/>
      <c r="F97" s="138"/>
      <c r="G97" s="138"/>
      <c r="H97" s="138"/>
      <c r="I97" s="139"/>
      <c r="J97" s="139"/>
      <c r="K97" s="140"/>
      <c r="L97" s="140"/>
      <c r="M97" s="141"/>
      <c r="N97" s="141"/>
    </row>
    <row r="98" spans="1:14" ht="15" x14ac:dyDescent="0.2">
      <c r="A98" s="209"/>
      <c r="B98" s="142" t="s">
        <v>252</v>
      </c>
      <c r="C98" s="135"/>
      <c r="D98" s="136"/>
      <c r="E98" s="201"/>
      <c r="F98" s="201"/>
      <c r="G98" s="143"/>
      <c r="H98" s="144"/>
      <c r="I98" s="144"/>
      <c r="J98" s="144"/>
      <c r="K98" s="144"/>
      <c r="L98" s="140"/>
      <c r="M98" s="141"/>
      <c r="N98" s="141"/>
    </row>
    <row r="99" spans="1:14" ht="15" x14ac:dyDescent="0.2">
      <c r="A99" s="209"/>
      <c r="B99" s="210" t="s">
        <v>256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</row>
    <row r="100" spans="1:14" ht="15" x14ac:dyDescent="0.2">
      <c r="A100" s="209"/>
      <c r="B100" s="211" t="s">
        <v>257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</row>
    <row r="101" spans="1:14" ht="15" x14ac:dyDescent="0.2">
      <c r="A101" s="209"/>
      <c r="B101" s="192" t="s">
        <v>253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</row>
    <row r="102" spans="1:14" ht="15" x14ac:dyDescent="0.2">
      <c r="A102" s="209"/>
      <c r="B102" s="192" t="s">
        <v>254</v>
      </c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</row>
    <row r="103" spans="1:14" ht="15" x14ac:dyDescent="0.2">
      <c r="A103" s="209"/>
      <c r="B103" s="192" t="s">
        <v>255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40"/>
      <c r="M103" s="141"/>
      <c r="N103" s="141"/>
    </row>
    <row r="104" spans="1:14" ht="24" customHeight="1" x14ac:dyDescent="0.2">
      <c r="A104" s="209"/>
      <c r="B104" s="193" t="s">
        <v>12</v>
      </c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</row>
    <row r="105" spans="1:14" ht="15" x14ac:dyDescent="0.2">
      <c r="A105" s="6"/>
      <c r="B105" s="6"/>
      <c r="C105" s="6"/>
      <c r="D105" s="7"/>
      <c r="E105" s="8"/>
      <c r="F105" s="9"/>
      <c r="G105" s="9"/>
      <c r="H105" s="9"/>
      <c r="I105" s="12"/>
      <c r="J105" s="11"/>
      <c r="K105" s="10"/>
      <c r="L105" s="10"/>
    </row>
    <row r="106" spans="1:14" ht="15" x14ac:dyDescent="0.2">
      <c r="A106" s="6"/>
      <c r="B106" s="6"/>
      <c r="C106" s="6"/>
      <c r="D106" s="7"/>
      <c r="E106" s="8"/>
      <c r="F106" s="9"/>
      <c r="G106" s="9"/>
      <c r="H106" s="9"/>
      <c r="I106" s="12"/>
      <c r="J106" s="11"/>
      <c r="K106" s="10"/>
      <c r="L106" s="10"/>
    </row>
    <row r="107" spans="1:14" ht="15" x14ac:dyDescent="0.2">
      <c r="A107" s="6"/>
      <c r="B107" s="6"/>
      <c r="C107" s="6"/>
      <c r="D107" s="7"/>
      <c r="E107" s="8"/>
      <c r="F107" s="9"/>
      <c r="G107" s="9"/>
      <c r="H107" s="9"/>
      <c r="I107" s="12"/>
      <c r="J107" s="11"/>
      <c r="K107" s="10"/>
      <c r="L107" s="10"/>
    </row>
    <row r="108" spans="1:14" ht="15" x14ac:dyDescent="0.2">
      <c r="A108" s="6"/>
      <c r="B108" s="6"/>
      <c r="C108" s="6"/>
      <c r="D108" s="7"/>
      <c r="E108" s="8"/>
      <c r="F108" s="9"/>
      <c r="G108" s="9"/>
      <c r="H108" s="9"/>
      <c r="I108" s="12"/>
      <c r="J108" s="11"/>
      <c r="K108" s="10"/>
      <c r="L108" s="10"/>
    </row>
    <row r="109" spans="1:14" ht="15" x14ac:dyDescent="0.2">
      <c r="A109" s="6"/>
      <c r="B109" s="6"/>
      <c r="C109" s="6"/>
      <c r="D109" s="7"/>
      <c r="E109" s="8"/>
      <c r="F109" s="9"/>
      <c r="G109" s="9"/>
      <c r="H109" s="9"/>
      <c r="I109" s="12"/>
      <c r="J109" s="11"/>
      <c r="K109" s="10"/>
      <c r="L109" s="10"/>
    </row>
    <row r="110" spans="1:14" ht="15" x14ac:dyDescent="0.2">
      <c r="A110" s="6"/>
      <c r="B110" s="6"/>
      <c r="C110" s="6"/>
      <c r="D110" s="7"/>
      <c r="E110" s="8"/>
      <c r="F110" s="9"/>
      <c r="G110" s="9"/>
      <c r="H110" s="9"/>
      <c r="I110" s="12"/>
      <c r="J110" s="11"/>
      <c r="K110" s="10"/>
      <c r="L110" s="10"/>
    </row>
    <row r="111" spans="1:14" ht="15" x14ac:dyDescent="0.2">
      <c r="A111" s="6"/>
      <c r="B111" s="6"/>
      <c r="C111" s="6"/>
      <c r="D111" s="7"/>
      <c r="E111" s="8"/>
      <c r="F111" s="9"/>
      <c r="G111" s="9"/>
      <c r="H111" s="9"/>
      <c r="I111" s="12"/>
      <c r="J111" s="11"/>
      <c r="K111" s="10"/>
      <c r="L111" s="10"/>
    </row>
    <row r="112" spans="1:14" ht="15" x14ac:dyDescent="0.2">
      <c r="A112" s="6"/>
      <c r="B112" s="6"/>
      <c r="C112" s="6"/>
      <c r="D112" s="7"/>
      <c r="E112" s="8"/>
      <c r="F112" s="9"/>
      <c r="G112" s="9"/>
      <c r="H112" s="9"/>
      <c r="I112" s="12"/>
      <c r="J112" s="11"/>
      <c r="K112" s="10"/>
      <c r="L112" s="10"/>
    </row>
    <row r="113" spans="1:12" ht="15" x14ac:dyDescent="0.2">
      <c r="A113" s="6"/>
      <c r="B113" s="6"/>
      <c r="C113" s="6"/>
      <c r="D113" s="7"/>
      <c r="E113" s="8"/>
      <c r="F113" s="9"/>
      <c r="G113" s="9"/>
      <c r="H113" s="9"/>
      <c r="I113" s="12"/>
      <c r="J113" s="11"/>
      <c r="K113" s="10"/>
      <c r="L113" s="10"/>
    </row>
    <row r="114" spans="1:12" ht="15" x14ac:dyDescent="0.2">
      <c r="A114" s="6"/>
      <c r="B114" s="6"/>
      <c r="C114" s="6"/>
      <c r="D114" s="7"/>
      <c r="E114" s="8"/>
      <c r="F114" s="9"/>
      <c r="G114" s="9"/>
      <c r="H114" s="9"/>
      <c r="I114" s="12"/>
      <c r="J114" s="11"/>
      <c r="K114" s="10"/>
      <c r="L114" s="10"/>
    </row>
    <row r="115" spans="1:12" ht="15" x14ac:dyDescent="0.2">
      <c r="A115" s="6"/>
      <c r="B115" s="6"/>
      <c r="C115" s="6"/>
      <c r="D115" s="7"/>
      <c r="E115" s="8"/>
      <c r="F115" s="9"/>
      <c r="G115" s="9"/>
      <c r="H115" s="9"/>
      <c r="I115" s="12"/>
      <c r="J115" s="11"/>
      <c r="K115" s="10"/>
      <c r="L115" s="10"/>
    </row>
    <row r="116" spans="1:12" ht="15" x14ac:dyDescent="0.2">
      <c r="A116" s="6"/>
      <c r="B116" s="6"/>
      <c r="C116" s="6"/>
      <c r="D116" s="7"/>
      <c r="E116" s="8"/>
      <c r="F116" s="9"/>
      <c r="G116" s="9"/>
      <c r="H116" s="9"/>
      <c r="I116" s="12"/>
      <c r="J116" s="11"/>
      <c r="K116" s="10"/>
      <c r="L116" s="10"/>
    </row>
    <row r="117" spans="1:12" ht="15" x14ac:dyDescent="0.2">
      <c r="A117" s="6"/>
      <c r="B117" s="6"/>
      <c r="C117" s="6"/>
      <c r="D117" s="7"/>
      <c r="E117" s="8"/>
      <c r="F117" s="9"/>
      <c r="G117" s="9"/>
      <c r="H117" s="9"/>
      <c r="I117" s="12"/>
      <c r="J117" s="21"/>
      <c r="K117" s="10"/>
      <c r="L117" s="10"/>
    </row>
    <row r="118" spans="1:12" ht="15" x14ac:dyDescent="0.2">
      <c r="A118" s="6"/>
      <c r="B118" s="6"/>
      <c r="C118" s="6"/>
      <c r="D118" s="7"/>
      <c r="E118" s="8"/>
      <c r="F118" s="9"/>
      <c r="G118" s="9"/>
      <c r="H118" s="9"/>
      <c r="I118" s="12"/>
      <c r="J118" s="21"/>
      <c r="K118" s="10"/>
      <c r="L118" s="10"/>
    </row>
    <row r="119" spans="1:12" ht="15" x14ac:dyDescent="0.2">
      <c r="A119" s="6"/>
      <c r="B119" s="6"/>
      <c r="C119" s="6"/>
      <c r="D119" s="7"/>
      <c r="E119" s="8"/>
      <c r="F119" s="9"/>
      <c r="G119" s="9"/>
      <c r="H119" s="9"/>
      <c r="I119" s="12"/>
      <c r="J119" s="21"/>
      <c r="K119" s="10"/>
      <c r="L119" s="10"/>
    </row>
    <row r="120" spans="1:12" ht="15" x14ac:dyDescent="0.2">
      <c r="A120" s="6"/>
      <c r="B120" s="6"/>
      <c r="C120" s="6"/>
      <c r="D120" s="7"/>
      <c r="E120" s="8"/>
      <c r="F120" s="9"/>
      <c r="G120" s="9"/>
      <c r="H120" s="9"/>
      <c r="I120" s="12"/>
      <c r="J120" s="21"/>
      <c r="K120" s="10"/>
      <c r="L120" s="10"/>
    </row>
    <row r="121" spans="1:12" ht="15" x14ac:dyDescent="0.2">
      <c r="A121" s="6"/>
      <c r="B121" s="6"/>
      <c r="C121" s="6"/>
      <c r="D121" s="7"/>
      <c r="E121" s="8"/>
      <c r="F121" s="9"/>
      <c r="G121" s="9"/>
      <c r="H121" s="9"/>
      <c r="I121" s="12"/>
      <c r="J121" s="21"/>
      <c r="K121" s="10"/>
      <c r="L121" s="10"/>
    </row>
    <row r="122" spans="1:12" ht="15" x14ac:dyDescent="0.2">
      <c r="A122" s="6"/>
      <c r="B122" s="6"/>
      <c r="C122" s="6"/>
      <c r="D122" s="7"/>
      <c r="E122" s="8"/>
      <c r="F122" s="9"/>
      <c r="G122" s="9"/>
      <c r="H122" s="9"/>
      <c r="I122" s="12"/>
      <c r="J122" s="21"/>
      <c r="K122" s="10"/>
      <c r="L122" s="10"/>
    </row>
    <row r="123" spans="1:12" ht="15" x14ac:dyDescent="0.2">
      <c r="A123" s="6"/>
      <c r="B123" s="6"/>
      <c r="C123" s="6"/>
      <c r="D123" s="7"/>
      <c r="E123" s="8"/>
      <c r="F123" s="9"/>
      <c r="G123" s="9"/>
      <c r="H123" s="9"/>
      <c r="I123" s="12"/>
      <c r="J123" s="21"/>
      <c r="K123" s="10"/>
      <c r="L123" s="10"/>
    </row>
    <row r="124" spans="1:12" ht="15" x14ac:dyDescent="0.2">
      <c r="A124" s="6"/>
      <c r="B124" s="6"/>
      <c r="C124" s="6"/>
      <c r="D124" s="7"/>
      <c r="E124" s="8"/>
      <c r="F124" s="9"/>
      <c r="G124" s="9"/>
      <c r="H124" s="9"/>
      <c r="I124" s="12"/>
      <c r="J124" s="21"/>
      <c r="K124" s="10"/>
      <c r="L124" s="10"/>
    </row>
    <row r="125" spans="1:12" ht="15" x14ac:dyDescent="0.2">
      <c r="A125" s="6"/>
      <c r="B125" s="6"/>
      <c r="C125" s="6"/>
      <c r="D125" s="7"/>
      <c r="E125" s="8"/>
      <c r="F125" s="9"/>
      <c r="G125" s="9"/>
      <c r="H125" s="9"/>
      <c r="I125" s="12"/>
      <c r="J125" s="21"/>
      <c r="K125" s="10"/>
      <c r="L125" s="10"/>
    </row>
    <row r="126" spans="1:12" ht="15" x14ac:dyDescent="0.2">
      <c r="A126" s="6"/>
      <c r="B126" s="6"/>
      <c r="C126" s="6"/>
      <c r="D126" s="7"/>
      <c r="E126" s="8"/>
      <c r="F126" s="9"/>
      <c r="G126" s="9"/>
      <c r="H126" s="9"/>
      <c r="I126" s="12"/>
      <c r="J126" s="21"/>
      <c r="K126" s="10"/>
      <c r="L126" s="10"/>
    </row>
    <row r="127" spans="1:12" ht="15" x14ac:dyDescent="0.2">
      <c r="A127" s="6"/>
      <c r="B127" s="6"/>
      <c r="C127" s="6"/>
      <c r="D127" s="7"/>
      <c r="E127" s="8"/>
      <c r="F127" s="9"/>
      <c r="G127" s="9"/>
      <c r="H127" s="9"/>
      <c r="I127" s="12"/>
      <c r="J127" s="21"/>
      <c r="K127" s="10"/>
      <c r="L127" s="10"/>
    </row>
    <row r="128" spans="1:12" ht="15" x14ac:dyDescent="0.2">
      <c r="A128" s="6"/>
      <c r="B128" s="6"/>
      <c r="C128" s="6"/>
      <c r="D128" s="7"/>
      <c r="E128" s="8"/>
      <c r="F128" s="9"/>
      <c r="G128" s="9"/>
      <c r="H128" s="9"/>
      <c r="I128" s="12"/>
      <c r="J128" s="21"/>
      <c r="K128" s="10"/>
      <c r="L128" s="10"/>
    </row>
    <row r="129" spans="1:12" ht="15" x14ac:dyDescent="0.2">
      <c r="A129" s="6"/>
      <c r="B129" s="6"/>
      <c r="C129" s="6"/>
      <c r="D129" s="7"/>
      <c r="E129" s="8"/>
      <c r="F129" s="9"/>
      <c r="G129" s="9"/>
      <c r="H129" s="9"/>
      <c r="I129" s="12"/>
      <c r="J129" s="21"/>
      <c r="K129" s="10"/>
      <c r="L129" s="10"/>
    </row>
    <row r="130" spans="1:12" ht="15" x14ac:dyDescent="0.2">
      <c r="A130" s="6"/>
      <c r="B130" s="6"/>
      <c r="C130" s="6"/>
      <c r="D130" s="7"/>
      <c r="E130" s="8"/>
      <c r="F130" s="9"/>
      <c r="G130" s="9"/>
      <c r="H130" s="9"/>
      <c r="I130" s="12"/>
      <c r="J130" s="21"/>
      <c r="K130" s="10"/>
      <c r="L130" s="10"/>
    </row>
    <row r="131" spans="1:12" ht="15" x14ac:dyDescent="0.2">
      <c r="A131" s="6"/>
      <c r="B131" s="6"/>
      <c r="C131" s="6"/>
      <c r="D131" s="7"/>
      <c r="E131" s="8"/>
      <c r="F131" s="9"/>
      <c r="G131" s="9"/>
      <c r="H131" s="9"/>
      <c r="I131" s="12"/>
      <c r="J131" s="21"/>
      <c r="K131" s="10"/>
      <c r="L131" s="10"/>
    </row>
    <row r="132" spans="1:12" ht="15" x14ac:dyDescent="0.2">
      <c r="A132" s="6"/>
      <c r="B132" s="6"/>
      <c r="C132" s="6"/>
      <c r="D132" s="7"/>
      <c r="E132" s="8"/>
      <c r="F132" s="9"/>
      <c r="G132" s="9"/>
      <c r="H132" s="9"/>
      <c r="I132" s="12"/>
      <c r="J132" s="21"/>
      <c r="K132" s="10"/>
      <c r="L132" s="10"/>
    </row>
    <row r="133" spans="1:12" ht="15" x14ac:dyDescent="0.2">
      <c r="A133" s="6"/>
      <c r="B133" s="6"/>
      <c r="C133" s="6"/>
      <c r="D133" s="7"/>
      <c r="E133" s="8"/>
      <c r="F133" s="9"/>
      <c r="G133" s="9"/>
      <c r="H133" s="9"/>
      <c r="I133" s="12"/>
      <c r="J133" s="21"/>
      <c r="K133" s="10"/>
      <c r="L133" s="10"/>
    </row>
  </sheetData>
  <sheetProtection algorithmName="SHA-512" hashValue="P/iW0+0g+H+AebjWSfnDsNPBCQ+xSKqnVMfSLqMFZ77ehjgpYOsAlGSKT+zOe5LBL4sXvTKVXtirNr1zHGzWDA==" saltValue="sr4WekBV2bgaBaokayXP5Q==" spinCount="100000" sheet="1" objects="1" scenarios="1" selectLockedCells="1"/>
  <mergeCells count="34">
    <mergeCell ref="N9:N10"/>
    <mergeCell ref="B99:N99"/>
    <mergeCell ref="B100:N100"/>
    <mergeCell ref="A95:F95"/>
    <mergeCell ref="A96:D96"/>
    <mergeCell ref="E96:F96"/>
    <mergeCell ref="A9:A10"/>
    <mergeCell ref="C9:C10"/>
    <mergeCell ref="D9:D10"/>
    <mergeCell ref="E9:E10"/>
    <mergeCell ref="F9:F10"/>
    <mergeCell ref="B9:B10"/>
    <mergeCell ref="B101:N101"/>
    <mergeCell ref="B102:N102"/>
    <mergeCell ref="B104:N104"/>
    <mergeCell ref="E8:I8"/>
    <mergeCell ref="J8:N8"/>
    <mergeCell ref="B103:K103"/>
    <mergeCell ref="A94:D94"/>
    <mergeCell ref="E98:F98"/>
    <mergeCell ref="G9:G10"/>
    <mergeCell ref="H9:H10"/>
    <mergeCell ref="I9:I10"/>
    <mergeCell ref="J9:J10"/>
    <mergeCell ref="K9:M9"/>
    <mergeCell ref="M94:N94"/>
    <mergeCell ref="G95:N96"/>
    <mergeCell ref="A97:A104"/>
    <mergeCell ref="A1:N1"/>
    <mergeCell ref="A2:N2"/>
    <mergeCell ref="A4:N4"/>
    <mergeCell ref="A5:N5"/>
    <mergeCell ref="A6:N6"/>
    <mergeCell ref="A3:N3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23069.167523/2021-89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9CDD-41A6-4DE9-BC19-1DE022C53EDA}">
  <dimension ref="A1:N128"/>
  <sheetViews>
    <sheetView topLeftCell="A9" zoomScaleNormal="100" workbookViewId="0">
      <selection activeCell="A24" sqref="A24:D24"/>
    </sheetView>
  </sheetViews>
  <sheetFormatPr defaultRowHeight="15" x14ac:dyDescent="0.25"/>
  <cols>
    <col min="1" max="1" width="6" bestFit="1" customWidth="1"/>
    <col min="2" max="2" width="32.5703125" customWidth="1"/>
    <col min="3" max="3" width="14.42578125" customWidth="1"/>
    <col min="4" max="4" width="14" customWidth="1"/>
    <col min="5" max="7" width="21.140625" customWidth="1"/>
    <col min="8" max="8" width="12.140625" customWidth="1"/>
    <col min="9" max="9" width="12.28515625" customWidth="1"/>
  </cols>
  <sheetData>
    <row r="1" spans="1:14" ht="15.75" x14ac:dyDescent="0.25">
      <c r="A1" s="169" t="s">
        <v>6</v>
      </c>
      <c r="B1" s="169"/>
      <c r="C1" s="169"/>
      <c r="D1" s="169"/>
      <c r="E1" s="169"/>
      <c r="F1" s="169"/>
      <c r="G1" s="169"/>
      <c r="H1" s="169"/>
      <c r="I1" s="31"/>
    </row>
    <row r="2" spans="1:14" ht="15.75" x14ac:dyDescent="0.25">
      <c r="A2" s="169" t="s">
        <v>2</v>
      </c>
      <c r="B2" s="169"/>
      <c r="C2" s="169"/>
      <c r="D2" s="169"/>
      <c r="E2" s="169"/>
      <c r="F2" s="169"/>
      <c r="G2" s="169"/>
      <c r="H2" s="169"/>
      <c r="I2" s="31"/>
    </row>
    <row r="3" spans="1:14" ht="15.75" x14ac:dyDescent="0.25">
      <c r="A3" s="170" t="s">
        <v>270</v>
      </c>
      <c r="B3" s="170"/>
      <c r="C3" s="170"/>
      <c r="D3" s="170"/>
      <c r="E3" s="170"/>
      <c r="F3" s="170"/>
      <c r="G3" s="170"/>
      <c r="H3" s="170"/>
      <c r="I3" s="32"/>
    </row>
    <row r="4" spans="1:14" x14ac:dyDescent="0.25">
      <c r="A4" s="33"/>
      <c r="B4" s="34"/>
      <c r="C4" s="33"/>
      <c r="D4" s="7"/>
      <c r="E4" s="8"/>
      <c r="F4" s="8"/>
      <c r="G4" s="8"/>
      <c r="H4" s="12"/>
      <c r="I4" s="12"/>
    </row>
    <row r="5" spans="1:14" x14ac:dyDescent="0.25">
      <c r="A5" s="272" t="s">
        <v>30</v>
      </c>
      <c r="B5" s="272"/>
      <c r="C5" s="272"/>
      <c r="D5" s="272"/>
      <c r="E5" s="272"/>
      <c r="F5" s="272"/>
      <c r="G5" s="272"/>
      <c r="H5" s="272"/>
      <c r="I5" s="35"/>
    </row>
    <row r="6" spans="1:14" x14ac:dyDescent="0.25">
      <c r="A6" s="172" t="s">
        <v>249</v>
      </c>
      <c r="B6" s="172"/>
      <c r="C6" s="172"/>
      <c r="D6" s="172"/>
      <c r="E6" s="172"/>
      <c r="F6" s="172"/>
      <c r="G6" s="172"/>
      <c r="H6" s="172"/>
      <c r="I6" s="122"/>
      <c r="J6" s="122"/>
      <c r="K6" s="122"/>
      <c r="L6" s="122"/>
      <c r="M6" s="122"/>
      <c r="N6" s="122"/>
    </row>
    <row r="7" spans="1:14" ht="15.75" thickBot="1" x14ac:dyDescent="0.3">
      <c r="A7" s="273" t="s">
        <v>250</v>
      </c>
      <c r="B7" s="273"/>
      <c r="C7" s="273"/>
      <c r="D7" s="273"/>
      <c r="E7" s="273"/>
      <c r="F7" s="273"/>
      <c r="G7" s="273"/>
      <c r="H7" s="273"/>
      <c r="I7" s="123"/>
      <c r="J7" s="123"/>
      <c r="K7" s="123"/>
      <c r="L7" s="123"/>
      <c r="M7" s="123"/>
      <c r="N7" s="123"/>
    </row>
    <row r="8" spans="1:14" ht="15.75" thickTop="1" x14ac:dyDescent="0.25">
      <c r="A8" s="274" t="s">
        <v>0</v>
      </c>
      <c r="B8" s="276" t="s">
        <v>25</v>
      </c>
      <c r="C8" s="278" t="s">
        <v>26</v>
      </c>
      <c r="D8" s="266" t="s">
        <v>27</v>
      </c>
      <c r="E8" s="268" t="s">
        <v>31</v>
      </c>
      <c r="F8" s="269"/>
      <c r="G8" s="269"/>
      <c r="H8" s="270" t="s">
        <v>32</v>
      </c>
      <c r="I8" s="36"/>
    </row>
    <row r="9" spans="1:14" x14ac:dyDescent="0.25">
      <c r="A9" s="275"/>
      <c r="B9" s="277"/>
      <c r="C9" s="279"/>
      <c r="D9" s="267"/>
      <c r="E9" s="121" t="s">
        <v>14</v>
      </c>
      <c r="F9" s="120" t="s">
        <v>261</v>
      </c>
      <c r="G9" s="120" t="s">
        <v>260</v>
      </c>
      <c r="H9" s="271"/>
      <c r="I9" s="36"/>
    </row>
    <row r="10" spans="1:14" ht="15" customHeight="1" x14ac:dyDescent="0.25">
      <c r="A10" s="258" t="s">
        <v>33</v>
      </c>
      <c r="B10" s="259" t="s">
        <v>245</v>
      </c>
      <c r="C10" s="261">
        <f>Orçamento!$N$11</f>
        <v>56142.68</v>
      </c>
      <c r="D10" s="254">
        <f>C10/C$20</f>
        <v>7.1385335936972438E-2</v>
      </c>
      <c r="E10" s="37">
        <f>E23</f>
        <v>0.21473072075590288</v>
      </c>
      <c r="F10" s="37">
        <f t="shared" ref="F10:G10" si="0">F23</f>
        <v>0.51044890131923626</v>
      </c>
      <c r="G10" s="37">
        <f t="shared" si="0"/>
        <v>0.27482037792486091</v>
      </c>
      <c r="H10" s="38">
        <f t="shared" ref="H10:H19" si="1">SUM(E10:G10)</f>
        <v>1</v>
      </c>
      <c r="I10" s="36"/>
    </row>
    <row r="11" spans="1:14" ht="15" customHeight="1" x14ac:dyDescent="0.25">
      <c r="A11" s="257"/>
      <c r="B11" s="260"/>
      <c r="C11" s="262"/>
      <c r="D11" s="255"/>
      <c r="E11" s="39">
        <f>E10*$C10</f>
        <v>12055.558141568014</v>
      </c>
      <c r="F11" s="39">
        <f t="shared" ref="F11:G11" si="2">F10*$C10</f>
        <v>28657.969323117461</v>
      </c>
      <c r="G11" s="39">
        <f t="shared" si="2"/>
        <v>15429.15253531453</v>
      </c>
      <c r="H11" s="41">
        <f t="shared" si="1"/>
        <v>56142.680000000008</v>
      </c>
      <c r="I11" s="36"/>
    </row>
    <row r="12" spans="1:14" ht="15" customHeight="1" x14ac:dyDescent="0.25">
      <c r="A12" s="256" t="s">
        <v>34</v>
      </c>
      <c r="B12" s="263" t="s">
        <v>128</v>
      </c>
      <c r="C12" s="264">
        <f>Orçamento!$N$13</f>
        <v>3428.1299999999997</v>
      </c>
      <c r="D12" s="254">
        <f>C12/C$20</f>
        <v>4.3588623073500107E-3</v>
      </c>
      <c r="E12" s="42">
        <v>1</v>
      </c>
      <c r="F12" s="43"/>
      <c r="G12" s="43"/>
      <c r="H12" s="44">
        <f t="shared" si="1"/>
        <v>1</v>
      </c>
      <c r="I12" s="36"/>
    </row>
    <row r="13" spans="1:14" x14ac:dyDescent="0.25">
      <c r="A13" s="257"/>
      <c r="B13" s="263"/>
      <c r="C13" s="265"/>
      <c r="D13" s="255"/>
      <c r="E13" s="118">
        <f>E12*$C12</f>
        <v>3428.1299999999997</v>
      </c>
      <c r="F13" s="40"/>
      <c r="G13" s="40"/>
      <c r="H13" s="41">
        <f t="shared" si="1"/>
        <v>3428.1299999999997</v>
      </c>
      <c r="I13" s="36"/>
    </row>
    <row r="14" spans="1:14" x14ac:dyDescent="0.25">
      <c r="A14" s="256" t="s">
        <v>35</v>
      </c>
      <c r="B14" s="251" t="s">
        <v>140</v>
      </c>
      <c r="C14" s="252">
        <f>Orçamento!$N$18</f>
        <v>610605.90999999992</v>
      </c>
      <c r="D14" s="254">
        <f>C14/C$20</f>
        <v>0.77638452618312392</v>
      </c>
      <c r="E14" s="125">
        <v>0.19</v>
      </c>
      <c r="F14" s="125">
        <v>0.49</v>
      </c>
      <c r="G14" s="125">
        <v>0.32</v>
      </c>
      <c r="H14" s="44">
        <f t="shared" si="1"/>
        <v>1</v>
      </c>
      <c r="I14" s="36"/>
    </row>
    <row r="15" spans="1:14" x14ac:dyDescent="0.25">
      <c r="A15" s="257"/>
      <c r="B15" s="251"/>
      <c r="C15" s="253"/>
      <c r="D15" s="255"/>
      <c r="E15" s="118">
        <f>E14*$C14</f>
        <v>116015.12289999999</v>
      </c>
      <c r="F15" s="118">
        <f>F14*$C14</f>
        <v>299196.89589999994</v>
      </c>
      <c r="G15" s="118">
        <f>G14*$C14</f>
        <v>195393.89119999998</v>
      </c>
      <c r="H15" s="166">
        <f t="shared" si="1"/>
        <v>610605.90999999992</v>
      </c>
      <c r="I15" s="36"/>
    </row>
    <row r="16" spans="1:14" x14ac:dyDescent="0.25">
      <c r="A16" s="256" t="s">
        <v>36</v>
      </c>
      <c r="B16" s="251" t="s">
        <v>203</v>
      </c>
      <c r="C16" s="252">
        <f>Orçamento!$N$70</f>
        <v>99684.6</v>
      </c>
      <c r="D16" s="254">
        <f>C16/C$20</f>
        <v>0.12674882386702457</v>
      </c>
      <c r="E16" s="125">
        <v>0.33</v>
      </c>
      <c r="F16" s="125">
        <v>0.67</v>
      </c>
      <c r="G16" s="119"/>
      <c r="H16" s="44">
        <f t="shared" si="1"/>
        <v>1</v>
      </c>
      <c r="I16" s="36"/>
    </row>
    <row r="17" spans="1:9" x14ac:dyDescent="0.25">
      <c r="A17" s="257"/>
      <c r="B17" s="251"/>
      <c r="C17" s="253"/>
      <c r="D17" s="255"/>
      <c r="E17" s="118">
        <f>E16*$C16</f>
        <v>32895.918000000005</v>
      </c>
      <c r="F17" s="118">
        <f>F16*$C16</f>
        <v>66788.682000000001</v>
      </c>
      <c r="G17" s="118"/>
      <c r="H17" s="41">
        <f t="shared" si="1"/>
        <v>99684.6</v>
      </c>
      <c r="I17" s="36"/>
    </row>
    <row r="18" spans="1:9" x14ac:dyDescent="0.25">
      <c r="A18" s="250" t="s">
        <v>37</v>
      </c>
      <c r="B18" s="251" t="s">
        <v>210</v>
      </c>
      <c r="C18" s="252">
        <f>Orçamento!$N$74</f>
        <v>16612.25</v>
      </c>
      <c r="D18" s="254">
        <f>C18/C$20</f>
        <v>2.1122451705529025E-2</v>
      </c>
      <c r="E18" s="126">
        <v>0.27</v>
      </c>
      <c r="F18" s="126">
        <v>0.41</v>
      </c>
      <c r="G18" s="126">
        <v>0.32</v>
      </c>
      <c r="H18" s="44">
        <f t="shared" si="1"/>
        <v>1</v>
      </c>
      <c r="I18" s="36"/>
    </row>
    <row r="19" spans="1:9" ht="15.75" thickBot="1" x14ac:dyDescent="0.3">
      <c r="A19" s="250"/>
      <c r="B19" s="251"/>
      <c r="C19" s="253"/>
      <c r="D19" s="255"/>
      <c r="E19" s="118">
        <f>E18*$C18</f>
        <v>4485.3074999999999</v>
      </c>
      <c r="F19" s="118">
        <f>F18*$C18</f>
        <v>6811.0225</v>
      </c>
      <c r="G19" s="118">
        <f>G18*$C18</f>
        <v>5315.92</v>
      </c>
      <c r="H19" s="41">
        <f t="shared" si="1"/>
        <v>16612.25</v>
      </c>
      <c r="I19" s="36"/>
    </row>
    <row r="20" spans="1:9" ht="15.75" thickTop="1" x14ac:dyDescent="0.25">
      <c r="A20" s="239" t="s">
        <v>38</v>
      </c>
      <c r="B20" s="240"/>
      <c r="C20" s="45">
        <f>SUM(C10:C19)</f>
        <v>786473.57</v>
      </c>
      <c r="D20" s="127">
        <f>SUM(D10:D19)</f>
        <v>1</v>
      </c>
      <c r="E20" s="244"/>
      <c r="F20" s="244"/>
      <c r="G20" s="237"/>
      <c r="H20" s="221"/>
      <c r="I20" s="46"/>
    </row>
    <row r="21" spans="1:9" x14ac:dyDescent="0.25">
      <c r="A21" s="246" t="s">
        <v>259</v>
      </c>
      <c r="B21" s="247"/>
      <c r="C21" s="248">
        <f>C20-C10</f>
        <v>730330.8899999999</v>
      </c>
      <c r="D21" s="249"/>
      <c r="E21" s="245"/>
      <c r="F21" s="245"/>
      <c r="G21" s="238"/>
      <c r="H21" s="222"/>
      <c r="I21" s="46"/>
    </row>
    <row r="22" spans="1:9" x14ac:dyDescent="0.25">
      <c r="A22" s="218" t="s">
        <v>258</v>
      </c>
      <c r="B22" s="219"/>
      <c r="C22" s="219"/>
      <c r="D22" s="220"/>
      <c r="E22" s="47">
        <f>+E19+E17+E15+E13</f>
        <v>156824.47839999999</v>
      </c>
      <c r="F22" s="47">
        <f t="shared" ref="F22:G22" si="3">+F19+F17+F15+F13</f>
        <v>372796.60039999994</v>
      </c>
      <c r="G22" s="47">
        <f t="shared" si="3"/>
        <v>200709.8112</v>
      </c>
      <c r="H22" s="222"/>
      <c r="I22" s="46"/>
    </row>
    <row r="23" spans="1:9" x14ac:dyDescent="0.25">
      <c r="A23" s="218" t="s">
        <v>271</v>
      </c>
      <c r="B23" s="219"/>
      <c r="C23" s="219"/>
      <c r="D23" s="220"/>
      <c r="E23" s="48">
        <f>E22/$C21</f>
        <v>0.21473072075590288</v>
      </c>
      <c r="F23" s="48">
        <f t="shared" ref="F23:G23" si="4">F22/$C21</f>
        <v>0.51044890131923626</v>
      </c>
      <c r="G23" s="48">
        <f t="shared" si="4"/>
        <v>0.27482037792486091</v>
      </c>
      <c r="H23" s="222"/>
      <c r="I23" s="114"/>
    </row>
    <row r="24" spans="1:9" x14ac:dyDescent="0.25">
      <c r="A24" s="218" t="s">
        <v>39</v>
      </c>
      <c r="B24" s="219"/>
      <c r="C24" s="219"/>
      <c r="D24" s="220"/>
      <c r="E24" s="117">
        <f>E22+E11</f>
        <v>168880.036541568</v>
      </c>
      <c r="F24" s="117">
        <f t="shared" ref="F24:G24" si="5">F22+F11</f>
        <v>401454.5697231174</v>
      </c>
      <c r="G24" s="117">
        <f t="shared" si="5"/>
        <v>216138.96373531452</v>
      </c>
      <c r="H24" s="222"/>
      <c r="I24" s="116"/>
    </row>
    <row r="25" spans="1:9" x14ac:dyDescent="0.25">
      <c r="A25" s="218" t="s">
        <v>40</v>
      </c>
      <c r="B25" s="219"/>
      <c r="C25" s="219"/>
      <c r="D25" s="220"/>
      <c r="E25" s="115">
        <f>E24/$C20</f>
        <v>0.21473072075590285</v>
      </c>
      <c r="F25" s="115">
        <f t="shared" ref="F25:G25" si="6">F24/$C20</f>
        <v>0.51044890131923626</v>
      </c>
      <c r="G25" s="115">
        <f t="shared" si="6"/>
        <v>0.27482037792486091</v>
      </c>
      <c r="H25" s="222"/>
      <c r="I25" s="114"/>
    </row>
    <row r="26" spans="1:9" x14ac:dyDescent="0.25">
      <c r="A26" s="218" t="s">
        <v>41</v>
      </c>
      <c r="B26" s="219"/>
      <c r="C26" s="219"/>
      <c r="D26" s="220"/>
      <c r="E26" s="49">
        <f>E24</f>
        <v>168880.036541568</v>
      </c>
      <c r="F26" s="49">
        <f>E26+F24</f>
        <v>570334.6062646854</v>
      </c>
      <c r="G26" s="49">
        <f>F26+G24</f>
        <v>786473.57</v>
      </c>
      <c r="H26" s="222"/>
      <c r="I26" s="46"/>
    </row>
    <row r="27" spans="1:9" ht="15.75" thickBot="1" x14ac:dyDescent="0.3">
      <c r="A27" s="241" t="s">
        <v>42</v>
      </c>
      <c r="B27" s="242"/>
      <c r="C27" s="242"/>
      <c r="D27" s="243"/>
      <c r="E27" s="50">
        <f>E25</f>
        <v>0.21473072075590285</v>
      </c>
      <c r="F27" s="50">
        <f>E27+F25</f>
        <v>0.72517962207513909</v>
      </c>
      <c r="G27" s="50">
        <f>F27+G25</f>
        <v>1</v>
      </c>
      <c r="H27" s="223"/>
      <c r="I27" s="46"/>
    </row>
    <row r="28" spans="1:9" ht="21" customHeight="1" thickTop="1" x14ac:dyDescent="0.25">
      <c r="A28" s="224" t="s">
        <v>7</v>
      </c>
      <c r="B28" s="225"/>
      <c r="C28" s="225"/>
      <c r="D28" s="226"/>
      <c r="E28" s="227" t="s">
        <v>43</v>
      </c>
      <c r="F28" s="228"/>
      <c r="G28" s="228"/>
      <c r="H28" s="229"/>
      <c r="I28" s="46"/>
    </row>
    <row r="29" spans="1:9" ht="22.5" customHeight="1" x14ac:dyDescent="0.25">
      <c r="A29" s="233" t="s">
        <v>48</v>
      </c>
      <c r="B29" s="234"/>
      <c r="C29" s="235"/>
      <c r="D29" s="51" t="s">
        <v>44</v>
      </c>
      <c r="E29" s="230"/>
      <c r="F29" s="231"/>
      <c r="G29" s="231"/>
      <c r="H29" s="232"/>
      <c r="I29" s="46"/>
    </row>
    <row r="30" spans="1:9" x14ac:dyDescent="0.25">
      <c r="A30" s="236" t="s">
        <v>11</v>
      </c>
      <c r="B30" s="236"/>
      <c r="C30" s="33"/>
      <c r="D30" s="33"/>
      <c r="E30" s="52"/>
      <c r="F30" s="52"/>
      <c r="G30" s="52"/>
      <c r="H30" s="12"/>
      <c r="I30" s="10"/>
    </row>
    <row r="31" spans="1:9" ht="27" customHeight="1" x14ac:dyDescent="0.25">
      <c r="A31" s="53"/>
      <c r="B31" s="217" t="s">
        <v>29</v>
      </c>
      <c r="C31" s="217"/>
      <c r="D31" s="217"/>
      <c r="E31" s="217"/>
      <c r="F31" s="217"/>
      <c r="G31" s="217"/>
      <c r="H31" s="217"/>
      <c r="I31" s="54"/>
    </row>
    <row r="32" spans="1:9" x14ac:dyDescent="0.25">
      <c r="A32" s="33"/>
      <c r="B32" s="56"/>
      <c r="C32" s="52"/>
      <c r="D32" s="52"/>
      <c r="E32" s="52"/>
      <c r="F32" s="52"/>
      <c r="G32" s="52"/>
      <c r="H32" s="52"/>
      <c r="I32" s="52"/>
    </row>
    <row r="33" spans="1:9" x14ac:dyDescent="0.25">
      <c r="A33" s="33"/>
      <c r="B33" s="56"/>
      <c r="C33" s="52"/>
      <c r="D33" s="52"/>
      <c r="E33" s="46"/>
      <c r="F33" s="46"/>
      <c r="G33" s="46"/>
      <c r="H33" s="52"/>
      <c r="I33" s="52"/>
    </row>
    <row r="34" spans="1:9" x14ac:dyDescent="0.25">
      <c r="A34" s="55"/>
      <c r="B34" s="56"/>
      <c r="C34" s="52"/>
      <c r="D34" s="52"/>
      <c r="E34" s="46"/>
      <c r="F34" s="46"/>
      <c r="G34" s="46"/>
      <c r="H34" s="52"/>
      <c r="I34" s="52"/>
    </row>
    <row r="35" spans="1:9" x14ac:dyDescent="0.25">
      <c r="A35" s="33"/>
      <c r="B35" s="46"/>
      <c r="C35" s="46"/>
      <c r="D35" s="46"/>
      <c r="E35" s="46"/>
      <c r="F35" s="167"/>
      <c r="G35" s="46"/>
      <c r="H35" s="46"/>
      <c r="I35" s="10"/>
    </row>
    <row r="36" spans="1:9" x14ac:dyDescent="0.25">
      <c r="A36" s="46"/>
      <c r="B36" s="46"/>
      <c r="C36" s="46"/>
      <c r="D36" s="46"/>
      <c r="E36" s="46"/>
      <c r="F36" s="46"/>
      <c r="G36" s="46"/>
      <c r="H36" s="46"/>
      <c r="I36" s="46"/>
    </row>
    <row r="37" spans="1:9" x14ac:dyDescent="0.25">
      <c r="A37" s="46"/>
      <c r="B37" s="46"/>
      <c r="C37" s="46"/>
      <c r="D37" s="46"/>
      <c r="E37" s="46"/>
      <c r="F37" s="46"/>
      <c r="G37" s="46"/>
      <c r="H37" s="46"/>
      <c r="I37" s="46"/>
    </row>
    <row r="38" spans="1:9" x14ac:dyDescent="0.25">
      <c r="A38" s="46"/>
      <c r="B38" s="46"/>
      <c r="C38" s="46"/>
      <c r="D38" s="46"/>
      <c r="E38" s="46"/>
      <c r="F38" s="46"/>
      <c r="G38" s="46"/>
      <c r="H38" s="46"/>
      <c r="I38" s="46"/>
    </row>
    <row r="39" spans="1:9" x14ac:dyDescent="0.25">
      <c r="A39" s="46"/>
      <c r="B39" s="46"/>
      <c r="C39" s="46"/>
      <c r="D39" s="46"/>
      <c r="E39" s="46"/>
      <c r="F39" s="46"/>
      <c r="G39" s="46"/>
      <c r="H39" s="46"/>
      <c r="I39" s="46"/>
    </row>
    <row r="40" spans="1:9" x14ac:dyDescent="0.25">
      <c r="A40" s="46"/>
      <c r="B40" s="46"/>
      <c r="C40" s="46"/>
      <c r="D40" s="46"/>
      <c r="E40" s="46"/>
      <c r="F40" s="46"/>
      <c r="G40" s="46"/>
      <c r="H40" s="46"/>
      <c r="I40" s="46"/>
    </row>
    <row r="41" spans="1:9" x14ac:dyDescent="0.25">
      <c r="A41" s="46"/>
      <c r="B41" s="46"/>
      <c r="C41" s="46"/>
      <c r="D41" s="46"/>
      <c r="E41" s="46"/>
      <c r="F41" s="46"/>
      <c r="G41" s="46"/>
      <c r="H41" s="46"/>
      <c r="I41" s="46"/>
    </row>
    <row r="42" spans="1:9" x14ac:dyDescent="0.25">
      <c r="A42" s="46"/>
      <c r="B42" s="46"/>
      <c r="C42" s="46"/>
      <c r="D42" s="46"/>
      <c r="E42" s="46"/>
      <c r="F42" s="46"/>
      <c r="G42" s="46"/>
      <c r="H42" s="46"/>
      <c r="I42" s="46"/>
    </row>
    <row r="43" spans="1:9" x14ac:dyDescent="0.25">
      <c r="A43" s="46"/>
      <c r="B43" s="46"/>
      <c r="C43" s="46"/>
      <c r="D43" s="46"/>
      <c r="E43" s="46"/>
      <c r="F43" s="46"/>
      <c r="G43" s="46"/>
      <c r="H43" s="46"/>
      <c r="I43" s="46"/>
    </row>
    <row r="44" spans="1:9" x14ac:dyDescent="0.25">
      <c r="A44" s="46"/>
      <c r="B44" s="46"/>
      <c r="C44" s="46"/>
      <c r="D44" s="46"/>
      <c r="E44" s="46"/>
      <c r="F44" s="46"/>
      <c r="G44" s="46"/>
      <c r="H44" s="46"/>
      <c r="I44" s="46"/>
    </row>
    <row r="45" spans="1:9" x14ac:dyDescent="0.25">
      <c r="A45" s="46"/>
      <c r="B45" s="46"/>
      <c r="C45" s="46"/>
      <c r="D45" s="46"/>
      <c r="E45" s="46"/>
      <c r="F45" s="46"/>
      <c r="G45" s="46"/>
      <c r="H45" s="46"/>
      <c r="I45" s="46"/>
    </row>
    <row r="46" spans="1:9" x14ac:dyDescent="0.25">
      <c r="A46" s="46"/>
      <c r="B46" s="46"/>
      <c r="C46" s="46"/>
      <c r="D46" s="46"/>
      <c r="E46" s="46"/>
      <c r="F46" s="46"/>
      <c r="G46" s="46"/>
      <c r="H46" s="46"/>
      <c r="I46" s="46"/>
    </row>
    <row r="47" spans="1:9" x14ac:dyDescent="0.25">
      <c r="A47" s="46"/>
      <c r="B47" s="46"/>
      <c r="C47" s="46"/>
      <c r="D47" s="46"/>
      <c r="E47" s="46"/>
      <c r="F47" s="46"/>
      <c r="G47" s="46"/>
      <c r="H47" s="46"/>
      <c r="I47" s="46"/>
    </row>
    <row r="48" spans="1:9" x14ac:dyDescent="0.25">
      <c r="A48" s="46"/>
      <c r="B48" s="46"/>
      <c r="C48" s="46"/>
      <c r="D48" s="46"/>
      <c r="E48" s="46"/>
      <c r="F48" s="46"/>
      <c r="G48" s="46"/>
      <c r="H48" s="46"/>
      <c r="I48" s="46"/>
    </row>
    <row r="49" spans="1:9" x14ac:dyDescent="0.25">
      <c r="A49" s="46"/>
      <c r="B49" s="46"/>
      <c r="C49" s="46"/>
      <c r="D49" s="46"/>
      <c r="E49" s="46"/>
      <c r="F49" s="46"/>
      <c r="G49" s="46"/>
      <c r="H49" s="46"/>
      <c r="I49" s="46"/>
    </row>
    <row r="50" spans="1:9" x14ac:dyDescent="0.25">
      <c r="A50" s="46"/>
      <c r="B50" s="46"/>
      <c r="C50" s="46"/>
      <c r="D50" s="46"/>
      <c r="E50" s="46"/>
      <c r="F50" s="46"/>
      <c r="G50" s="46"/>
      <c r="H50" s="46"/>
      <c r="I50" s="46"/>
    </row>
    <row r="51" spans="1:9" x14ac:dyDescent="0.25">
      <c r="A51" s="46"/>
      <c r="B51" s="46"/>
      <c r="C51" s="46"/>
      <c r="D51" s="46"/>
      <c r="E51" s="46"/>
      <c r="F51" s="46"/>
      <c r="G51" s="46"/>
      <c r="H51" s="46"/>
      <c r="I51" s="46"/>
    </row>
    <row r="52" spans="1:9" x14ac:dyDescent="0.25">
      <c r="A52" s="46"/>
      <c r="B52" s="46"/>
      <c r="C52" s="46"/>
      <c r="D52" s="46"/>
      <c r="E52" s="46"/>
      <c r="F52" s="46"/>
      <c r="G52" s="46"/>
      <c r="H52" s="46"/>
      <c r="I52" s="46"/>
    </row>
    <row r="53" spans="1:9" x14ac:dyDescent="0.25">
      <c r="A53" s="46"/>
      <c r="B53" s="46"/>
      <c r="C53" s="46"/>
      <c r="D53" s="46"/>
      <c r="E53" s="46"/>
      <c r="F53" s="46"/>
      <c r="G53" s="46"/>
      <c r="H53" s="46"/>
      <c r="I53" s="46"/>
    </row>
    <row r="54" spans="1:9" x14ac:dyDescent="0.25">
      <c r="A54" s="46"/>
      <c r="B54" s="46"/>
      <c r="C54" s="46"/>
      <c r="D54" s="46"/>
      <c r="E54" s="46"/>
      <c r="F54" s="46"/>
      <c r="G54" s="46"/>
      <c r="H54" s="46"/>
      <c r="I54" s="46"/>
    </row>
    <row r="55" spans="1:9" x14ac:dyDescent="0.25">
      <c r="A55" s="46"/>
      <c r="B55" s="46"/>
      <c r="C55" s="46"/>
      <c r="D55" s="46"/>
      <c r="E55" s="46"/>
      <c r="F55" s="46"/>
      <c r="G55" s="46"/>
      <c r="H55" s="46"/>
      <c r="I55" s="46"/>
    </row>
    <row r="56" spans="1:9" x14ac:dyDescent="0.25">
      <c r="A56" s="46"/>
      <c r="B56" s="46"/>
      <c r="C56" s="46"/>
      <c r="D56" s="46"/>
      <c r="E56" s="46"/>
      <c r="F56" s="46"/>
      <c r="G56" s="46"/>
      <c r="H56" s="46"/>
      <c r="I56" s="46"/>
    </row>
    <row r="57" spans="1:9" x14ac:dyDescent="0.25">
      <c r="A57" s="46"/>
      <c r="B57" s="46"/>
      <c r="C57" s="46"/>
      <c r="D57" s="46"/>
      <c r="E57" s="46"/>
      <c r="F57" s="46"/>
      <c r="G57" s="46"/>
      <c r="H57" s="46"/>
      <c r="I57" s="46"/>
    </row>
    <row r="58" spans="1:9" x14ac:dyDescent="0.25">
      <c r="A58" s="46"/>
      <c r="B58" s="46"/>
      <c r="C58" s="46"/>
      <c r="D58" s="46"/>
      <c r="E58" s="46"/>
      <c r="F58" s="46"/>
      <c r="G58" s="46"/>
      <c r="H58" s="46"/>
      <c r="I58" s="46"/>
    </row>
    <row r="59" spans="1:9" x14ac:dyDescent="0.25">
      <c r="A59" s="46"/>
      <c r="B59" s="46"/>
      <c r="C59" s="46"/>
      <c r="D59" s="46"/>
      <c r="E59" s="46"/>
      <c r="F59" s="46"/>
      <c r="G59" s="46"/>
      <c r="H59" s="46"/>
      <c r="I59" s="46"/>
    </row>
    <row r="60" spans="1:9" x14ac:dyDescent="0.25">
      <c r="A60" s="46"/>
      <c r="B60" s="46"/>
      <c r="C60" s="46"/>
      <c r="D60" s="46"/>
      <c r="E60" s="46"/>
      <c r="F60" s="46"/>
      <c r="G60" s="46"/>
      <c r="H60" s="46"/>
      <c r="I60" s="46"/>
    </row>
    <row r="61" spans="1:9" x14ac:dyDescent="0.25">
      <c r="A61" s="46"/>
      <c r="B61" s="46"/>
      <c r="C61" s="46"/>
      <c r="D61" s="46"/>
      <c r="E61" s="46"/>
      <c r="F61" s="46"/>
      <c r="G61" s="46"/>
      <c r="H61" s="46"/>
      <c r="I61" s="46"/>
    </row>
    <row r="62" spans="1:9" x14ac:dyDescent="0.25">
      <c r="A62" s="46"/>
      <c r="B62" s="46"/>
      <c r="C62" s="46"/>
      <c r="D62" s="46"/>
      <c r="E62" s="46"/>
      <c r="F62" s="46"/>
      <c r="G62" s="46"/>
      <c r="H62" s="46"/>
      <c r="I62" s="46"/>
    </row>
    <row r="63" spans="1:9" x14ac:dyDescent="0.25">
      <c r="A63" s="46"/>
      <c r="B63" s="46"/>
      <c r="C63" s="46"/>
      <c r="D63" s="46"/>
      <c r="E63" s="46"/>
      <c r="F63" s="46"/>
      <c r="G63" s="46"/>
      <c r="H63" s="46"/>
      <c r="I63" s="46"/>
    </row>
    <row r="64" spans="1:9" x14ac:dyDescent="0.25">
      <c r="A64" s="46"/>
      <c r="B64" s="46"/>
      <c r="C64" s="46"/>
      <c r="D64" s="46"/>
      <c r="E64" s="46"/>
      <c r="F64" s="46"/>
      <c r="G64" s="46"/>
      <c r="H64" s="46"/>
      <c r="I64" s="46"/>
    </row>
    <row r="65" spans="1:9" x14ac:dyDescent="0.25">
      <c r="A65" s="46"/>
      <c r="B65" s="46"/>
      <c r="C65" s="46"/>
      <c r="D65" s="46"/>
      <c r="E65" s="46"/>
      <c r="F65" s="46"/>
      <c r="G65" s="46"/>
      <c r="H65" s="46"/>
      <c r="I65" s="46"/>
    </row>
    <row r="66" spans="1:9" x14ac:dyDescent="0.25">
      <c r="A66" s="46"/>
      <c r="B66" s="46"/>
      <c r="C66" s="46"/>
      <c r="D66" s="46"/>
      <c r="E66" s="46"/>
      <c r="F66" s="46"/>
      <c r="G66" s="46"/>
      <c r="H66" s="46"/>
      <c r="I66" s="46"/>
    </row>
    <row r="67" spans="1:9" x14ac:dyDescent="0.25">
      <c r="A67" s="46"/>
      <c r="B67" s="46"/>
      <c r="C67" s="46"/>
      <c r="D67" s="46"/>
      <c r="E67" s="46"/>
      <c r="F67" s="46"/>
      <c r="G67" s="46"/>
      <c r="H67" s="46"/>
      <c r="I67" s="46"/>
    </row>
    <row r="68" spans="1:9" x14ac:dyDescent="0.25">
      <c r="A68" s="46"/>
      <c r="B68" s="46"/>
      <c r="C68" s="46"/>
      <c r="D68" s="46"/>
      <c r="E68" s="46"/>
      <c r="F68" s="46"/>
      <c r="G68" s="46"/>
      <c r="H68" s="46"/>
      <c r="I68" s="46"/>
    </row>
    <row r="69" spans="1:9" x14ac:dyDescent="0.25">
      <c r="A69" s="46"/>
      <c r="B69" s="46"/>
      <c r="C69" s="46"/>
      <c r="D69" s="46"/>
      <c r="E69" s="46"/>
      <c r="F69" s="46"/>
      <c r="G69" s="46"/>
      <c r="H69" s="46"/>
      <c r="I69" s="46"/>
    </row>
    <row r="70" spans="1:9" x14ac:dyDescent="0.25">
      <c r="A70" s="46"/>
      <c r="B70" s="46"/>
      <c r="C70" s="46"/>
      <c r="D70" s="46"/>
      <c r="E70" s="46"/>
      <c r="F70" s="46"/>
      <c r="G70" s="46"/>
      <c r="H70" s="46"/>
      <c r="I70" s="46"/>
    </row>
    <row r="71" spans="1:9" x14ac:dyDescent="0.25">
      <c r="A71" s="46"/>
      <c r="B71" s="46"/>
      <c r="C71" s="46"/>
      <c r="D71" s="46"/>
      <c r="E71" s="46"/>
      <c r="F71" s="46"/>
      <c r="G71" s="46"/>
      <c r="H71" s="46"/>
      <c r="I71" s="46"/>
    </row>
    <row r="72" spans="1:9" x14ac:dyDescent="0.25">
      <c r="A72" s="46"/>
      <c r="B72" s="46"/>
      <c r="C72" s="46"/>
      <c r="D72" s="46"/>
      <c r="E72" s="46"/>
      <c r="F72" s="46"/>
      <c r="G72" s="46"/>
      <c r="H72" s="46"/>
      <c r="I72" s="46"/>
    </row>
    <row r="73" spans="1:9" x14ac:dyDescent="0.25">
      <c r="A73" s="46"/>
      <c r="B73" s="46"/>
      <c r="C73" s="46"/>
      <c r="D73" s="46"/>
      <c r="E73" s="46"/>
      <c r="F73" s="46"/>
      <c r="G73" s="46"/>
      <c r="H73" s="46"/>
      <c r="I73" s="46"/>
    </row>
    <row r="74" spans="1:9" x14ac:dyDescent="0.25">
      <c r="A74" s="46"/>
      <c r="B74" s="46"/>
      <c r="C74" s="46"/>
      <c r="D74" s="46"/>
      <c r="E74" s="46"/>
      <c r="F74" s="46"/>
      <c r="G74" s="46"/>
      <c r="H74" s="46"/>
      <c r="I74" s="46"/>
    </row>
    <row r="75" spans="1:9" x14ac:dyDescent="0.25">
      <c r="A75" s="46"/>
      <c r="B75" s="46"/>
      <c r="C75" s="46"/>
      <c r="D75" s="46"/>
      <c r="E75" s="46"/>
      <c r="F75" s="46"/>
      <c r="G75" s="46"/>
      <c r="H75" s="46"/>
      <c r="I75" s="46"/>
    </row>
    <row r="76" spans="1:9" x14ac:dyDescent="0.25">
      <c r="A76" s="46"/>
      <c r="B76" s="46"/>
      <c r="C76" s="46"/>
      <c r="D76" s="46"/>
      <c r="E76" s="46"/>
      <c r="F76" s="46"/>
      <c r="G76" s="46"/>
      <c r="H76" s="46"/>
      <c r="I76" s="46"/>
    </row>
    <row r="77" spans="1:9" x14ac:dyDescent="0.25">
      <c r="A77" s="46"/>
      <c r="B77" s="46"/>
      <c r="C77" s="46"/>
      <c r="D77" s="46"/>
      <c r="E77" s="46"/>
      <c r="F77" s="46"/>
      <c r="G77" s="46"/>
      <c r="H77" s="46"/>
      <c r="I77" s="46"/>
    </row>
    <row r="78" spans="1:9" x14ac:dyDescent="0.25">
      <c r="A78" s="46"/>
      <c r="B78" s="46"/>
      <c r="C78" s="46"/>
      <c r="D78" s="46"/>
      <c r="E78" s="46"/>
      <c r="F78" s="46"/>
      <c r="G78" s="46"/>
      <c r="H78" s="46"/>
      <c r="I78" s="46"/>
    </row>
    <row r="79" spans="1:9" x14ac:dyDescent="0.25">
      <c r="A79" s="46"/>
      <c r="B79" s="46"/>
      <c r="C79" s="46"/>
      <c r="D79" s="46"/>
      <c r="E79" s="46"/>
      <c r="F79" s="46"/>
      <c r="G79" s="46"/>
      <c r="H79" s="46"/>
      <c r="I79" s="46"/>
    </row>
    <row r="80" spans="1:9" x14ac:dyDescent="0.25">
      <c r="A80" s="46"/>
      <c r="B80" s="46"/>
      <c r="C80" s="46"/>
      <c r="D80" s="46"/>
      <c r="E80" s="46"/>
      <c r="F80" s="46"/>
      <c r="G80" s="46"/>
      <c r="H80" s="46"/>
      <c r="I80" s="46"/>
    </row>
    <row r="81" spans="1:9" x14ac:dyDescent="0.25">
      <c r="A81" s="46"/>
      <c r="B81" s="46"/>
      <c r="C81" s="46"/>
      <c r="D81" s="46"/>
      <c r="E81" s="46"/>
      <c r="F81" s="46"/>
      <c r="G81" s="46"/>
      <c r="H81" s="46"/>
      <c r="I81" s="46"/>
    </row>
    <row r="82" spans="1:9" x14ac:dyDescent="0.25">
      <c r="A82" s="46"/>
      <c r="B82" s="46"/>
      <c r="C82" s="46"/>
      <c r="D82" s="46"/>
      <c r="E82" s="46"/>
      <c r="F82" s="46"/>
      <c r="G82" s="46"/>
      <c r="H82" s="46"/>
      <c r="I82" s="46"/>
    </row>
    <row r="83" spans="1:9" x14ac:dyDescent="0.25">
      <c r="A83" s="46"/>
      <c r="B83" s="46"/>
      <c r="C83" s="46"/>
      <c r="D83" s="46"/>
      <c r="E83" s="46"/>
      <c r="F83" s="46"/>
      <c r="G83" s="46"/>
      <c r="H83" s="46"/>
      <c r="I83" s="46"/>
    </row>
    <row r="84" spans="1:9" x14ac:dyDescent="0.25">
      <c r="A84" s="46"/>
      <c r="B84" s="46"/>
      <c r="C84" s="46"/>
      <c r="D84" s="46"/>
      <c r="E84" s="46"/>
      <c r="F84" s="46"/>
      <c r="G84" s="46"/>
      <c r="H84" s="46"/>
      <c r="I84" s="46"/>
    </row>
    <row r="85" spans="1:9" x14ac:dyDescent="0.25">
      <c r="A85" s="46"/>
      <c r="B85" s="46"/>
      <c r="C85" s="46"/>
      <c r="D85" s="46"/>
      <c r="E85" s="46"/>
      <c r="F85" s="46"/>
      <c r="G85" s="46"/>
      <c r="H85" s="46"/>
      <c r="I85" s="46"/>
    </row>
    <row r="86" spans="1:9" x14ac:dyDescent="0.25">
      <c r="A86" s="46"/>
      <c r="B86" s="46"/>
      <c r="C86" s="46"/>
      <c r="D86" s="46"/>
      <c r="E86" s="46"/>
      <c r="F86" s="46"/>
      <c r="G86" s="46"/>
      <c r="H86" s="46"/>
      <c r="I86" s="46"/>
    </row>
    <row r="87" spans="1:9" x14ac:dyDescent="0.25">
      <c r="A87" s="46"/>
      <c r="B87" s="46"/>
      <c r="C87" s="46"/>
      <c r="D87" s="46"/>
      <c r="E87" s="46"/>
      <c r="F87" s="46"/>
      <c r="G87" s="46"/>
      <c r="H87" s="46"/>
      <c r="I87" s="46"/>
    </row>
    <row r="88" spans="1:9" x14ac:dyDescent="0.25">
      <c r="A88" s="46"/>
      <c r="B88" s="46"/>
      <c r="C88" s="46"/>
      <c r="D88" s="46"/>
      <c r="E88" s="46"/>
      <c r="F88" s="46"/>
      <c r="G88" s="46"/>
      <c r="H88" s="46"/>
      <c r="I88" s="46"/>
    </row>
    <row r="89" spans="1:9" x14ac:dyDescent="0.25">
      <c r="A89" s="46"/>
      <c r="B89" s="46"/>
      <c r="C89" s="46"/>
      <c r="D89" s="46"/>
      <c r="E89" s="46"/>
      <c r="F89" s="46"/>
      <c r="G89" s="46"/>
      <c r="H89" s="46"/>
      <c r="I89" s="46"/>
    </row>
    <row r="90" spans="1:9" x14ac:dyDescent="0.25">
      <c r="A90" s="46"/>
      <c r="B90" s="46"/>
      <c r="C90" s="46"/>
      <c r="D90" s="46"/>
      <c r="E90" s="46"/>
      <c r="F90" s="46"/>
      <c r="G90" s="46"/>
      <c r="H90" s="46"/>
      <c r="I90" s="46"/>
    </row>
    <row r="91" spans="1:9" x14ac:dyDescent="0.25">
      <c r="A91" s="46"/>
      <c r="B91" s="46"/>
      <c r="C91" s="46"/>
      <c r="D91" s="46"/>
      <c r="E91" s="46"/>
      <c r="F91" s="46"/>
      <c r="G91" s="46"/>
      <c r="H91" s="46"/>
      <c r="I91" s="46"/>
    </row>
    <row r="92" spans="1:9" x14ac:dyDescent="0.25">
      <c r="A92" s="46"/>
      <c r="B92" s="46"/>
      <c r="C92" s="46"/>
      <c r="D92" s="46"/>
      <c r="E92" s="46"/>
      <c r="F92" s="46"/>
      <c r="G92" s="46"/>
      <c r="H92" s="46"/>
      <c r="I92" s="46"/>
    </row>
    <row r="93" spans="1:9" x14ac:dyDescent="0.25">
      <c r="A93" s="46"/>
      <c r="B93" s="46"/>
      <c r="C93" s="46"/>
      <c r="D93" s="46"/>
      <c r="E93" s="46"/>
      <c r="F93" s="46"/>
      <c r="G93" s="46"/>
      <c r="H93" s="46"/>
      <c r="I93" s="46"/>
    </row>
    <row r="94" spans="1:9" x14ac:dyDescent="0.25">
      <c r="A94" s="46"/>
      <c r="B94" s="46"/>
      <c r="C94" s="46"/>
      <c r="D94" s="46"/>
      <c r="E94" s="46"/>
      <c r="F94" s="46"/>
      <c r="G94" s="46"/>
      <c r="H94" s="46"/>
      <c r="I94" s="46"/>
    </row>
    <row r="95" spans="1:9" x14ac:dyDescent="0.25">
      <c r="A95" s="46"/>
      <c r="B95" s="46"/>
      <c r="C95" s="46"/>
      <c r="D95" s="46"/>
      <c r="E95" s="46"/>
      <c r="F95" s="46"/>
      <c r="G95" s="46"/>
      <c r="H95" s="46"/>
      <c r="I95" s="46"/>
    </row>
    <row r="96" spans="1:9" x14ac:dyDescent="0.25">
      <c r="A96" s="46"/>
      <c r="B96" s="46"/>
      <c r="C96" s="46"/>
      <c r="D96" s="46"/>
      <c r="E96" s="46"/>
      <c r="F96" s="46"/>
      <c r="G96" s="46"/>
      <c r="H96" s="46"/>
      <c r="I96" s="46"/>
    </row>
    <row r="97" spans="1:9" x14ac:dyDescent="0.25">
      <c r="A97" s="46"/>
      <c r="B97" s="46"/>
      <c r="C97" s="46"/>
      <c r="D97" s="46"/>
      <c r="E97" s="46"/>
      <c r="F97" s="46"/>
      <c r="G97" s="46"/>
      <c r="H97" s="46"/>
      <c r="I97" s="46"/>
    </row>
    <row r="98" spans="1:9" x14ac:dyDescent="0.25">
      <c r="A98" s="46"/>
      <c r="B98" s="46"/>
      <c r="C98" s="46"/>
      <c r="D98" s="46"/>
      <c r="E98" s="46"/>
      <c r="F98" s="46"/>
      <c r="G98" s="46"/>
      <c r="H98" s="46"/>
      <c r="I98" s="46"/>
    </row>
    <row r="99" spans="1:9" x14ac:dyDescent="0.25">
      <c r="A99" s="46"/>
      <c r="B99" s="46"/>
      <c r="C99" s="46"/>
      <c r="D99" s="46"/>
      <c r="E99" s="46"/>
      <c r="F99" s="46"/>
      <c r="G99" s="46"/>
      <c r="H99" s="46"/>
      <c r="I99" s="46"/>
    </row>
    <row r="100" spans="1:9" x14ac:dyDescent="0.2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x14ac:dyDescent="0.2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x14ac:dyDescent="0.2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x14ac:dyDescent="0.2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x14ac:dyDescent="0.2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x14ac:dyDescent="0.2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x14ac:dyDescent="0.2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x14ac:dyDescent="0.2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x14ac:dyDescent="0.2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x14ac:dyDescent="0.2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x14ac:dyDescent="0.2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x14ac:dyDescent="0.2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x14ac:dyDescent="0.2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x14ac:dyDescent="0.2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x14ac:dyDescent="0.2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x14ac:dyDescent="0.2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x14ac:dyDescent="0.2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x14ac:dyDescent="0.2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x14ac:dyDescent="0.2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x14ac:dyDescent="0.2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x14ac:dyDescent="0.2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x14ac:dyDescent="0.2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x14ac:dyDescent="0.2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x14ac:dyDescent="0.2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x14ac:dyDescent="0.2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x14ac:dyDescent="0.2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x14ac:dyDescent="0.2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5">
      <c r="A127" s="46"/>
      <c r="B127" s="46"/>
      <c r="C127" s="46"/>
      <c r="D127" s="46"/>
      <c r="H127" s="46"/>
      <c r="I127" s="46"/>
    </row>
    <row r="128" spans="1:9" x14ac:dyDescent="0.25">
      <c r="A128" s="46"/>
      <c r="B128" s="46"/>
      <c r="C128" s="46"/>
      <c r="D128" s="46"/>
      <c r="H128" s="46"/>
      <c r="I128" s="46"/>
    </row>
  </sheetData>
  <mergeCells count="50">
    <mergeCell ref="D8:D9"/>
    <mergeCell ref="E8:G8"/>
    <mergeCell ref="H8:H9"/>
    <mergeCell ref="A1:H1"/>
    <mergeCell ref="A2:H2"/>
    <mergeCell ref="A3:H3"/>
    <mergeCell ref="A5:H5"/>
    <mergeCell ref="A6:H6"/>
    <mergeCell ref="A7:H7"/>
    <mergeCell ref="A8:A9"/>
    <mergeCell ref="B8:B9"/>
    <mergeCell ref="C8:C9"/>
    <mergeCell ref="A10:A11"/>
    <mergeCell ref="B10:B11"/>
    <mergeCell ref="C10:C11"/>
    <mergeCell ref="D10:D11"/>
    <mergeCell ref="A12:A13"/>
    <mergeCell ref="B12:B13"/>
    <mergeCell ref="C12:C13"/>
    <mergeCell ref="D12:D13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23:D23"/>
    <mergeCell ref="A18:A19"/>
    <mergeCell ref="B18:B19"/>
    <mergeCell ref="C18:C19"/>
    <mergeCell ref="D18:D19"/>
    <mergeCell ref="B31:H31"/>
    <mergeCell ref="A25:D25"/>
    <mergeCell ref="H20:H27"/>
    <mergeCell ref="A28:D28"/>
    <mergeCell ref="E28:H29"/>
    <mergeCell ref="A29:C29"/>
    <mergeCell ref="A30:B30"/>
    <mergeCell ref="G20:G21"/>
    <mergeCell ref="A20:B20"/>
    <mergeCell ref="A24:D24"/>
    <mergeCell ref="A26:D26"/>
    <mergeCell ref="A27:D27"/>
    <mergeCell ref="E20:E21"/>
    <mergeCell ref="A21:B21"/>
    <mergeCell ref="C21:D21"/>
    <mergeCell ref="A22:D22"/>
  </mergeCells>
  <printOptions horizontalCentered="1"/>
  <pageMargins left="0" right="0" top="0.74803149606299213" bottom="0.31496062992125984" header="0.19685039370078741" footer="0.11811023622047245"/>
  <pageSetup paperSize="9" orientation="landscape" r:id="rId1"/>
  <headerFooter>
    <oddHeader>&amp;RFls.:________
Processo n.º 23069.167523/2021-89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2022-03-23T20:00:45Z</cp:lastPrinted>
  <dcterms:created xsi:type="dcterms:W3CDTF">2009-04-27T20:33:58Z</dcterms:created>
  <dcterms:modified xsi:type="dcterms:W3CDTF">2022-03-24T11:51:36Z</dcterms:modified>
</cp:coreProperties>
</file>