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3ZAEyO/jnKJqBN/1Raw0PJNyLlGoRc7pPpxgISC4PZ8w7UUlh80bdEKSVOf5XbMY+w3u5NxI5rIweJ5+tZFaWw==" workbookSaltValue="D1LwKHSQOOED9qkGQLi5hw==" workbookSpinCount="100000" lockStructure="1"/>
  <bookViews>
    <workbookView windowWidth="24000" windowHeight="9795" activeTab="1"/>
  </bookViews>
  <sheets>
    <sheet name="Resumo" sheetId="5" r:id="rId1"/>
    <sheet name="Orçamento" sheetId="2" r:id="rId2"/>
    <sheet name="Cronograma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Cronograma!$A$1:$M$39</definedName>
    <definedName name="_xlnm.Print_Area" localSheetId="1">Orçamento!$A$1:$P$46</definedName>
    <definedName name="_xlnm.Print_Area" localSheetId="0">Resumo!$A$1:$F$32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Cronograma!$1:$9</definedName>
    <definedName name="_xlnm.Print_Titles" localSheetId="1">Orçamento!$6:$10</definedName>
    <definedName name="_xlnm.Print_Titles" localSheetId="0">Resumo!$4:$8</definedName>
    <definedName name="Títulos_impressão_IM" localSheetId="2">#REF!</definedName>
    <definedName name="Títulos_impressão_IM" localSheetId="0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44525"/>
</workbook>
</file>

<file path=xl/sharedStrings.xml><?xml version="1.0" encoding="utf-8"?>
<sst xmlns="http://schemas.openxmlformats.org/spreadsheetml/2006/main" count="203" uniqueCount="154">
  <si>
    <t>(razão social da empresa licitante)</t>
  </si>
  <si>
    <t xml:space="preserve">(n.º do CNPJ) </t>
  </si>
  <si>
    <t>ITEM 02 - ANEXO III-A DO EDITAL DE LICITAÇÃO POR PREGÃO ELETRÔNICO - IHS N.º</t>
  </si>
  <si>
    <t>RESUMO DE ORÇAMENTO PARA EXECUÇÃO DE OBRA POR EMPREITADA POR PREÇO UNITÁRIO</t>
  </si>
  <si>
    <t>ESTIMADO PELA UFF</t>
  </si>
  <si>
    <t>PROPOSTO PELA EMPRESA</t>
  </si>
  <si>
    <t>ITEM</t>
  </si>
  <si>
    <t>DESCRIÇÃO DO ITEM</t>
  </si>
  <si>
    <t>%</t>
  </si>
  <si>
    <t>TOTAL DO ITEM (R$)</t>
  </si>
  <si>
    <t>SERVIÇO</t>
  </si>
  <si>
    <t>1.</t>
  </si>
  <si>
    <t>PROJETO</t>
  </si>
  <si>
    <t>2.</t>
  </si>
  <si>
    <t>GERENCIAMENTO DE OBRA</t>
  </si>
  <si>
    <t>3.</t>
  </si>
  <si>
    <t>SERVIÇOS PRELIMINARES</t>
  </si>
  <si>
    <t>4.</t>
  </si>
  <si>
    <t>SUPERESTRUTURA</t>
  </si>
  <si>
    <t>5.</t>
  </si>
  <si>
    <t>INSTALAÇÕES ELÉTRICAS</t>
  </si>
  <si>
    <t>6.</t>
  </si>
  <si>
    <t>PINTURA</t>
  </si>
  <si>
    <t>7.</t>
  </si>
  <si>
    <t>VIDROS</t>
  </si>
  <si>
    <t>8.</t>
  </si>
  <si>
    <t>EQUIPAMENTOS</t>
  </si>
  <si>
    <t>9.</t>
  </si>
  <si>
    <t>SERVIÇOS COMPLEMENTARES</t>
  </si>
  <si>
    <t xml:space="preserve">TOTAL GERAL </t>
  </si>
  <si>
    <t>Local e data:</t>
  </si>
  <si>
    <t>Identificação (nome e CPF) e assinatura do representante legal da empresa e carimbo com CNPJ</t>
  </si>
  <si>
    <t>Identificação (nome por extenso) e assinatura do Responsável Técnico pelo Orçamento:</t>
  </si>
  <si>
    <t>N.º do CREA/CAU/CRT</t>
  </si>
  <si>
    <t>OBSERVAÇÃO:</t>
  </si>
  <si>
    <t>A planilha deve ser assinada pelo responsável técnico pela sua confecção (Art. 14 Lei 5.194/66), (identificado pelo nome) e número do CREA/CAU/CRT e pelo representante legal da empresa (identificado pelo nome e CPF), com carimbo do CNPJ.</t>
  </si>
  <si>
    <t>ITEM 02 - ANEXO III-B DO EDITAL DE LICITAÇÃO POR PREGÃO ELETRÔNICO - IHS N.º</t>
  </si>
  <si>
    <t>137/2022</t>
  </si>
  <si>
    <t>PLANILHA DE SERVIÇOS E PREÇOS UNITÁRIOS</t>
  </si>
  <si>
    <t>OBRA: Fornecimento, montagem e instalação de 01 (um) equipamento de transporte vertical no Instituto de Humanidades e Saúde da UFF.</t>
  </si>
  <si>
    <t>Local: Av. Jane Maria Martins Figueira, 1401, Jardim Mariléa, Rio das Ostras, RJ.</t>
  </si>
  <si>
    <t>VALOR ESTIMADO PELA UFF</t>
  </si>
  <si>
    <t>PROPOSTO PELA EMPRESA LICITANTE</t>
  </si>
  <si>
    <t>CÓDIGO</t>
  </si>
  <si>
    <t>FONTE</t>
  </si>
  <si>
    <t>UNID.</t>
  </si>
  <si>
    <t>QUANT. (A)</t>
  </si>
  <si>
    <t xml:space="preserve"> CUSTO UNITÁRIO (B)</t>
  </si>
  <si>
    <t>BDI (%) (C)</t>
  </si>
  <si>
    <t>PREÇO (R$)</t>
  </si>
  <si>
    <t>BDI (%) (H)</t>
  </si>
  <si>
    <t>CUSTO UNITÁRIO (I)</t>
  </si>
  <si>
    <t>UNITÁRIO (D=BxC)</t>
  </si>
  <si>
    <t>TOTAL</t>
  </si>
  <si>
    <t>UNITÁRIO (J=HxI)</t>
  </si>
  <si>
    <t>SUBITEM (E=AxD)</t>
  </si>
  <si>
    <t>SERVIÇO (G= Σ E)</t>
  </si>
  <si>
    <t>SUBITEM (L=JxA)</t>
  </si>
  <si>
    <t>SERVIÇO (N= Σ L)</t>
  </si>
  <si>
    <t>PROJETOS</t>
  </si>
  <si>
    <t>1.1</t>
  </si>
  <si>
    <t xml:space="preserve"> SE 24.50.0050 (A)</t>
  </si>
  <si>
    <t>SCO</t>
  </si>
  <si>
    <t>Fornecimento de projeto executivo de instalacao de mecanica em Autocad aprovado pela concessionaria, em predios escolares e administrativos com ate 500m2 de area.(desonerado)</t>
  </si>
  <si>
    <t>M2</t>
  </si>
  <si>
    <t>1.2</t>
  </si>
  <si>
    <t>000339</t>
  </si>
  <si>
    <t>SBC</t>
  </si>
  <si>
    <t>PROJETO DE EDIFICACAO EM ESTRUTURA METALICA</t>
  </si>
  <si>
    <t>2.1</t>
  </si>
  <si>
    <t>COMP 01</t>
  </si>
  <si>
    <t>UFF</t>
  </si>
  <si>
    <t>ADMINISTRAÇÃO LOCAL</t>
  </si>
  <si>
    <t>UN</t>
  </si>
  <si>
    <t>3.1</t>
  </si>
  <si>
    <t>016580</t>
  </si>
  <si>
    <t>A R T TABELA A DO CREA ACIMA DE 15000,01</t>
  </si>
  <si>
    <t>3.2</t>
  </si>
  <si>
    <t>16500</t>
  </si>
  <si>
    <t>PLACA DE RESPONSABILIDADE TECNICA EM OBRAS</t>
  </si>
  <si>
    <t>3.3</t>
  </si>
  <si>
    <t>10527</t>
  </si>
  <si>
    <t>SINAPI I</t>
  </si>
  <si>
    <t>LOCACAO DE ANDAIME METALICO TUBULAR DE ENCAIXE, TIPO DE TORRE, CADA PAINEL COM LARGURA DE 1 ATE 1,5 M E ALTURA DE *1,00* M, INCLUINDO DIAGONAL, BARRAS DE LIGACAO, SAPATAS OU RODIZIOS E DEMAIS ITENS NECESSARIOS A MONTAGEM (NAO INCLUI INSTALACAO)</t>
  </si>
  <si>
    <t>M/MÊS</t>
  </si>
  <si>
    <t>3.4</t>
  </si>
  <si>
    <t>97064</t>
  </si>
  <si>
    <t>SINAPI</t>
  </si>
  <si>
    <t>MONTAGEM E DESMONTAGEM DE ANDAIME TUBULAR TIPO TORRE (EXCLUSIVE ANDAIME E LIMPEZA). AF_11/2017</t>
  </si>
  <si>
    <t>M</t>
  </si>
  <si>
    <t>4.1</t>
  </si>
  <si>
    <t>40326</t>
  </si>
  <si>
    <t>ESTRUTURA METALICA EM ACO ENRIGECIDO SAC-41</t>
  </si>
  <si>
    <t>KG</t>
  </si>
  <si>
    <t>5.1</t>
  </si>
  <si>
    <t>80600</t>
  </si>
  <si>
    <t>CASA DE MAQUINAS-CHAVES DE SERVICO ELEVADOR SOCIAL</t>
  </si>
  <si>
    <t>6.1</t>
  </si>
  <si>
    <t>180111</t>
  </si>
  <si>
    <t>PINTURA ESMALTE 2 DEMAOS CAIXILHO DE FERRO C/ MASSA E ZARCAO</t>
  </si>
  <si>
    <t>7.1</t>
  </si>
  <si>
    <t>150060</t>
  </si>
  <si>
    <t>VIDRO LAMINADO INCOLOR 8mm C/CHAPA/FIXACAO/PARAFUSOS</t>
  </si>
  <si>
    <t>8.1</t>
  </si>
  <si>
    <t>80124</t>
  </si>
  <si>
    <t>ELEVADOR SOCIAL 06 PESSOAS 45mpm 420kgf-ATE 10 PAV.RESID.</t>
  </si>
  <si>
    <t>PAR</t>
  </si>
  <si>
    <t>04.014.0095-A</t>
  </si>
  <si>
    <t>EMOP</t>
  </si>
  <si>
    <t>RETIRADA DE ENTULHO DE OBRA COM CACAMBA DE ACO TIPO CONTAINER COM 5M3 DE CAPACIDADE,INCLUSIVE CARREGAMENTO,TRANSPORTE E DESCARREGAMENTO.CUSTO POR UNIDADE DE CACAMBA E INCLUI A TAXA PARA DESCARGA EM LOCAIS AUTORIZADOS (5 M³)</t>
  </si>
  <si>
    <t>5.2</t>
  </si>
  <si>
    <t>LIMPEZA GERAL DE OBRA</t>
  </si>
  <si>
    <t>VALOR TOTAL ESTIMADO PELA UFF</t>
  </si>
  <si>
    <t>VALOR TOTAL PROPOSTO PELA EMPRESA</t>
  </si>
  <si>
    <t>CREA/CAU/CRT:</t>
  </si>
  <si>
    <t>OBSERVAÇÃO</t>
  </si>
  <si>
    <t>Orçamento realizado em Nov/2022;</t>
  </si>
  <si>
    <t>Incluso BDI desonerado sobre preço unitário de serviços em geral de 26,41 % e de 16,89 % sobre equipamentos;</t>
  </si>
  <si>
    <r>
      <rPr>
        <sz val="10"/>
        <color rgb="FFFF0000"/>
        <rFont val="Verdana"/>
        <charset val="134"/>
      </rPr>
      <t>A referência utilizada como base de custos é o SINAPI, SCO, SBC de Set/2022</t>
    </r>
    <r>
      <rPr>
        <sz val="10"/>
        <color indexed="10"/>
        <rFont val="Verdana"/>
        <charset val="134"/>
      </rPr>
      <t>;</t>
    </r>
  </si>
  <si>
    <t>Planilha protegida por senha, com exceção de partes editáveis como cabeçalho (A1:A2), colunas M em diante e linhas inferiores a 42;</t>
  </si>
  <si>
    <t>A licitante deverá preencher as colunas M em diante com seus valores, de forma a que o valor total proposto não ultrapasse o valor do seu ultimo lance e de acordo com as condições do edital;</t>
  </si>
  <si>
    <t xml:space="preserve">As composições que não constam no SINAPI, procedeu-se a obtenção da composição em outra fonte (SBC) e utilizou-se como base de cálculo os insumos do SINAPI. </t>
  </si>
  <si>
    <t>No caso em que não houve o insumo no SINAPI, foi mantido a referência de valor indicada na cotação de mercado;</t>
  </si>
  <si>
    <t>A planilha deve ser assinada pelo responsável técnico pela sua confecção (Art. 14 Lei 5.194/66), identificado pelo nome e número do CREA/CAU/CRT e pelo representante legal da empresa (identificado pelo nome e CPF), com carimbo do CNPJ.</t>
  </si>
  <si>
    <t>ITEM 02 - ANEXO III-C DO EDITAL DE LICITAÇÃO POR PREGÃO ELETRÔNICO - IHS N.º</t>
  </si>
  <si>
    <t>PLANILHA DE CRONOGRAMA FÍSICO E FINANCEIRO</t>
  </si>
  <si>
    <t>DISCRIMINAÇÃO DO SERVIÇO</t>
  </si>
  <si>
    <t>VALOR (R$)</t>
  </si>
  <si>
    <t>PERÍODO</t>
  </si>
  <si>
    <t>TOTAL DO ITEM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</si>
  <si>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</si>
  <si>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</si>
  <si>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</si>
  <si>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</si>
  <si>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</si>
  <si>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</si>
  <si>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</si>
  <si>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</si>
  <si>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</si>
  <si>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</si>
  <si>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</si>
  <si>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</si>
  <si>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</si>
  <si>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</si>
  <si>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</si>
  <si>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</si>
  <si>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</si>
  <si>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Total do orçamento</t>
  </si>
  <si>
    <t>Total do orçamento sem Administração</t>
  </si>
  <si>
    <t>Total mensal executado sem Administração</t>
  </si>
  <si>
    <t>Percentual correspondente à Administração</t>
  </si>
  <si>
    <t>Total mensal excutado com Administração</t>
  </si>
  <si>
    <t>Total acumulado</t>
  </si>
  <si>
    <t>Percentual Acumulado</t>
  </si>
</sst>
</file>

<file path=xl/styles.xml><?xml version="1.0" encoding="utf-8"?>
<styleSheet xmlns="http://schemas.openxmlformats.org/spreadsheetml/2006/main">
  <numFmts count="11">
    <numFmt numFmtId="176" formatCode="_-&quot;R$ &quot;* #,##0.00_-;&quot;-R$ &quot;* #,##0.00_-;_-&quot;R$ &quot;* \-??_-;_-@_-"/>
    <numFmt numFmtId="177" formatCode="_-&quot;R$&quot;\ * #,##0.00_-;\-&quot;R$&quot;\ * #,##0.00_-;_-&quot;R$&quot;\ * &quot;-&quot;??_-;_-@_-"/>
    <numFmt numFmtId="178" formatCode="_(* #,##0.00_);_(* \(#,##0.00\);_(* &quot;-&quot;??_);_(@_)"/>
    <numFmt numFmtId="179" formatCode="_-* #,##0_-;\-* #,##0_-;_-* &quot;-&quot;_-;_-@_-"/>
    <numFmt numFmtId="180" formatCode="_-&quot;R$&quot;\ * #,##0_-;\-&quot;R$&quot;\ * #,##0_-;_-&quot;R$&quot;\ * &quot;-&quot;_-;_-@_-"/>
    <numFmt numFmtId="181" formatCode="_-* #,##0.00_-;\-* #,##0.00_-;_-* &quot;-&quot;??_-;_-@_-"/>
    <numFmt numFmtId="182" formatCode="_(* #,##0.00_);_(* \(#,##0.00\);_(* \-??_);_(@_)"/>
    <numFmt numFmtId="183" formatCode="_(\$* #,##0.00_);_(\$* \(#,##0.00\);_(\$* \-??_);_(@_)"/>
    <numFmt numFmtId="184" formatCode="_-* #,##0.00_-;\-* #,##0.00_-;_-* \-??_-;_-@_-"/>
    <numFmt numFmtId="185" formatCode="General_)"/>
    <numFmt numFmtId="186" formatCode="[$R$]#,##0.00"/>
  </numFmts>
  <fonts count="100">
    <font>
      <sz val="11"/>
      <color theme="1"/>
      <name val="Calibri"/>
      <charset val="134"/>
      <scheme val="minor"/>
    </font>
    <font>
      <b/>
      <sz val="12"/>
      <color rgb="FFFF0000"/>
      <name val="Verdana"/>
      <charset val="134"/>
    </font>
    <font>
      <b/>
      <sz val="12"/>
      <name val="Verdana"/>
      <charset val="134"/>
    </font>
    <font>
      <b/>
      <sz val="11"/>
      <name val="Verdana"/>
      <charset val="134"/>
    </font>
    <font>
      <b/>
      <sz val="11"/>
      <color theme="1"/>
      <name val="Verdana"/>
      <charset val="134"/>
    </font>
    <font>
      <b/>
      <sz val="9"/>
      <color theme="1"/>
      <name val="Verdana"/>
      <charset val="134"/>
    </font>
    <font>
      <b/>
      <sz val="9"/>
      <name val="Verdana"/>
      <charset val="134"/>
    </font>
    <font>
      <sz val="9"/>
      <color rgb="FF000000"/>
      <name val="Verdana"/>
      <charset val="134"/>
    </font>
    <font>
      <sz val="8"/>
      <color rgb="FF333399"/>
      <name val="Verdana"/>
      <charset val="134"/>
    </font>
    <font>
      <sz val="9"/>
      <color rgb="FF333399"/>
      <name val="Verdana"/>
      <charset val="134"/>
    </font>
    <font>
      <sz val="8"/>
      <color theme="1"/>
      <name val="Verdana"/>
      <charset val="134"/>
    </font>
    <font>
      <sz val="9"/>
      <name val="Verdana"/>
      <charset val="134"/>
    </font>
    <font>
      <b/>
      <sz val="9"/>
      <color rgb="FF000000"/>
      <name val="Verdana"/>
      <charset val="134"/>
    </font>
    <font>
      <sz val="9"/>
      <color theme="1"/>
      <name val="Verdana"/>
      <charset val="134"/>
    </font>
    <font>
      <i/>
      <sz val="7"/>
      <name val="Verdana"/>
      <charset val="134"/>
    </font>
    <font>
      <i/>
      <sz val="7"/>
      <color rgb="FF000000"/>
      <name val="Verdana"/>
      <charset val="134"/>
    </font>
    <font>
      <i/>
      <sz val="7"/>
      <color indexed="8"/>
      <name val="Verdana"/>
      <charset val="134"/>
    </font>
    <font>
      <b/>
      <sz val="9"/>
      <color rgb="FFFF0000"/>
      <name val="Verdana"/>
      <charset val="134"/>
    </font>
    <font>
      <sz val="9"/>
      <color rgb="FFFF0000"/>
      <name val="Verdana"/>
      <charset val="134"/>
    </font>
    <font>
      <b/>
      <sz val="10"/>
      <color indexed="10"/>
      <name val="Verdana"/>
      <charset val="134"/>
    </font>
    <font>
      <b/>
      <sz val="9"/>
      <color indexed="10"/>
      <name val="Verdana"/>
      <charset val="134"/>
    </font>
    <font>
      <b/>
      <sz val="12"/>
      <color indexed="10"/>
      <name val="Verdana"/>
      <charset val="134"/>
    </font>
    <font>
      <b/>
      <sz val="10"/>
      <color theme="1"/>
      <name val="Verdana"/>
      <charset val="134"/>
    </font>
    <font>
      <sz val="10"/>
      <name val="Arial"/>
      <charset val="134"/>
    </font>
    <font>
      <b/>
      <sz val="10"/>
      <name val="Arial"/>
      <charset val="134"/>
    </font>
    <font>
      <sz val="9"/>
      <color rgb="FF000000"/>
      <name val="Arial"/>
      <charset val="134"/>
    </font>
    <font>
      <sz val="9"/>
      <color theme="1"/>
      <name val="Calibri"/>
      <charset val="134"/>
      <scheme val="minor"/>
    </font>
    <font>
      <sz val="9"/>
      <color theme="1"/>
      <name val="Arial"/>
      <charset val="134"/>
    </font>
    <font>
      <b/>
      <sz val="10"/>
      <color rgb="FFFF0000"/>
      <name val="Verdana"/>
      <charset val="134"/>
    </font>
    <font>
      <sz val="10"/>
      <color rgb="FFFF0000"/>
      <name val="Verdana"/>
      <charset val="134"/>
    </font>
    <font>
      <sz val="12"/>
      <name val="Arial"/>
      <charset val="134"/>
    </font>
    <font>
      <b/>
      <sz val="10"/>
      <name val="Verdana"/>
      <charset val="134"/>
    </font>
    <font>
      <b/>
      <sz val="8"/>
      <name val="Verdana"/>
      <charset val="134"/>
    </font>
    <font>
      <sz val="8"/>
      <name val="Verdana"/>
      <charset val="134"/>
    </font>
    <font>
      <i/>
      <sz val="10"/>
      <color indexed="8"/>
      <name val="Verdana"/>
      <charset val="134"/>
    </font>
    <font>
      <b/>
      <sz val="12"/>
      <color rgb="FFFF0000"/>
      <name val="Arial"/>
      <charset val="134"/>
    </font>
    <font>
      <b/>
      <sz val="7"/>
      <color rgb="FFFF0000"/>
      <name val="Verdana"/>
      <charset val="134"/>
    </font>
    <font>
      <sz val="9"/>
      <color indexed="10"/>
      <name val="Verdana"/>
      <charset val="134"/>
    </font>
    <font>
      <sz val="11"/>
      <color theme="0"/>
      <name val="Calibri"/>
      <charset val="0"/>
      <scheme val="minor"/>
    </font>
    <font>
      <sz val="11"/>
      <color indexed="8"/>
      <name val="Calibri"/>
      <charset val="134"/>
    </font>
    <font>
      <sz val="10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9"/>
      <name val="Calibri"/>
      <charset val="134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1"/>
    </font>
    <font>
      <b/>
      <sz val="15"/>
      <color rgb="FF333399"/>
      <name val="Calibri"/>
      <charset val="1"/>
    </font>
    <font>
      <sz val="11"/>
      <color rgb="FFFFFFFF"/>
      <name val="Calibri"/>
      <charset val="1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indexed="62"/>
      <name val="Calibri"/>
      <charset val="134"/>
    </font>
    <font>
      <b/>
      <sz val="13"/>
      <color theme="3"/>
      <name val="Calibri"/>
      <charset val="134"/>
      <scheme val="minor"/>
    </font>
    <font>
      <sz val="11"/>
      <color indexed="14"/>
      <name val="Calibri"/>
      <charset val="134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000000"/>
      <name val="Calibri"/>
      <charset val="1"/>
    </font>
    <font>
      <b/>
      <sz val="15"/>
      <color theme="3"/>
      <name val="Calibri"/>
      <charset val="134"/>
      <scheme val="minor"/>
    </font>
    <font>
      <b/>
      <sz val="11"/>
      <color indexed="9"/>
      <name val="Calibri"/>
      <charset val="134"/>
    </font>
    <font>
      <sz val="11"/>
      <color rgb="FFFF9900"/>
      <name val="Calibri"/>
      <charset val="1"/>
    </font>
    <font>
      <sz val="11"/>
      <color rgb="FFFF00FF"/>
      <name val="Calibri"/>
      <charset val="1"/>
    </font>
    <font>
      <sz val="11"/>
      <color rgb="FF3F3F76"/>
      <name val="Calibri"/>
      <charset val="0"/>
      <scheme val="minor"/>
    </font>
    <font>
      <b/>
      <sz val="11"/>
      <color rgb="FF333399"/>
      <name val="Calibri"/>
      <charset val="1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0"/>
      <name val="Arial"/>
      <charset val="1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indexed="60"/>
      <name val="Calibri"/>
      <charset val="134"/>
    </font>
    <font>
      <sz val="11"/>
      <color rgb="FF008000"/>
      <name val="Calibri"/>
      <charset val="1"/>
    </font>
    <font>
      <b/>
      <sz val="11"/>
      <color indexed="62"/>
      <name val="Calibri"/>
      <charset val="134"/>
    </font>
    <font>
      <b/>
      <sz val="18"/>
      <color rgb="FF333399"/>
      <name val="Cambria"/>
      <charset val="1"/>
    </font>
    <font>
      <b/>
      <sz val="11"/>
      <color rgb="FF333333"/>
      <name val="Calibri"/>
      <charset val="1"/>
    </font>
    <font>
      <b/>
      <sz val="11"/>
      <color indexed="52"/>
      <name val="Calibri"/>
      <charset val="134"/>
    </font>
    <font>
      <b/>
      <sz val="11"/>
      <color rgb="FFFF9900"/>
      <name val="Calibri"/>
      <charset val="1"/>
    </font>
    <font>
      <b/>
      <sz val="18"/>
      <color indexed="56"/>
      <name val="Cambria"/>
      <charset val="134"/>
    </font>
    <font>
      <i/>
      <sz val="11"/>
      <color indexed="23"/>
      <name val="Calibri"/>
      <charset val="134"/>
    </font>
    <font>
      <i/>
      <sz val="11"/>
      <color rgb="FF808080"/>
      <name val="Calibri"/>
      <charset val="1"/>
    </font>
    <font>
      <sz val="11"/>
      <color indexed="17"/>
      <name val="Calibri"/>
      <charset val="134"/>
    </font>
    <font>
      <b/>
      <sz val="13"/>
      <color indexed="62"/>
      <name val="Calibri"/>
      <charset val="134"/>
    </font>
    <font>
      <b/>
      <sz val="13"/>
      <color rgb="FF333399"/>
      <name val="Calibri"/>
      <charset val="1"/>
    </font>
    <font>
      <sz val="11"/>
      <color indexed="62"/>
      <name val="Calibri"/>
      <charset val="134"/>
    </font>
    <font>
      <sz val="11"/>
      <color rgb="FF333399"/>
      <name val="Calibri"/>
      <charset val="1"/>
    </font>
    <font>
      <sz val="11"/>
      <color indexed="52"/>
      <name val="Calibri"/>
      <charset val="134"/>
    </font>
    <font>
      <sz val="11"/>
      <color indexed="10"/>
      <name val="Calibri"/>
      <charset val="134"/>
    </font>
    <font>
      <b/>
      <sz val="15"/>
      <color indexed="56"/>
      <name val="Calibri"/>
      <charset val="134"/>
    </font>
    <font>
      <sz val="11"/>
      <color rgb="FFFF0000"/>
      <name val="Calibri"/>
      <charset val="1"/>
    </font>
    <font>
      <sz val="12"/>
      <name val="Courier New"/>
      <charset val="1"/>
    </font>
    <font>
      <b/>
      <sz val="18"/>
      <color indexed="62"/>
      <name val="Cambria"/>
      <charset val="134"/>
    </font>
    <font>
      <sz val="11"/>
      <color rgb="FF993300"/>
      <name val="Calibri"/>
      <charset val="1"/>
    </font>
    <font>
      <sz val="11"/>
      <name val="Arial"/>
      <charset val="1"/>
    </font>
    <font>
      <b/>
      <sz val="18"/>
      <color rgb="FF003366"/>
      <name val="Cambria"/>
      <charset val="1"/>
    </font>
    <font>
      <sz val="11"/>
      <color rgb="FF000000"/>
      <name val="Calibri"/>
      <charset val="134"/>
    </font>
    <font>
      <sz val="12"/>
      <name val="Courier"/>
      <charset val="134"/>
    </font>
    <font>
      <b/>
      <sz val="15"/>
      <color rgb="FF003366"/>
      <name val="Calibri"/>
      <charset val="1"/>
    </font>
    <font>
      <b/>
      <sz val="11"/>
      <color indexed="63"/>
      <name val="Calibri"/>
      <charset val="134"/>
    </font>
    <font>
      <sz val="10"/>
      <color indexed="10"/>
      <name val="Verdana"/>
      <charset val="13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"/>
        <bgColor rgb="FF8EB4E3"/>
      </patternFill>
    </fill>
    <fill>
      <patternFill patternType="solid">
        <fgColor theme="0"/>
        <bgColor rgb="FF8EB4E3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rgb="FFFF9900"/>
      </patternFill>
    </fill>
    <fill>
      <patternFill patternType="solid">
        <fgColor theme="0"/>
        <bgColor rgb="FFFF9900"/>
      </patternFill>
    </fill>
    <fill>
      <patternFill patternType="solid">
        <fgColor theme="3" tint="0.799981688894314"/>
        <bgColor rgb="FFBFBFBF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6600"/>
        <bgColor rgb="FFFF8000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rgb="FFD9D9D9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99CC"/>
        <bgColor rgb="FFFF8080"/>
      </patternFill>
    </fill>
    <fill>
      <patternFill patternType="solid">
        <fgColor rgb="FF666699"/>
        <bgColor rgb="FF808080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3CCCC"/>
        <bgColor rgb="FF00CCFF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rgb="FFCCCCCC"/>
      </patternFill>
    </fill>
    <fill>
      <patternFill patternType="solid">
        <fgColor theme="9"/>
        <bgColor indexed="64"/>
      </patternFill>
    </fill>
    <fill>
      <patternFill patternType="solid">
        <fgColor rgb="FF808000"/>
        <bgColor rgb="FF808080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rgb="FFCC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rgb="FFCCFFCC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8EB4E3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136">
    <border>
      <left/>
      <right/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rgb="FF00000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00000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rgb="FF000000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rgb="FF000000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rgb="FF000000"/>
      </left>
      <right/>
      <top style="thin">
        <color auto="1"/>
      </top>
      <bottom style="hair">
        <color rgb="FF000000"/>
      </bottom>
      <diagonal/>
    </border>
    <border>
      <left/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/>
    </border>
    <border diagonalUp="1"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 diagonalUp="1"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 style="hair">
        <color rgb="FF000000"/>
      </diagonal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 diagonalUp="1">
      <left style="hair">
        <color rgb="FF000000"/>
      </left>
      <right/>
      <top style="thin">
        <color auto="1"/>
      </top>
      <bottom style="hair">
        <color rgb="FF000000"/>
      </bottom>
      <diagonal style="hair">
        <color rgb="FF000000"/>
      </diagonal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 diagonalUp="1">
      <left style="hair">
        <color rgb="FF000000"/>
      </left>
      <right/>
      <top style="hair">
        <color rgb="FF000000"/>
      </top>
      <bottom style="hair">
        <color rgb="FF000000"/>
      </bottom>
      <diagonal style="hair">
        <color rgb="FF000000"/>
      </diagonal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rgb="FF33CCCC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4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3339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6">
    <xf numFmtId="0" fontId="0" fillId="0" borderId="0"/>
    <xf numFmtId="0" fontId="39" fillId="25" borderId="0" applyNumberFormat="0" applyBorder="0" applyAlignment="0" applyProtection="0"/>
    <xf numFmtId="181" fontId="0" fillId="0" borderId="0" applyFont="0" applyFill="0" applyBorder="0" applyAlignment="0" applyProtection="0"/>
    <xf numFmtId="179" fontId="40" fillId="0" borderId="0" applyFont="0" applyFill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39" fillId="29" borderId="0" applyNumberFormat="0" applyBorder="0" applyAlignment="0" applyProtection="0"/>
    <xf numFmtId="0" fontId="59" fillId="0" borderId="121" applyProtection="0"/>
    <xf numFmtId="9" fontId="39" fillId="0" borderId="0" applyFont="0" applyFill="0" applyBorder="0" applyAlignment="0" applyProtection="0"/>
    <xf numFmtId="0" fontId="49" fillId="0" borderId="116" applyNumberFormat="0" applyFill="0" applyAlignment="0" applyProtection="0">
      <alignment vertical="center"/>
    </xf>
    <xf numFmtId="0" fontId="54" fillId="33" borderId="119" applyNumberFormat="0" applyAlignment="0" applyProtection="0">
      <alignment vertical="center"/>
    </xf>
    <xf numFmtId="180" fontId="40" fillId="0" borderId="0" applyFont="0" applyFill="0" applyBorder="0" applyAlignment="0" applyProtection="0">
      <alignment vertical="center"/>
    </xf>
    <xf numFmtId="177" fontId="40" fillId="0" borderId="0" applyFont="0" applyFill="0" applyBorder="0" applyAlignment="0" applyProtection="0">
      <alignment vertical="center"/>
    </xf>
    <xf numFmtId="0" fontId="56" fillId="36" borderId="0" applyBorder="0" applyProtection="0"/>
    <xf numFmtId="0" fontId="23" fillId="0" borderId="0"/>
    <xf numFmtId="0" fontId="43" fillId="4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0" fillId="23" borderId="114" applyNumberFormat="0" applyFont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/>
    <xf numFmtId="0" fontId="43" fillId="37" borderId="0" applyNumberFormat="0" applyBorder="0" applyAlignment="0" applyProtection="0">
      <alignment vertical="center"/>
    </xf>
    <xf numFmtId="0" fontId="39" fillId="24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48" fillId="44" borderId="0" applyBorder="0" applyProtection="0"/>
    <xf numFmtId="0" fontId="65" fillId="0" borderId="0" applyNumberFormat="0" applyFill="0" applyBorder="0" applyAlignment="0" applyProtection="0">
      <alignment vertical="center"/>
    </xf>
    <xf numFmtId="0" fontId="67" fillId="0" borderId="0"/>
    <xf numFmtId="0" fontId="70" fillId="0" borderId="0" applyNumberFormat="0" applyFill="0" applyBorder="0" applyAlignment="0" applyProtection="0">
      <alignment vertical="center"/>
    </xf>
    <xf numFmtId="0" fontId="57" fillId="0" borderId="118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52" fillId="0" borderId="118" applyNumberFormat="0" applyFill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41" fillId="0" borderId="115" applyNumberFormat="0" applyFill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61" fillId="42" borderId="110" applyNumberFormat="0" applyAlignment="0" applyProtection="0">
      <alignment vertical="center"/>
    </xf>
    <xf numFmtId="0" fontId="69" fillId="15" borderId="123" applyNumberFormat="0" applyAlignment="0" applyProtection="0">
      <alignment vertical="center"/>
    </xf>
    <xf numFmtId="0" fontId="48" fillId="54" borderId="0" applyBorder="0" applyProtection="0"/>
    <xf numFmtId="0" fontId="42" fillId="15" borderId="110" applyNumberFormat="0" applyAlignment="0" applyProtection="0">
      <alignment vertical="center"/>
    </xf>
    <xf numFmtId="0" fontId="45" fillId="0" borderId="111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68" fillId="50" borderId="0" applyNumberFormat="0" applyBorder="0" applyAlignment="0" applyProtection="0">
      <alignment vertical="center"/>
    </xf>
    <xf numFmtId="177" fontId="39" fillId="0" borderId="0" applyFont="0" applyFill="0" applyBorder="0" applyAlignment="0" applyProtection="0"/>
    <xf numFmtId="0" fontId="50" fillId="27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7" fillId="0" borderId="113" applyProtection="0"/>
    <xf numFmtId="0" fontId="43" fillId="49" borderId="0" applyNumberFormat="0" applyBorder="0" applyAlignment="0" applyProtection="0">
      <alignment vertical="center"/>
    </xf>
    <xf numFmtId="0" fontId="56" fillId="36" borderId="0" applyBorder="0" applyProtection="0"/>
    <xf numFmtId="0" fontId="38" fillId="1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56" fillId="56" borderId="0" applyBorder="0" applyProtection="0"/>
    <xf numFmtId="181" fontId="39" fillId="0" borderId="0" applyFont="0" applyFill="0" applyBorder="0" applyAlignment="0" applyProtection="0"/>
    <xf numFmtId="0" fontId="38" fillId="12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39" fillId="58" borderId="0" applyNumberFormat="0" applyBorder="0" applyAlignment="0" applyProtection="0"/>
    <xf numFmtId="0" fontId="38" fillId="39" borderId="0" applyNumberFormat="0" applyBorder="0" applyAlignment="0" applyProtection="0">
      <alignment vertical="center"/>
    </xf>
    <xf numFmtId="0" fontId="67" fillId="0" borderId="0"/>
    <xf numFmtId="0" fontId="43" fillId="30" borderId="0" applyNumberFormat="0" applyBorder="0" applyAlignment="0" applyProtection="0">
      <alignment vertical="center"/>
    </xf>
    <xf numFmtId="0" fontId="56" fillId="52" borderId="0" applyBorder="0" applyProtection="0"/>
    <xf numFmtId="0" fontId="38" fillId="31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39" fillId="47" borderId="0" applyNumberFormat="0" applyBorder="0" applyAlignment="0" applyProtection="0"/>
    <xf numFmtId="0" fontId="38" fillId="61" borderId="0" applyNumberFormat="0" applyBorder="0" applyAlignment="0" applyProtection="0">
      <alignment vertical="center"/>
    </xf>
    <xf numFmtId="0" fontId="38" fillId="62" borderId="0" applyNumberFormat="0" applyBorder="0" applyAlignment="0" applyProtection="0">
      <alignment vertical="center"/>
    </xf>
    <xf numFmtId="0" fontId="56" fillId="36" borderId="0" applyBorder="0" applyProtection="0"/>
    <xf numFmtId="0" fontId="73" fillId="0" borderId="124" applyNumberFormat="0" applyFill="0" applyAlignment="0" applyProtection="0"/>
    <xf numFmtId="0" fontId="56" fillId="63" borderId="0" applyBorder="0" applyProtection="0"/>
    <xf numFmtId="0" fontId="56" fillId="56" borderId="0" applyBorder="0" applyProtection="0"/>
    <xf numFmtId="0" fontId="56" fillId="65" borderId="0" applyBorder="0" applyProtection="0"/>
    <xf numFmtId="0" fontId="39" fillId="58" borderId="0" applyNumberFormat="0" applyBorder="0" applyAlignment="0" applyProtection="0"/>
    <xf numFmtId="0" fontId="39" fillId="66" borderId="0" applyNumberFormat="0" applyBorder="0" applyAlignment="0" applyProtection="0"/>
    <xf numFmtId="0" fontId="56" fillId="67" borderId="0" applyBorder="0" applyProtection="0"/>
    <xf numFmtId="0" fontId="39" fillId="57" borderId="0" applyNumberFormat="0" applyBorder="0" applyAlignment="0" applyProtection="0"/>
    <xf numFmtId="0" fontId="56" fillId="68" borderId="0" applyBorder="0" applyProtection="0"/>
    <xf numFmtId="0" fontId="39" fillId="25" borderId="0" applyNumberFormat="0" applyBorder="0" applyAlignment="0" applyProtection="0"/>
    <xf numFmtId="0" fontId="56" fillId="52" borderId="0" applyBorder="0" applyProtection="0"/>
    <xf numFmtId="0" fontId="39" fillId="64" borderId="0" applyNumberFormat="0" applyBorder="0" applyAlignment="0" applyProtection="0"/>
    <xf numFmtId="0" fontId="56" fillId="69" borderId="0" applyBorder="0" applyProtection="0"/>
    <xf numFmtId="0" fontId="39" fillId="58" borderId="0" applyNumberFormat="0" applyBorder="0" applyAlignment="0" applyProtection="0"/>
    <xf numFmtId="0" fontId="44" fillId="17" borderId="0" applyNumberFormat="0" applyBorder="0" applyAlignment="0" applyProtection="0"/>
    <xf numFmtId="0" fontId="48" fillId="44" borderId="0" applyBorder="0" applyProtection="0"/>
    <xf numFmtId="0" fontId="74" fillId="0" borderId="0" applyBorder="0" applyProtection="0"/>
    <xf numFmtId="0" fontId="44" fillId="66" borderId="0" applyNumberFormat="0" applyBorder="0" applyAlignment="0" applyProtection="0"/>
    <xf numFmtId="0" fontId="48" fillId="67" borderId="0" applyBorder="0" applyProtection="0"/>
    <xf numFmtId="0" fontId="44" fillId="57" borderId="0" applyNumberFormat="0" applyBorder="0" applyAlignment="0" applyProtection="0"/>
    <xf numFmtId="0" fontId="53" fillId="28" borderId="0" applyNumberFormat="0" applyBorder="0" applyAlignment="0" applyProtection="0"/>
    <xf numFmtId="0" fontId="48" fillId="68" borderId="0" applyBorder="0" applyProtection="0"/>
    <xf numFmtId="0" fontId="44" fillId="25" borderId="0" applyNumberFormat="0" applyBorder="0" applyAlignment="0" applyProtection="0"/>
    <xf numFmtId="0" fontId="48" fillId="52" borderId="0" applyBorder="0" applyProtection="0"/>
    <xf numFmtId="0" fontId="44" fillId="17" borderId="0" applyNumberFormat="0" applyBorder="0" applyAlignment="0" applyProtection="0"/>
    <xf numFmtId="0" fontId="48" fillId="44" borderId="0" applyBorder="0" applyProtection="0"/>
    <xf numFmtId="0" fontId="44" fillId="58" borderId="0" applyNumberFormat="0" applyBorder="0" applyAlignment="0" applyProtection="0"/>
    <xf numFmtId="0" fontId="48" fillId="36" borderId="0" applyBorder="0" applyProtection="0"/>
    <xf numFmtId="0" fontId="44" fillId="17" borderId="0" applyNumberFormat="0" applyBorder="0" applyAlignment="0" applyProtection="0"/>
    <xf numFmtId="0" fontId="48" fillId="44" borderId="0" applyBorder="0" applyProtection="0"/>
    <xf numFmtId="0" fontId="44" fillId="70" borderId="0" applyNumberFormat="0" applyBorder="0" applyAlignment="0" applyProtection="0"/>
    <xf numFmtId="0" fontId="48" fillId="54" borderId="0" applyBorder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/>
    <xf numFmtId="0" fontId="44" fillId="32" borderId="0" applyNumberFormat="0" applyBorder="0" applyAlignment="0" applyProtection="0"/>
    <xf numFmtId="0" fontId="48" fillId="41" borderId="0" applyBorder="0" applyProtection="0"/>
    <xf numFmtId="0" fontId="44" fillId="17" borderId="0" applyNumberFormat="0" applyBorder="0" applyAlignment="0" applyProtection="0"/>
    <xf numFmtId="0" fontId="48" fillId="21" borderId="0" applyBorder="0" applyProtection="0"/>
    <xf numFmtId="0" fontId="60" fillId="40" borderId="0" applyBorder="0" applyProtection="0"/>
    <xf numFmtId="0" fontId="76" fillId="47" borderId="126" applyNumberFormat="0" applyAlignment="0" applyProtection="0"/>
    <xf numFmtId="0" fontId="77" fillId="56" borderId="127" applyProtection="0"/>
    <xf numFmtId="184" fontId="56" fillId="0" borderId="0"/>
    <xf numFmtId="0" fontId="58" fillId="35" borderId="120" applyNumberFormat="0" applyAlignment="0" applyProtection="0"/>
    <xf numFmtId="0" fontId="46" fillId="19" borderId="112" applyProtection="0"/>
    <xf numFmtId="0" fontId="78" fillId="0" borderId="0" applyNumberFormat="0" applyFill="0" applyBorder="0" applyAlignment="0" applyProtection="0"/>
    <xf numFmtId="183" fontId="23" fillId="0" borderId="0" applyFill="0" applyBorder="0" applyAlignment="0" applyProtection="0"/>
    <xf numFmtId="0" fontId="75" fillId="56" borderId="125" applyProtection="0"/>
    <xf numFmtId="0" fontId="67" fillId="0" borderId="0"/>
    <xf numFmtId="0" fontId="79" fillId="0" borderId="0" applyNumberFormat="0" applyFill="0" applyBorder="0" applyAlignment="0" applyProtection="0"/>
    <xf numFmtId="0" fontId="80" fillId="0" borderId="0" applyBorder="0" applyProtection="0"/>
    <xf numFmtId="9" fontId="39" fillId="0" borderId="0"/>
    <xf numFmtId="0" fontId="81" fillId="72" borderId="0" applyNumberFormat="0" applyBorder="0" applyAlignment="0" applyProtection="0"/>
    <xf numFmtId="9" fontId="56" fillId="0" borderId="0"/>
    <xf numFmtId="0" fontId="72" fillId="59" borderId="0" applyBorder="0" applyProtection="0"/>
    <xf numFmtId="0" fontId="51" fillId="0" borderId="117" applyNumberFormat="0" applyFill="0" applyAlignment="0" applyProtection="0"/>
    <xf numFmtId="0" fontId="82" fillId="0" borderId="128" applyNumberFormat="0" applyFill="0" applyAlignment="0" applyProtection="0"/>
    <xf numFmtId="0" fontId="83" fillId="0" borderId="129" applyProtection="0"/>
    <xf numFmtId="0" fontId="62" fillId="0" borderId="122" applyProtection="0"/>
    <xf numFmtId="0" fontId="73" fillId="0" borderId="0" applyNumberFormat="0" applyFill="0" applyBorder="0" applyAlignment="0" applyProtection="0"/>
    <xf numFmtId="0" fontId="62" fillId="0" borderId="0" applyBorder="0" applyProtection="0"/>
    <xf numFmtId="184" fontId="56" fillId="0" borderId="0" applyBorder="0" applyProtection="0"/>
    <xf numFmtId="0" fontId="84" fillId="58" borderId="126" applyNumberFormat="0" applyAlignment="0" applyProtection="0"/>
    <xf numFmtId="0" fontId="85" fillId="36" borderId="127" applyProtection="0"/>
    <xf numFmtId="0" fontId="86" fillId="0" borderId="130" applyNumberFormat="0" applyFill="0" applyAlignment="0" applyProtection="0"/>
    <xf numFmtId="177" fontId="39" fillId="0" borderId="0" applyFont="0" applyFill="0" applyBorder="0" applyAlignment="0" applyProtection="0"/>
    <xf numFmtId="176" fontId="56" fillId="0" borderId="0" applyBorder="0" applyProtection="0"/>
    <xf numFmtId="176" fontId="56" fillId="0" borderId="0" applyBorder="0" applyProtection="0"/>
    <xf numFmtId="177" fontId="39" fillId="0" borderId="0" applyFont="0" applyFill="0" applyBorder="0" applyAlignment="0" applyProtection="0"/>
    <xf numFmtId="176" fontId="56" fillId="0" borderId="0" applyBorder="0" applyProtection="0"/>
    <xf numFmtId="177" fontId="39" fillId="0" borderId="0" applyFont="0" applyFill="0" applyBorder="0" applyAlignment="0" applyProtection="0"/>
    <xf numFmtId="176" fontId="56" fillId="0" borderId="0" applyBorder="0" applyProtection="0"/>
    <xf numFmtId="177" fontId="39" fillId="0" borderId="0" applyFont="0" applyFill="0" applyBorder="0" applyAlignment="0" applyProtection="0"/>
    <xf numFmtId="176" fontId="56" fillId="0" borderId="0" applyBorder="0" applyProtection="0"/>
    <xf numFmtId="177" fontId="39" fillId="0" borderId="0" applyFont="0" applyFill="0" applyBorder="0" applyAlignment="0" applyProtection="0"/>
    <xf numFmtId="176" fontId="56" fillId="0" borderId="0" applyBorder="0" applyProtection="0"/>
    <xf numFmtId="0" fontId="87" fillId="0" borderId="0" applyNumberFormat="0" applyFill="0" applyBorder="0" applyAlignment="0" applyProtection="0"/>
    <xf numFmtId="177" fontId="39" fillId="0" borderId="0" applyFont="0" applyFill="0" applyBorder="0" applyAlignment="0" applyProtection="0"/>
    <xf numFmtId="0" fontId="89" fillId="0" borderId="0" applyBorder="0" applyProtection="0"/>
    <xf numFmtId="176" fontId="56" fillId="0" borderId="0" applyBorder="0" applyProtection="0"/>
    <xf numFmtId="177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6" fontId="56" fillId="0" borderId="0" applyBorder="0" applyProtection="0"/>
    <xf numFmtId="177" fontId="39" fillId="0" borderId="0" applyFont="0" applyFill="0" applyBorder="0" applyAlignment="0" applyProtection="0"/>
    <xf numFmtId="176" fontId="56" fillId="0" borderId="0" applyBorder="0" applyProtection="0"/>
    <xf numFmtId="177" fontId="39" fillId="0" borderId="0" applyFont="0" applyFill="0" applyBorder="0" applyAlignment="0" applyProtection="0"/>
    <xf numFmtId="176" fontId="56" fillId="0" borderId="0" applyBorder="0" applyProtection="0"/>
    <xf numFmtId="177" fontId="39" fillId="0" borderId="0" applyFont="0" applyFill="0" applyBorder="0" applyAlignment="0" applyProtection="0"/>
    <xf numFmtId="176" fontId="56" fillId="0" borderId="0" applyBorder="0" applyProtection="0"/>
    <xf numFmtId="177" fontId="39" fillId="0" borderId="0" applyFont="0" applyFill="0" applyBorder="0" applyAlignment="0" applyProtection="0"/>
    <xf numFmtId="176" fontId="56" fillId="0" borderId="0" applyBorder="0" applyProtection="0"/>
    <xf numFmtId="177" fontId="39" fillId="0" borderId="0" applyFont="0" applyFill="0" applyBorder="0" applyAlignment="0" applyProtection="0"/>
    <xf numFmtId="176" fontId="56" fillId="0" borderId="0" applyBorder="0" applyProtection="0"/>
    <xf numFmtId="178" fontId="23" fillId="0" borderId="0" applyFill="0" applyBorder="0" applyAlignment="0" applyProtection="0"/>
    <xf numFmtId="0" fontId="71" fillId="57" borderId="0" applyNumberFormat="0" applyBorder="0" applyAlignment="0" applyProtection="0"/>
    <xf numFmtId="0" fontId="88" fillId="0" borderId="131" applyNumberFormat="0" applyFill="0" applyAlignment="0" applyProtection="0"/>
    <xf numFmtId="0" fontId="92" fillId="68" borderId="0" applyBorder="0" applyProtection="0"/>
    <xf numFmtId="0" fontId="23" fillId="0" borderId="0"/>
    <xf numFmtId="0" fontId="67" fillId="0" borderId="0"/>
    <xf numFmtId="0" fontId="93" fillId="0" borderId="0"/>
    <xf numFmtId="0" fontId="23" fillId="0" borderId="0"/>
    <xf numFmtId="0" fontId="67" fillId="0" borderId="0"/>
    <xf numFmtId="0" fontId="23" fillId="0" borderId="0"/>
    <xf numFmtId="0" fontId="67" fillId="0" borderId="0"/>
    <xf numFmtId="0" fontId="94" fillId="0" borderId="0" applyBorder="0" applyProtection="0"/>
    <xf numFmtId="185" fontId="96" fillId="0" borderId="0"/>
    <xf numFmtId="185" fontId="90" fillId="0" borderId="0"/>
    <xf numFmtId="0" fontId="23" fillId="0" borderId="0"/>
    <xf numFmtId="0" fontId="23" fillId="0" borderId="0"/>
    <xf numFmtId="0" fontId="67" fillId="0" borderId="0"/>
    <xf numFmtId="0" fontId="56" fillId="0" borderId="0"/>
    <xf numFmtId="0" fontId="95" fillId="0" borderId="0"/>
    <xf numFmtId="0" fontId="23" fillId="29" borderId="133" applyNumberFormat="0" applyFont="0" applyAlignment="0" applyProtection="0"/>
    <xf numFmtId="0" fontId="56" fillId="63" borderId="134" applyProtection="0"/>
    <xf numFmtId="0" fontId="98" fillId="47" borderId="135" applyNumberFormat="0" applyAlignment="0" applyProtection="0"/>
    <xf numFmtId="9" fontId="23" fillId="0" borderId="0" applyFill="0" applyBorder="0" applyAlignment="0" applyProtection="0"/>
    <xf numFmtId="9" fontId="67" fillId="0" borderId="0" applyBorder="0" applyProtection="0"/>
    <xf numFmtId="9" fontId="3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9" fontId="56" fillId="0" borderId="0" applyBorder="0" applyProtection="0"/>
    <xf numFmtId="9" fontId="56" fillId="0" borderId="0" applyBorder="0" applyProtection="0"/>
    <xf numFmtId="184" fontId="56" fillId="0" borderId="0" applyBorder="0" applyProtection="0"/>
    <xf numFmtId="181" fontId="39" fillId="0" borderId="0" applyFont="0" applyFill="0" applyBorder="0" applyAlignment="0" applyProtection="0"/>
    <xf numFmtId="184" fontId="56" fillId="0" borderId="0" applyBorder="0" applyProtection="0"/>
    <xf numFmtId="178" fontId="23" fillId="0" borderId="0" applyFill="0" applyBorder="0" applyAlignment="0" applyProtection="0"/>
    <xf numFmtId="0" fontId="88" fillId="0" borderId="131" applyNumberFormat="0" applyFill="0" applyAlignment="0" applyProtection="0"/>
    <xf numFmtId="182" fontId="67" fillId="0" borderId="0" applyBorder="0" applyProtection="0"/>
    <xf numFmtId="182" fontId="67" fillId="0" borderId="0" applyBorder="0" applyProtection="0"/>
    <xf numFmtId="184" fontId="39" fillId="0" borderId="0"/>
    <xf numFmtId="178" fontId="23" fillId="0" borderId="0" applyFont="0" applyFill="0" applyBorder="0" applyAlignment="0" applyProtection="0"/>
    <xf numFmtId="182" fontId="56" fillId="0" borderId="0" applyBorder="0" applyProtection="0"/>
    <xf numFmtId="0" fontId="91" fillId="0" borderId="0" applyNumberFormat="0" applyFill="0" applyBorder="0" applyAlignment="0" applyProtection="0"/>
    <xf numFmtId="0" fontId="97" fillId="0" borderId="132" applyProtection="0"/>
    <xf numFmtId="0" fontId="97" fillId="0" borderId="132" applyProtection="0"/>
    <xf numFmtId="0" fontId="78" fillId="0" borderId="0" applyNumberFormat="0" applyFill="0" applyBorder="0" applyAlignment="0" applyProtection="0"/>
    <xf numFmtId="0" fontId="94" fillId="0" borderId="0" applyBorder="0" applyProtection="0"/>
    <xf numFmtId="182" fontId="23" fillId="0" borderId="0"/>
    <xf numFmtId="182" fontId="67" fillId="0" borderId="0"/>
  </cellStyleXfs>
  <cellXfs count="40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 applyProtection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10" fontId="7" fillId="3" borderId="7" xfId="185" applyNumberFormat="1" applyFont="1" applyFill="1" applyBorder="1" applyAlignment="1">
      <alignment horizontal="center" vertical="center"/>
    </xf>
    <xf numFmtId="10" fontId="8" fillId="4" borderId="7" xfId="0" applyNumberFormat="1" applyFont="1" applyFill="1" applyBorder="1" applyAlignment="1">
      <alignment horizontal="center" vertical="center"/>
    </xf>
    <xf numFmtId="10" fontId="8" fillId="5" borderId="7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 applyProtection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/>
    </xf>
    <xf numFmtId="10" fontId="7" fillId="3" borderId="9" xfId="185" applyNumberFormat="1" applyFont="1" applyFill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/>
    </xf>
    <xf numFmtId="4" fontId="9" fillId="2" borderId="9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/>
    </xf>
    <xf numFmtId="10" fontId="8" fillId="6" borderId="9" xfId="7" applyNumberFormat="1" applyFont="1" applyFill="1" applyBorder="1" applyAlignment="1">
      <alignment horizontal="center" vertical="center"/>
    </xf>
    <xf numFmtId="4" fontId="6" fillId="2" borderId="11" xfId="173" applyNumberFormat="1" applyFont="1" applyFill="1" applyBorder="1" applyAlignment="1">
      <alignment horizontal="center" vertical="center" wrapText="1"/>
    </xf>
    <xf numFmtId="10" fontId="8" fillId="5" borderId="9" xfId="0" applyNumberFormat="1" applyFont="1" applyFill="1" applyBorder="1" applyAlignment="1">
      <alignment horizontal="center" vertical="center"/>
    </xf>
    <xf numFmtId="10" fontId="8" fillId="4" borderId="9" xfId="0" applyNumberFormat="1" applyFont="1" applyFill="1" applyBorder="1" applyAlignment="1">
      <alignment horizontal="center" vertical="center"/>
    </xf>
    <xf numFmtId="4" fontId="6" fillId="2" borderId="7" xfId="173" applyNumberFormat="1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6" fillId="7" borderId="11" xfId="173" applyNumberFormat="1" applyFont="1" applyFill="1" applyBorder="1" applyAlignment="1">
      <alignment horizontal="center" vertical="center" wrapText="1"/>
    </xf>
    <xf numFmtId="10" fontId="10" fillId="4" borderId="9" xfId="0" applyNumberFormat="1" applyFont="1" applyFill="1" applyBorder="1" applyAlignment="1">
      <alignment horizontal="center" vertical="center"/>
    </xf>
    <xf numFmtId="4" fontId="6" fillId="7" borderId="7" xfId="173" applyNumberFormat="1" applyFont="1" applyFill="1" applyBorder="1" applyAlignment="1">
      <alignment horizontal="center" vertical="center" wrapText="1"/>
    </xf>
    <xf numFmtId="10" fontId="8" fillId="6" borderId="9" xfId="0" applyNumberFormat="1" applyFont="1" applyFill="1" applyBorder="1" applyAlignment="1">
      <alignment horizontal="center"/>
    </xf>
    <xf numFmtId="49" fontId="6" fillId="3" borderId="12" xfId="0" applyNumberFormat="1" applyFont="1" applyFill="1" applyBorder="1" applyAlignment="1">
      <alignment horizontal="center" vertical="center" wrapText="1"/>
    </xf>
    <xf numFmtId="4" fontId="6" fillId="7" borderId="13" xfId="173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0" fontId="9" fillId="0" borderId="9" xfId="7" applyNumberFormat="1" applyFont="1" applyBorder="1" applyAlignment="1">
      <alignment horizontal="center" vertical="center"/>
    </xf>
    <xf numFmtId="10" fontId="8" fillId="2" borderId="9" xfId="7" applyNumberFormat="1" applyFont="1" applyFill="1" applyBorder="1" applyAlignment="1">
      <alignment horizontal="center" vertical="center"/>
    </xf>
    <xf numFmtId="10" fontId="9" fillId="2" borderId="9" xfId="7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9" fontId="9" fillId="0" borderId="9" xfId="7" applyFont="1" applyBorder="1" applyAlignment="1">
      <alignment horizontal="center" vertical="center"/>
    </xf>
    <xf numFmtId="2" fontId="6" fillId="2" borderId="14" xfId="0" applyNumberFormat="1" applyFont="1" applyFill="1" applyBorder="1" applyAlignment="1" applyProtection="1">
      <alignment vertical="center" wrapText="1"/>
    </xf>
    <xf numFmtId="2" fontId="6" fillId="2" borderId="15" xfId="0" applyNumberFormat="1" applyFont="1" applyFill="1" applyBorder="1" applyAlignment="1" applyProtection="1">
      <alignment vertical="center" wrapText="1"/>
    </xf>
    <xf numFmtId="4" fontId="6" fillId="0" borderId="16" xfId="0" applyNumberFormat="1" applyFont="1" applyBorder="1" applyAlignment="1">
      <alignment horizontal="center" vertical="center"/>
    </xf>
    <xf numFmtId="10" fontId="6" fillId="0" borderId="16" xfId="7" applyNumberFormat="1" applyFont="1" applyBorder="1" applyAlignment="1">
      <alignment horizontal="center" vertical="center"/>
    </xf>
    <xf numFmtId="4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vertical="center"/>
    </xf>
    <xf numFmtId="10" fontId="6" fillId="3" borderId="19" xfId="7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/>
    </xf>
    <xf numFmtId="0" fontId="13" fillId="0" borderId="20" xfId="0" applyFont="1" applyBorder="1"/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4" fontId="6" fillId="3" borderId="23" xfId="0" applyNumberFormat="1" applyFont="1" applyFill="1" applyBorder="1"/>
    <xf numFmtId="10" fontId="6" fillId="3" borderId="23" xfId="185" applyNumberFormat="1" applyFont="1" applyFill="1" applyBorder="1" applyAlignment="1">
      <alignment horizontal="center" vertical="center"/>
    </xf>
    <xf numFmtId="4" fontId="13" fillId="3" borderId="24" xfId="0" applyNumberFormat="1" applyFont="1" applyFill="1" applyBorder="1" applyAlignment="1">
      <alignment horizontal="center"/>
    </xf>
    <xf numFmtId="10" fontId="6" fillId="3" borderId="21" xfId="0" applyNumberFormat="1" applyFont="1" applyFill="1" applyBorder="1" applyAlignment="1">
      <alignment horizontal="center"/>
    </xf>
    <xf numFmtId="10" fontId="6" fillId="3" borderId="25" xfId="0" applyNumberFormat="1" applyFont="1" applyFill="1" applyBorder="1" applyAlignment="1">
      <alignment horizontal="center"/>
    </xf>
    <xf numFmtId="10" fontId="6" fillId="3" borderId="22" xfId="0" applyNumberFormat="1" applyFont="1" applyFill="1" applyBorder="1" applyAlignment="1">
      <alignment horizontal="center"/>
    </xf>
    <xf numFmtId="4" fontId="7" fillId="3" borderId="23" xfId="0" applyNumberFormat="1" applyFont="1" applyFill="1" applyBorder="1" applyAlignment="1">
      <alignment horizontal="center"/>
    </xf>
    <xf numFmtId="10" fontId="11" fillId="0" borderId="23" xfId="185" applyNumberFormat="1" applyFont="1" applyFill="1" applyBorder="1" applyAlignment="1">
      <alignment horizontal="center" vertical="center" wrapText="1"/>
    </xf>
    <xf numFmtId="4" fontId="11" fillId="0" borderId="26" xfId="185" applyNumberFormat="1" applyFont="1" applyFill="1" applyBorder="1" applyAlignment="1">
      <alignment horizontal="center" vertical="center" wrapText="1"/>
    </xf>
    <xf numFmtId="4" fontId="6" fillId="0" borderId="26" xfId="185" applyNumberFormat="1" applyFont="1" applyFill="1" applyBorder="1" applyAlignment="1">
      <alignment horizontal="center" vertical="center" wrapText="1"/>
    </xf>
    <xf numFmtId="10" fontId="6" fillId="3" borderId="27" xfId="0" applyNumberFormat="1" applyFont="1" applyFill="1" applyBorder="1" applyAlignment="1">
      <alignment horizontal="center" vertical="center"/>
    </xf>
    <xf numFmtId="10" fontId="6" fillId="3" borderId="28" xfId="0" applyNumberFormat="1" applyFont="1" applyFill="1" applyBorder="1" applyAlignment="1">
      <alignment horizontal="center" vertical="center"/>
    </xf>
    <xf numFmtId="10" fontId="6" fillId="3" borderId="29" xfId="0" applyNumberFormat="1" applyFont="1" applyFill="1" applyBorder="1" applyAlignment="1">
      <alignment horizontal="center" vertical="center"/>
    </xf>
    <xf numFmtId="10" fontId="5" fillId="0" borderId="30" xfId="0" applyNumberFormat="1" applyFont="1" applyBorder="1" applyAlignment="1">
      <alignment horizontal="center"/>
    </xf>
    <xf numFmtId="10" fontId="12" fillId="3" borderId="30" xfId="0" applyNumberFormat="1" applyFont="1" applyFill="1" applyBorder="1" applyAlignment="1">
      <alignment horizontal="center"/>
    </xf>
    <xf numFmtId="0" fontId="14" fillId="0" borderId="31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5" fillId="0" borderId="34" xfId="0" applyFont="1" applyBorder="1" applyAlignment="1" applyProtection="1">
      <alignment horizontal="center" vertical="top" wrapText="1"/>
      <protection locked="0"/>
    </xf>
    <xf numFmtId="0" fontId="15" fillId="0" borderId="35" xfId="0" applyFont="1" applyBorder="1" applyAlignment="1" applyProtection="1">
      <alignment horizontal="center" vertical="top" wrapText="1"/>
      <protection locked="0"/>
    </xf>
    <xf numFmtId="0" fontId="16" fillId="0" borderId="36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5" fillId="0" borderId="37" xfId="0" applyFont="1" applyBorder="1" applyAlignment="1" applyProtection="1">
      <alignment horizontal="center" vertical="top" wrapText="1"/>
      <protection locked="0"/>
    </xf>
    <xf numFmtId="0" fontId="15" fillId="0" borderId="38" xfId="0" applyFont="1" applyBorder="1" applyAlignment="1" applyProtection="1">
      <alignment horizontal="center" vertical="top" wrapText="1"/>
      <protection locked="0"/>
    </xf>
    <xf numFmtId="0" fontId="17" fillId="0" borderId="3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/>
    <xf numFmtId="2" fontId="11" fillId="0" borderId="0" xfId="0" applyNumberFormat="1" applyFont="1" applyAlignment="1">
      <alignment horizontal="center"/>
    </xf>
    <xf numFmtId="4" fontId="18" fillId="0" borderId="0" xfId="0" applyNumberFormat="1" applyFont="1"/>
    <xf numFmtId="0" fontId="19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vertical="distributed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/>
    <xf numFmtId="0" fontId="13" fillId="0" borderId="0" xfId="0" applyFont="1"/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/>
    <xf numFmtId="0" fontId="21" fillId="0" borderId="0" xfId="0" applyFont="1" applyBorder="1" applyAlignment="1"/>
    <xf numFmtId="177" fontId="11" fillId="0" borderId="0" xfId="133" applyFont="1"/>
    <xf numFmtId="177" fontId="6" fillId="0" borderId="0" xfId="133" applyFont="1"/>
    <xf numFmtId="0" fontId="6" fillId="0" borderId="0" xfId="0" applyFont="1"/>
    <xf numFmtId="0" fontId="6" fillId="2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6" fillId="3" borderId="31" xfId="0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13" fillId="0" borderId="41" xfId="0" applyFont="1" applyBorder="1"/>
    <xf numFmtId="0" fontId="5" fillId="3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10" fontId="8" fillId="5" borderId="44" xfId="0" applyNumberFormat="1" applyFont="1" applyFill="1" applyBorder="1" applyAlignment="1">
      <alignment horizontal="center"/>
    </xf>
    <xf numFmtId="10" fontId="8" fillId="0" borderId="45" xfId="0" applyNumberFormat="1" applyFont="1" applyBorder="1" applyAlignment="1">
      <alignment horizontal="center" vertical="center"/>
    </xf>
    <xf numFmtId="4" fontId="9" fillId="2" borderId="46" xfId="0" applyNumberFormat="1" applyFont="1" applyFill="1" applyBorder="1" applyAlignment="1">
      <alignment horizontal="center"/>
    </xf>
    <xf numFmtId="4" fontId="13" fillId="0" borderId="47" xfId="0" applyNumberFormat="1" applyFont="1" applyBorder="1" applyAlignment="1">
      <alignment horizontal="center"/>
    </xf>
    <xf numFmtId="0" fontId="13" fillId="0" borderId="0" xfId="0" applyFont="1" applyBorder="1"/>
    <xf numFmtId="10" fontId="8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9" fillId="2" borderId="46" xfId="0" applyNumberFormat="1" applyFont="1" applyFill="1" applyBorder="1" applyAlignment="1">
      <alignment horizontal="center" vertical="center"/>
    </xf>
    <xf numFmtId="10" fontId="10" fillId="4" borderId="46" xfId="0" applyNumberFormat="1" applyFont="1" applyFill="1" applyBorder="1" applyAlignment="1">
      <alignment horizontal="center" vertical="center"/>
    </xf>
    <xf numFmtId="10" fontId="10" fillId="5" borderId="46" xfId="0" applyNumberFormat="1" applyFont="1" applyFill="1" applyBorder="1" applyAlignment="1">
      <alignment horizontal="center" vertical="center"/>
    </xf>
    <xf numFmtId="10" fontId="13" fillId="0" borderId="47" xfId="0" applyNumberFormat="1" applyFont="1" applyBorder="1" applyAlignment="1">
      <alignment horizontal="center" vertical="center"/>
    </xf>
    <xf numFmtId="10" fontId="8" fillId="6" borderId="46" xfId="0" applyNumberFormat="1" applyFont="1" applyFill="1" applyBorder="1" applyAlignment="1">
      <alignment horizontal="center" vertical="center"/>
    </xf>
    <xf numFmtId="10" fontId="9" fillId="2" borderId="46" xfId="7" applyNumberFormat="1" applyFont="1" applyFill="1" applyBorder="1" applyAlignment="1">
      <alignment horizontal="center" vertical="center"/>
    </xf>
    <xf numFmtId="10" fontId="8" fillId="6" borderId="46" xfId="7" applyNumberFormat="1" applyFont="1" applyFill="1" applyBorder="1" applyAlignment="1">
      <alignment horizontal="center" vertical="center"/>
    </xf>
    <xf numFmtId="9" fontId="9" fillId="2" borderId="46" xfId="7" applyFont="1" applyFill="1" applyBorder="1" applyAlignment="1">
      <alignment horizontal="center" vertical="center"/>
    </xf>
    <xf numFmtId="4" fontId="5" fillId="3" borderId="48" xfId="0" applyNumberFormat="1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/>
    <xf numFmtId="4" fontId="5" fillId="0" borderId="51" xfId="0" applyNumberFormat="1" applyFont="1" applyBorder="1" applyAlignment="1">
      <alignment horizontal="center" vertical="center"/>
    </xf>
    <xf numFmtId="4" fontId="13" fillId="3" borderId="52" xfId="0" applyNumberFormat="1" applyFont="1" applyFill="1" applyBorder="1" applyAlignment="1">
      <alignment horizontal="center"/>
    </xf>
    <xf numFmtId="4" fontId="6" fillId="0" borderId="53" xfId="185" applyNumberFormat="1" applyFont="1" applyFill="1" applyBorder="1" applyAlignment="1">
      <alignment horizontal="center" vertical="center" wrapText="1"/>
    </xf>
    <xf numFmtId="10" fontId="12" fillId="3" borderId="54" xfId="0" applyNumberFormat="1" applyFont="1" applyFill="1" applyBorder="1" applyAlignment="1">
      <alignment horizontal="center"/>
    </xf>
    <xf numFmtId="0" fontId="15" fillId="0" borderId="55" xfId="0" applyFont="1" applyBorder="1" applyAlignment="1" applyProtection="1">
      <alignment horizontal="center" vertical="top" wrapText="1"/>
      <protection locked="0"/>
    </xf>
    <xf numFmtId="0" fontId="11" fillId="0" borderId="0" xfId="0" applyFont="1"/>
    <xf numFmtId="0" fontId="15" fillId="0" borderId="56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2" fontId="11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 wrapText="1"/>
    </xf>
    <xf numFmtId="2" fontId="23" fillId="0" borderId="0" xfId="0" applyNumberFormat="1" applyFont="1" applyAlignment="1">
      <alignment horizontal="center"/>
    </xf>
    <xf numFmtId="181" fontId="23" fillId="0" borderId="0" xfId="0" applyNumberFormat="1" applyFont="1" applyAlignment="1">
      <alignment horizontal="right"/>
    </xf>
    <xf numFmtId="2" fontId="23" fillId="0" borderId="0" xfId="0" applyNumberFormat="1" applyFont="1" applyAlignment="1">
      <alignment horizontal="right"/>
    </xf>
    <xf numFmtId="177" fontId="23" fillId="0" borderId="0" xfId="133" applyFont="1"/>
    <xf numFmtId="177" fontId="24" fillId="0" borderId="0" xfId="133" applyFont="1"/>
    <xf numFmtId="0" fontId="24" fillId="0" borderId="0" xfId="0" applyFont="1"/>
    <xf numFmtId="0" fontId="2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81" fontId="11" fillId="0" borderId="0" xfId="0" applyNumberFormat="1" applyFont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57" xfId="0" applyFont="1" applyBorder="1" applyAlignment="1">
      <alignment horizontal="center"/>
    </xf>
    <xf numFmtId="49" fontId="11" fillId="0" borderId="57" xfId="0" applyNumberFormat="1" applyFont="1" applyBorder="1" applyAlignment="1">
      <alignment horizontal="center"/>
    </xf>
    <xf numFmtId="0" fontId="11" fillId="0" borderId="58" xfId="0" applyFont="1" applyBorder="1" applyAlignment="1">
      <alignment horizontal="left" wrapText="1"/>
    </xf>
    <xf numFmtId="0" fontId="6" fillId="8" borderId="59" xfId="0" applyFont="1" applyFill="1" applyBorder="1" applyAlignment="1">
      <alignment horizontal="center" vertical="center" wrapText="1"/>
    </xf>
    <xf numFmtId="0" fontId="6" fillId="8" borderId="60" xfId="0" applyFont="1" applyFill="1" applyBorder="1" applyAlignment="1">
      <alignment horizontal="center" vertical="center" wrapText="1"/>
    </xf>
    <xf numFmtId="0" fontId="6" fillId="8" borderId="61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2" fontId="6" fillId="8" borderId="11" xfId="0" applyNumberFormat="1" applyFont="1" applyFill="1" applyBorder="1" applyAlignment="1">
      <alignment horizontal="center" vertical="center"/>
    </xf>
    <xf numFmtId="2" fontId="6" fillId="8" borderId="11" xfId="0" applyNumberFormat="1" applyFont="1" applyFill="1" applyBorder="1" applyAlignment="1">
      <alignment horizontal="center" vertical="center" wrapText="1"/>
    </xf>
    <xf numFmtId="181" fontId="6" fillId="8" borderId="11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2" fontId="6" fillId="8" borderId="13" xfId="0" applyNumberFormat="1" applyFont="1" applyFill="1" applyBorder="1" applyAlignment="1">
      <alignment horizontal="center" vertical="center"/>
    </xf>
    <xf numFmtId="2" fontId="6" fillId="8" borderId="13" xfId="0" applyNumberFormat="1" applyFont="1" applyFill="1" applyBorder="1" applyAlignment="1">
      <alignment horizontal="center" vertical="center" wrapText="1"/>
    </xf>
    <xf numFmtId="181" fontId="6" fillId="8" borderId="13" xfId="0" applyNumberFormat="1" applyFont="1" applyFill="1" applyBorder="1" applyAlignment="1">
      <alignment horizontal="center" vertical="center" wrapText="1"/>
    </xf>
    <xf numFmtId="0" fontId="6" fillId="8" borderId="62" xfId="0" applyFont="1" applyFill="1" applyBorder="1" applyAlignment="1">
      <alignment horizontal="center" vertical="center"/>
    </xf>
    <xf numFmtId="0" fontId="6" fillId="8" borderId="63" xfId="0" applyFont="1" applyFill="1" applyBorder="1" applyAlignment="1">
      <alignment horizontal="center" vertical="center" wrapText="1"/>
    </xf>
    <xf numFmtId="2" fontId="6" fillId="8" borderId="63" xfId="0" applyNumberFormat="1" applyFont="1" applyFill="1" applyBorder="1" applyAlignment="1">
      <alignment horizontal="center" vertical="center"/>
    </xf>
    <xf numFmtId="2" fontId="6" fillId="8" borderId="63" xfId="0" applyNumberFormat="1" applyFont="1" applyFill="1" applyBorder="1" applyAlignment="1">
      <alignment horizontal="center" vertical="center" wrapText="1"/>
    </xf>
    <xf numFmtId="181" fontId="6" fillId="8" borderId="63" xfId="0" applyNumberFormat="1" applyFont="1" applyFill="1" applyBorder="1" applyAlignment="1">
      <alignment horizontal="center" vertical="center" wrapText="1"/>
    </xf>
    <xf numFmtId="0" fontId="6" fillId="9" borderId="64" xfId="178" applyFont="1" applyFill="1" applyBorder="1" applyAlignment="1">
      <alignment horizontal="center" vertical="center"/>
    </xf>
    <xf numFmtId="49" fontId="6" fillId="9" borderId="65" xfId="178" applyNumberFormat="1" applyFont="1" applyFill="1" applyBorder="1" applyAlignment="1">
      <alignment horizontal="center" vertical="center"/>
    </xf>
    <xf numFmtId="0" fontId="6" fillId="9" borderId="65" xfId="178" applyFont="1" applyFill="1" applyBorder="1" applyAlignment="1" applyProtection="1">
      <alignment horizontal="center" vertical="center" wrapText="1"/>
    </xf>
    <xf numFmtId="2" fontId="6" fillId="6" borderId="65" xfId="0" applyNumberFormat="1" applyFont="1" applyFill="1" applyBorder="1" applyAlignment="1" applyProtection="1">
      <alignment horizontal="left" vertical="center" wrapText="1"/>
    </xf>
    <xf numFmtId="2" fontId="11" fillId="6" borderId="65" xfId="0" applyNumberFormat="1" applyFont="1" applyFill="1" applyBorder="1" applyAlignment="1">
      <alignment horizontal="center" vertical="center"/>
    </xf>
    <xf numFmtId="181" fontId="11" fillId="6" borderId="65" xfId="0" applyNumberFormat="1" applyFont="1" applyFill="1" applyBorder="1" applyAlignment="1">
      <alignment horizontal="center" vertical="center" wrapText="1"/>
    </xf>
    <xf numFmtId="0" fontId="6" fillId="6" borderId="65" xfId="0" applyFont="1" applyFill="1" applyBorder="1" applyAlignment="1">
      <alignment horizontal="center" vertical="center" wrapText="1"/>
    </xf>
    <xf numFmtId="0" fontId="11" fillId="10" borderId="66" xfId="178" applyFont="1" applyFill="1" applyBorder="1" applyAlignment="1">
      <alignment horizontal="center" vertical="center"/>
    </xf>
    <xf numFmtId="49" fontId="11" fillId="10" borderId="7" xfId="178" applyNumberFormat="1" applyFont="1" applyFill="1" applyBorder="1" applyAlignment="1">
      <alignment horizontal="center" vertical="center" wrapText="1"/>
    </xf>
    <xf numFmtId="0" fontId="11" fillId="10" borderId="7" xfId="178" applyFont="1" applyFill="1" applyBorder="1" applyAlignment="1" applyProtection="1">
      <alignment horizontal="center" vertical="center" wrapText="1"/>
    </xf>
    <xf numFmtId="2" fontId="11" fillId="2" borderId="7" xfId="0" applyNumberFormat="1" applyFont="1" applyFill="1" applyBorder="1" applyAlignment="1" applyProtection="1">
      <alignment horizontal="left" vertical="center" wrapText="1"/>
    </xf>
    <xf numFmtId="2" fontId="11" fillId="2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right" vertical="center" wrapText="1"/>
    </xf>
    <xf numFmtId="2" fontId="11" fillId="2" borderId="13" xfId="0" applyNumberFormat="1" applyFont="1" applyFill="1" applyBorder="1" applyAlignment="1" applyProtection="1">
      <alignment horizontal="left" vertical="center" wrapText="1"/>
    </xf>
    <xf numFmtId="2" fontId="11" fillId="2" borderId="13" xfId="0" applyNumberFormat="1" applyFont="1" applyFill="1" applyBorder="1" applyAlignment="1">
      <alignment horizontal="center" vertical="center"/>
    </xf>
    <xf numFmtId="4" fontId="11" fillId="2" borderId="13" xfId="0" applyNumberFormat="1" applyFont="1" applyFill="1" applyBorder="1" applyAlignment="1">
      <alignment horizontal="right" vertical="center" wrapText="1"/>
    </xf>
    <xf numFmtId="0" fontId="6" fillId="9" borderId="66" xfId="178" applyFont="1" applyFill="1" applyBorder="1" applyAlignment="1">
      <alignment horizontal="center" vertical="center"/>
    </xf>
    <xf numFmtId="49" fontId="6" fillId="9" borderId="7" xfId="178" applyNumberFormat="1" applyFont="1" applyFill="1" applyBorder="1" applyAlignment="1">
      <alignment horizontal="center" vertical="center" wrapText="1"/>
    </xf>
    <xf numFmtId="0" fontId="6" fillId="9" borderId="7" xfId="178" applyFont="1" applyFill="1" applyBorder="1" applyAlignment="1" applyProtection="1">
      <alignment horizontal="center" vertical="center" wrapText="1"/>
    </xf>
    <xf numFmtId="2" fontId="6" fillId="6" borderId="13" xfId="0" applyNumberFormat="1" applyFont="1" applyFill="1" applyBorder="1" applyAlignment="1" applyProtection="1">
      <alignment horizontal="left" vertical="center" wrapText="1"/>
    </xf>
    <xf numFmtId="2" fontId="6" fillId="6" borderId="13" xfId="0" applyNumberFormat="1" applyFont="1" applyFill="1" applyBorder="1" applyAlignment="1">
      <alignment horizontal="center" vertical="center"/>
    </xf>
    <xf numFmtId="4" fontId="6" fillId="6" borderId="13" xfId="0" applyNumberFormat="1" applyFont="1" applyFill="1" applyBorder="1" applyAlignment="1">
      <alignment horizontal="right" vertical="center" wrapText="1"/>
    </xf>
    <xf numFmtId="0" fontId="6" fillId="6" borderId="7" xfId="0" applyFont="1" applyFill="1" applyBorder="1" applyAlignment="1">
      <alignment horizontal="right" vertical="center" wrapText="1"/>
    </xf>
    <xf numFmtId="49" fontId="25" fillId="0" borderId="6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86" fontId="27" fillId="0" borderId="36" xfId="0" applyNumberFormat="1" applyFont="1" applyBorder="1" applyAlignment="1">
      <alignment vertical="center" wrapText="1"/>
    </xf>
    <xf numFmtId="49" fontId="25" fillId="0" borderId="25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right" vertical="center"/>
    </xf>
    <xf numFmtId="0" fontId="11" fillId="2" borderId="68" xfId="0" applyFont="1" applyFill="1" applyBorder="1" applyAlignment="1">
      <alignment horizontal="right" vertical="center" wrapText="1"/>
    </xf>
    <xf numFmtId="49" fontId="6" fillId="9" borderId="7" xfId="178" applyNumberFormat="1" applyFont="1" applyFill="1" applyBorder="1" applyAlignment="1">
      <alignment horizontal="center" vertical="center"/>
    </xf>
    <xf numFmtId="2" fontId="6" fillId="6" borderId="7" xfId="0" applyNumberFormat="1" applyFont="1" applyFill="1" applyBorder="1" applyAlignment="1" applyProtection="1">
      <alignment horizontal="left" vertical="center" wrapText="1"/>
    </xf>
    <xf numFmtId="2" fontId="11" fillId="6" borderId="7" xfId="0" applyNumberFormat="1" applyFont="1" applyFill="1" applyBorder="1" applyAlignment="1">
      <alignment horizontal="center" vertical="center"/>
    </xf>
    <xf numFmtId="4" fontId="11" fillId="6" borderId="7" xfId="0" applyNumberFormat="1" applyFont="1" applyFill="1" applyBorder="1" applyAlignment="1">
      <alignment horizontal="right" vertical="center" wrapText="1"/>
    </xf>
    <xf numFmtId="0" fontId="11" fillId="6" borderId="7" xfId="0" applyFont="1" applyFill="1" applyBorder="1" applyAlignment="1">
      <alignment horizontal="right" vertical="center" wrapText="1"/>
    </xf>
    <xf numFmtId="49" fontId="11" fillId="10" borderId="7" xfId="178" applyNumberFormat="1" applyFont="1" applyFill="1" applyBorder="1" applyAlignment="1">
      <alignment horizontal="center" vertical="center"/>
    </xf>
    <xf numFmtId="0" fontId="6" fillId="9" borderId="69" xfId="178" applyFont="1" applyFill="1" applyBorder="1" applyAlignment="1">
      <alignment horizontal="center" vertical="center"/>
    </xf>
    <xf numFmtId="49" fontId="6" fillId="9" borderId="9" xfId="178" applyNumberFormat="1" applyFont="1" applyFill="1" applyBorder="1" applyAlignment="1">
      <alignment horizontal="center" vertical="center"/>
    </xf>
    <xf numFmtId="0" fontId="6" fillId="9" borderId="9" xfId="178" applyFont="1" applyFill="1" applyBorder="1" applyAlignment="1" applyProtection="1">
      <alignment horizontal="center" vertical="center" wrapText="1"/>
    </xf>
    <xf numFmtId="2" fontId="6" fillId="6" borderId="9" xfId="0" applyNumberFormat="1" applyFont="1" applyFill="1" applyBorder="1" applyAlignment="1" applyProtection="1">
      <alignment horizontal="left" vertical="center" wrapText="1"/>
    </xf>
    <xf numFmtId="2" fontId="6" fillId="6" borderId="9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right" vertical="center" wrapText="1"/>
    </xf>
    <xf numFmtId="0" fontId="6" fillId="6" borderId="9" xfId="0" applyFont="1" applyFill="1" applyBorder="1" applyAlignment="1">
      <alignment horizontal="right" vertical="center" wrapText="1"/>
    </xf>
    <xf numFmtId="0" fontId="11" fillId="10" borderId="69" xfId="178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186" fontId="7" fillId="0" borderId="9" xfId="0" applyNumberFormat="1" applyFont="1" applyBorder="1" applyAlignment="1">
      <alignment horizontal="left" vertical="center" wrapText="1"/>
    </xf>
    <xf numFmtId="2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0" fontId="11" fillId="2" borderId="9" xfId="0" applyFont="1" applyFill="1" applyBorder="1" applyAlignment="1">
      <alignment horizontal="right" vertical="center" wrapText="1"/>
    </xf>
    <xf numFmtId="2" fontId="11" fillId="6" borderId="9" xfId="0" applyNumberFormat="1" applyFont="1" applyFill="1" applyBorder="1" applyAlignment="1">
      <alignment horizontal="center" vertical="center"/>
    </xf>
    <xf numFmtId="4" fontId="11" fillId="6" borderId="9" xfId="0" applyNumberFormat="1" applyFont="1" applyFill="1" applyBorder="1" applyAlignment="1">
      <alignment horizontal="right" vertical="center" wrapText="1"/>
    </xf>
    <xf numFmtId="0" fontId="11" fillId="6" borderId="9" xfId="0" applyFont="1" applyFill="1" applyBorder="1" applyAlignment="1">
      <alignment horizontal="right" vertical="center" wrapText="1"/>
    </xf>
    <xf numFmtId="49" fontId="11" fillId="10" borderId="9" xfId="178" applyNumberFormat="1" applyFont="1" applyFill="1" applyBorder="1" applyAlignment="1">
      <alignment horizontal="center" vertical="center"/>
    </xf>
    <xf numFmtId="0" fontId="11" fillId="10" borderId="9" xfId="178" applyFont="1" applyFill="1" applyBorder="1" applyAlignment="1" applyProtection="1">
      <alignment horizontal="center" vertical="center" wrapText="1"/>
    </xf>
    <xf numFmtId="2" fontId="11" fillId="2" borderId="9" xfId="0" applyNumberFormat="1" applyFont="1" applyFill="1" applyBorder="1" applyAlignment="1" applyProtection="1">
      <alignment horizontal="left" vertical="center" wrapText="1"/>
    </xf>
    <xf numFmtId="2" fontId="11" fillId="2" borderId="9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right" vertical="center" wrapText="1"/>
    </xf>
    <xf numFmtId="49" fontId="12" fillId="11" borderId="9" xfId="0" applyNumberFormat="1" applyFont="1" applyFill="1" applyBorder="1" applyAlignment="1">
      <alignment horizontal="center" vertical="center"/>
    </xf>
    <xf numFmtId="49" fontId="7" fillId="11" borderId="9" xfId="0" applyNumberFormat="1" applyFont="1" applyFill="1" applyBorder="1" applyAlignment="1">
      <alignment horizontal="center" vertical="center"/>
    </xf>
    <xf numFmtId="186" fontId="12" fillId="11" borderId="9" xfId="0" applyNumberFormat="1" applyFont="1" applyFill="1" applyBorder="1" applyAlignment="1">
      <alignment horizontal="left" vertical="center"/>
    </xf>
    <xf numFmtId="2" fontId="7" fillId="11" borderId="9" xfId="0" applyNumberFormat="1" applyFont="1" applyFill="1" applyBorder="1" applyAlignment="1">
      <alignment horizontal="center" vertical="center"/>
    </xf>
    <xf numFmtId="186" fontId="7" fillId="11" borderId="9" xfId="0" applyNumberFormat="1" applyFont="1" applyFill="1" applyBorder="1" applyAlignment="1">
      <alignment horizontal="center" vertical="center"/>
    </xf>
    <xf numFmtId="4" fontId="7" fillId="11" borderId="9" xfId="0" applyNumberFormat="1" applyFont="1" applyFill="1" applyBorder="1" applyAlignment="1">
      <alignment horizontal="right" vertical="center"/>
    </xf>
    <xf numFmtId="186" fontId="7" fillId="0" borderId="9" xfId="0" applyNumberFormat="1" applyFont="1" applyBorder="1" applyAlignment="1">
      <alignment horizontal="left" vertical="center"/>
    </xf>
    <xf numFmtId="49" fontId="11" fillId="10" borderId="9" xfId="178" applyNumberFormat="1" applyFont="1" applyFill="1" applyBorder="1" applyAlignment="1">
      <alignment horizontal="center" vertical="center" wrapText="1"/>
    </xf>
    <xf numFmtId="0" fontId="11" fillId="7" borderId="70" xfId="174" applyNumberFormat="1" applyFont="1" applyFill="1" applyBorder="1" applyAlignment="1">
      <alignment horizontal="center" vertical="center"/>
    </xf>
    <xf numFmtId="49" fontId="11" fillId="7" borderId="9" xfId="174" applyNumberFormat="1" applyFont="1" applyFill="1" applyBorder="1" applyAlignment="1">
      <alignment horizontal="center" vertical="center" wrapText="1"/>
    </xf>
    <xf numFmtId="0" fontId="11" fillId="7" borderId="9" xfId="174" applyNumberFormat="1" applyFont="1" applyFill="1" applyBorder="1" applyAlignment="1">
      <alignment horizontal="center" vertical="center"/>
    </xf>
    <xf numFmtId="4" fontId="11" fillId="2" borderId="9" xfId="173" applyNumberFormat="1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  <xf numFmtId="4" fontId="11" fillId="7" borderId="9" xfId="178" applyNumberFormat="1" applyFont="1" applyFill="1" applyBorder="1" applyAlignment="1">
      <alignment horizontal="center" vertical="center" wrapText="1"/>
    </xf>
    <xf numFmtId="184" fontId="11" fillId="7" borderId="9" xfId="178" applyNumberFormat="1" applyFont="1" applyFill="1" applyBorder="1" applyAlignment="1">
      <alignment horizontal="right" vertical="center"/>
    </xf>
    <xf numFmtId="10" fontId="11" fillId="2" borderId="9" xfId="7" applyNumberFormat="1" applyFont="1" applyFill="1" applyBorder="1" applyAlignment="1">
      <alignment horizontal="right" vertical="center"/>
    </xf>
    <xf numFmtId="0" fontId="6" fillId="6" borderId="71" xfId="0" applyFont="1" applyFill="1" applyBorder="1" applyAlignment="1">
      <alignment horizontal="center" vertical="center" wrapText="1"/>
    </xf>
    <xf numFmtId="0" fontId="6" fillId="6" borderId="7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top" wrapText="1"/>
      <protection locked="0"/>
    </xf>
    <xf numFmtId="0" fontId="15" fillId="0" borderId="73" xfId="0" applyFont="1" applyBorder="1" applyAlignment="1" applyProtection="1">
      <alignment horizontal="center" vertical="top" wrapText="1"/>
      <protection locked="0"/>
    </xf>
    <xf numFmtId="0" fontId="15" fillId="0" borderId="60" xfId="0" applyFont="1" applyBorder="1" applyAlignment="1" applyProtection="1">
      <alignment horizontal="center" vertical="top" wrapText="1"/>
      <protection locked="0"/>
    </xf>
    <xf numFmtId="0" fontId="16" fillId="0" borderId="46" xfId="0" applyFont="1" applyBorder="1" applyAlignment="1" applyProtection="1">
      <alignment horizontal="center" vertical="top" wrapText="1"/>
      <protection locked="0"/>
    </xf>
    <xf numFmtId="0" fontId="16" fillId="0" borderId="74" xfId="0" applyFont="1" applyBorder="1" applyAlignment="1" applyProtection="1">
      <alignment horizontal="center" vertical="top" wrapText="1"/>
      <protection locked="0"/>
    </xf>
    <xf numFmtId="0" fontId="16" fillId="0" borderId="75" xfId="0" applyFont="1" applyBorder="1" applyAlignment="1" applyProtection="1">
      <alignment horizontal="center" vertical="top" wrapText="1"/>
      <protection locked="0"/>
    </xf>
    <xf numFmtId="0" fontId="15" fillId="0" borderId="9" xfId="0" applyFont="1" applyBorder="1" applyAlignment="1" applyProtection="1">
      <alignment horizontal="center" vertical="top" wrapText="1"/>
      <protection locked="0"/>
    </xf>
    <xf numFmtId="0" fontId="16" fillId="0" borderId="9" xfId="0" applyFont="1" applyBorder="1" applyAlignment="1" applyProtection="1">
      <alignment horizontal="center" vertical="top" wrapText="1"/>
      <protection locked="0"/>
    </xf>
    <xf numFmtId="0" fontId="15" fillId="0" borderId="44" xfId="0" applyFont="1" applyBorder="1" applyAlignment="1" applyProtection="1">
      <alignment horizontal="center" vertical="top" wrapText="1"/>
      <protection locked="0"/>
    </xf>
    <xf numFmtId="0" fontId="15" fillId="0" borderId="76" xfId="0" applyFont="1" applyBorder="1" applyAlignment="1" applyProtection="1">
      <alignment horizontal="center" vertical="top" wrapText="1"/>
      <protection locked="0"/>
    </xf>
    <xf numFmtId="0" fontId="28" fillId="0" borderId="77" xfId="0" applyFont="1" applyBorder="1" applyAlignment="1" applyProtection="1">
      <alignment horizontal="center" vertical="center" textRotation="255"/>
      <protection locked="0"/>
    </xf>
    <xf numFmtId="4" fontId="29" fillId="0" borderId="77" xfId="0" applyNumberFormat="1" applyFont="1" applyBorder="1" applyAlignment="1" applyProtection="1">
      <alignment horizontal="left" vertical="center" wrapText="1"/>
      <protection locked="0"/>
    </xf>
    <xf numFmtId="4" fontId="29" fillId="0" borderId="0" xfId="0" applyNumberFormat="1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center" vertical="center" textRotation="255"/>
      <protection locked="0"/>
    </xf>
    <xf numFmtId="4" fontId="29" fillId="0" borderId="0" xfId="0" applyNumberFormat="1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4" fontId="29" fillId="0" borderId="0" xfId="0" applyNumberFormat="1" applyFont="1" applyAlignment="1" applyProtection="1">
      <alignment horizontal="left" vertical="center" wrapText="1"/>
      <protection locked="0"/>
    </xf>
    <xf numFmtId="4" fontId="28" fillId="0" borderId="0" xfId="0" applyNumberFormat="1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6" fillId="8" borderId="78" xfId="0" applyFont="1" applyFill="1" applyBorder="1" applyAlignment="1">
      <alignment horizontal="center" vertical="center" wrapText="1"/>
    </xf>
    <xf numFmtId="0" fontId="6" fillId="8" borderId="79" xfId="0" applyFont="1" applyFill="1" applyBorder="1" applyAlignment="1" applyProtection="1">
      <alignment horizontal="center" vertical="center" wrapText="1"/>
      <protection locked="0"/>
    </xf>
    <xf numFmtId="0" fontId="6" fillId="8" borderId="60" xfId="0" applyFont="1" applyFill="1" applyBorder="1" applyAlignment="1" applyProtection="1">
      <alignment horizontal="center" vertical="center" wrapText="1"/>
      <protection locked="0"/>
    </xf>
    <xf numFmtId="0" fontId="6" fillId="8" borderId="80" xfId="0" applyFont="1" applyFill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>
      <alignment horizontal="center" vertical="center" wrapText="1"/>
    </xf>
    <xf numFmtId="0" fontId="6" fillId="8" borderId="81" xfId="0" applyFont="1" applyFill="1" applyBorder="1" applyAlignment="1">
      <alignment horizontal="center" vertical="center" wrapText="1"/>
    </xf>
    <xf numFmtId="0" fontId="6" fillId="8" borderId="82" xfId="0" applyFont="1" applyFill="1" applyBorder="1" applyAlignment="1" applyProtection="1">
      <alignment horizontal="center" vertical="center" wrapText="1"/>
      <protection locked="0"/>
    </xf>
    <xf numFmtId="177" fontId="6" fillId="8" borderId="11" xfId="133" applyFont="1" applyFill="1" applyBorder="1" applyAlignment="1" applyProtection="1">
      <alignment horizontal="center" vertical="center" wrapText="1"/>
      <protection locked="0"/>
    </xf>
    <xf numFmtId="0" fontId="6" fillId="8" borderId="9" xfId="0" applyFont="1" applyFill="1" applyBorder="1" applyAlignment="1" applyProtection="1">
      <alignment horizontal="center" vertical="center" wrapText="1"/>
      <protection locked="0"/>
    </xf>
    <xf numFmtId="0" fontId="6" fillId="8" borderId="83" xfId="0" applyFont="1" applyFill="1" applyBorder="1" applyAlignment="1" applyProtection="1">
      <alignment horizontal="center" vertical="center" wrapText="1"/>
      <protection locked="0"/>
    </xf>
    <xf numFmtId="0" fontId="6" fillId="8" borderId="84" xfId="0" applyFont="1" applyFill="1" applyBorder="1" applyAlignment="1" applyProtection="1">
      <alignment horizontal="center" vertical="center" wrapText="1"/>
      <protection locked="0"/>
    </xf>
    <xf numFmtId="177" fontId="6" fillId="8" borderId="13" xfId="133" applyFont="1" applyFill="1" applyBorder="1" applyAlignment="1" applyProtection="1">
      <alignment horizontal="center" vertical="center" wrapText="1"/>
      <protection locked="0"/>
    </xf>
    <xf numFmtId="0" fontId="6" fillId="8" borderId="16" xfId="0" applyFont="1" applyFill="1" applyBorder="1" applyAlignment="1" applyProtection="1">
      <alignment horizontal="center" vertical="center" wrapText="1"/>
      <protection locked="0"/>
    </xf>
    <xf numFmtId="0" fontId="6" fillId="8" borderId="16" xfId="0" applyFont="1" applyFill="1" applyBorder="1" applyAlignment="1">
      <alignment horizontal="center" vertical="center" wrapText="1"/>
    </xf>
    <xf numFmtId="177" fontId="6" fillId="8" borderId="85" xfId="133" applyFont="1" applyFill="1" applyBorder="1" applyAlignment="1">
      <alignment horizontal="center" vertical="center" wrapText="1"/>
    </xf>
    <xf numFmtId="0" fontId="6" fillId="8" borderId="86" xfId="0" applyFont="1" applyFill="1" applyBorder="1" applyAlignment="1" applyProtection="1">
      <alignment horizontal="center" vertical="center" wrapText="1"/>
      <protection locked="0"/>
    </xf>
    <xf numFmtId="177" fontId="6" fillId="8" borderId="63" xfId="133" applyFont="1" applyFill="1" applyBorder="1" applyAlignment="1" applyProtection="1">
      <alignment horizontal="center" vertical="center" wrapText="1"/>
      <protection locked="0"/>
    </xf>
    <xf numFmtId="177" fontId="6" fillId="8" borderId="87" xfId="133" applyFont="1" applyFill="1" applyBorder="1" applyAlignment="1" applyProtection="1">
      <alignment horizontal="center" vertical="center" wrapText="1"/>
      <protection locked="0"/>
    </xf>
    <xf numFmtId="4" fontId="6" fillId="6" borderId="88" xfId="0" applyNumberFormat="1" applyFont="1" applyFill="1" applyBorder="1" applyAlignment="1">
      <alignment horizontal="right" vertical="center" wrapText="1"/>
    </xf>
    <xf numFmtId="0" fontId="6" fillId="6" borderId="89" xfId="0" applyFont="1" applyFill="1" applyBorder="1" applyAlignment="1" applyProtection="1">
      <alignment horizontal="center" vertical="center" wrapText="1"/>
      <protection locked="0"/>
    </xf>
    <xf numFmtId="4" fontId="11" fillId="6" borderId="90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65" xfId="133" applyNumberFormat="1" applyFont="1" applyFill="1" applyBorder="1" applyAlignment="1" applyProtection="1">
      <alignment horizontal="right" vertical="center" wrapText="1"/>
      <protection locked="0"/>
    </xf>
    <xf numFmtId="0" fontId="11" fillId="6" borderId="65" xfId="0" applyFont="1" applyFill="1" applyBorder="1" applyProtection="1">
      <protection locked="0"/>
    </xf>
    <xf numFmtId="0" fontId="11" fillId="6" borderId="91" xfId="0" applyFont="1" applyFill="1" applyBorder="1" applyProtection="1">
      <protection locked="0"/>
    </xf>
    <xf numFmtId="4" fontId="11" fillId="2" borderId="44" xfId="0" applyNumberFormat="1" applyFont="1" applyFill="1" applyBorder="1" applyAlignment="1">
      <alignment horizontal="right" vertical="center" wrapText="1"/>
    </xf>
    <xf numFmtId="4" fontId="6" fillId="2" borderId="92" xfId="0" applyNumberFormat="1" applyFont="1" applyFill="1" applyBorder="1" applyAlignment="1">
      <alignment horizontal="right" vertical="center" wrapText="1"/>
    </xf>
    <xf numFmtId="0" fontId="6" fillId="2" borderId="93" xfId="0" applyFont="1" applyFill="1" applyBorder="1" applyAlignment="1" applyProtection="1">
      <alignment horizontal="center" vertical="center" wrapText="1"/>
      <protection locked="0"/>
    </xf>
    <xf numFmtId="4" fontId="11" fillId="2" borderId="68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7" xfId="133" applyNumberFormat="1" applyFont="1" applyFill="1" applyBorder="1" applyAlignment="1" applyProtection="1">
      <alignment horizontal="right" vertical="center" wrapText="1"/>
      <protection locked="0"/>
    </xf>
    <xf numFmtId="0" fontId="11" fillId="0" borderId="7" xfId="0" applyFont="1" applyBorder="1" applyProtection="1">
      <protection locked="0"/>
    </xf>
    <xf numFmtId="0" fontId="11" fillId="0" borderId="94" xfId="0" applyFont="1" applyBorder="1" applyProtection="1">
      <protection locked="0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44" xfId="0" applyNumberFormat="1" applyFont="1" applyFill="1" applyBorder="1" applyAlignment="1">
      <alignment horizontal="right" vertical="center" wrapText="1"/>
    </xf>
    <xf numFmtId="4" fontId="6" fillId="6" borderId="92" xfId="0" applyNumberFormat="1" applyFont="1" applyFill="1" applyBorder="1" applyAlignment="1">
      <alignment horizontal="right" vertical="center" wrapText="1"/>
    </xf>
    <xf numFmtId="0" fontId="6" fillId="6" borderId="93" xfId="0" applyFont="1" applyFill="1" applyBorder="1" applyAlignment="1" applyProtection="1">
      <alignment horizontal="center" vertical="center" wrapText="1"/>
      <protection locked="0"/>
    </xf>
    <xf numFmtId="4" fontId="6" fillId="6" borderId="68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7" xfId="133" applyNumberFormat="1" applyFont="1" applyFill="1" applyBorder="1" applyAlignment="1" applyProtection="1">
      <alignment horizontal="right" vertical="center" wrapText="1"/>
      <protection locked="0"/>
    </xf>
    <xf numFmtId="0" fontId="6" fillId="6" borderId="7" xfId="0" applyFont="1" applyFill="1" applyBorder="1" applyProtection="1">
      <protection locked="0"/>
    </xf>
    <xf numFmtId="0" fontId="6" fillId="6" borderId="94" xfId="0" applyFont="1" applyFill="1" applyBorder="1" applyProtection="1">
      <protection locked="0"/>
    </xf>
    <xf numFmtId="4" fontId="11" fillId="6" borderId="44" xfId="0" applyNumberFormat="1" applyFont="1" applyFill="1" applyBorder="1" applyAlignment="1">
      <alignment horizontal="right" vertical="center" wrapText="1"/>
    </xf>
    <xf numFmtId="4" fontId="11" fillId="6" borderId="68" xfId="0" applyNumberFormat="1" applyFont="1" applyFill="1" applyBorder="1" applyAlignment="1" applyProtection="1">
      <alignment horizontal="right" vertical="center" wrapText="1"/>
      <protection locked="0"/>
    </xf>
    <xf numFmtId="0" fontId="11" fillId="6" borderId="7" xfId="0" applyFont="1" applyFill="1" applyBorder="1" applyProtection="1">
      <protection locked="0"/>
    </xf>
    <xf numFmtId="0" fontId="11" fillId="6" borderId="94" xfId="0" applyFont="1" applyFill="1" applyBorder="1" applyProtection="1">
      <protection locked="0"/>
    </xf>
    <xf numFmtId="4" fontId="11" fillId="2" borderId="9" xfId="133" applyNumberFormat="1" applyFont="1" applyFill="1" applyBorder="1" applyAlignment="1">
      <alignment vertical="center"/>
    </xf>
    <xf numFmtId="10" fontId="11" fillId="2" borderId="46" xfId="7" applyNumberFormat="1" applyFont="1" applyFill="1" applyBorder="1" applyAlignment="1">
      <alignment vertical="center"/>
    </xf>
    <xf numFmtId="4" fontId="11" fillId="2" borderId="81" xfId="133" applyNumberFormat="1" applyFont="1" applyFill="1" applyBorder="1" applyAlignment="1">
      <alignment horizontal="right" vertical="center"/>
    </xf>
    <xf numFmtId="4" fontId="11" fillId="2" borderId="95" xfId="133" applyNumberFormat="1" applyFont="1" applyFill="1" applyBorder="1" applyAlignment="1" applyProtection="1">
      <alignment vertical="center"/>
      <protection locked="0"/>
    </xf>
    <xf numFmtId="4" fontId="11" fillId="2" borderId="75" xfId="133" applyNumberFormat="1" applyFont="1" applyFill="1" applyBorder="1" applyAlignment="1" applyProtection="1">
      <alignment vertical="center"/>
      <protection locked="0"/>
    </xf>
    <xf numFmtId="4" fontId="11" fillId="2" borderId="9" xfId="0" applyNumberFormat="1" applyFont="1" applyFill="1" applyBorder="1" applyAlignment="1" applyProtection="1">
      <alignment horizontal="right" vertical="center"/>
      <protection locked="0"/>
    </xf>
    <xf numFmtId="0" fontId="11" fillId="0" borderId="9" xfId="0" applyFont="1" applyBorder="1" applyProtection="1">
      <protection locked="0"/>
    </xf>
    <xf numFmtId="0" fontId="11" fillId="0" borderId="83" xfId="0" applyFont="1" applyBorder="1" applyProtection="1">
      <protection locked="0"/>
    </xf>
    <xf numFmtId="10" fontId="6" fillId="6" borderId="72" xfId="7" applyNumberFormat="1" applyFont="1" applyFill="1" applyBorder="1" applyAlignment="1" applyProtection="1">
      <alignment vertical="center" wrapText="1"/>
      <protection locked="0"/>
    </xf>
    <xf numFmtId="4" fontId="6" fillId="6" borderId="96" xfId="2" applyNumberFormat="1" applyFont="1" applyFill="1" applyBorder="1" applyAlignment="1" applyProtection="1">
      <alignment horizontal="right" vertical="center" wrapText="1"/>
      <protection locked="0"/>
    </xf>
    <xf numFmtId="10" fontId="6" fillId="6" borderId="97" xfId="7" applyNumberFormat="1" applyFont="1" applyFill="1" applyBorder="1" applyAlignment="1" applyProtection="1">
      <alignment horizontal="center" vertical="center"/>
      <protection locked="0"/>
    </xf>
    <xf numFmtId="10" fontId="6" fillId="6" borderId="72" xfId="7" applyNumberFormat="1" applyFont="1" applyFill="1" applyBorder="1" applyAlignment="1" applyProtection="1">
      <alignment horizontal="center" vertical="center"/>
      <protection locked="0"/>
    </xf>
    <xf numFmtId="2" fontId="6" fillId="6" borderId="98" xfId="2" applyNumberFormat="1" applyFont="1" applyFill="1" applyBorder="1" applyAlignment="1" applyProtection="1">
      <alignment vertical="center" wrapText="1"/>
      <protection locked="0"/>
    </xf>
    <xf numFmtId="0" fontId="15" fillId="0" borderId="99" xfId="0" applyFont="1" applyBorder="1" applyAlignment="1" applyProtection="1">
      <alignment horizontal="center" vertical="top" wrapText="1"/>
      <protection locked="0"/>
    </xf>
    <xf numFmtId="0" fontId="15" fillId="0" borderId="68" xfId="0" applyFont="1" applyBorder="1" applyAlignment="1" applyProtection="1">
      <alignment horizontal="center" vertical="top" wrapText="1"/>
      <protection locked="0"/>
    </xf>
    <xf numFmtId="0" fontId="23" fillId="0" borderId="0" xfId="0" applyFont="1" applyProtection="1">
      <protection locked="0"/>
    </xf>
    <xf numFmtId="4" fontId="23" fillId="0" borderId="0" xfId="0" applyNumberFormat="1" applyFo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0" fontId="3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31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" fontId="6" fillId="6" borderId="100" xfId="133" applyNumberFormat="1" applyFont="1" applyFill="1" applyBorder="1" applyAlignment="1">
      <alignment horizontal="center" vertical="center"/>
    </xf>
    <xf numFmtId="4" fontId="6" fillId="6" borderId="101" xfId="133" applyNumberFormat="1" applyFont="1" applyFill="1" applyBorder="1" applyAlignment="1">
      <alignment horizontal="center" vertical="center"/>
    </xf>
    <xf numFmtId="0" fontId="6" fillId="6" borderId="102" xfId="0" applyFont="1" applyFill="1" applyBorder="1" applyAlignment="1">
      <alignment horizontal="center" vertical="center"/>
    </xf>
    <xf numFmtId="0" fontId="6" fillId="6" borderId="103" xfId="0" applyFont="1" applyFill="1" applyBorder="1" applyAlignment="1">
      <alignment horizontal="center" vertical="center"/>
    </xf>
    <xf numFmtId="0" fontId="6" fillId="6" borderId="100" xfId="0" applyFont="1" applyFill="1" applyBorder="1" applyAlignment="1">
      <alignment horizontal="center" vertical="center"/>
    </xf>
    <xf numFmtId="0" fontId="6" fillId="6" borderId="104" xfId="0" applyFont="1" applyFill="1" applyBorder="1" applyAlignment="1">
      <alignment horizontal="center" vertical="center" wrapText="1"/>
    </xf>
    <xf numFmtId="177" fontId="6" fillId="6" borderId="9" xfId="133" applyFont="1" applyFill="1" applyBorder="1" applyAlignment="1">
      <alignment horizontal="center" vertical="center" wrapText="1"/>
    </xf>
    <xf numFmtId="177" fontId="6" fillId="6" borderId="81" xfId="133" applyFont="1" applyFill="1" applyBorder="1" applyAlignment="1">
      <alignment horizontal="center" vertical="center" wrapText="1"/>
    </xf>
    <xf numFmtId="177" fontId="6" fillId="6" borderId="75" xfId="133" applyFont="1" applyFill="1" applyBorder="1" applyAlignment="1">
      <alignment horizontal="center" vertical="center" wrapText="1"/>
    </xf>
    <xf numFmtId="177" fontId="6" fillId="6" borderId="83" xfId="133" applyFont="1" applyFill="1" applyBorder="1" applyAlignment="1">
      <alignment horizontal="center" vertical="center" wrapText="1"/>
    </xf>
    <xf numFmtId="0" fontId="6" fillId="6" borderId="105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177" fontId="6" fillId="6" borderId="16" xfId="133" applyFont="1" applyFill="1" applyBorder="1" applyAlignment="1">
      <alignment horizontal="center" vertical="center" wrapText="1"/>
    </xf>
    <xf numFmtId="177" fontId="6" fillId="6" borderId="85" xfId="133" applyFont="1" applyFill="1" applyBorder="1" applyAlignment="1">
      <alignment horizontal="center" vertical="center" wrapText="1"/>
    </xf>
    <xf numFmtId="177" fontId="6" fillId="6" borderId="15" xfId="133" applyFont="1" applyFill="1" applyBorder="1" applyAlignment="1">
      <alignment horizontal="center" vertical="center" wrapText="1"/>
    </xf>
    <xf numFmtId="177" fontId="6" fillId="6" borderId="87" xfId="133" applyFont="1" applyFill="1" applyBorder="1" applyAlignment="1">
      <alignment horizontal="center" vertical="center" wrapText="1"/>
    </xf>
    <xf numFmtId="0" fontId="32" fillId="8" borderId="66" xfId="0" applyFont="1" applyFill="1" applyBorder="1" applyAlignment="1">
      <alignment horizontal="center" vertical="center" wrapText="1"/>
    </xf>
    <xf numFmtId="2" fontId="32" fillId="8" borderId="7" xfId="0" applyNumberFormat="1" applyFont="1" applyFill="1" applyBorder="1" applyAlignment="1">
      <alignment horizontal="left" vertical="center" wrapText="1"/>
    </xf>
    <xf numFmtId="10" fontId="33" fillId="8" borderId="7" xfId="185" applyNumberFormat="1" applyFont="1" applyFill="1" applyBorder="1" applyAlignment="1">
      <alignment horizontal="center" vertical="center"/>
    </xf>
    <xf numFmtId="4" fontId="32" fillId="8" borderId="92" xfId="0" applyNumberFormat="1" applyFont="1" applyFill="1" applyBorder="1" applyAlignment="1">
      <alignment vertical="center"/>
    </xf>
    <xf numFmtId="10" fontId="33" fillId="8" borderId="68" xfId="185" applyNumberFormat="1" applyFont="1" applyFill="1" applyBorder="1" applyAlignment="1">
      <alignment horizontal="center" vertical="center"/>
    </xf>
    <xf numFmtId="4" fontId="32" fillId="8" borderId="91" xfId="0" applyNumberFormat="1" applyFont="1" applyFill="1" applyBorder="1" applyAlignment="1">
      <alignment vertical="center"/>
    </xf>
    <xf numFmtId="0" fontId="32" fillId="2" borderId="70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10" fontId="33" fillId="0" borderId="9" xfId="0" applyNumberFormat="1" applyFont="1" applyBorder="1" applyAlignment="1">
      <alignment vertical="center"/>
    </xf>
    <xf numFmtId="0" fontId="33" fillId="0" borderId="81" xfId="0" applyFont="1" applyBorder="1" applyAlignment="1">
      <alignment vertical="center"/>
    </xf>
    <xf numFmtId="10" fontId="33" fillId="0" borderId="75" xfId="0" applyNumberFormat="1" applyFont="1" applyBorder="1" applyAlignment="1">
      <alignment vertical="center"/>
    </xf>
    <xf numFmtId="0" fontId="33" fillId="0" borderId="83" xfId="0" applyFont="1" applyBorder="1" applyAlignment="1">
      <alignment vertical="center"/>
    </xf>
    <xf numFmtId="0" fontId="32" fillId="8" borderId="70" xfId="0" applyFont="1" applyFill="1" applyBorder="1" applyAlignment="1">
      <alignment horizontal="center" vertical="center" wrapText="1"/>
    </xf>
    <xf numFmtId="2" fontId="6" fillId="8" borderId="13" xfId="0" applyNumberFormat="1" applyFont="1" applyFill="1" applyBorder="1" applyAlignment="1" applyProtection="1">
      <alignment horizontal="left" vertical="center" wrapText="1"/>
    </xf>
    <xf numFmtId="4" fontId="32" fillId="8" borderId="81" xfId="0" applyNumberFormat="1" applyFont="1" applyFill="1" applyBorder="1" applyAlignment="1">
      <alignment vertical="center"/>
    </xf>
    <xf numFmtId="4" fontId="32" fillId="8" borderId="83" xfId="0" applyNumberFormat="1" applyFont="1" applyFill="1" applyBorder="1" applyAlignment="1">
      <alignment vertical="center"/>
    </xf>
    <xf numFmtId="10" fontId="33" fillId="0" borderId="68" xfId="0" applyNumberFormat="1" applyFont="1" applyBorder="1" applyAlignment="1">
      <alignment vertical="center"/>
    </xf>
    <xf numFmtId="4" fontId="32" fillId="8" borderId="9" xfId="173" applyNumberFormat="1" applyFont="1" applyFill="1" applyBorder="1" applyAlignment="1">
      <alignment vertical="center" wrapText="1"/>
    </xf>
    <xf numFmtId="10" fontId="33" fillId="8" borderId="9" xfId="185" applyNumberFormat="1" applyFont="1" applyFill="1" applyBorder="1" applyAlignment="1">
      <alignment horizontal="center" vertical="center"/>
    </xf>
    <xf numFmtId="10" fontId="33" fillId="2" borderId="9" xfId="0" applyNumberFormat="1" applyFont="1" applyFill="1" applyBorder="1" applyAlignment="1">
      <alignment vertical="center"/>
    </xf>
    <xf numFmtId="0" fontId="32" fillId="0" borderId="81" xfId="0" applyFont="1" applyBorder="1" applyAlignment="1">
      <alignment vertical="center"/>
    </xf>
    <xf numFmtId="10" fontId="33" fillId="2" borderId="75" xfId="0" applyNumberFormat="1" applyFont="1" applyFill="1" applyBorder="1" applyAlignment="1">
      <alignment vertical="center"/>
    </xf>
    <xf numFmtId="0" fontId="32" fillId="0" borderId="83" xfId="0" applyFont="1" applyBorder="1" applyAlignment="1">
      <alignment vertical="center"/>
    </xf>
    <xf numFmtId="2" fontId="6" fillId="8" borderId="9" xfId="0" applyNumberFormat="1" applyFont="1" applyFill="1" applyBorder="1" applyAlignment="1" applyProtection="1">
      <alignment horizontal="left" vertical="center" wrapText="1"/>
    </xf>
    <xf numFmtId="10" fontId="33" fillId="2" borderId="68" xfId="0" applyNumberFormat="1" applyFont="1" applyFill="1" applyBorder="1" applyAlignment="1">
      <alignment vertical="center"/>
    </xf>
    <xf numFmtId="0" fontId="32" fillId="8" borderId="9" xfId="0" applyFont="1" applyFill="1" applyBorder="1" applyAlignment="1">
      <alignment horizontal="left" vertical="center" wrapText="1"/>
    </xf>
    <xf numFmtId="0" fontId="32" fillId="2" borderId="9" xfId="0" applyFont="1" applyFill="1" applyBorder="1" applyAlignment="1">
      <alignment horizontal="left" vertical="center" wrapText="1"/>
    </xf>
    <xf numFmtId="0" fontId="32" fillId="2" borderId="9" xfId="0" applyFont="1" applyFill="1" applyBorder="1" applyAlignment="1">
      <alignment horizontal="center" vertical="center" wrapText="1"/>
    </xf>
    <xf numFmtId="4" fontId="32" fillId="2" borderId="9" xfId="173" applyNumberFormat="1" applyFont="1" applyFill="1" applyBorder="1" applyAlignment="1">
      <alignment vertical="center" wrapText="1"/>
    </xf>
    <xf numFmtId="10" fontId="33" fillId="2" borderId="9" xfId="185" applyNumberFormat="1" applyFont="1" applyFill="1" applyBorder="1" applyAlignment="1">
      <alignment horizontal="center" vertical="center"/>
    </xf>
    <xf numFmtId="4" fontId="32" fillId="2" borderId="81" xfId="0" applyNumberFormat="1" applyFont="1" applyFill="1" applyBorder="1" applyAlignment="1">
      <alignment vertical="center"/>
    </xf>
    <xf numFmtId="10" fontId="33" fillId="2" borderId="75" xfId="185" applyNumberFormat="1" applyFont="1" applyFill="1" applyBorder="1" applyAlignment="1">
      <alignment horizontal="center" vertical="center"/>
    </xf>
    <xf numFmtId="4" fontId="32" fillId="2" borderId="83" xfId="0" applyNumberFormat="1" applyFont="1" applyFill="1" applyBorder="1" applyAlignment="1">
      <alignment vertical="center"/>
    </xf>
    <xf numFmtId="0" fontId="32" fillId="6" borderId="106" xfId="0" applyFont="1" applyFill="1" applyBorder="1" applyAlignment="1">
      <alignment horizontal="center" vertical="center" wrapText="1"/>
    </xf>
    <xf numFmtId="0" fontId="32" fillId="6" borderId="57" xfId="0" applyFont="1" applyFill="1" applyBorder="1" applyAlignment="1">
      <alignment horizontal="center" vertical="center" wrapText="1"/>
    </xf>
    <xf numFmtId="10" fontId="33" fillId="6" borderId="107" xfId="0" applyNumberFormat="1" applyFont="1" applyFill="1" applyBorder="1" applyAlignment="1">
      <alignment horizontal="center" vertical="center"/>
    </xf>
    <xf numFmtId="4" fontId="32" fillId="6" borderId="108" xfId="133" applyNumberFormat="1" applyFont="1" applyFill="1" applyBorder="1" applyAlignment="1">
      <alignment vertical="center"/>
    </xf>
    <xf numFmtId="4" fontId="32" fillId="6" borderId="109" xfId="133" applyNumberFormat="1" applyFont="1" applyFill="1" applyBorder="1" applyAlignment="1">
      <alignment vertical="center"/>
    </xf>
    <xf numFmtId="0" fontId="14" fillId="0" borderId="104" xfId="0" applyFont="1" applyBorder="1" applyAlignment="1">
      <alignment horizontal="center" vertical="top" wrapText="1"/>
    </xf>
    <xf numFmtId="0" fontId="15" fillId="0" borderId="104" xfId="0" applyFont="1" applyBorder="1" applyAlignment="1" applyProtection="1">
      <alignment horizontal="center" vertical="top" wrapText="1"/>
      <protection locked="0"/>
    </xf>
    <xf numFmtId="0" fontId="34" fillId="0" borderId="0" xfId="0" applyFont="1" applyBorder="1" applyAlignment="1" applyProtection="1">
      <alignment vertical="top" wrapText="1"/>
      <protection locked="0"/>
    </xf>
    <xf numFmtId="0" fontId="16" fillId="0" borderId="9" xfId="0" applyFont="1" applyBorder="1" applyAlignment="1">
      <alignment horizontal="center" vertical="top" wrapText="1"/>
    </xf>
    <xf numFmtId="0" fontId="15" fillId="0" borderId="9" xfId="0" applyFont="1" applyBorder="1" applyAlignment="1" applyProtection="1">
      <alignment vertical="top" wrapText="1"/>
      <protection locked="0"/>
    </xf>
    <xf numFmtId="0" fontId="17" fillId="0" borderId="0" xfId="0" applyFont="1" applyAlignment="1">
      <alignment vertical="center" textRotation="255"/>
    </xf>
    <xf numFmtId="0" fontId="35" fillId="0" borderId="77" xfId="0" applyFont="1" applyBorder="1" applyAlignment="1">
      <alignment horizontal="left" vertical="center" wrapText="1"/>
    </xf>
    <xf numFmtId="0" fontId="30" fillId="0" borderId="77" xfId="0" applyFont="1" applyBorder="1"/>
    <xf numFmtId="0" fontId="19" fillId="0" borderId="0" xfId="0" applyFont="1" applyAlignment="1" applyProtection="1">
      <alignment vertical="center" wrapText="1"/>
      <protection locked="0"/>
    </xf>
    <xf numFmtId="0" fontId="36" fillId="0" borderId="0" xfId="0" applyFont="1" applyAlignment="1">
      <alignment vertical="center" textRotation="255"/>
    </xf>
    <xf numFmtId="0" fontId="37" fillId="0" borderId="0" xfId="0" applyFont="1" applyAlignment="1">
      <alignment horizontal="left" vertical="distributed" wrapText="1"/>
    </xf>
    <xf numFmtId="0" fontId="19" fillId="0" borderId="0" xfId="0" applyFont="1" applyBorder="1" applyAlignment="1" applyProtection="1" quotePrefix="1">
      <alignment horizontal="left" vertical="center" wrapText="1"/>
      <protection locked="0"/>
    </xf>
    <xf numFmtId="0" fontId="19" fillId="0" borderId="0" xfId="0" applyFont="1" applyAlignment="1" applyProtection="1" quotePrefix="1">
      <alignment horizontal="left" vertical="center" wrapText="1"/>
      <protection locked="0"/>
    </xf>
  </cellXfs>
  <cellStyles count="206">
    <cellStyle name="Normal" xfId="0" builtinId="0"/>
    <cellStyle name="40% - Accent1" xfId="1"/>
    <cellStyle name="Comma" xfId="2" builtinId="3"/>
    <cellStyle name="Comma [0]" xfId="3" builtinId="6"/>
    <cellStyle name="40% - Ênfase 4" xfId="4" builtinId="43"/>
    <cellStyle name="20% - Accent3" xfId="5"/>
    <cellStyle name="Linked Cell 2" xfId="6"/>
    <cellStyle name="Porcentagem" xfId="7" builtinId="5"/>
    <cellStyle name="Célula Vinculada" xfId="8" builtinId="24"/>
    <cellStyle name="Célula de Verificação" xfId="9" builtinId="23"/>
    <cellStyle name="Moeda [0]" xfId="10" builtinId="7"/>
    <cellStyle name="Moeda" xfId="11" builtinId="4"/>
    <cellStyle name="20% - Accent6 2" xfId="12"/>
    <cellStyle name="Normal 3 2" xfId="13"/>
    <cellStyle name="20% - Ênfase 3" xfId="14" builtinId="38"/>
    <cellStyle name="Hyperlink seguido" xfId="15" builtinId="9"/>
    <cellStyle name="Hyperlink" xfId="16" builtinId="8"/>
    <cellStyle name="Observação" xfId="17" builtinId="10"/>
    <cellStyle name="40% - Ênfase 2" xfId="18" builtinId="35"/>
    <cellStyle name="20% - Accent1" xfId="19"/>
    <cellStyle name="40% - Ênfase 6" xfId="20" builtinId="51"/>
    <cellStyle name="20% - Accent5" xfId="21"/>
    <cellStyle name="Texto de Aviso" xfId="22" builtinId="11"/>
    <cellStyle name="Accent5 2" xfId="23"/>
    <cellStyle name="Título" xfId="24" builtinId="15"/>
    <cellStyle name="Normal 5 2" xfId="25"/>
    <cellStyle name="Texto Explicativo" xfId="26" builtinId="53"/>
    <cellStyle name="Título 1" xfId="27" builtinId="16"/>
    <cellStyle name="Ênfase 3" xfId="28" builtinId="37"/>
    <cellStyle name="Título 2" xfId="29" builtinId="17"/>
    <cellStyle name="Ênfase 4" xfId="30" builtinId="41"/>
    <cellStyle name="Título 3" xfId="31" builtinId="18"/>
    <cellStyle name="Ênfase 5" xfId="32" builtinId="45"/>
    <cellStyle name="Título 4" xfId="33" builtinId="19"/>
    <cellStyle name="Ênfase 6" xfId="34" builtinId="49"/>
    <cellStyle name="Entrada" xfId="35" builtinId="20"/>
    <cellStyle name="Saída" xfId="36" builtinId="21"/>
    <cellStyle name="Accent3 2" xfId="37"/>
    <cellStyle name="Cálculo" xfId="38" builtinId="22"/>
    <cellStyle name="Total" xfId="39" builtinId="25"/>
    <cellStyle name="40% - Ênfase 1" xfId="40" builtinId="31"/>
    <cellStyle name="Bom" xfId="41" builtinId="26"/>
    <cellStyle name="Ruim" xfId="42" builtinId="27"/>
    <cellStyle name="Moeda 10 2" xfId="43"/>
    <cellStyle name="Neutro" xfId="44" builtinId="28"/>
    <cellStyle name="20% - Ênfase 5" xfId="45" builtinId="46"/>
    <cellStyle name="Ênfase 1" xfId="46" builtinId="29"/>
    <cellStyle name="Heading 1 3" xfId="47"/>
    <cellStyle name="20% - Ênfase 1" xfId="48" builtinId="30"/>
    <cellStyle name="40% - Accent6 2" xfId="49"/>
    <cellStyle name="60% - Ênfase 1" xfId="50" builtinId="32"/>
    <cellStyle name="20% - Ênfase 6" xfId="51" builtinId="50"/>
    <cellStyle name="20% - Accent1 2" xfId="52"/>
    <cellStyle name="Separador de milhares 13 2" xfId="53"/>
    <cellStyle name="Ênfase 2" xfId="54" builtinId="33"/>
    <cellStyle name="20% - Ênfase 2" xfId="55" builtinId="34"/>
    <cellStyle name="60% - Ênfase 2" xfId="56" builtinId="36"/>
    <cellStyle name="40% - Ênfase 3" xfId="57" builtinId="39"/>
    <cellStyle name="20% - Accent2" xfId="58"/>
    <cellStyle name="60% - Ênfase 3" xfId="59" builtinId="40"/>
    <cellStyle name="Normal 3 3" xfId="60"/>
    <cellStyle name="20% - Ênfase 4" xfId="61" builtinId="42"/>
    <cellStyle name="40% - Accent1 2" xfId="62"/>
    <cellStyle name="60% - Ênfase 4" xfId="63" builtinId="44"/>
    <cellStyle name="40% - Ênfase 5" xfId="64" builtinId="47"/>
    <cellStyle name="20% - Accent4" xfId="65"/>
    <cellStyle name="60% - Ênfase 5" xfId="66" builtinId="48"/>
    <cellStyle name="60% - Ênfase 6" xfId="67" builtinId="52"/>
    <cellStyle name="20% - Accent2 2" xfId="68"/>
    <cellStyle name="Heading 3" xfId="69"/>
    <cellStyle name="20% - Accent3 2" xfId="70"/>
    <cellStyle name="20% - Accent4 2" xfId="71"/>
    <cellStyle name="20% - Accent5 2" xfId="72"/>
    <cellStyle name="20% - Accent6" xfId="73"/>
    <cellStyle name="40% - Accent2" xfId="74"/>
    <cellStyle name="40% - Accent2 2" xfId="75"/>
    <cellStyle name="40% - Accent3" xfId="76"/>
    <cellStyle name="40% - Accent3 2" xfId="77"/>
    <cellStyle name="40% - Accent4" xfId="78"/>
    <cellStyle name="40% - Accent4 2" xfId="79"/>
    <cellStyle name="40% - Accent5" xfId="80"/>
    <cellStyle name="40% - Accent5 2" xfId="81"/>
    <cellStyle name="40% - Accent6" xfId="82"/>
    <cellStyle name="60% - Accent1" xfId="83"/>
    <cellStyle name="60% - Accent1 2" xfId="84"/>
    <cellStyle name="Title 2" xfId="85"/>
    <cellStyle name="60% - Accent2" xfId="86"/>
    <cellStyle name="60% - Accent2 2" xfId="87"/>
    <cellStyle name="60% - Accent3" xfId="88"/>
    <cellStyle name="Bad" xfId="89"/>
    <cellStyle name="60% - Accent3 2" xfId="90"/>
    <cellStyle name="60% - Accent4" xfId="91"/>
    <cellStyle name="60% - Accent4 2" xfId="92"/>
    <cellStyle name="60% - Accent5" xfId="93"/>
    <cellStyle name="60% - Accent5 2" xfId="94"/>
    <cellStyle name="60% - Accent6" xfId="95"/>
    <cellStyle name="60% - Accent6 2" xfId="96"/>
    <cellStyle name="Accent1" xfId="97"/>
    <cellStyle name="Accent1 2" xfId="98"/>
    <cellStyle name="Accent2" xfId="99"/>
    <cellStyle name="Accent2 2" xfId="100"/>
    <cellStyle name="Accent3" xfId="101"/>
    <cellStyle name="Accent4" xfId="102"/>
    <cellStyle name="Accent6" xfId="103"/>
    <cellStyle name="Accent4 2" xfId="104"/>
    <cellStyle name="Accent5" xfId="105"/>
    <cellStyle name="Accent6 2" xfId="106"/>
    <cellStyle name="Bad 1" xfId="107"/>
    <cellStyle name="Calculation" xfId="108"/>
    <cellStyle name="Calculation 2" xfId="109"/>
    <cellStyle name="Separador de milhares 2 3 2" xfId="110"/>
    <cellStyle name="Check Cell" xfId="111"/>
    <cellStyle name="Check Cell 2" xfId="112"/>
    <cellStyle name="Título 6" xfId="113"/>
    <cellStyle name="Currency_Revised Pricing List to CISCEA" xfId="114"/>
    <cellStyle name="Output 2" xfId="115"/>
    <cellStyle name="Excel Built-in Normal_Mapa de Cotações Cinto tipo paraquedista." xfId="116"/>
    <cellStyle name="Explanatory Text" xfId="117"/>
    <cellStyle name="Explanatory Text 2" xfId="118"/>
    <cellStyle name="Porcentagem 2 2" xfId="119"/>
    <cellStyle name="Good" xfId="120"/>
    <cellStyle name="Porcentagem 2 2 2" xfId="121"/>
    <cellStyle name="Good 2" xfId="122"/>
    <cellStyle name="Heading 1" xfId="123"/>
    <cellStyle name="Heading 2" xfId="124"/>
    <cellStyle name="Heading 2 4" xfId="125"/>
    <cellStyle name="Heading 3 2" xfId="126"/>
    <cellStyle name="Heading 4" xfId="127"/>
    <cellStyle name="Heading 4 2" xfId="128"/>
    <cellStyle name="Separador de milhares 10 2 2" xfId="129"/>
    <cellStyle name="Input" xfId="130"/>
    <cellStyle name="Input 2" xfId="131"/>
    <cellStyle name="Linked Cell" xfId="132"/>
    <cellStyle name="Moeda 10" xfId="133"/>
    <cellStyle name="Moeda 10 2 2" xfId="134"/>
    <cellStyle name="Moeda 10 3" xfId="135"/>
    <cellStyle name="Moeda 13 2" xfId="136"/>
    <cellStyle name="Moeda 13 2 2" xfId="137"/>
    <cellStyle name="Moeda 14 2" xfId="138"/>
    <cellStyle name="Moeda 14 2 2" xfId="139"/>
    <cellStyle name="Moeda 15 2" xfId="140"/>
    <cellStyle name="Moeda 15 2 2" xfId="141"/>
    <cellStyle name="Moeda 2 2" xfId="142"/>
    <cellStyle name="Moeda 2 2 2" xfId="143"/>
    <cellStyle name="Warning Text" xfId="144"/>
    <cellStyle name="Moeda 3 2" xfId="145"/>
    <cellStyle name="Warning Text 2" xfId="146"/>
    <cellStyle name="Moeda 3 2 2" xfId="147"/>
    <cellStyle name="Moeda 4 2" xfId="148"/>
    <cellStyle name="Separador de milhares 10 2" xfId="149"/>
    <cellStyle name="Moeda 4 2 2" xfId="150"/>
    <cellStyle name="Moeda 5 2" xfId="151"/>
    <cellStyle name="Moeda 5 2 2" xfId="152"/>
    <cellStyle name="Moeda 6 2" xfId="153"/>
    <cellStyle name="Moeda 6 2 2" xfId="154"/>
    <cellStyle name="Moeda 7 2" xfId="155"/>
    <cellStyle name="Moeda 7 2 2" xfId="156"/>
    <cellStyle name="Moeda 8 2" xfId="157"/>
    <cellStyle name="Moeda 8 2 2" xfId="158"/>
    <cellStyle name="Moeda 9 2" xfId="159"/>
    <cellStyle name="Moeda 9 2 2" xfId="160"/>
    <cellStyle name="Separador de milhares 2 2" xfId="161"/>
    <cellStyle name="Neutral" xfId="162"/>
    <cellStyle name="Título 1 1 1" xfId="163"/>
    <cellStyle name="Neutral 5" xfId="164"/>
    <cellStyle name="Normal 2" xfId="165"/>
    <cellStyle name="Normal 2 2" xfId="166"/>
    <cellStyle name="Normal 2 3" xfId="167"/>
    <cellStyle name="Normal 3" xfId="168"/>
    <cellStyle name="Normal 3 2 2" xfId="169"/>
    <cellStyle name="Normal 4" xfId="170"/>
    <cellStyle name="Normal 4 2" xfId="171"/>
    <cellStyle name="Título 6 2" xfId="172"/>
    <cellStyle name="Normal 40" xfId="173"/>
    <cellStyle name="Normal 40 2" xfId="174"/>
    <cellStyle name="Normal 5" xfId="175"/>
    <cellStyle name="Normal 6" xfId="176"/>
    <cellStyle name="Normal 6 2" xfId="177"/>
    <cellStyle name="Normal 7" xfId="178"/>
    <cellStyle name="Normal 8" xfId="179"/>
    <cellStyle name="Note" xfId="180"/>
    <cellStyle name="Note 6" xfId="181"/>
    <cellStyle name="Output" xfId="182"/>
    <cellStyle name="Porcentagem 2" xfId="183"/>
    <cellStyle name="Porcentagem 2 3" xfId="184"/>
    <cellStyle name="Porcentagem 3" xfId="185"/>
    <cellStyle name="Título 5" xfId="186"/>
    <cellStyle name="Porcentagem 3 2" xfId="187"/>
    <cellStyle name="Porcentagem 4" xfId="188"/>
    <cellStyle name="Separador de milhares 13 2 2" xfId="189"/>
    <cellStyle name="Separador de milhares 15 2" xfId="190"/>
    <cellStyle name="Separador de milhares 15 2 2" xfId="191"/>
    <cellStyle name="Separador de milhares 2 2 2" xfId="192"/>
    <cellStyle name="Título 1 1" xfId="193"/>
    <cellStyle name="Separador de milhares 2 2 2 2" xfId="194"/>
    <cellStyle name="Separador de milhares 2 2 3" xfId="195"/>
    <cellStyle name="Separador de milhares 2 3" xfId="196"/>
    <cellStyle name="Separador de milhares 3 2" xfId="197"/>
    <cellStyle name="Separador de milhares 3 2 2" xfId="198"/>
    <cellStyle name="Title" xfId="199"/>
    <cellStyle name="Título 1 1 1 2" xfId="200"/>
    <cellStyle name="Título 1 1 2" xfId="201"/>
    <cellStyle name="Título 1 1_ANEXO A - 049.016.G00.PL.002.01Memória" xfId="202"/>
    <cellStyle name="Título 5 2" xfId="203"/>
    <cellStyle name="Vírgula 2" xfId="204"/>
    <cellStyle name="Vírgula 2 2" xfId="20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5"/>
  <sheetViews>
    <sheetView workbookViewId="0">
      <selection activeCell="A4" sqref="A4:F4"/>
    </sheetView>
  </sheetViews>
  <sheetFormatPr defaultColWidth="9" defaultRowHeight="15"/>
  <cols>
    <col min="1" max="1" width="5.57142857142857" style="329" customWidth="1"/>
    <col min="2" max="2" width="56.4285714285714" style="330" customWidth="1"/>
    <col min="3" max="3" width="17.2857142857143" style="331" customWidth="1"/>
    <col min="4" max="4" width="17.8571428571429" style="331" customWidth="1"/>
    <col min="5" max="5" width="13.7142857142857" style="331" customWidth="1"/>
    <col min="6" max="6" width="19.4285714285714" style="331" customWidth="1"/>
    <col min="7" max="16384" width="9.14285714285714" style="331"/>
  </cols>
  <sheetData>
    <row r="1" spans="1:14">
      <c r="A1" s="332" t="s">
        <v>0</v>
      </c>
      <c r="B1" s="332"/>
      <c r="C1" s="332"/>
      <c r="D1" s="332"/>
      <c r="E1" s="332"/>
      <c r="F1" s="332"/>
      <c r="G1" s="333"/>
      <c r="H1" s="333"/>
      <c r="I1" s="333"/>
      <c r="J1" s="333"/>
      <c r="K1" s="333"/>
      <c r="L1" s="333"/>
      <c r="M1" s="333"/>
      <c r="N1" s="333"/>
    </row>
    <row r="2" spans="1:6">
      <c r="A2" s="332" t="s">
        <v>1</v>
      </c>
      <c r="B2" s="332"/>
      <c r="C2" s="332"/>
      <c r="D2" s="332"/>
      <c r="E2" s="332"/>
      <c r="F2" s="332"/>
    </row>
    <row r="3" spans="1:6">
      <c r="A3" s="334" t="s">
        <v>2</v>
      </c>
      <c r="B3" s="334"/>
      <c r="C3" s="334"/>
      <c r="D3" s="334"/>
      <c r="E3" s="334"/>
      <c r="F3" s="335" t="str">
        <f>Orçamento!$M$3</f>
        <v>137/2022</v>
      </c>
    </row>
    <row r="4" spans="1:6">
      <c r="A4" s="336" t="s">
        <v>3</v>
      </c>
      <c r="B4" s="336"/>
      <c r="C4" s="336"/>
      <c r="D4" s="336"/>
      <c r="E4" s="336"/>
      <c r="F4" s="336"/>
    </row>
    <row r="5" ht="31.5" customHeight="1" spans="1:14">
      <c r="A5" s="4" t="str">
        <f>Orçamento!$A$6</f>
        <v>OBRA: Fornecimento, montagem e instalação de 01 (um) equipamento de transporte vertical no Instituto de Humanidades e Saúde da UFF.</v>
      </c>
      <c r="B5" s="4"/>
      <c r="C5" s="4"/>
      <c r="D5" s="4"/>
      <c r="E5" s="4"/>
      <c r="F5" s="4"/>
      <c r="G5" s="337"/>
      <c r="H5" s="337"/>
      <c r="I5" s="337"/>
      <c r="J5" s="337"/>
      <c r="K5" s="337"/>
      <c r="L5" s="337"/>
      <c r="M5" s="337"/>
      <c r="N5" s="337"/>
    </row>
    <row r="6" ht="30.75" customHeight="1" spans="1:14">
      <c r="A6" s="5" t="str">
        <f>Orçamento!$A$7</f>
        <v>Local: Av. Jane Maria Martins Figueira, 1401, Jardim Mariléa, Rio das Ostras, RJ.</v>
      </c>
      <c r="B6" s="5"/>
      <c r="C6" s="5"/>
      <c r="D6" s="5"/>
      <c r="E6" s="5"/>
      <c r="F6" s="5"/>
      <c r="G6" s="338"/>
      <c r="H6" s="338"/>
      <c r="I6" s="338"/>
      <c r="J6" s="338"/>
      <c r="K6" s="338"/>
      <c r="L6" s="338"/>
      <c r="M6" s="4"/>
      <c r="N6" s="4"/>
    </row>
    <row r="7" ht="15.75" customHeight="1" spans="1:6">
      <c r="A7" s="87"/>
      <c r="B7" s="150"/>
      <c r="C7" s="339" t="s">
        <v>4</v>
      </c>
      <c r="D7" s="340"/>
      <c r="E7" s="341" t="s">
        <v>5</v>
      </c>
      <c r="F7" s="342"/>
    </row>
    <row r="8" customHeight="1" spans="1:6">
      <c r="A8" s="343" t="s">
        <v>6</v>
      </c>
      <c r="B8" s="344" t="s">
        <v>7</v>
      </c>
      <c r="C8" s="345" t="s">
        <v>8</v>
      </c>
      <c r="D8" s="346" t="s">
        <v>9</v>
      </c>
      <c r="E8" s="347" t="s">
        <v>8</v>
      </c>
      <c r="F8" s="348" t="s">
        <v>9</v>
      </c>
    </row>
    <row r="9" customHeight="1" spans="1:6">
      <c r="A9" s="349"/>
      <c r="B9" s="350"/>
      <c r="C9" s="351" t="s">
        <v>10</v>
      </c>
      <c r="D9" s="352"/>
      <c r="E9" s="353" t="s">
        <v>10</v>
      </c>
      <c r="F9" s="354"/>
    </row>
    <row r="10" spans="1:6">
      <c r="A10" s="355" t="s">
        <v>11</v>
      </c>
      <c r="B10" s="356" t="s">
        <v>12</v>
      </c>
      <c r="C10" s="357">
        <f>D10/$D$28</f>
        <v>0.0148542647549926</v>
      </c>
      <c r="D10" s="358">
        <f>Orçamento!$K$12</f>
        <v>5175.76</v>
      </c>
      <c r="E10" s="359" t="e">
        <f>F10/$F$28</f>
        <v>#DIV/0!</v>
      </c>
      <c r="F10" s="360">
        <f>Orçamento!$P$12</f>
        <v>0</v>
      </c>
    </row>
    <row r="11" ht="6.95" customHeight="1" spans="1:6">
      <c r="A11" s="361"/>
      <c r="B11" s="362"/>
      <c r="C11" s="363"/>
      <c r="D11" s="364"/>
      <c r="E11" s="365"/>
      <c r="F11" s="366"/>
    </row>
    <row r="12" customHeight="1" spans="1:6">
      <c r="A12" s="367" t="s">
        <v>13</v>
      </c>
      <c r="B12" s="368" t="s">
        <v>14</v>
      </c>
      <c r="C12" s="357">
        <f>D12/$D$28</f>
        <v>0.0617049973831633</v>
      </c>
      <c r="D12" s="369">
        <f>Orçamento!$K$15</f>
        <v>21500.24</v>
      </c>
      <c r="E12" s="359" t="e">
        <f>F12/$F$28</f>
        <v>#DIV/0!</v>
      </c>
      <c r="F12" s="370">
        <f>Orçamento!$P$15</f>
        <v>0</v>
      </c>
    </row>
    <row r="13" ht="6.95" customHeight="1" spans="1:6">
      <c r="A13" s="361"/>
      <c r="B13" s="362"/>
      <c r="C13" s="363"/>
      <c r="D13" s="364"/>
      <c r="E13" s="371"/>
      <c r="F13" s="366"/>
    </row>
    <row r="14" spans="1:6">
      <c r="A14" s="367" t="s">
        <v>15</v>
      </c>
      <c r="B14" s="372" t="s">
        <v>16</v>
      </c>
      <c r="C14" s="373">
        <f>D14/$D$28</f>
        <v>0.00300563122130104</v>
      </c>
      <c r="D14" s="369">
        <f>Orçamento!$K$17</f>
        <v>1047.27</v>
      </c>
      <c r="E14" s="359" t="e">
        <f>F14/$F$28</f>
        <v>#DIV/0!</v>
      </c>
      <c r="F14" s="370">
        <f>Orçamento!$P$17</f>
        <v>0</v>
      </c>
    </row>
    <row r="15" ht="6.95" customHeight="1" spans="1:6">
      <c r="A15" s="361"/>
      <c r="B15" s="362"/>
      <c r="C15" s="374"/>
      <c r="D15" s="375"/>
      <c r="E15" s="376"/>
      <c r="F15" s="377"/>
    </row>
    <row r="16" customHeight="1" spans="1:6">
      <c r="A16" s="367" t="s">
        <v>17</v>
      </c>
      <c r="B16" s="378" t="s">
        <v>18</v>
      </c>
      <c r="C16" s="357">
        <f>D16/$D$28</f>
        <v>0.250411180292643</v>
      </c>
      <c r="D16" s="369">
        <f>Orçamento!$K$22</f>
        <v>87252.26</v>
      </c>
      <c r="E16" s="359" t="e">
        <f>F16/$F$28</f>
        <v>#DIV/0!</v>
      </c>
      <c r="F16" s="370">
        <f>Orçamento!$P$22</f>
        <v>0</v>
      </c>
    </row>
    <row r="17" ht="6.95" customHeight="1" spans="1:6">
      <c r="A17" s="361"/>
      <c r="B17" s="362"/>
      <c r="C17" s="374"/>
      <c r="D17" s="375"/>
      <c r="E17" s="379"/>
      <c r="F17" s="377"/>
    </row>
    <row r="18" customHeight="1" spans="1:6">
      <c r="A18" s="367" t="s">
        <v>19</v>
      </c>
      <c r="B18" s="372" t="s">
        <v>20</v>
      </c>
      <c r="C18" s="373">
        <f>D18/$D$28</f>
        <v>0.013514075872077</v>
      </c>
      <c r="D18" s="369">
        <f>Orçamento!$K$24</f>
        <v>4708.79</v>
      </c>
      <c r="E18" s="359" t="e">
        <f>F18/$F$28</f>
        <v>#DIV/0!</v>
      </c>
      <c r="F18" s="370">
        <f>Orçamento!$P$24</f>
        <v>0</v>
      </c>
    </row>
    <row r="19" ht="6.95" customHeight="1" spans="1:6">
      <c r="A19" s="361"/>
      <c r="B19" s="362"/>
      <c r="C19" s="363"/>
      <c r="D19" s="375"/>
      <c r="E19" s="365"/>
      <c r="F19" s="377"/>
    </row>
    <row r="20" customHeight="1" spans="1:6">
      <c r="A20" s="367" t="s">
        <v>21</v>
      </c>
      <c r="B20" s="380" t="s">
        <v>22</v>
      </c>
      <c r="C20" s="357">
        <f>D20/$D$28</f>
        <v>0.00132905340769076</v>
      </c>
      <c r="D20" s="369">
        <f>Orçamento!$K$26</f>
        <v>463.09</v>
      </c>
      <c r="E20" s="359" t="e">
        <f>F20/$F$28</f>
        <v>#DIV/0!</v>
      </c>
      <c r="F20" s="370">
        <f>Orçamento!$P$26</f>
        <v>0</v>
      </c>
    </row>
    <row r="21" ht="6.95" customHeight="1" spans="1:6">
      <c r="A21" s="361"/>
      <c r="B21" s="381"/>
      <c r="C21" s="363"/>
      <c r="D21" s="375"/>
      <c r="E21" s="371"/>
      <c r="F21" s="377"/>
    </row>
    <row r="22" customHeight="1" spans="1:6">
      <c r="A22" s="367" t="s">
        <v>23</v>
      </c>
      <c r="B22" s="380" t="s">
        <v>24</v>
      </c>
      <c r="C22" s="357">
        <f>D22/$D$28</f>
        <v>0.380439091303894</v>
      </c>
      <c r="D22" s="369">
        <f>Orçamento!$K$28</f>
        <v>132558.66</v>
      </c>
      <c r="E22" s="359" t="e">
        <f>F22/$F$28</f>
        <v>#DIV/0!</v>
      </c>
      <c r="F22" s="370">
        <f>Orçamento!$P$28</f>
        <v>0</v>
      </c>
    </row>
    <row r="23" ht="6.95" customHeight="1" spans="1:6">
      <c r="A23" s="361"/>
      <c r="B23" s="362"/>
      <c r="C23" s="363"/>
      <c r="D23" s="375"/>
      <c r="E23" s="371"/>
      <c r="F23" s="377"/>
    </row>
    <row r="24" spans="1:6">
      <c r="A24" s="367" t="s">
        <v>25</v>
      </c>
      <c r="B24" s="372" t="s">
        <v>26</v>
      </c>
      <c r="C24" s="373">
        <f>D24/$D$28</f>
        <v>0.272558463827901</v>
      </c>
      <c r="D24" s="369">
        <f>Orçamento!$K$30</f>
        <v>94969.17</v>
      </c>
      <c r="E24" s="359" t="e">
        <f>F24/$F$28</f>
        <v>#DIV/0!</v>
      </c>
      <c r="F24" s="370">
        <f>Orçamento!$P$30</f>
        <v>0</v>
      </c>
    </row>
    <row r="25" ht="6.95" customHeight="1" spans="1:6">
      <c r="A25" s="361"/>
      <c r="B25" s="382"/>
      <c r="C25" s="363"/>
      <c r="D25" s="375"/>
      <c r="E25" s="365"/>
      <c r="F25" s="377"/>
    </row>
    <row r="26" spans="1:6">
      <c r="A26" s="367" t="s">
        <v>27</v>
      </c>
      <c r="B26" s="372" t="s">
        <v>28</v>
      </c>
      <c r="C26" s="373">
        <f>D26/$D$28</f>
        <v>0.00218324193633746</v>
      </c>
      <c r="D26" s="369">
        <f>Orçamento!$K$32</f>
        <v>760.72</v>
      </c>
      <c r="E26" s="359" t="e">
        <f>F26/$F$28</f>
        <v>#DIV/0!</v>
      </c>
      <c r="F26" s="370">
        <f>Orçamento!$P$32</f>
        <v>0</v>
      </c>
    </row>
    <row r="27" ht="6.95" customHeight="1" spans="1:6">
      <c r="A27" s="361"/>
      <c r="B27" s="383"/>
      <c r="C27" s="384"/>
      <c r="D27" s="385"/>
      <c r="E27" s="386"/>
      <c r="F27" s="387"/>
    </row>
    <row r="28" customHeight="1" spans="1:6">
      <c r="A28" s="388" t="s">
        <v>29</v>
      </c>
      <c r="B28" s="389"/>
      <c r="C28" s="390">
        <f>SUM(C10:C27)</f>
        <v>1</v>
      </c>
      <c r="D28" s="391">
        <f>SUM(D10:D26)</f>
        <v>348435.96</v>
      </c>
      <c r="E28" s="390" t="e">
        <f>SUM(E10:E27)</f>
        <v>#DIV/0!</v>
      </c>
      <c r="F28" s="392">
        <f>SUM(F10:F27)</f>
        <v>0</v>
      </c>
    </row>
    <row r="29" ht="19.5" customHeight="1" spans="1:10">
      <c r="A29" s="393" t="s">
        <v>30</v>
      </c>
      <c r="B29" s="393"/>
      <c r="C29" s="393"/>
      <c r="D29" s="394" t="s">
        <v>31</v>
      </c>
      <c r="E29" s="394"/>
      <c r="F29" s="394"/>
      <c r="G29" s="395"/>
      <c r="H29" s="395"/>
      <c r="I29" s="395"/>
      <c r="J29" s="395"/>
    </row>
    <row r="30" ht="42.75" customHeight="1" spans="1:10">
      <c r="A30" s="396" t="s">
        <v>32</v>
      </c>
      <c r="B30" s="396"/>
      <c r="C30" s="397" t="s">
        <v>33</v>
      </c>
      <c r="D30" s="255"/>
      <c r="E30" s="255"/>
      <c r="F30" s="255"/>
      <c r="G30" s="395"/>
      <c r="H30" s="395"/>
      <c r="I30" s="395"/>
      <c r="J30" s="395"/>
    </row>
    <row r="31" ht="20.25" customHeight="1" spans="1:17">
      <c r="A31" s="398"/>
      <c r="B31" s="399" t="s">
        <v>34</v>
      </c>
      <c r="C31" s="400"/>
      <c r="D31" s="400"/>
      <c r="E31" s="400"/>
      <c r="F31" s="400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</row>
    <row r="32" ht="40.5" customHeight="1" spans="1:6">
      <c r="A32" s="402"/>
      <c r="B32" s="404" t="s">
        <v>35</v>
      </c>
      <c r="C32" s="268"/>
      <c r="D32" s="268"/>
      <c r="E32" s="268"/>
      <c r="F32" s="268"/>
    </row>
    <row r="33" spans="1:4">
      <c r="A33" s="402"/>
      <c r="B33" s="93"/>
      <c r="C33" s="93"/>
      <c r="D33" s="93"/>
    </row>
    <row r="34" spans="1:4">
      <c r="A34" s="402"/>
      <c r="B34" s="93"/>
      <c r="C34" s="93"/>
      <c r="D34" s="93"/>
    </row>
    <row r="35" spans="1:2">
      <c r="A35" s="402"/>
      <c r="B35" s="88"/>
    </row>
    <row r="36" ht="24" customHeight="1" spans="1:4">
      <c r="A36" s="402"/>
      <c r="B36" s="403"/>
      <c r="C36" s="403"/>
      <c r="D36" s="403"/>
    </row>
    <row r="37" spans="1:2">
      <c r="A37" s="87"/>
      <c r="B37" s="150"/>
    </row>
    <row r="38" spans="1:2">
      <c r="A38" s="87"/>
      <c r="B38" s="150"/>
    </row>
    <row r="39" spans="1:2">
      <c r="A39" s="87"/>
      <c r="B39" s="150"/>
    </row>
    <row r="40" spans="1:2">
      <c r="A40" s="87"/>
      <c r="B40" s="150"/>
    </row>
    <row r="41" spans="1:2">
      <c r="A41" s="87"/>
      <c r="B41" s="150"/>
    </row>
    <row r="42" spans="1:2">
      <c r="A42" s="87"/>
      <c r="B42" s="150"/>
    </row>
    <row r="43" spans="1:2">
      <c r="A43" s="87"/>
      <c r="B43" s="150"/>
    </row>
    <row r="44" spans="1:2">
      <c r="A44" s="87"/>
      <c r="B44" s="150"/>
    </row>
    <row r="45" spans="1:2">
      <c r="A45" s="87"/>
      <c r="B45" s="150"/>
    </row>
    <row r="46" spans="1:2">
      <c r="A46" s="87"/>
      <c r="B46" s="150"/>
    </row>
    <row r="47" spans="1:2">
      <c r="A47" s="87"/>
      <c r="B47" s="150"/>
    </row>
    <row r="48" spans="1:2">
      <c r="A48" s="87"/>
      <c r="B48" s="150"/>
    </row>
    <row r="49" spans="1:2">
      <c r="A49" s="87"/>
      <c r="B49" s="150"/>
    </row>
    <row r="50" spans="1:2">
      <c r="A50" s="87"/>
      <c r="B50" s="150"/>
    </row>
    <row r="51" spans="1:2">
      <c r="A51" s="87"/>
      <c r="B51" s="150"/>
    </row>
    <row r="52" spans="1:2">
      <c r="A52" s="87"/>
      <c r="B52" s="150"/>
    </row>
    <row r="53" spans="1:2">
      <c r="A53" s="87"/>
      <c r="B53" s="150"/>
    </row>
    <row r="54" spans="1:2">
      <c r="A54" s="87"/>
      <c r="B54" s="150"/>
    </row>
    <row r="55" spans="1:2">
      <c r="A55" s="87"/>
      <c r="B55" s="150"/>
    </row>
    <row r="56" spans="1:2">
      <c r="A56" s="87"/>
      <c r="B56" s="150"/>
    </row>
    <row r="57" spans="1:2">
      <c r="A57" s="87"/>
      <c r="B57" s="150"/>
    </row>
    <row r="58" spans="1:2">
      <c r="A58" s="87"/>
      <c r="B58" s="150"/>
    </row>
    <row r="59" spans="1:2">
      <c r="A59" s="87"/>
      <c r="B59" s="150"/>
    </row>
    <row r="60" spans="1:2">
      <c r="A60" s="87"/>
      <c r="B60" s="150"/>
    </row>
    <row r="61" spans="1:2">
      <c r="A61" s="87"/>
      <c r="B61" s="150"/>
    </row>
    <row r="62" spans="1:2">
      <c r="A62" s="87"/>
      <c r="B62" s="150"/>
    </row>
    <row r="63" spans="1:2">
      <c r="A63" s="87"/>
      <c r="B63" s="150"/>
    </row>
    <row r="64" spans="1:2">
      <c r="A64" s="87"/>
      <c r="B64" s="150"/>
    </row>
    <row r="65" spans="1:2">
      <c r="A65" s="87"/>
      <c r="B65" s="150"/>
    </row>
  </sheetData>
  <mergeCells count="20">
    <mergeCell ref="A1:F1"/>
    <mergeCell ref="A2:F2"/>
    <mergeCell ref="A3:E3"/>
    <mergeCell ref="A4:F4"/>
    <mergeCell ref="A5:F5"/>
    <mergeCell ref="A6:F6"/>
    <mergeCell ref="C7:D7"/>
    <mergeCell ref="E7:F7"/>
    <mergeCell ref="A28:B28"/>
    <mergeCell ref="A29:C29"/>
    <mergeCell ref="A30:B30"/>
    <mergeCell ref="B32:F32"/>
    <mergeCell ref="B33:D33"/>
    <mergeCell ref="B34:D34"/>
    <mergeCell ref="B36:D36"/>
    <mergeCell ref="A8:A9"/>
    <mergeCell ref="B8:B9"/>
    <mergeCell ref="D8:D9"/>
    <mergeCell ref="F8:F9"/>
    <mergeCell ref="D29:F30"/>
  </mergeCells>
  <printOptions horizontalCentered="1"/>
  <pageMargins left="0" right="0" top="1.18110236220472" bottom="0.551181102362205" header="0.31496062992126" footer="0.354330708661417"/>
  <pageSetup paperSize="9" scale="90" fitToHeight="16" orientation="landscape"/>
  <headerFooter>
    <oddHeader>&amp;R&amp;"Verdana,Normal"&amp;8Fls.:______
Processo n.º 23069.183923/2022-12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6"/>
  <sheetViews>
    <sheetView tabSelected="1" workbookViewId="0">
      <selection activeCell="A1" sqref="A1:P1"/>
    </sheetView>
  </sheetViews>
  <sheetFormatPr defaultColWidth="9" defaultRowHeight="12.75"/>
  <cols>
    <col min="1" max="1" width="6" style="138" customWidth="1"/>
    <col min="2" max="2" width="9.14285714285714" style="139" customWidth="1"/>
    <col min="3" max="3" width="7.71428571428571" style="138" customWidth="1"/>
    <col min="4" max="4" width="35" style="140" customWidth="1"/>
    <col min="5" max="5" width="7" style="141" customWidth="1"/>
    <col min="6" max="6" width="9.14285714285714" style="141" customWidth="1"/>
    <col min="7" max="7" width="10.8571428571429" style="142" customWidth="1"/>
    <col min="8" max="8" width="8.28571428571429" style="143" customWidth="1"/>
    <col min="9" max="9" width="11.1428571428571" style="144" customWidth="1"/>
    <col min="10" max="10" width="11.4285714285714" style="144" customWidth="1"/>
    <col min="11" max="11" width="12.7142857142857" style="144" customWidth="1"/>
    <col min="12" max="12" width="8.42857142857143" style="144" customWidth="1"/>
    <col min="13" max="13" width="11.1428571428571" style="145" customWidth="1"/>
    <col min="14" max="14" width="11" style="146" customWidth="1"/>
    <col min="15" max="15" width="9.85714285714286" style="147" customWidth="1"/>
    <col min="16" max="16" width="11.7142857142857" style="147" customWidth="1"/>
    <col min="17" max="16384" width="9.14285714285714" style="147"/>
  </cols>
  <sheetData>
    <row r="1" ht="15" spans="1:16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ht="15" spans="1:16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ht="15" spans="1:16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98" t="s">
        <v>37</v>
      </c>
      <c r="N3" s="98"/>
      <c r="O3" s="98"/>
      <c r="P3" s="98"/>
    </row>
    <row r="4" spans="1:14">
      <c r="A4" s="96"/>
      <c r="B4" s="149"/>
      <c r="C4" s="96"/>
      <c r="D4" s="150"/>
      <c r="E4" s="89"/>
      <c r="F4" s="89"/>
      <c r="G4" s="151"/>
      <c r="H4" s="137"/>
      <c r="I4" s="100"/>
      <c r="J4" s="100"/>
      <c r="K4" s="100"/>
      <c r="L4" s="100"/>
      <c r="M4" s="101"/>
      <c r="N4" s="102"/>
    </row>
    <row r="5" ht="15" spans="1:16">
      <c r="A5" s="152" t="s">
        <v>38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ht="21" customHeight="1" spans="1:16">
      <c r="A6" s="4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ht="21" customHeight="1" spans="1:15">
      <c r="A7" s="153" t="s">
        <v>40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ht="15.75" customHeight="1" spans="1:16">
      <c r="A8" s="154"/>
      <c r="B8" s="155"/>
      <c r="C8" s="154"/>
      <c r="D8" s="156"/>
      <c r="E8" s="157" t="s">
        <v>41</v>
      </c>
      <c r="F8" s="158"/>
      <c r="G8" s="158"/>
      <c r="H8" s="158"/>
      <c r="I8" s="158"/>
      <c r="J8" s="158"/>
      <c r="K8" s="269"/>
      <c r="L8" s="270" t="s">
        <v>42</v>
      </c>
      <c r="M8" s="271"/>
      <c r="N8" s="271"/>
      <c r="O8" s="271"/>
      <c r="P8" s="272"/>
    </row>
    <row r="9" ht="15.75" customHeight="1" spans="1:16">
      <c r="A9" s="159" t="s">
        <v>6</v>
      </c>
      <c r="B9" s="160" t="s">
        <v>43</v>
      </c>
      <c r="C9" s="160" t="s">
        <v>44</v>
      </c>
      <c r="D9" s="160" t="s">
        <v>7</v>
      </c>
      <c r="E9" s="161" t="s">
        <v>45</v>
      </c>
      <c r="F9" s="162" t="s">
        <v>46</v>
      </c>
      <c r="G9" s="163" t="s">
        <v>47</v>
      </c>
      <c r="H9" s="164" t="s">
        <v>48</v>
      </c>
      <c r="I9" s="273" t="s">
        <v>49</v>
      </c>
      <c r="J9" s="273"/>
      <c r="K9" s="274"/>
      <c r="L9" s="275" t="s">
        <v>50</v>
      </c>
      <c r="M9" s="276" t="s">
        <v>51</v>
      </c>
      <c r="N9" s="277" t="s">
        <v>49</v>
      </c>
      <c r="O9" s="277"/>
      <c r="P9" s="278"/>
    </row>
    <row r="10" customHeight="1" spans="1:16">
      <c r="A10" s="159"/>
      <c r="B10" s="160"/>
      <c r="C10" s="160"/>
      <c r="D10" s="160"/>
      <c r="E10" s="165"/>
      <c r="F10" s="166"/>
      <c r="G10" s="167"/>
      <c r="H10" s="160"/>
      <c r="I10" s="277" t="s">
        <v>52</v>
      </c>
      <c r="J10" s="273" t="s">
        <v>53</v>
      </c>
      <c r="K10" s="274"/>
      <c r="L10" s="279"/>
      <c r="M10" s="280"/>
      <c r="N10" s="277" t="s">
        <v>54</v>
      </c>
      <c r="O10" s="277" t="s">
        <v>53</v>
      </c>
      <c r="P10" s="278"/>
    </row>
    <row r="11" ht="27.75" customHeight="1" spans="1:16">
      <c r="A11" s="168"/>
      <c r="B11" s="169"/>
      <c r="C11" s="169"/>
      <c r="D11" s="169"/>
      <c r="E11" s="170"/>
      <c r="F11" s="171"/>
      <c r="G11" s="172"/>
      <c r="H11" s="169"/>
      <c r="I11" s="281"/>
      <c r="J11" s="282" t="s">
        <v>55</v>
      </c>
      <c r="K11" s="283" t="s">
        <v>56</v>
      </c>
      <c r="L11" s="284"/>
      <c r="M11" s="285"/>
      <c r="N11" s="281"/>
      <c r="O11" s="281" t="s">
        <v>57</v>
      </c>
      <c r="P11" s="286" t="s">
        <v>58</v>
      </c>
    </row>
    <row r="12" spans="1:16">
      <c r="A12" s="173">
        <v>1</v>
      </c>
      <c r="B12" s="174"/>
      <c r="C12" s="175"/>
      <c r="D12" s="176" t="s">
        <v>59</v>
      </c>
      <c r="E12" s="177"/>
      <c r="F12" s="177"/>
      <c r="G12" s="178"/>
      <c r="H12" s="179"/>
      <c r="I12" s="179"/>
      <c r="J12" s="179"/>
      <c r="K12" s="287">
        <f>SUM(J13:J14)</f>
        <v>5175.76</v>
      </c>
      <c r="L12" s="288"/>
      <c r="M12" s="289"/>
      <c r="N12" s="290"/>
      <c r="O12" s="291"/>
      <c r="P12" s="292"/>
    </row>
    <row r="13" ht="56.25" spans="1:16">
      <c r="A13" s="180" t="s">
        <v>60</v>
      </c>
      <c r="B13" s="181" t="s">
        <v>61</v>
      </c>
      <c r="C13" s="182" t="s">
        <v>62</v>
      </c>
      <c r="D13" s="183" t="s">
        <v>63</v>
      </c>
      <c r="E13" s="184" t="s">
        <v>64</v>
      </c>
      <c r="F13" s="184">
        <v>256.5</v>
      </c>
      <c r="G13" s="185">
        <v>9.44</v>
      </c>
      <c r="H13" s="186">
        <v>26.41</v>
      </c>
      <c r="I13" s="185">
        <f>TRUNC(G13*(1+(H13/100)),2)</f>
        <v>11.93</v>
      </c>
      <c r="J13" s="293">
        <f>TRUNC(F13*I13,2)</f>
        <v>3060.04</v>
      </c>
      <c r="K13" s="294"/>
      <c r="L13" s="295"/>
      <c r="M13" s="296"/>
      <c r="N13" s="297"/>
      <c r="O13" s="298"/>
      <c r="P13" s="299"/>
    </row>
    <row r="14" ht="22.5" spans="1:16">
      <c r="A14" s="180" t="s">
        <v>65</v>
      </c>
      <c r="B14" s="181" t="s">
        <v>66</v>
      </c>
      <c r="C14" s="182" t="s">
        <v>67</v>
      </c>
      <c r="D14" s="187" t="s">
        <v>68</v>
      </c>
      <c r="E14" s="188" t="s">
        <v>64</v>
      </c>
      <c r="F14" s="188">
        <v>108</v>
      </c>
      <c r="G14" s="189">
        <v>15.5</v>
      </c>
      <c r="H14" s="186">
        <v>26.41</v>
      </c>
      <c r="I14" s="185">
        <f>TRUNC(G14*(1+(H14/100)),2)</f>
        <v>19.59</v>
      </c>
      <c r="J14" s="293">
        <f>TRUNC(F14*I14,2)</f>
        <v>2115.72</v>
      </c>
      <c r="K14" s="294"/>
      <c r="L14" s="295"/>
      <c r="M14" s="296"/>
      <c r="N14" s="297"/>
      <c r="O14" s="298"/>
      <c r="P14" s="299"/>
    </row>
    <row r="15" spans="1:16">
      <c r="A15" s="190">
        <v>2</v>
      </c>
      <c r="B15" s="191"/>
      <c r="C15" s="192"/>
      <c r="D15" s="193" t="s">
        <v>14</v>
      </c>
      <c r="E15" s="194"/>
      <c r="F15" s="194"/>
      <c r="G15" s="195"/>
      <c r="H15" s="196"/>
      <c r="I15" s="300"/>
      <c r="J15" s="301"/>
      <c r="K15" s="302">
        <f>SUM(J16)</f>
        <v>21500.24</v>
      </c>
      <c r="L15" s="303"/>
      <c r="M15" s="304"/>
      <c r="N15" s="305"/>
      <c r="O15" s="306"/>
      <c r="P15" s="307"/>
    </row>
    <row r="16" spans="1:16">
      <c r="A16" s="180" t="s">
        <v>69</v>
      </c>
      <c r="B16" s="197" t="s">
        <v>70</v>
      </c>
      <c r="C16" s="198" t="s">
        <v>71</v>
      </c>
      <c r="D16" s="199" t="s">
        <v>72</v>
      </c>
      <c r="E16" s="200" t="s">
        <v>73</v>
      </c>
      <c r="F16" s="201">
        <v>1</v>
      </c>
      <c r="G16" s="202">
        <v>17008.34</v>
      </c>
      <c r="H16" s="203">
        <v>26.41</v>
      </c>
      <c r="I16" s="185">
        <f>TRUNC(G16*(1+(H16/100)),2)</f>
        <v>21500.24</v>
      </c>
      <c r="J16" s="293">
        <f>TRUNC(F16*I16,2)</f>
        <v>21500.24</v>
      </c>
      <c r="K16" s="294"/>
      <c r="L16" s="295"/>
      <c r="M16" s="296"/>
      <c r="N16" s="297"/>
      <c r="O16" s="298"/>
      <c r="P16" s="299"/>
    </row>
    <row r="17" spans="1:16">
      <c r="A17" s="190">
        <v>3</v>
      </c>
      <c r="B17" s="204"/>
      <c r="C17" s="192"/>
      <c r="D17" s="205" t="s">
        <v>16</v>
      </c>
      <c r="E17" s="206"/>
      <c r="F17" s="206"/>
      <c r="G17" s="207"/>
      <c r="H17" s="208"/>
      <c r="I17" s="207"/>
      <c r="J17" s="308"/>
      <c r="K17" s="302">
        <f>SUM(J18:J21)</f>
        <v>1047.27</v>
      </c>
      <c r="L17" s="303"/>
      <c r="M17" s="309"/>
      <c r="N17" s="305"/>
      <c r="O17" s="310"/>
      <c r="P17" s="311"/>
    </row>
    <row r="18" ht="22.5" spans="1:16">
      <c r="A18" s="180" t="s">
        <v>74</v>
      </c>
      <c r="B18" s="209" t="s">
        <v>75</v>
      </c>
      <c r="C18" s="182" t="s">
        <v>67</v>
      </c>
      <c r="D18" s="183" t="s">
        <v>76</v>
      </c>
      <c r="E18" s="184" t="s">
        <v>73</v>
      </c>
      <c r="F18" s="184">
        <v>1</v>
      </c>
      <c r="G18" s="185">
        <v>233.94</v>
      </c>
      <c r="H18" s="186">
        <v>26.41</v>
      </c>
      <c r="I18" s="185">
        <f t="shared" ref="I18:I21" si="0">TRUNC(G18*(1+(H18/100)),2)</f>
        <v>295.72</v>
      </c>
      <c r="J18" s="293">
        <f t="shared" ref="J18:J21" si="1">TRUNC(F18*I18,2)</f>
        <v>295.72</v>
      </c>
      <c r="K18" s="294"/>
      <c r="L18" s="295"/>
      <c r="M18" s="296"/>
      <c r="N18" s="297"/>
      <c r="O18" s="298"/>
      <c r="P18" s="299"/>
    </row>
    <row r="19" ht="22.5" spans="1:16">
      <c r="A19" s="180" t="s">
        <v>77</v>
      </c>
      <c r="B19" s="209" t="s">
        <v>78</v>
      </c>
      <c r="C19" s="182" t="s">
        <v>67</v>
      </c>
      <c r="D19" s="183" t="s">
        <v>79</v>
      </c>
      <c r="E19" s="184" t="s">
        <v>64</v>
      </c>
      <c r="F19" s="184">
        <v>2.88</v>
      </c>
      <c r="G19" s="185">
        <v>58.72</v>
      </c>
      <c r="H19" s="186">
        <v>26.41</v>
      </c>
      <c r="I19" s="185">
        <f t="shared" si="0"/>
        <v>74.22</v>
      </c>
      <c r="J19" s="293">
        <f t="shared" si="1"/>
        <v>213.75</v>
      </c>
      <c r="K19" s="294"/>
      <c r="L19" s="295"/>
      <c r="M19" s="296"/>
      <c r="N19" s="297"/>
      <c r="O19" s="298"/>
      <c r="P19" s="299"/>
    </row>
    <row r="20" ht="101.25" spans="1:16">
      <c r="A20" s="180" t="s">
        <v>80</v>
      </c>
      <c r="B20" s="209" t="s">
        <v>81</v>
      </c>
      <c r="C20" s="182" t="s">
        <v>82</v>
      </c>
      <c r="D20" s="183" t="s">
        <v>83</v>
      </c>
      <c r="E20" s="184" t="s">
        <v>84</v>
      </c>
      <c r="F20" s="184">
        <v>10</v>
      </c>
      <c r="G20" s="185">
        <v>20</v>
      </c>
      <c r="H20" s="186">
        <v>26.41</v>
      </c>
      <c r="I20" s="185">
        <f t="shared" si="0"/>
        <v>25.28</v>
      </c>
      <c r="J20" s="293">
        <f t="shared" si="1"/>
        <v>252.8</v>
      </c>
      <c r="K20" s="294"/>
      <c r="L20" s="295"/>
      <c r="M20" s="296"/>
      <c r="N20" s="297"/>
      <c r="O20" s="298"/>
      <c r="P20" s="299"/>
    </row>
    <row r="21" ht="45" spans="1:16">
      <c r="A21" s="180" t="s">
        <v>85</v>
      </c>
      <c r="B21" s="209" t="s">
        <v>86</v>
      </c>
      <c r="C21" s="182" t="s">
        <v>87</v>
      </c>
      <c r="D21" s="183" t="s">
        <v>88</v>
      </c>
      <c r="E21" s="184" t="s">
        <v>89</v>
      </c>
      <c r="F21" s="184">
        <v>10</v>
      </c>
      <c r="G21" s="185">
        <v>22.55</v>
      </c>
      <c r="H21" s="186">
        <v>26.41</v>
      </c>
      <c r="I21" s="185">
        <f t="shared" si="0"/>
        <v>28.5</v>
      </c>
      <c r="J21" s="293">
        <f t="shared" si="1"/>
        <v>285</v>
      </c>
      <c r="K21" s="294"/>
      <c r="L21" s="295"/>
      <c r="M21" s="296"/>
      <c r="N21" s="297"/>
      <c r="O21" s="298"/>
      <c r="P21" s="299"/>
    </row>
    <row r="22" spans="1:16">
      <c r="A22" s="210">
        <v>4</v>
      </c>
      <c r="B22" s="211"/>
      <c r="C22" s="212"/>
      <c r="D22" s="213" t="s">
        <v>18</v>
      </c>
      <c r="E22" s="214"/>
      <c r="F22" s="214"/>
      <c r="G22" s="215"/>
      <c r="H22" s="216"/>
      <c r="I22" s="300"/>
      <c r="J22" s="301"/>
      <c r="K22" s="302">
        <f>SUM(J23)</f>
        <v>87252.26</v>
      </c>
      <c r="L22" s="303"/>
      <c r="M22" s="304"/>
      <c r="N22" s="305"/>
      <c r="O22" s="306"/>
      <c r="P22" s="307"/>
    </row>
    <row r="23" ht="22.5" spans="1:16">
      <c r="A23" s="217" t="s">
        <v>90</v>
      </c>
      <c r="B23" s="218" t="s">
        <v>91</v>
      </c>
      <c r="C23" s="218" t="s">
        <v>67</v>
      </c>
      <c r="D23" s="219" t="s">
        <v>92</v>
      </c>
      <c r="E23" s="218" t="s">
        <v>93</v>
      </c>
      <c r="F23" s="220">
        <v>1124.24</v>
      </c>
      <c r="G23" s="221">
        <v>61.4</v>
      </c>
      <c r="H23" s="222">
        <v>26.41</v>
      </c>
      <c r="I23" s="185">
        <f t="shared" ref="I23" si="2">TRUNC(G23*(1+(H23/100)),2)</f>
        <v>77.61</v>
      </c>
      <c r="J23" s="293">
        <f t="shared" ref="J23" si="3">TRUNC(F23*I23,2)</f>
        <v>87252.26</v>
      </c>
      <c r="K23" s="294"/>
      <c r="L23" s="295"/>
      <c r="M23" s="296"/>
      <c r="N23" s="297"/>
      <c r="O23" s="298"/>
      <c r="P23" s="299"/>
    </row>
    <row r="24" spans="1:16">
      <c r="A24" s="210">
        <v>5</v>
      </c>
      <c r="B24" s="211"/>
      <c r="C24" s="212"/>
      <c r="D24" s="213" t="s">
        <v>20</v>
      </c>
      <c r="E24" s="223"/>
      <c r="F24" s="223"/>
      <c r="G24" s="224"/>
      <c r="H24" s="225"/>
      <c r="I24" s="207"/>
      <c r="J24" s="308"/>
      <c r="K24" s="302">
        <f>SUM(J25)</f>
        <v>4708.79</v>
      </c>
      <c r="L24" s="303"/>
      <c r="M24" s="309"/>
      <c r="N24" s="305"/>
      <c r="O24" s="310"/>
      <c r="P24" s="311"/>
    </row>
    <row r="25" ht="22.5" spans="1:16">
      <c r="A25" s="217" t="s">
        <v>94</v>
      </c>
      <c r="B25" s="226" t="s">
        <v>95</v>
      </c>
      <c r="C25" s="227" t="s">
        <v>67</v>
      </c>
      <c r="D25" s="228" t="s">
        <v>96</v>
      </c>
      <c r="E25" s="229" t="s">
        <v>73</v>
      </c>
      <c r="F25" s="229">
        <v>1</v>
      </c>
      <c r="G25" s="230">
        <v>3725.02</v>
      </c>
      <c r="H25" s="222">
        <v>26.41</v>
      </c>
      <c r="I25" s="185">
        <f t="shared" ref="I25" si="4">TRUNC(G25*(1+(H25/100)),2)</f>
        <v>4708.79</v>
      </c>
      <c r="J25" s="293">
        <f t="shared" ref="J25" si="5">TRUNC(F25*I25,2)</f>
        <v>4708.79</v>
      </c>
      <c r="K25" s="294"/>
      <c r="L25" s="295"/>
      <c r="M25" s="296"/>
      <c r="N25" s="297"/>
      <c r="O25" s="298"/>
      <c r="P25" s="299"/>
    </row>
    <row r="26" spans="1:16">
      <c r="A26" s="210">
        <v>6</v>
      </c>
      <c r="B26" s="231"/>
      <c r="C26" s="232"/>
      <c r="D26" s="233" t="s">
        <v>22</v>
      </c>
      <c r="E26" s="232"/>
      <c r="F26" s="234"/>
      <c r="G26" s="235"/>
      <c r="H26" s="216"/>
      <c r="I26" s="300"/>
      <c r="J26" s="301"/>
      <c r="K26" s="302">
        <f>SUM(J27)</f>
        <v>463.09</v>
      </c>
      <c r="L26" s="303"/>
      <c r="M26" s="304"/>
      <c r="N26" s="305"/>
      <c r="O26" s="306"/>
      <c r="P26" s="307"/>
    </row>
    <row r="27" ht="33.75" spans="1:16">
      <c r="A27" s="217" t="s">
        <v>97</v>
      </c>
      <c r="B27" s="218" t="s">
        <v>98</v>
      </c>
      <c r="C27" s="218" t="s">
        <v>67</v>
      </c>
      <c r="D27" s="219" t="s">
        <v>99</v>
      </c>
      <c r="E27" s="218" t="s">
        <v>64</v>
      </c>
      <c r="F27" s="220">
        <v>4.5</v>
      </c>
      <c r="G27" s="221">
        <v>81.41</v>
      </c>
      <c r="H27" s="222">
        <v>26.41</v>
      </c>
      <c r="I27" s="185">
        <f t="shared" ref="I27" si="6">TRUNC(G27*(1+(H27/100)),2)</f>
        <v>102.91</v>
      </c>
      <c r="J27" s="293">
        <f t="shared" ref="J27" si="7">TRUNC(F27*I27,2)</f>
        <v>463.09</v>
      </c>
      <c r="K27" s="294"/>
      <c r="L27" s="295"/>
      <c r="M27" s="296"/>
      <c r="N27" s="297"/>
      <c r="O27" s="298"/>
      <c r="P27" s="299"/>
    </row>
    <row r="28" spans="1:16">
      <c r="A28" s="210" t="s">
        <v>23</v>
      </c>
      <c r="B28" s="231"/>
      <c r="C28" s="232"/>
      <c r="D28" s="233" t="s">
        <v>24</v>
      </c>
      <c r="E28" s="232"/>
      <c r="F28" s="234"/>
      <c r="G28" s="236"/>
      <c r="H28" s="216"/>
      <c r="I28" s="300"/>
      <c r="J28" s="301"/>
      <c r="K28" s="302">
        <f>SUM(J29)</f>
        <v>132558.66</v>
      </c>
      <c r="L28" s="303"/>
      <c r="M28" s="304"/>
      <c r="N28" s="305"/>
      <c r="O28" s="306"/>
      <c r="P28" s="307"/>
    </row>
    <row r="29" spans="1:16">
      <c r="A29" s="217" t="s">
        <v>100</v>
      </c>
      <c r="B29" s="218" t="s">
        <v>101</v>
      </c>
      <c r="C29" s="218" t="s">
        <v>67</v>
      </c>
      <c r="D29" s="237" t="s">
        <v>102</v>
      </c>
      <c r="E29" s="218" t="s">
        <v>64</v>
      </c>
      <c r="F29" s="220">
        <v>140.4</v>
      </c>
      <c r="G29" s="221">
        <v>746.9</v>
      </c>
      <c r="H29" s="222">
        <v>26.41</v>
      </c>
      <c r="I29" s="185">
        <f t="shared" ref="I29" si="8">TRUNC(G29*(1+(H29/100)),2)</f>
        <v>944.15</v>
      </c>
      <c r="J29" s="293">
        <f t="shared" ref="J29" si="9">TRUNC(F29*I29,2)</f>
        <v>132558.66</v>
      </c>
      <c r="K29" s="294"/>
      <c r="L29" s="295"/>
      <c r="M29" s="296"/>
      <c r="N29" s="297"/>
      <c r="O29" s="298"/>
      <c r="P29" s="299"/>
    </row>
    <row r="30" spans="1:16">
      <c r="A30" s="210">
        <v>8</v>
      </c>
      <c r="B30" s="211"/>
      <c r="C30" s="212"/>
      <c r="D30" s="213" t="s">
        <v>26</v>
      </c>
      <c r="E30" s="223"/>
      <c r="F30" s="223"/>
      <c r="G30" s="224"/>
      <c r="H30" s="225"/>
      <c r="I30" s="207"/>
      <c r="J30" s="308"/>
      <c r="K30" s="302">
        <f>SUM(J31)</f>
        <v>94969.17</v>
      </c>
      <c r="L30" s="303"/>
      <c r="M30" s="309"/>
      <c r="N30" s="305"/>
      <c r="O30" s="310"/>
      <c r="P30" s="311"/>
    </row>
    <row r="31" ht="22.5" spans="1:16">
      <c r="A31" s="217" t="s">
        <v>103</v>
      </c>
      <c r="B31" s="226" t="s">
        <v>104</v>
      </c>
      <c r="C31" s="227" t="s">
        <v>67</v>
      </c>
      <c r="D31" s="228" t="s">
        <v>105</v>
      </c>
      <c r="E31" s="229" t="s">
        <v>106</v>
      </c>
      <c r="F31" s="229">
        <v>3</v>
      </c>
      <c r="G31" s="230">
        <v>27082.21</v>
      </c>
      <c r="H31" s="222">
        <v>16.89</v>
      </c>
      <c r="I31" s="185">
        <f t="shared" ref="I31" si="10">TRUNC(G31*(1+(H31/100)),2)</f>
        <v>31656.39</v>
      </c>
      <c r="J31" s="293">
        <f t="shared" ref="J31" si="11">TRUNC(F31*I31,2)</f>
        <v>94969.17</v>
      </c>
      <c r="K31" s="294"/>
      <c r="L31" s="295"/>
      <c r="M31" s="296"/>
      <c r="N31" s="297"/>
      <c r="O31" s="298"/>
      <c r="P31" s="299"/>
    </row>
    <row r="32" spans="1:16">
      <c r="A32" s="210">
        <v>9</v>
      </c>
      <c r="B32" s="211"/>
      <c r="C32" s="212"/>
      <c r="D32" s="213" t="s">
        <v>28</v>
      </c>
      <c r="E32" s="223"/>
      <c r="F32" s="223"/>
      <c r="G32" s="224"/>
      <c r="H32" s="225"/>
      <c r="I32" s="207"/>
      <c r="J32" s="308"/>
      <c r="K32" s="302">
        <f>SUM(J33:J34)</f>
        <v>760.72</v>
      </c>
      <c r="L32" s="303"/>
      <c r="M32" s="309"/>
      <c r="N32" s="305"/>
      <c r="O32" s="310"/>
      <c r="P32" s="311"/>
    </row>
    <row r="33" ht="90" spans="1:16">
      <c r="A33" s="217" t="s">
        <v>94</v>
      </c>
      <c r="B33" s="238" t="s">
        <v>107</v>
      </c>
      <c r="C33" s="227" t="s">
        <v>108</v>
      </c>
      <c r="D33" s="228" t="s">
        <v>109</v>
      </c>
      <c r="E33" s="229" t="s">
        <v>73</v>
      </c>
      <c r="F33" s="229">
        <v>1</v>
      </c>
      <c r="G33" s="230">
        <v>279.39</v>
      </c>
      <c r="H33" s="222">
        <v>26.41</v>
      </c>
      <c r="I33" s="185">
        <f t="shared" ref="I33:I34" si="12">TRUNC(G33*(1+(H33/100)),2)</f>
        <v>353.17</v>
      </c>
      <c r="J33" s="293">
        <f t="shared" ref="J33:J34" si="13">TRUNC(F33*I33,2)</f>
        <v>353.17</v>
      </c>
      <c r="K33" s="294"/>
      <c r="L33" s="295"/>
      <c r="M33" s="296"/>
      <c r="N33" s="297"/>
      <c r="O33" s="298"/>
      <c r="P33" s="299"/>
    </row>
    <row r="34" spans="1:16">
      <c r="A34" s="180" t="s">
        <v>110</v>
      </c>
      <c r="B34" s="209" t="s">
        <v>70</v>
      </c>
      <c r="C34" s="182" t="s">
        <v>71</v>
      </c>
      <c r="D34" s="183" t="s">
        <v>111</v>
      </c>
      <c r="E34" s="184" t="s">
        <v>64</v>
      </c>
      <c r="F34" s="184">
        <v>36.75</v>
      </c>
      <c r="G34" s="185">
        <v>8.77497595</v>
      </c>
      <c r="H34" s="186">
        <v>26.41</v>
      </c>
      <c r="I34" s="185">
        <f t="shared" si="12"/>
        <v>11.09</v>
      </c>
      <c r="J34" s="293">
        <f t="shared" si="13"/>
        <v>407.55</v>
      </c>
      <c r="K34" s="294"/>
      <c r="L34" s="295"/>
      <c r="M34" s="296"/>
      <c r="N34" s="297"/>
      <c r="O34" s="298"/>
      <c r="P34" s="299"/>
    </row>
    <row r="35" spans="1:16">
      <c r="A35" s="239"/>
      <c r="B35" s="240"/>
      <c r="C35" s="241"/>
      <c r="D35" s="242"/>
      <c r="E35" s="243"/>
      <c r="F35" s="244"/>
      <c r="G35" s="245"/>
      <c r="H35" s="246"/>
      <c r="I35" s="312"/>
      <c r="J35" s="313"/>
      <c r="K35" s="314"/>
      <c r="L35" s="315"/>
      <c r="M35" s="316"/>
      <c r="N35" s="317"/>
      <c r="O35" s="318"/>
      <c r="P35" s="319"/>
    </row>
    <row r="36" ht="13.5" customHeight="1" spans="1:16">
      <c r="A36" s="247" t="s">
        <v>112</v>
      </c>
      <c r="B36" s="248"/>
      <c r="C36" s="248"/>
      <c r="D36" s="248"/>
      <c r="E36" s="248"/>
      <c r="F36" s="248"/>
      <c r="G36" s="248"/>
      <c r="H36" s="248"/>
      <c r="I36" s="248"/>
      <c r="J36" s="320"/>
      <c r="K36" s="321">
        <f>SUM(K12:K35)</f>
        <v>348435.96</v>
      </c>
      <c r="L36" s="322" t="s">
        <v>113</v>
      </c>
      <c r="M36" s="323"/>
      <c r="N36" s="323"/>
      <c r="O36" s="323"/>
      <c r="P36" s="324">
        <f>SUM(P12:P35)</f>
        <v>0</v>
      </c>
    </row>
    <row r="37" ht="32.25" customHeight="1" spans="1:16">
      <c r="A37" s="249" t="s">
        <v>30</v>
      </c>
      <c r="B37" s="249"/>
      <c r="C37" s="249"/>
      <c r="D37" s="249"/>
      <c r="E37" s="249"/>
      <c r="F37" s="249"/>
      <c r="G37" s="250" t="s">
        <v>31</v>
      </c>
      <c r="H37" s="251"/>
      <c r="I37" s="251"/>
      <c r="J37" s="251"/>
      <c r="K37" s="251"/>
      <c r="L37" s="251"/>
      <c r="M37" s="251"/>
      <c r="N37" s="251"/>
      <c r="O37" s="251"/>
      <c r="P37" s="325"/>
    </row>
    <row r="38" ht="36" customHeight="1" spans="1:16">
      <c r="A38" s="252" t="s">
        <v>32</v>
      </c>
      <c r="B38" s="253"/>
      <c r="C38" s="253"/>
      <c r="D38" s="254"/>
      <c r="E38" s="255" t="s">
        <v>114</v>
      </c>
      <c r="F38" s="256"/>
      <c r="G38" s="257"/>
      <c r="H38" s="258"/>
      <c r="I38" s="258"/>
      <c r="J38" s="258"/>
      <c r="K38" s="258"/>
      <c r="L38" s="258"/>
      <c r="M38" s="258"/>
      <c r="N38" s="258"/>
      <c r="O38" s="258"/>
      <c r="P38" s="326"/>
    </row>
    <row r="39" spans="1:16">
      <c r="A39" s="259" t="s">
        <v>115</v>
      </c>
      <c r="B39" s="260" t="s">
        <v>116</v>
      </c>
      <c r="C39" s="260"/>
      <c r="D39" s="260"/>
      <c r="E39" s="260"/>
      <c r="F39" s="260"/>
      <c r="G39" s="261"/>
      <c r="H39" s="261"/>
      <c r="I39" s="261"/>
      <c r="J39" s="261"/>
      <c r="K39" s="261"/>
      <c r="L39" s="261"/>
      <c r="M39" s="261"/>
      <c r="N39" s="261"/>
      <c r="O39" s="327"/>
      <c r="P39" s="327"/>
    </row>
    <row r="40" spans="1:16">
      <c r="A40" s="262"/>
      <c r="B40" s="263" t="s">
        <v>117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327"/>
      <c r="P40" s="327"/>
    </row>
    <row r="41" spans="1:16">
      <c r="A41" s="262"/>
      <c r="B41" s="264" t="s">
        <v>118</v>
      </c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</row>
    <row r="42" spans="1:16">
      <c r="A42" s="262"/>
      <c r="B42" s="265" t="s">
        <v>119</v>
      </c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327"/>
      <c r="P42" s="327"/>
    </row>
    <row r="43" ht="24.75" customHeight="1" spans="1:16">
      <c r="A43" s="262"/>
      <c r="B43" s="266" t="s">
        <v>120</v>
      </c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</row>
    <row r="44" spans="1:16">
      <c r="A44" s="262"/>
      <c r="B44" s="267" t="s">
        <v>121</v>
      </c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327"/>
    </row>
    <row r="45" spans="1:16">
      <c r="A45" s="262"/>
      <c r="B45" s="264" t="s">
        <v>122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327"/>
      <c r="P45" s="327"/>
    </row>
    <row r="46" ht="28.5" customHeight="1" spans="1:16">
      <c r="A46" s="262"/>
      <c r="B46" s="404" t="s">
        <v>123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</row>
    <row r="194" ht="30" customHeight="1"/>
    <row r="195" ht="35.25" customHeight="1"/>
    <row r="196" ht="40.5" customHeight="1"/>
    <row r="199" customHeight="1"/>
    <row r="200" customHeight="1" spans="15:15">
      <c r="O200" s="328"/>
    </row>
    <row r="201" ht="24" customHeight="1"/>
    <row r="202" customHeight="1"/>
    <row r="203" customHeight="1"/>
    <row r="204" ht="27" customHeight="1"/>
    <row r="358" ht="15" customHeight="1"/>
    <row r="359" ht="33.75" customHeight="1"/>
    <row r="360" ht="31.5" customHeight="1"/>
    <row r="361" ht="24.75" customHeight="1"/>
    <row r="366" ht="26.25" customHeight="1"/>
  </sheetData>
  <sheetProtection password="DA3D" sheet="1" selectLockedCells="1" objects="1"/>
  <mergeCells count="39">
    <mergeCell ref="A1:P1"/>
    <mergeCell ref="A2:P2"/>
    <mergeCell ref="A3:L3"/>
    <mergeCell ref="A5:P5"/>
    <mergeCell ref="A6:P6"/>
    <mergeCell ref="A7:O7"/>
    <mergeCell ref="E8:K8"/>
    <mergeCell ref="L8:P8"/>
    <mergeCell ref="I9:K9"/>
    <mergeCell ref="N9:P9"/>
    <mergeCell ref="J10:K10"/>
    <mergeCell ref="O10:P10"/>
    <mergeCell ref="A36:I36"/>
    <mergeCell ref="L36:O36"/>
    <mergeCell ref="A37:F37"/>
    <mergeCell ref="A38:D38"/>
    <mergeCell ref="E38:F38"/>
    <mergeCell ref="B39:N39"/>
    <mergeCell ref="B40:N40"/>
    <mergeCell ref="B41:P41"/>
    <mergeCell ref="B42:N42"/>
    <mergeCell ref="B43:P43"/>
    <mergeCell ref="B44:O44"/>
    <mergeCell ref="B45:N45"/>
    <mergeCell ref="B46:P46"/>
    <mergeCell ref="A9:A11"/>
    <mergeCell ref="A39:A46"/>
    <mergeCell ref="B9:B11"/>
    <mergeCell ref="C9:C11"/>
    <mergeCell ref="D9:D11"/>
    <mergeCell ref="E9:E11"/>
    <mergeCell ref="F9:F11"/>
    <mergeCell ref="G9:G11"/>
    <mergeCell ref="H9:H11"/>
    <mergeCell ref="I10:I11"/>
    <mergeCell ref="L9:L11"/>
    <mergeCell ref="M9:M11"/>
    <mergeCell ref="N10:N11"/>
    <mergeCell ref="G37:P38"/>
  </mergeCells>
  <printOptions horizontalCentered="1"/>
  <pageMargins left="0" right="0" top="0.78740157480315" bottom="0.826771653543307" header="0.47244094488189" footer="0.196850393700787"/>
  <pageSetup paperSize="9" scale="75" fitToHeight="16" orientation="landscape"/>
  <headerFooter>
    <oddHeader>&amp;R&amp;"Verdana,Normal"&amp;8Fls.:______
Processo n.º 23069.183923/2022-12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4"/>
  <sheetViews>
    <sheetView workbookViewId="0">
      <selection activeCell="A4" sqref="A4:M4"/>
    </sheetView>
  </sheetViews>
  <sheetFormatPr defaultColWidth="9" defaultRowHeight="15"/>
  <cols>
    <col min="1" max="1" width="6" customWidth="1"/>
    <col min="2" max="2" width="31.1428571428571" customWidth="1"/>
    <col min="3" max="3" width="13" customWidth="1"/>
    <col min="4" max="4" width="13.1428571428571" customWidth="1"/>
    <col min="5" max="5" width="10.1428571428571" customWidth="1"/>
    <col min="6" max="6" width="11.4285714285714" customWidth="1"/>
    <col min="7" max="10" width="12.7142857142857" customWidth="1"/>
    <col min="11" max="11" width="12.4285714285714" customWidth="1"/>
    <col min="12" max="12" width="12.7142857142857" customWidth="1"/>
    <col min="13" max="13" width="13.1428571428571" customWidth="1"/>
    <col min="14" max="14" width="12.2857142857143" customWidth="1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7"/>
      <c r="O1" s="97"/>
      <c r="P1" s="97"/>
    </row>
    <row r="2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7"/>
      <c r="O2" s="97"/>
      <c r="P2" s="97"/>
    </row>
    <row r="3" spans="1:16">
      <c r="A3" s="2" t="s">
        <v>124</v>
      </c>
      <c r="B3" s="2"/>
      <c r="C3" s="2"/>
      <c r="D3" s="2"/>
      <c r="E3" s="2"/>
      <c r="F3" s="2"/>
      <c r="G3" s="2"/>
      <c r="H3" s="2"/>
      <c r="I3" s="2"/>
      <c r="J3" s="98" t="str">
        <f>Orçamento!$M$3</f>
        <v>137/2022</v>
      </c>
      <c r="K3" s="98"/>
      <c r="L3" s="98"/>
      <c r="M3" s="98"/>
      <c r="N3" s="99"/>
      <c r="O3" s="99"/>
      <c r="P3" s="99"/>
    </row>
    <row r="4" spans="1:16">
      <c r="A4" s="3" t="s">
        <v>125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0"/>
      <c r="O4" s="101"/>
      <c r="P4" s="102"/>
    </row>
    <row r="5" customHeight="1" spans="1:16">
      <c r="A5" s="4" t="str">
        <f>Orçamento!$A$6</f>
        <v>OBRA: Fornecimento, montagem e instalação de 01 (um) equipamento de transporte vertical no Instituto de Humanidades e Saúde da UFF.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03"/>
      <c r="O5" s="103"/>
      <c r="P5" s="103"/>
    </row>
    <row r="6" customHeight="1" spans="1:1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04"/>
      <c r="O6" s="104"/>
      <c r="P6" s="104"/>
      <c r="Q6" s="104"/>
    </row>
    <row r="7" ht="29.25" customHeight="1" spans="1:15">
      <c r="A7" s="5" t="str">
        <f>Orçamento!$A$7</f>
        <v>Local: Av. Jane Maria Martins Figueira, 1401, Jardim Mariléa, Rio das Ostras, RJ.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05"/>
      <c r="O7" s="105"/>
    </row>
    <row r="8" ht="15.75" spans="1:14">
      <c r="A8" s="6" t="s">
        <v>6</v>
      </c>
      <c r="B8" s="7" t="s">
        <v>126</v>
      </c>
      <c r="C8" s="7" t="s">
        <v>127</v>
      </c>
      <c r="D8" s="7" t="s">
        <v>8</v>
      </c>
      <c r="E8" s="8" t="s">
        <v>128</v>
      </c>
      <c r="F8" s="8"/>
      <c r="G8" s="8"/>
      <c r="H8" s="8"/>
      <c r="I8" s="106"/>
      <c r="J8" s="106"/>
      <c r="K8" s="106"/>
      <c r="L8" s="106"/>
      <c r="M8" s="107" t="s">
        <v>129</v>
      </c>
      <c r="N8" s="108"/>
    </row>
    <row r="9" spans="1:14">
      <c r="A9" s="9"/>
      <c r="B9" s="10"/>
      <c r="C9" s="10"/>
      <c r="D9" s="10"/>
      <c r="E9" s="11" t="s">
        <v>130</v>
      </c>
      <c r="F9" s="11" t="s">
        <v>131</v>
      </c>
      <c r="G9" s="11" t="s">
        <v>132</v>
      </c>
      <c r="H9" s="11" t="s">
        <v>133</v>
      </c>
      <c r="I9" s="109" t="s">
        <v>134</v>
      </c>
      <c r="J9" s="109" t="s">
        <v>135</v>
      </c>
      <c r="K9" s="109" t="s">
        <v>136</v>
      </c>
      <c r="L9" s="109" t="s">
        <v>137</v>
      </c>
      <c r="M9" s="110"/>
      <c r="N9" s="108"/>
    </row>
    <row r="10" ht="9.95" customHeight="1" spans="1:14">
      <c r="A10" s="12" t="s">
        <v>138</v>
      </c>
      <c r="B10" s="13" t="str">
        <f>Resumo!$B$10</f>
        <v>PROJETO</v>
      </c>
      <c r="C10" s="14">
        <f>Resumo!D10</f>
        <v>5175.76</v>
      </c>
      <c r="D10" s="15">
        <f>C10/C$29</f>
        <v>0.0148542647549926</v>
      </c>
      <c r="E10" s="16">
        <v>1</v>
      </c>
      <c r="F10" s="17"/>
      <c r="G10" s="17"/>
      <c r="H10" s="17"/>
      <c r="I10" s="111"/>
      <c r="J10" s="111"/>
      <c r="K10" s="111"/>
      <c r="L10" s="111"/>
      <c r="M10" s="112">
        <f>SUM(E10:L10)</f>
        <v>1</v>
      </c>
      <c r="N10" s="108"/>
    </row>
    <row r="11" customHeight="1" spans="1:14">
      <c r="A11" s="18"/>
      <c r="B11" s="19"/>
      <c r="C11" s="20"/>
      <c r="D11" s="21"/>
      <c r="E11" s="22">
        <f>$C10*E10</f>
        <v>5175.76</v>
      </c>
      <c r="F11" s="23"/>
      <c r="G11" s="23"/>
      <c r="H11" s="23"/>
      <c r="I11" s="113"/>
      <c r="J11" s="113"/>
      <c r="K11" s="113"/>
      <c r="L11" s="23"/>
      <c r="M11" s="114">
        <f>SUM(E11:L11)</f>
        <v>5175.76</v>
      </c>
      <c r="N11" s="115"/>
    </row>
    <row r="12" ht="9.95" customHeight="1" spans="1:14">
      <c r="A12" s="24" t="s">
        <v>139</v>
      </c>
      <c r="B12" s="25" t="str">
        <f>Resumo!$B$12</f>
        <v>GERENCIAMENTO DE OBRA</v>
      </c>
      <c r="C12" s="26">
        <f>Resumo!$D$12</f>
        <v>21500.24</v>
      </c>
      <c r="D12" s="15">
        <f>C12/C$29</f>
        <v>0.0617049973831633</v>
      </c>
      <c r="E12" s="22"/>
      <c r="F12" s="27">
        <f>E32+F32</f>
        <v>0.155354447045431</v>
      </c>
      <c r="G12" s="27">
        <f>G32</f>
        <v>0.194770686115301</v>
      </c>
      <c r="H12" s="27">
        <f t="shared" ref="H12:L12" si="0">H32</f>
        <v>0.205963608075618</v>
      </c>
      <c r="I12" s="27">
        <f t="shared" si="0"/>
        <v>0.264060147664501</v>
      </c>
      <c r="J12" s="27">
        <f t="shared" si="0"/>
        <v>0.00323467408211009</v>
      </c>
      <c r="K12" s="27">
        <f t="shared" si="0"/>
        <v>0.174289618766649</v>
      </c>
      <c r="L12" s="27">
        <f t="shared" si="0"/>
        <v>0.00232681825038879</v>
      </c>
      <c r="M12" s="112">
        <f>SUM(E12:L12)</f>
        <v>1</v>
      </c>
      <c r="N12" s="115"/>
    </row>
    <row r="13" customHeight="1" spans="1:14">
      <c r="A13" s="18"/>
      <c r="B13" s="19"/>
      <c r="C13" s="20"/>
      <c r="D13" s="21"/>
      <c r="E13" s="22"/>
      <c r="F13" s="22">
        <f>$C12*F12</f>
        <v>3340.15789654407</v>
      </c>
      <c r="G13" s="22">
        <f t="shared" ref="G13:L13" si="1">$C12*G12</f>
        <v>4187.61649644364</v>
      </c>
      <c r="H13" s="22">
        <f t="shared" si="1"/>
        <v>4428.26700489173</v>
      </c>
      <c r="I13" s="22">
        <f t="shared" si="1"/>
        <v>5677.35654922221</v>
      </c>
      <c r="J13" s="22">
        <f t="shared" si="1"/>
        <v>69.5462690871466</v>
      </c>
      <c r="K13" s="22">
        <f t="shared" si="1"/>
        <v>3747.26863299146</v>
      </c>
      <c r="L13" s="22">
        <f t="shared" si="1"/>
        <v>50.0271508197391</v>
      </c>
      <c r="M13" s="114">
        <f>SUM(E13:L13)</f>
        <v>21500.24</v>
      </c>
      <c r="N13" s="115"/>
    </row>
    <row r="14" ht="9.95" customHeight="1" spans="1:14">
      <c r="A14" s="24" t="s">
        <v>140</v>
      </c>
      <c r="B14" s="28" t="str">
        <f>Resumo!$B$14</f>
        <v>SERVIÇOS PRELIMINARES</v>
      </c>
      <c r="C14" s="26">
        <f>Resumo!D14</f>
        <v>1047.27</v>
      </c>
      <c r="D14" s="15">
        <f>C14/C$29</f>
        <v>0.00300563122130104</v>
      </c>
      <c r="E14" s="29"/>
      <c r="F14" s="30">
        <v>1</v>
      </c>
      <c r="G14" s="29"/>
      <c r="H14" s="29"/>
      <c r="I14" s="29"/>
      <c r="J14" s="29"/>
      <c r="K14" s="29"/>
      <c r="L14" s="29"/>
      <c r="M14" s="116">
        <f t="shared" ref="M14:M27" si="2">SUM(E14:L14)</f>
        <v>1</v>
      </c>
      <c r="N14" s="115"/>
    </row>
    <row r="15" spans="1:14">
      <c r="A15" s="18"/>
      <c r="B15" s="31"/>
      <c r="C15" s="20"/>
      <c r="D15" s="21"/>
      <c r="E15" s="32"/>
      <c r="F15" s="22">
        <f>$C14*F14</f>
        <v>1047.27</v>
      </c>
      <c r="G15" s="33"/>
      <c r="H15" s="33"/>
      <c r="I15" s="33"/>
      <c r="J15" s="33"/>
      <c r="K15" s="33"/>
      <c r="L15" s="33"/>
      <c r="M15" s="117">
        <f t="shared" si="2"/>
        <v>1047.27</v>
      </c>
      <c r="N15" s="115"/>
    </row>
    <row r="16" ht="9.95" customHeight="1" spans="1:14">
      <c r="A16" s="24" t="s">
        <v>141</v>
      </c>
      <c r="B16" s="28" t="str">
        <f>Resumo!$B$16</f>
        <v>SUPERESTRUTURA</v>
      </c>
      <c r="C16" s="26">
        <f>Resumo!$D$16</f>
        <v>87252.26</v>
      </c>
      <c r="D16" s="15">
        <f>C16/C$29</f>
        <v>0.250411180292643</v>
      </c>
      <c r="E16" s="32"/>
      <c r="F16" s="27">
        <v>0.5</v>
      </c>
      <c r="G16" s="27">
        <v>0.5</v>
      </c>
      <c r="H16" s="33"/>
      <c r="I16" s="118"/>
      <c r="J16" s="118"/>
      <c r="K16" s="118"/>
      <c r="L16" s="118"/>
      <c r="M16" s="112">
        <f t="shared" si="2"/>
        <v>1</v>
      </c>
      <c r="N16" s="115"/>
    </row>
    <row r="17" spans="1:14">
      <c r="A17" s="18"/>
      <c r="B17" s="31"/>
      <c r="C17" s="20"/>
      <c r="D17" s="21"/>
      <c r="E17" s="32"/>
      <c r="F17" s="22">
        <f>$C16*F16</f>
        <v>43626.13</v>
      </c>
      <c r="G17" s="22">
        <f>$C16*G16</f>
        <v>43626.13</v>
      </c>
      <c r="H17" s="33"/>
      <c r="I17" s="118"/>
      <c r="J17" s="118"/>
      <c r="K17" s="118"/>
      <c r="L17" s="118"/>
      <c r="M17" s="114">
        <f t="shared" si="2"/>
        <v>87252.26</v>
      </c>
      <c r="N17" s="115"/>
    </row>
    <row r="18" ht="9.95" customHeight="1" spans="1:14">
      <c r="A18" s="24" t="s">
        <v>142</v>
      </c>
      <c r="B18" s="34" t="str">
        <f>Resumo!$B$18</f>
        <v>INSTALAÇÕES ELÉTRICAS</v>
      </c>
      <c r="C18" s="26">
        <f>Resumo!D18</f>
        <v>4708.79</v>
      </c>
      <c r="D18" s="15">
        <f>C18/C$29</f>
        <v>0.013514075872077</v>
      </c>
      <c r="E18" s="29"/>
      <c r="F18" s="35">
        <v>0.2</v>
      </c>
      <c r="G18" s="30">
        <v>0.2</v>
      </c>
      <c r="H18" s="35">
        <v>0.2</v>
      </c>
      <c r="I18" s="119">
        <v>0.2</v>
      </c>
      <c r="J18" s="119">
        <v>0.2</v>
      </c>
      <c r="K18" s="120"/>
      <c r="L18" s="120"/>
      <c r="M18" s="121">
        <f t="shared" si="2"/>
        <v>1</v>
      </c>
      <c r="N18" s="115"/>
    </row>
    <row r="19" spans="1:14">
      <c r="A19" s="18"/>
      <c r="B19" s="36"/>
      <c r="C19" s="20"/>
      <c r="D19" s="21"/>
      <c r="E19" s="32"/>
      <c r="F19" s="22">
        <f>$C18*F18</f>
        <v>941.758</v>
      </c>
      <c r="G19" s="22">
        <f>$C18*G18</f>
        <v>941.758</v>
      </c>
      <c r="H19" s="22">
        <f>$C18*H18</f>
        <v>941.758</v>
      </c>
      <c r="I19" s="22">
        <f>$C18*I18</f>
        <v>941.758</v>
      </c>
      <c r="J19" s="22">
        <f>$C18*J18</f>
        <v>941.758</v>
      </c>
      <c r="K19" s="118"/>
      <c r="L19" s="118"/>
      <c r="M19" s="117">
        <f t="shared" si="2"/>
        <v>4708.79</v>
      </c>
      <c r="N19" s="115"/>
    </row>
    <row r="20" ht="9.95" customHeight="1" spans="1:14">
      <c r="A20" s="24" t="s">
        <v>143</v>
      </c>
      <c r="B20" s="34" t="str">
        <f>Resumo!$B$20</f>
        <v>PINTURA</v>
      </c>
      <c r="C20" s="26">
        <f>Resumo!$D$20</f>
        <v>463.09</v>
      </c>
      <c r="D20" s="15">
        <f>C20/C$29</f>
        <v>0.00132905340769076</v>
      </c>
      <c r="E20" s="32"/>
      <c r="F20" s="22"/>
      <c r="G20" s="37">
        <v>0.25</v>
      </c>
      <c r="H20" s="37">
        <v>0.25</v>
      </c>
      <c r="I20" s="37">
        <v>0.25</v>
      </c>
      <c r="J20" s="122">
        <v>0.25</v>
      </c>
      <c r="K20" s="118"/>
      <c r="L20" s="118"/>
      <c r="M20" s="112">
        <f t="shared" si="2"/>
        <v>1</v>
      </c>
      <c r="N20" s="115"/>
    </row>
    <row r="21" spans="1:14">
      <c r="A21" s="38"/>
      <c r="B21" s="39"/>
      <c r="C21" s="40"/>
      <c r="D21" s="21"/>
      <c r="E21" s="32"/>
      <c r="F21" s="22"/>
      <c r="G21" s="22">
        <f t="shared" ref="G21:J21" si="3">$C20*G20</f>
        <v>115.7725</v>
      </c>
      <c r="H21" s="22">
        <f t="shared" si="3"/>
        <v>115.7725</v>
      </c>
      <c r="I21" s="22">
        <f t="shared" si="3"/>
        <v>115.7725</v>
      </c>
      <c r="J21" s="22">
        <f t="shared" si="3"/>
        <v>115.7725</v>
      </c>
      <c r="K21" s="118"/>
      <c r="L21" s="118"/>
      <c r="M21" s="114">
        <f t="shared" si="2"/>
        <v>463.09</v>
      </c>
      <c r="N21" s="115"/>
    </row>
    <row r="22" ht="9.95" customHeight="1" spans="1:14">
      <c r="A22" s="38" t="s">
        <v>144</v>
      </c>
      <c r="B22" s="39" t="str">
        <f>Resumo!$B$22</f>
        <v>VIDROS</v>
      </c>
      <c r="C22" s="40">
        <f>Resumo!$D$22</f>
        <v>132558.66</v>
      </c>
      <c r="D22" s="15">
        <f>C22/C$29</f>
        <v>0.380439091303894</v>
      </c>
      <c r="E22" s="32"/>
      <c r="F22" s="22"/>
      <c r="G22" s="22"/>
      <c r="H22" s="37">
        <v>0.5</v>
      </c>
      <c r="I22" s="37">
        <v>0.5</v>
      </c>
      <c r="J22" s="118"/>
      <c r="K22" s="118"/>
      <c r="L22" s="118"/>
      <c r="M22" s="112">
        <f t="shared" si="2"/>
        <v>1</v>
      </c>
      <c r="N22" s="115"/>
    </row>
    <row r="23" spans="1:14">
      <c r="A23" s="18"/>
      <c r="B23" s="36"/>
      <c r="C23" s="20"/>
      <c r="D23" s="21"/>
      <c r="E23" s="32"/>
      <c r="F23" s="22"/>
      <c r="G23" s="22"/>
      <c r="H23" s="22">
        <f t="shared" ref="H23" si="4">$C22*H22</f>
        <v>66279.33</v>
      </c>
      <c r="I23" s="22">
        <f t="shared" ref="I23" si="5">$C22*I22</f>
        <v>66279.33</v>
      </c>
      <c r="J23" s="118"/>
      <c r="K23" s="118"/>
      <c r="L23" s="118"/>
      <c r="M23" s="114">
        <f t="shared" si="2"/>
        <v>132558.66</v>
      </c>
      <c r="N23" s="115"/>
    </row>
    <row r="24" ht="9.95" customHeight="1" spans="1:14">
      <c r="A24" s="24" t="s">
        <v>145</v>
      </c>
      <c r="B24" s="34" t="str">
        <f>Resumo!$B$24</f>
        <v>EQUIPAMENTOS</v>
      </c>
      <c r="C24" s="41">
        <f>Resumo!D24</f>
        <v>94969.17</v>
      </c>
      <c r="D24" s="15">
        <f>C24/C$29</f>
        <v>0.272558463827901</v>
      </c>
      <c r="E24" s="42"/>
      <c r="F24" s="43"/>
      <c r="G24" s="27">
        <v>0.2</v>
      </c>
      <c r="H24" s="44"/>
      <c r="I24" s="27">
        <v>0.2</v>
      </c>
      <c r="J24" s="123"/>
      <c r="K24" s="124">
        <v>0.6</v>
      </c>
      <c r="L24" s="123"/>
      <c r="M24" s="116">
        <f t="shared" si="2"/>
        <v>1</v>
      </c>
      <c r="N24" s="115"/>
    </row>
    <row r="25" spans="1:14">
      <c r="A25" s="18"/>
      <c r="B25" s="36"/>
      <c r="C25" s="45"/>
      <c r="D25" s="21"/>
      <c r="E25" s="32"/>
      <c r="F25" s="32"/>
      <c r="G25" s="22">
        <f>$C24*G24</f>
        <v>18993.834</v>
      </c>
      <c r="H25" s="33"/>
      <c r="I25" s="22">
        <f>$C24*I24</f>
        <v>18993.834</v>
      </c>
      <c r="J25" s="118"/>
      <c r="K25" s="22">
        <f>$C24*K24</f>
        <v>56981.502</v>
      </c>
      <c r="L25" s="118"/>
      <c r="M25" s="117">
        <f t="shared" si="2"/>
        <v>94969.17</v>
      </c>
      <c r="N25" s="115"/>
    </row>
    <row r="26" ht="9.95" customHeight="1" spans="1:14">
      <c r="A26" s="24" t="s">
        <v>146</v>
      </c>
      <c r="B26" s="34" t="str">
        <f>Resumo!$B$26</f>
        <v>SERVIÇOS COMPLEMENTARES</v>
      </c>
      <c r="C26" s="41">
        <f>Resumo!D26</f>
        <v>760.72</v>
      </c>
      <c r="D26" s="15">
        <f>C26/C$29</f>
        <v>0.00218324193633746</v>
      </c>
      <c r="E26" s="46"/>
      <c r="F26" s="43"/>
      <c r="G26" s="43"/>
      <c r="H26" s="43"/>
      <c r="I26" s="43"/>
      <c r="J26" s="125"/>
      <c r="K26" s="125"/>
      <c r="L26" s="124">
        <v>1</v>
      </c>
      <c r="M26" s="116">
        <f t="shared" si="2"/>
        <v>1</v>
      </c>
      <c r="N26" s="115"/>
    </row>
    <row r="27" spans="1:14">
      <c r="A27" s="18"/>
      <c r="B27" s="36"/>
      <c r="C27" s="45"/>
      <c r="D27" s="21"/>
      <c r="E27" s="32"/>
      <c r="F27" s="33"/>
      <c r="G27" s="33"/>
      <c r="H27" s="33"/>
      <c r="I27" s="33"/>
      <c r="J27" s="118"/>
      <c r="K27" s="118"/>
      <c r="L27" s="22">
        <f>$C26*L26</f>
        <v>760.72</v>
      </c>
      <c r="M27" s="117">
        <f t="shared" si="2"/>
        <v>760.72</v>
      </c>
      <c r="N27" s="115"/>
    </row>
    <row r="28" ht="6.95" customHeight="1" spans="1:14">
      <c r="A28" s="47"/>
      <c r="B28" s="48"/>
      <c r="C28" s="49"/>
      <c r="D28" s="50"/>
      <c r="E28" s="51"/>
      <c r="F28" s="51"/>
      <c r="G28" s="51"/>
      <c r="H28" s="51"/>
      <c r="I28" s="126"/>
      <c r="J28" s="126"/>
      <c r="K28" s="126"/>
      <c r="L28" s="126"/>
      <c r="M28" s="127"/>
      <c r="N28" s="108"/>
    </row>
    <row r="29" ht="16.5" spans="1:14">
      <c r="A29" s="52" t="s">
        <v>147</v>
      </c>
      <c r="B29" s="53"/>
      <c r="C29" s="54">
        <f>SUM(C10:C27)</f>
        <v>348435.96</v>
      </c>
      <c r="D29" s="55">
        <f>SUM(D10:D27)</f>
        <v>1</v>
      </c>
      <c r="E29" s="56"/>
      <c r="F29" s="57"/>
      <c r="G29" s="57"/>
      <c r="H29" s="57"/>
      <c r="I29" s="128"/>
      <c r="J29" s="128"/>
      <c r="K29" s="128"/>
      <c r="L29" s="128"/>
      <c r="M29" s="129">
        <f>M27+M25+M19+M15+M11+M13+M17+M21+M23</f>
        <v>348435.96</v>
      </c>
      <c r="N29" s="95"/>
    </row>
    <row r="30" ht="15.75" spans="1:14">
      <c r="A30" s="58" t="s">
        <v>148</v>
      </c>
      <c r="B30" s="59"/>
      <c r="C30" s="60">
        <f>C29-C12</f>
        <v>326935.72</v>
      </c>
      <c r="D30" s="61">
        <f>D29-D12</f>
        <v>0.938295002616837</v>
      </c>
      <c r="E30" s="62"/>
      <c r="F30" s="62"/>
      <c r="G30" s="62"/>
      <c r="H30" s="62"/>
      <c r="I30" s="130"/>
      <c r="J30" s="130"/>
      <c r="K30" s="130"/>
      <c r="L30" s="130"/>
      <c r="M30" s="108"/>
      <c r="N30" s="95"/>
    </row>
    <row r="31" spans="1:14">
      <c r="A31" s="63" t="s">
        <v>149</v>
      </c>
      <c r="B31" s="64"/>
      <c r="C31" s="64"/>
      <c r="D31" s="65"/>
      <c r="E31" s="66">
        <f>E11+E15+E17+E19+E21+E23+E25+E27</f>
        <v>5175.76</v>
      </c>
      <c r="F31" s="66">
        <f t="shared" ref="F31:L31" si="6">F11+F15+F17+F19+F21+F23+F25+F27</f>
        <v>45615.158</v>
      </c>
      <c r="G31" s="66">
        <f t="shared" si="6"/>
        <v>63677.4945</v>
      </c>
      <c r="H31" s="66">
        <f t="shared" si="6"/>
        <v>67336.8605</v>
      </c>
      <c r="I31" s="66">
        <f t="shared" si="6"/>
        <v>86330.6945</v>
      </c>
      <c r="J31" s="66">
        <f t="shared" si="6"/>
        <v>1057.5305</v>
      </c>
      <c r="K31" s="66">
        <f t="shared" si="6"/>
        <v>56981.502</v>
      </c>
      <c r="L31" s="66">
        <f t="shared" si="6"/>
        <v>760.72</v>
      </c>
      <c r="M31" s="108"/>
      <c r="N31" s="95"/>
    </row>
    <row r="32" spans="1:14">
      <c r="A32" s="63" t="s">
        <v>150</v>
      </c>
      <c r="B32" s="64"/>
      <c r="C32" s="64"/>
      <c r="D32" s="65"/>
      <c r="E32" s="67">
        <f>E31/$C$30</f>
        <v>0.015831124234452</v>
      </c>
      <c r="F32" s="67">
        <f>F31/$C$30</f>
        <v>0.139523322810979</v>
      </c>
      <c r="G32" s="67">
        <f t="shared" ref="F32:L32" si="7">G31/$C$30</f>
        <v>0.194770686115301</v>
      </c>
      <c r="H32" s="67">
        <f t="shared" si="7"/>
        <v>0.205963608075618</v>
      </c>
      <c r="I32" s="67">
        <f t="shared" si="7"/>
        <v>0.264060147664501</v>
      </c>
      <c r="J32" s="67">
        <f t="shared" si="7"/>
        <v>0.00323467408211009</v>
      </c>
      <c r="K32" s="67">
        <f t="shared" si="7"/>
        <v>0.174289618766649</v>
      </c>
      <c r="L32" s="67">
        <f t="shared" si="7"/>
        <v>0.00232681825038879</v>
      </c>
      <c r="M32" s="108"/>
      <c r="N32" s="95"/>
    </row>
    <row r="33" spans="1:14">
      <c r="A33" s="63" t="s">
        <v>151</v>
      </c>
      <c r="B33" s="64"/>
      <c r="C33" s="64"/>
      <c r="D33" s="65"/>
      <c r="E33" s="68">
        <f>E31+E13</f>
        <v>5175.76</v>
      </c>
      <c r="F33" s="68">
        <f t="shared" ref="F33:L33" si="8">F31+F13</f>
        <v>48955.3158965441</v>
      </c>
      <c r="G33" s="68">
        <f t="shared" si="8"/>
        <v>67865.1109964436</v>
      </c>
      <c r="H33" s="68">
        <f t="shared" si="8"/>
        <v>71765.1275048917</v>
      </c>
      <c r="I33" s="68">
        <f t="shared" si="8"/>
        <v>92008.0510492222</v>
      </c>
      <c r="J33" s="68">
        <f t="shared" si="8"/>
        <v>1127.07676908715</v>
      </c>
      <c r="K33" s="68">
        <f t="shared" si="8"/>
        <v>60728.7706329915</v>
      </c>
      <c r="L33" s="68">
        <f t="shared" si="8"/>
        <v>810.747150819739</v>
      </c>
      <c r="M33" s="108"/>
      <c r="N33" s="95"/>
    </row>
    <row r="34" spans="1:14">
      <c r="A34" s="63" t="s">
        <v>152</v>
      </c>
      <c r="B34" s="64"/>
      <c r="C34" s="64"/>
      <c r="D34" s="65"/>
      <c r="E34" s="69">
        <f>E33</f>
        <v>5175.76</v>
      </c>
      <c r="F34" s="69">
        <f>E34+F33</f>
        <v>54131.0758965441</v>
      </c>
      <c r="G34" s="69">
        <f>F34+G33</f>
        <v>121996.186892988</v>
      </c>
      <c r="H34" s="69">
        <f t="shared" ref="H34:L34" si="9">G34+H33</f>
        <v>193761.314397879</v>
      </c>
      <c r="I34" s="69">
        <f t="shared" si="9"/>
        <v>285769.365447102</v>
      </c>
      <c r="J34" s="69">
        <f t="shared" si="9"/>
        <v>286896.442216189</v>
      </c>
      <c r="K34" s="69">
        <f t="shared" si="9"/>
        <v>347625.21284918</v>
      </c>
      <c r="L34" s="131">
        <f t="shared" si="9"/>
        <v>348435.96</v>
      </c>
      <c r="M34" s="95"/>
      <c r="N34" s="95"/>
    </row>
    <row r="35" ht="15.75" spans="1:14">
      <c r="A35" s="70" t="s">
        <v>153</v>
      </c>
      <c r="B35" s="71"/>
      <c r="C35" s="71"/>
      <c r="D35" s="72"/>
      <c r="E35" s="73">
        <f>E32</f>
        <v>0.015831124234452</v>
      </c>
      <c r="F35" s="74">
        <f>F32+E35</f>
        <v>0.155354447045431</v>
      </c>
      <c r="G35" s="74">
        <f>F35+G32</f>
        <v>0.350125133160733</v>
      </c>
      <c r="H35" s="74">
        <f t="shared" ref="H35:L35" si="10">G35+H32</f>
        <v>0.556088741236351</v>
      </c>
      <c r="I35" s="74">
        <f t="shared" si="10"/>
        <v>0.820148888900852</v>
      </c>
      <c r="J35" s="74">
        <f t="shared" si="10"/>
        <v>0.823383562982962</v>
      </c>
      <c r="K35" s="74">
        <f t="shared" si="10"/>
        <v>0.997673181749611</v>
      </c>
      <c r="L35" s="132">
        <f t="shared" si="10"/>
        <v>1</v>
      </c>
      <c r="M35" s="95"/>
      <c r="N35" s="95"/>
    </row>
    <row r="36" ht="36.75" customHeight="1" spans="1:14">
      <c r="A36" s="75" t="s">
        <v>30</v>
      </c>
      <c r="B36" s="76"/>
      <c r="C36" s="76"/>
      <c r="D36" s="77"/>
      <c r="E36" s="78" t="s">
        <v>31</v>
      </c>
      <c r="F36" s="79"/>
      <c r="G36" s="79"/>
      <c r="H36" s="79"/>
      <c r="I36" s="79"/>
      <c r="J36" s="79"/>
      <c r="K36" s="79"/>
      <c r="L36" s="133"/>
      <c r="M36" s="100"/>
      <c r="N36" s="134"/>
    </row>
    <row r="37" ht="46.5" customHeight="1" spans="1:17">
      <c r="A37" s="80" t="s">
        <v>32</v>
      </c>
      <c r="B37" s="81"/>
      <c r="C37" s="82"/>
      <c r="D37" s="83" t="s">
        <v>114</v>
      </c>
      <c r="E37" s="84"/>
      <c r="F37" s="85"/>
      <c r="G37" s="85"/>
      <c r="H37" s="85"/>
      <c r="I37" s="85"/>
      <c r="J37" s="85"/>
      <c r="K37" s="85"/>
      <c r="L37" s="135"/>
      <c r="M37" s="136"/>
      <c r="N37" s="136"/>
      <c r="O37" s="136"/>
      <c r="P37" s="136"/>
      <c r="Q37" s="136"/>
    </row>
    <row r="38" spans="1:14">
      <c r="A38" s="86" t="s">
        <v>115</v>
      </c>
      <c r="B38" s="86"/>
      <c r="C38" s="87"/>
      <c r="D38" s="87"/>
      <c r="E38" s="88"/>
      <c r="F38" s="89"/>
      <c r="G38" s="89"/>
      <c r="H38" s="89"/>
      <c r="I38" s="89"/>
      <c r="J38" s="89"/>
      <c r="K38" s="89"/>
      <c r="L38" s="137"/>
      <c r="M38" s="94"/>
      <c r="N38" s="94"/>
    </row>
    <row r="39" ht="34.5" customHeight="1" spans="1:14">
      <c r="A39" s="90"/>
      <c r="B39" s="405" t="s">
        <v>35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4"/>
      <c r="N39" s="94"/>
    </row>
    <row r="40" spans="1:14">
      <c r="A40" s="92"/>
      <c r="B40" s="93"/>
      <c r="C40" s="94"/>
      <c r="D40" s="94"/>
      <c r="E40" s="95"/>
      <c r="F40" s="94"/>
      <c r="G40" s="94"/>
      <c r="H40" s="94"/>
      <c r="I40" s="94"/>
      <c r="J40" s="94"/>
      <c r="K40" s="94"/>
      <c r="L40" s="94"/>
      <c r="M40" s="94"/>
      <c r="N40" s="94"/>
    </row>
    <row r="41" spans="1:14">
      <c r="A41" s="96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134"/>
    </row>
    <row r="42" spans="1:14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1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pans="1:14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1:14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</row>
    <row r="46" spans="1:14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</row>
    <row r="47" spans="1:14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</row>
    <row r="48" spans="1:14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</row>
    <row r="49" spans="1:14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</row>
    <row r="50" spans="1:14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4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</row>
    <row r="52" spans="1:14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</row>
    <row r="53" spans="1:14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</row>
    <row r="54" spans="1:14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</row>
    <row r="55" spans="1:14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</row>
    <row r="56" spans="1:14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</row>
    <row r="57" spans="1:14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</row>
    <row r="58" spans="1:14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</row>
    <row r="59" spans="1:14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</row>
    <row r="60" spans="1:14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</row>
    <row r="61" spans="1:14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</row>
    <row r="62" spans="1:14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  <row r="63" spans="1:14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</row>
    <row r="64" spans="1:14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</row>
    <row r="65" spans="1:14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</row>
    <row r="66" spans="1:14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</row>
    <row r="67" spans="1:14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</row>
    <row r="68" spans="1:14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</row>
    <row r="69" spans="1:14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</row>
    <row r="70" spans="1:14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</row>
    <row r="71" spans="1:14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</row>
    <row r="72" spans="1:14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</row>
    <row r="73" spans="1:14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</row>
    <row r="74" spans="1:14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</row>
    <row r="75" spans="1:14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</row>
    <row r="76" spans="1:14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</row>
    <row r="77" spans="1:14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</row>
    <row r="78" spans="1:14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</row>
    <row r="79" spans="1:14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</row>
    <row r="80" spans="1:14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</row>
    <row r="81" spans="1:14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</row>
    <row r="82" spans="1:14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</row>
    <row r="83" spans="1:14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</row>
    <row r="84" spans="1:14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</row>
    <row r="85" spans="1:14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</row>
    <row r="86" spans="1:14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</row>
    <row r="87" spans="1:14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</row>
    <row r="88" spans="1:14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</row>
    <row r="89" spans="1:14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</row>
    <row r="90" spans="1:14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</row>
    <row r="91" spans="1:14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</row>
    <row r="92" spans="1:14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</row>
    <row r="93" spans="1:14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</row>
    <row r="94" spans="1:14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1:14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</row>
    <row r="96" spans="1:14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</row>
    <row r="97" spans="1:14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</row>
    <row r="98" spans="1:14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</row>
    <row r="99" spans="1:14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</row>
    <row r="100" spans="1:14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1:14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1:14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1:14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</row>
    <row r="104" spans="1:14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</row>
    <row r="105" spans="1:14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</row>
    <row r="106" spans="1:14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1:14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1:14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</row>
    <row r="109" spans="1:14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</row>
    <row r="110" spans="1:14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1:14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1:14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1:14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</row>
    <row r="114" spans="1:14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</row>
    <row r="115" spans="1:14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1:14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</row>
    <row r="117" spans="1:14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8" spans="1:14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</row>
    <row r="119" spans="1:14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</row>
    <row r="120" spans="1:14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</row>
    <row r="121" spans="1:14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</row>
    <row r="122" spans="1:14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</row>
    <row r="123" spans="1:14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</row>
    <row r="124" spans="1:14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</row>
    <row r="125" spans="1:14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</row>
    <row r="126" spans="1:14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</row>
    <row r="127" spans="1:14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</row>
    <row r="128" spans="1:14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</row>
    <row r="129" spans="1:14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</row>
    <row r="130" spans="1:14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</row>
    <row r="131" spans="1:14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</row>
    <row r="132" spans="1:14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</row>
    <row r="133" spans="1:14">
      <c r="A133" s="95"/>
      <c r="B133" s="95"/>
      <c r="C133" s="95"/>
      <c r="D133" s="95"/>
      <c r="F133" s="95"/>
      <c r="G133" s="95"/>
      <c r="H133" s="95"/>
      <c r="I133" s="95"/>
      <c r="J133" s="95"/>
      <c r="K133" s="95"/>
      <c r="L133" s="95"/>
      <c r="M133" s="95"/>
      <c r="N133" s="95"/>
    </row>
    <row r="134" spans="1:14">
      <c r="A134" s="95"/>
      <c r="B134" s="95"/>
      <c r="C134" s="95"/>
      <c r="D134" s="95"/>
      <c r="F134" s="95"/>
      <c r="G134" s="95"/>
      <c r="H134" s="95"/>
      <c r="I134" s="95"/>
      <c r="J134" s="95"/>
      <c r="K134" s="95"/>
      <c r="L134" s="95"/>
      <c r="M134" s="95"/>
      <c r="N134" s="95"/>
    </row>
  </sheetData>
  <mergeCells count="60">
    <mergeCell ref="A1:M1"/>
    <mergeCell ref="A2:M2"/>
    <mergeCell ref="A3:I3"/>
    <mergeCell ref="A4:M4"/>
    <mergeCell ref="A7:M7"/>
    <mergeCell ref="E8:L8"/>
    <mergeCell ref="A29:B29"/>
    <mergeCell ref="A30:B30"/>
    <mergeCell ref="A31:D31"/>
    <mergeCell ref="A32:D32"/>
    <mergeCell ref="A33:D33"/>
    <mergeCell ref="A34:D34"/>
    <mergeCell ref="A35:D35"/>
    <mergeCell ref="A36:D36"/>
    <mergeCell ref="A37:C37"/>
    <mergeCell ref="A38:B38"/>
    <mergeCell ref="B39:L39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M8:M9"/>
    <mergeCell ref="E36:L37"/>
    <mergeCell ref="A5:M6"/>
  </mergeCells>
  <printOptions horizontalCentered="1"/>
  <pageMargins left="0" right="0" top="0.708661417322835" bottom="0.433070866141732" header="0.31496062992126" footer="0.118110236220472"/>
  <pageSetup paperSize="9" scale="80" orientation="landscape"/>
  <headerFooter>
    <oddHeader>&amp;RFls.:________
Processo n.º 23069.183923/2022-12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Resumo</vt:lpstr>
      <vt:lpstr>Orçamento</vt:lpstr>
      <vt:lpstr>Cronograma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JULY</cp:lastModifiedBy>
  <dcterms:created xsi:type="dcterms:W3CDTF">2009-04-27T20:33:00Z</dcterms:created>
  <cp:lastPrinted>2022-11-22T15:10:00Z</cp:lastPrinted>
  <dcterms:modified xsi:type="dcterms:W3CDTF">2022-12-07T17:48:26Z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6C9195206AAD4F36ACF8C6D1AC850EFD</vt:lpwstr>
  </property>
  <property fmtid="{D5CDD505-2E9C-101B-9397-08002B2CF9AE}" pid="3" name="KSOProductBuildVer">
    <vt:lpwstr>1046-11.2.0.11417</vt:lpwstr>
  </property>
</Properties>
</file>