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Cronograma!$A$1:$K$52</definedName>
    <definedName name="_xlnm.Print_Area" localSheetId="0">Orçamento!$A$1:$N$162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I45" i="4"/>
  <c r="G45"/>
  <c r="E45"/>
  <c r="E39"/>
  <c r="I37"/>
  <c r="G37"/>
  <c r="F37"/>
  <c r="K18"/>
  <c r="K16"/>
  <c r="K20"/>
  <c r="K22" s="1"/>
  <c r="K24" s="1"/>
  <c r="K26" s="1"/>
  <c r="K28" s="1"/>
  <c r="K30" s="1"/>
  <c r="K32" s="1"/>
  <c r="K34" s="1"/>
  <c r="K12"/>
  <c r="K10"/>
  <c r="K14" s="1"/>
  <c r="J43"/>
  <c r="I41"/>
  <c r="G39"/>
  <c r="G35"/>
  <c r="F35"/>
  <c r="G33"/>
  <c r="F33"/>
  <c r="I29"/>
  <c r="G27"/>
  <c r="F27"/>
  <c r="I25"/>
  <c r="E23"/>
  <c r="F21"/>
  <c r="G19"/>
  <c r="H17"/>
  <c r="F13"/>
  <c r="E11"/>
  <c r="D42"/>
  <c r="D40"/>
  <c r="D38"/>
  <c r="D36"/>
  <c r="D34"/>
  <c r="D32"/>
  <c r="D28"/>
  <c r="D26"/>
  <c r="D24"/>
  <c r="D22"/>
  <c r="D20"/>
  <c r="D18"/>
  <c r="D16"/>
  <c r="C42"/>
  <c r="C40"/>
  <c r="C38"/>
  <c r="C36"/>
  <c r="C34"/>
  <c r="C32"/>
  <c r="C28"/>
  <c r="C26"/>
  <c r="C24"/>
  <c r="C22"/>
  <c r="C20"/>
  <c r="C18"/>
  <c r="C16"/>
  <c r="C12"/>
  <c r="C10"/>
  <c r="N151" i="2"/>
  <c r="M151"/>
  <c r="N133"/>
  <c r="M133"/>
  <c r="N111"/>
  <c r="M111"/>
  <c r="N81"/>
  <c r="M81"/>
  <c r="N66"/>
  <c r="M72"/>
  <c r="M67"/>
  <c r="N63"/>
  <c r="M63"/>
  <c r="N57"/>
  <c r="M57"/>
  <c r="N28"/>
  <c r="M53"/>
  <c r="M46"/>
  <c r="M40"/>
  <c r="M34"/>
  <c r="M29"/>
  <c r="N18"/>
  <c r="M18"/>
  <c r="N11"/>
  <c r="M11"/>
  <c r="K153"/>
  <c r="L153" s="1"/>
  <c r="J153"/>
  <c r="I153"/>
  <c r="J152"/>
  <c r="K152" s="1"/>
  <c r="L152" s="1"/>
  <c r="I152"/>
  <c r="J149"/>
  <c r="I149"/>
  <c r="K149" s="1"/>
  <c r="L149" s="1"/>
  <c r="J148"/>
  <c r="I148"/>
  <c r="J147"/>
  <c r="I147"/>
  <c r="K147" s="1"/>
  <c r="L147" s="1"/>
  <c r="J146"/>
  <c r="I146"/>
  <c r="J145"/>
  <c r="I145"/>
  <c r="K145" s="1"/>
  <c r="L145" s="1"/>
  <c r="J144"/>
  <c r="I144"/>
  <c r="J143"/>
  <c r="I143"/>
  <c r="K143" s="1"/>
  <c r="L143" s="1"/>
  <c r="J142"/>
  <c r="I142"/>
  <c r="J141"/>
  <c r="I141"/>
  <c r="K141" s="1"/>
  <c r="L141" s="1"/>
  <c r="J140"/>
  <c r="I140"/>
  <c r="J139"/>
  <c r="I139"/>
  <c r="K139" s="1"/>
  <c r="L139" s="1"/>
  <c r="J138"/>
  <c r="I138"/>
  <c r="J137"/>
  <c r="I137"/>
  <c r="K137" s="1"/>
  <c r="L137" s="1"/>
  <c r="J136"/>
  <c r="I136"/>
  <c r="J135"/>
  <c r="I135"/>
  <c r="K135" s="1"/>
  <c r="L135" s="1"/>
  <c r="J134"/>
  <c r="I134"/>
  <c r="J131"/>
  <c r="K131" s="1"/>
  <c r="L131" s="1"/>
  <c r="I131"/>
  <c r="K130"/>
  <c r="L130" s="1"/>
  <c r="J130"/>
  <c r="I130"/>
  <c r="J129"/>
  <c r="K129" s="1"/>
  <c r="L129" s="1"/>
  <c r="I129"/>
  <c r="J128"/>
  <c r="K128" s="1"/>
  <c r="L128" s="1"/>
  <c r="I128"/>
  <c r="J127"/>
  <c r="K127" s="1"/>
  <c r="L127" s="1"/>
  <c r="I127"/>
  <c r="J126"/>
  <c r="K126" s="1"/>
  <c r="L126" s="1"/>
  <c r="I126"/>
  <c r="J125"/>
  <c r="K125" s="1"/>
  <c r="L125" s="1"/>
  <c r="I125"/>
  <c r="K124"/>
  <c r="L124" s="1"/>
  <c r="J124"/>
  <c r="I124"/>
  <c r="K123"/>
  <c r="L123" s="1"/>
  <c r="J123"/>
  <c r="I123"/>
  <c r="J122"/>
  <c r="K122" s="1"/>
  <c r="L122" s="1"/>
  <c r="I122"/>
  <c r="J121"/>
  <c r="K121" s="1"/>
  <c r="L121" s="1"/>
  <c r="I121"/>
  <c r="K120"/>
  <c r="L120" s="1"/>
  <c r="J120"/>
  <c r="I120"/>
  <c r="K119"/>
  <c r="L119" s="1"/>
  <c r="J119"/>
  <c r="I119"/>
  <c r="J118"/>
  <c r="K118" s="1"/>
  <c r="L118" s="1"/>
  <c r="I118"/>
  <c r="J117"/>
  <c r="K117" s="1"/>
  <c r="L117" s="1"/>
  <c r="I117"/>
  <c r="K116"/>
  <c r="L116" s="1"/>
  <c r="J116"/>
  <c r="I116"/>
  <c r="K115"/>
  <c r="L115" s="1"/>
  <c r="J115"/>
  <c r="I115"/>
  <c r="J114"/>
  <c r="K114" s="1"/>
  <c r="L114" s="1"/>
  <c r="I114"/>
  <c r="J113"/>
  <c r="K113" s="1"/>
  <c r="L113" s="1"/>
  <c r="I113"/>
  <c r="K112"/>
  <c r="L112" s="1"/>
  <c r="J112"/>
  <c r="I112"/>
  <c r="J109"/>
  <c r="I109"/>
  <c r="J108"/>
  <c r="I108"/>
  <c r="K108" s="1"/>
  <c r="L108" s="1"/>
  <c r="J107"/>
  <c r="I107"/>
  <c r="J106"/>
  <c r="I106"/>
  <c r="K106" s="1"/>
  <c r="L106" s="1"/>
  <c r="J105"/>
  <c r="I105"/>
  <c r="J104"/>
  <c r="I104"/>
  <c r="K104" s="1"/>
  <c r="L104" s="1"/>
  <c r="J103"/>
  <c r="I103"/>
  <c r="J102"/>
  <c r="I102"/>
  <c r="K102" s="1"/>
  <c r="L102" s="1"/>
  <c r="J101"/>
  <c r="I101"/>
  <c r="J100"/>
  <c r="I100"/>
  <c r="K100" s="1"/>
  <c r="L100" s="1"/>
  <c r="J99"/>
  <c r="I99"/>
  <c r="J98"/>
  <c r="I98"/>
  <c r="K98" s="1"/>
  <c r="L98" s="1"/>
  <c r="J97"/>
  <c r="I97"/>
  <c r="J96"/>
  <c r="I96"/>
  <c r="K96" s="1"/>
  <c r="L96" s="1"/>
  <c r="J95"/>
  <c r="I95"/>
  <c r="J94"/>
  <c r="I94"/>
  <c r="K94" s="1"/>
  <c r="L94" s="1"/>
  <c r="J93"/>
  <c r="I93"/>
  <c r="J92"/>
  <c r="I92"/>
  <c r="K92" s="1"/>
  <c r="L92" s="1"/>
  <c r="J91"/>
  <c r="I91"/>
  <c r="J90"/>
  <c r="I90"/>
  <c r="K90" s="1"/>
  <c r="L90" s="1"/>
  <c r="J89"/>
  <c r="I89"/>
  <c r="J88"/>
  <c r="I88"/>
  <c r="K88" s="1"/>
  <c r="L88" s="1"/>
  <c r="J87"/>
  <c r="I87"/>
  <c r="J86"/>
  <c r="I86"/>
  <c r="K86" s="1"/>
  <c r="L86" s="1"/>
  <c r="J85"/>
  <c r="I85"/>
  <c r="J84"/>
  <c r="I84"/>
  <c r="K84" s="1"/>
  <c r="L84" s="1"/>
  <c r="J83"/>
  <c r="I83"/>
  <c r="J82"/>
  <c r="I82"/>
  <c r="K82" s="1"/>
  <c r="L82" s="1"/>
  <c r="K79"/>
  <c r="L79" s="1"/>
  <c r="J79"/>
  <c r="I79"/>
  <c r="J78"/>
  <c r="K78" s="1"/>
  <c r="L78" s="1"/>
  <c r="I78"/>
  <c r="J77"/>
  <c r="K77" s="1"/>
  <c r="L77" s="1"/>
  <c r="I77"/>
  <c r="K76"/>
  <c r="L76" s="1"/>
  <c r="J76"/>
  <c r="I76"/>
  <c r="K75"/>
  <c r="L75" s="1"/>
  <c r="J75"/>
  <c r="I75"/>
  <c r="J74"/>
  <c r="K74" s="1"/>
  <c r="L74" s="1"/>
  <c r="I74"/>
  <c r="J73"/>
  <c r="K73" s="1"/>
  <c r="L73" s="1"/>
  <c r="I73"/>
  <c r="J70"/>
  <c r="I70"/>
  <c r="J69"/>
  <c r="I69"/>
  <c r="K69" s="1"/>
  <c r="L69" s="1"/>
  <c r="J68"/>
  <c r="I68"/>
  <c r="J64"/>
  <c r="K64" s="1"/>
  <c r="L64" s="1"/>
  <c r="I64"/>
  <c r="J61"/>
  <c r="I61"/>
  <c r="K61" s="1"/>
  <c r="L61" s="1"/>
  <c r="J60"/>
  <c r="I60"/>
  <c r="J59"/>
  <c r="I59"/>
  <c r="K59" s="1"/>
  <c r="L59" s="1"/>
  <c r="J58"/>
  <c r="I58"/>
  <c r="J55"/>
  <c r="K55" s="1"/>
  <c r="L55" s="1"/>
  <c r="I55"/>
  <c r="J54"/>
  <c r="K54" s="1"/>
  <c r="L54" s="1"/>
  <c r="I54"/>
  <c r="J51"/>
  <c r="K51" s="1"/>
  <c r="L51" s="1"/>
  <c r="I51"/>
  <c r="J50"/>
  <c r="K50" s="1"/>
  <c r="L50" s="1"/>
  <c r="I50"/>
  <c r="J49"/>
  <c r="K49" s="1"/>
  <c r="L49" s="1"/>
  <c r="I49"/>
  <c r="J48"/>
  <c r="K48" s="1"/>
  <c r="L48" s="1"/>
  <c r="I48"/>
  <c r="J47"/>
  <c r="K47" s="1"/>
  <c r="L47" s="1"/>
  <c r="I47"/>
  <c r="K44"/>
  <c r="L44" s="1"/>
  <c r="J44"/>
  <c r="I44"/>
  <c r="K43"/>
  <c r="L43" s="1"/>
  <c r="J43"/>
  <c r="I43"/>
  <c r="J42"/>
  <c r="K42" s="1"/>
  <c r="L42" s="1"/>
  <c r="I42"/>
  <c r="J41"/>
  <c r="K41" s="1"/>
  <c r="L41" s="1"/>
  <c r="I41"/>
  <c r="K38"/>
  <c r="L38" s="1"/>
  <c r="J38"/>
  <c r="I38"/>
  <c r="K37"/>
  <c r="L37" s="1"/>
  <c r="J37"/>
  <c r="I37"/>
  <c r="J36"/>
  <c r="K36" s="1"/>
  <c r="L36" s="1"/>
  <c r="I36"/>
  <c r="J35"/>
  <c r="K35" s="1"/>
  <c r="L35" s="1"/>
  <c r="I35"/>
  <c r="J32"/>
  <c r="I32"/>
  <c r="K32" s="1"/>
  <c r="L32" s="1"/>
  <c r="J31"/>
  <c r="I31"/>
  <c r="K31" s="1"/>
  <c r="L31" s="1"/>
  <c r="J30"/>
  <c r="I30"/>
  <c r="K30" s="1"/>
  <c r="L30" s="1"/>
  <c r="J26"/>
  <c r="I26"/>
  <c r="K26" s="1"/>
  <c r="L26" s="1"/>
  <c r="J25"/>
  <c r="I25"/>
  <c r="K25" s="1"/>
  <c r="L25" s="1"/>
  <c r="J24"/>
  <c r="I24"/>
  <c r="K24" s="1"/>
  <c r="L24" s="1"/>
  <c r="J23"/>
  <c r="I23"/>
  <c r="K23" s="1"/>
  <c r="L23" s="1"/>
  <c r="J22"/>
  <c r="I22"/>
  <c r="K22" s="1"/>
  <c r="L22" s="1"/>
  <c r="J21"/>
  <c r="I21"/>
  <c r="K21" s="1"/>
  <c r="L21" s="1"/>
  <c r="J20"/>
  <c r="I20"/>
  <c r="K20" s="1"/>
  <c r="L20" s="1"/>
  <c r="J19"/>
  <c r="I19"/>
  <c r="K19" s="1"/>
  <c r="L19" s="1"/>
  <c r="J16"/>
  <c r="I16"/>
  <c r="K16" s="1"/>
  <c r="L16" s="1"/>
  <c r="J15"/>
  <c r="I15"/>
  <c r="K15" s="1"/>
  <c r="L15" s="1"/>
  <c r="J14"/>
  <c r="I14"/>
  <c r="K14" s="1"/>
  <c r="L14" s="1"/>
  <c r="J12"/>
  <c r="K12" s="1"/>
  <c r="L12" s="1"/>
  <c r="I12"/>
  <c r="K36" i="4" l="1"/>
  <c r="K38" s="1"/>
  <c r="K40" s="1"/>
  <c r="K42" s="1"/>
  <c r="E46"/>
  <c r="G46" s="1"/>
  <c r="I46" s="1"/>
  <c r="C44"/>
  <c r="D10" s="1"/>
  <c r="K58" i="2"/>
  <c r="L58" s="1"/>
  <c r="K60"/>
  <c r="L60" s="1"/>
  <c r="K83"/>
  <c r="L83" s="1"/>
  <c r="K85"/>
  <c r="L85" s="1"/>
  <c r="K87"/>
  <c r="L87" s="1"/>
  <c r="K89"/>
  <c r="L89" s="1"/>
  <c r="K91"/>
  <c r="L91" s="1"/>
  <c r="K93"/>
  <c r="L93" s="1"/>
  <c r="K95"/>
  <c r="L95" s="1"/>
  <c r="K97"/>
  <c r="L97" s="1"/>
  <c r="K99"/>
  <c r="L99" s="1"/>
  <c r="K101"/>
  <c r="L101" s="1"/>
  <c r="K103"/>
  <c r="L103" s="1"/>
  <c r="K105"/>
  <c r="L105" s="1"/>
  <c r="K107"/>
  <c r="L107" s="1"/>
  <c r="K109"/>
  <c r="L109" s="1"/>
  <c r="K134"/>
  <c r="L134" s="1"/>
  <c r="K136"/>
  <c r="L136" s="1"/>
  <c r="K138"/>
  <c r="L138" s="1"/>
  <c r="K140"/>
  <c r="L140" s="1"/>
  <c r="K142"/>
  <c r="L142" s="1"/>
  <c r="K144"/>
  <c r="L144" s="1"/>
  <c r="K146"/>
  <c r="L146" s="1"/>
  <c r="K148"/>
  <c r="L148" s="1"/>
  <c r="K68"/>
  <c r="L68" s="1"/>
  <c r="K70"/>
  <c r="L70" s="1"/>
  <c r="I13"/>
  <c r="D12" i="4" l="1"/>
  <c r="D44" s="1"/>
  <c r="E47"/>
  <c r="E48" s="1"/>
  <c r="I47"/>
  <c r="G47"/>
  <c r="J13" i="2"/>
  <c r="K13" s="1"/>
  <c r="L13" s="1"/>
  <c r="G48" i="4" l="1"/>
  <c r="I48" s="1"/>
  <c r="M154" i="2"/>
</calcChain>
</file>

<file path=xl/sharedStrings.xml><?xml version="1.0" encoding="utf-8"?>
<sst xmlns="http://schemas.openxmlformats.org/spreadsheetml/2006/main" count="589" uniqueCount="312">
  <si>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</si>
  <si>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</si>
  <si>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</si>
  <si>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</si>
  <si>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</si>
  <si>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</si>
  <si>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</si>
  <si>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</si>
  <si>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</si>
  <si>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</si>
  <si>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</si>
  <si>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</si>
  <si>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</si>
  <si>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</si>
  <si>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</si>
  <si>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</si>
  <si>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MÊS 1</t>
  </si>
  <si>
    <t>MÊS 2</t>
  </si>
  <si>
    <t>MÊS 3</t>
  </si>
  <si>
    <t>VALOR ACUMULADO</t>
  </si>
  <si>
    <t>% MENSAL</t>
  </si>
  <si>
    <t>% ACUMULADO</t>
  </si>
  <si>
    <t>MODELO DE PLANILHA DE CRONOGRAMA FÍSICO FINANCEIRO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</si>
  <si>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</si>
  <si>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</si>
  <si>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</si>
  <si>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</si>
  <si>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</si>
  <si>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</si>
  <si>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</si>
  <si>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</si>
  <si>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</si>
  <si>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1.1</t>
  </si>
  <si>
    <t>1.2</t>
  </si>
  <si>
    <t>2.1</t>
  </si>
  <si>
    <t>CREA/CAU:</t>
  </si>
  <si>
    <t>VALOR PROPOSTO</t>
  </si>
  <si>
    <t>DISCRIMINAÇÃO DO SERVIÇO</t>
  </si>
  <si>
    <t>VALOR (R$)</t>
  </si>
  <si>
    <t>%</t>
  </si>
  <si>
    <t>MÊS</t>
  </si>
  <si>
    <t>SALDO (R$)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</si>
  <si>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</si>
  <si>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</si>
  <si>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</si>
  <si>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OBRA: construção de infraestrutura com embasamento e pavimentação do entorno dos contêineres (módulos habitacionais) nos quais serão implantados a Clínica Fonoaudiológica no Instituto de Saúde de Nova Friburgo (ISNF) da Universidade Federal Fluminense (UFF).</t>
  </si>
  <si>
    <t>LOCAL: Rua Dr. Silvio Henrique Braune, 22, Centro, Nova Friburgo, Rio de Janeiro, CEP 28625-650.</t>
  </si>
  <si>
    <t>SERVIÇOS TÉCNICOS PRELIMINARES</t>
  </si>
  <si>
    <t>SCO-RIO</t>
  </si>
  <si>
    <t>AD 19.25.0300</t>
  </si>
  <si>
    <t>PLACA DE OBRA EM CHAPA DE AÇO GALVANIZADO,  inclusive pintura, estrutura, suporte de madeira em pecas de madeira serrada de (7,5 x 7,5)cm e transporte. Fornecimento e colocacao.(desonerado)</t>
  </si>
  <si>
    <t>M²</t>
  </si>
  <si>
    <t>SC 04.05.0300</t>
  </si>
  <si>
    <t>ARRANCAMENTO DE PARALELEPÍPEDOS (COM REAPROVEITAMENTO), INCLUSIVE AFASTAMENTO LATERAL DENTRO DE DO CANTEIRO DE SERVIÇOS</t>
  </si>
  <si>
    <t>1.3</t>
  </si>
  <si>
    <t>SINAPI</t>
  </si>
  <si>
    <t>TRANSPORTE HORIZONTAL COM CARRINHO DE MÃO, DE PARALELEPÍPEDOS</t>
  </si>
  <si>
    <t>BLOCOxKM</t>
  </si>
  <si>
    <t>1.4</t>
  </si>
  <si>
    <t>LOCAÇÃO COM CAVALETE COM ALTURA DE 0,50 M – 2 UTILIZAÇÕES AF_10/2018.</t>
  </si>
  <si>
    <t>UNID</t>
  </si>
  <si>
    <t>1.5</t>
  </si>
  <si>
    <t>MARCAÇÃO DE PONTOS EM GABARITO OU CAVALETE AF_10/2018</t>
  </si>
  <si>
    <t>FUNDAÇÕES</t>
  </si>
  <si>
    <t>LASTRO DE CONCRETO MAGRO, APLICADO EM BLOCOS DE COROAMENTO OU SAPATAS, ESPESSURA DE 5 CM. AF_08/2017</t>
  </si>
  <si>
    <t>M2</t>
  </si>
  <si>
    <t>ESCAVAÇÃO MANUAL PARA BLOCO DE COROAMENTO OU SAPATA, COM PREVISÃO DE FÔRMA. AF_06/2017</t>
  </si>
  <si>
    <t>M3</t>
  </si>
  <si>
    <t>FABRICAÇÃO, MONTAGEM E DESMONTAGEM DE FÔRMA PARA BLOCO DE COROAMENTO, EM MADEIRA SERRADA, E=25 MM, 4 UTILIZAÇÕES. AF_06/2017</t>
  </si>
  <si>
    <t>ARMAÇÃO DE BLOCO, VIGA BALDRAME OU SAPATA UTILIZANDO AÇO CA-50 DE 6,3 MM - MONTAGEM. AF_06/2017</t>
  </si>
  <si>
    <t>KG</t>
  </si>
  <si>
    <t>ARMAÇÃO DE BLOCO, VIGA BALDRAME OU SAPATA UTILIZANDO AÇO CA-50 DE 8 MM - MONTAGEM. AF_06/2017</t>
  </si>
  <si>
    <t>ET 04.05.0400 (B)</t>
  </si>
  <si>
    <t>Materiais para confeccao de concreto estrutural dosado para uma resistencia caracteristica a compressao (fck) minimo de 20MPa, inclusive perdas. Fornecimento.(desonerado)</t>
  </si>
  <si>
    <t>ET 04.20.0050 (A)</t>
  </si>
  <si>
    <t>Preparo manual de concreto, compreendendo a mistura e o amassamento, exclusive materiais.(desonerado)</t>
  </si>
  <si>
    <t>ET 04.25.0403 (A)</t>
  </si>
  <si>
    <t>Lancamento de concreto em pecas sem armadura, inclusive a colocacao, o adensamento e o acabamento, exclusive o transporte (TC 05.10.0050), considerando a producao normal.(desonerado)</t>
  </si>
  <si>
    <t>ESTRUTURAS DE CONCRETO ARMADO (CAIXA D'ÁGUA)</t>
  </si>
  <si>
    <t>LAJE</t>
  </si>
  <si>
    <t>3.1.1</t>
  </si>
  <si>
    <t>MONTAGEM E DESMONTAGEM DE FÔRMA DE LAJE MACIÇA COM ÁREA MÉDIA MENOR OU IGUAL A 20 M², PÉ-DIREITO SIMPLES, EM MADEIRA SERRADA, 1 UTILIZAÇÃO.
 AF_12/2015</t>
  </si>
  <si>
    <t>3.1.2</t>
  </si>
  <si>
    <t>ARMAÇÃO DE LAJE DE UMA ESTRUTURA CONVENCIONAL DE CONCRETO ARMADO EM UM EDIFÍCIO DE MÚLTIPLOS PAVIMENTOS UTILIZANDO AÇO CA-50 DE 8,0 MM - MON
 TAGEM. AF_12/2015</t>
  </si>
  <si>
    <t>kg</t>
  </si>
  <si>
    <t>3.1.3</t>
  </si>
  <si>
    <t>COMPOSIÇÃO</t>
  </si>
  <si>
    <t>CONCRETAGEM DE VIGAS E LAJES, FCK=30 MPA, PARA LAJES MACIÇAS OU NERVURADAS COM USO DE BOMBA EM EDIFICAÇÃO COM ÁREA MÉDIA DE LAJES MENOR OU IGUAL A 20 M² - LANÇAMENTO, ADENSAMENTO E ACABAMENTO. AF_12/2015</t>
  </si>
  <si>
    <t>VIGAS</t>
  </si>
  <si>
    <t>3.2.1</t>
  </si>
  <si>
    <t>MONTAGEM E DESMONTAGEM DE FÔRMA DE VIGA, ESCORAMENTO COM PONTALETE DE MADEIRA, PÉ-DIREITO SIMPLES, EM MADEIRA SERRADA, 1 UTILIZAÇÃO. AF_12/2
 015</t>
  </si>
  <si>
    <t>3.2.2</t>
  </si>
  <si>
    <t>ARMAÇÃO DE PILAR OU VIGA DE UMA ESTRUTURA CONVENCIONAL DE CONCRETO ARMADO EM UM EDIFÍCIO DE MÚLTIPLOS PAVIMENTOS UTILIZANDO AÇO CA-50 DE 6,3MM - MONTAGEM. AF_12/2015</t>
  </si>
  <si>
    <t>3.2.3</t>
  </si>
  <si>
    <t>ARMAÇÃO DE PILAR OU VIGA DE UMA ESTRUTURA CONVENCIONAL DE CONCRETO ARMADO EM UM EDIFÍCIO DE MÚLTIPLOS PAVIMENTOS UTILIZANDO AÇO CA-50 DE 8,0MM - MONTAGEM. AF_12/2015</t>
  </si>
  <si>
    <t>3.2.4</t>
  </si>
  <si>
    <t>PILARES</t>
  </si>
  <si>
    <t>3.3.1</t>
  </si>
  <si>
    <t>MONTAGEM E DESMONTAGEM DE FÔRMA DE PILARES RETANGULARES E ESTRUTURAS SIMILARES COM ÁREA MÉDIA DAS SEÇÕES MENOR OU IGUAL A 0,25 M², PÉ-DIREITO SIMPLES, EM MADEIRA SERRADA, 1 UTILIZAÇÃO. AF_12/2015</t>
  </si>
  <si>
    <t>3.3.2</t>
  </si>
  <si>
    <t>3.3.3</t>
  </si>
  <si>
    <t>ARMAÇÃO DE PILAR OU VIGA DE UMA ESTRUTURA CONVENCIONAL DE CONCRETO ARMADO EM UM EDIFÍCIO DE MÚLTIPLOS PAVIMENTOS UTILIZANDO AÇO CA-50 DE 10,0 MM - MONTAGEM. AF_12/2015</t>
  </si>
  <si>
    <t>3.3.4</t>
  </si>
  <si>
    <t>CONCRETAGEM DE PILARES, FCK = 30 MPA, COM USO DE BOMBA EM EDIFICAÇÃO COM SEÇÃO MÉDIA DE PILARES MENOR OU IGUAL A 0,25 M² - LANÇAMENTO, ADENS
 AMENTO E ACABAMENTO. AF_12/2015</t>
  </si>
  <si>
    <t>SAPATAS</t>
  </si>
  <si>
    <t>3.4.1</t>
  </si>
  <si>
    <t>3.4.2</t>
  </si>
  <si>
    <t>3.4.3</t>
  </si>
  <si>
    <t>FABRICAÇÃO, MONTAGEM E DESMONTAGEM DE FÔRMA PARA SAPATA, EM MADEIRA SERRADA, E=25 MM, 1 UTILIZAÇÃO. AF_06/2017</t>
  </si>
  <si>
    <t>3.4.4</t>
  </si>
  <si>
    <t>3.4.5</t>
  </si>
  <si>
    <t>CONCRETAGEM DE SAPATAS, FCK 30 MPA, COM USO DE BOMBA LANÇAMENTO, ADENSAMENTO E ACABAMENTO. AF_11/2016</t>
  </si>
  <si>
    <t>ITENS COMPLEMENTARES</t>
  </si>
  <si>
    <t>3.5.1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</si>
  <si>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</si>
  <si>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M</t>
  </si>
  <si>
    <t>3.5.2</t>
  </si>
  <si>
    <t>74194/001</t>
  </si>
  <si>
    <t>ESCADA TIPO MARINHEIRO EM TUBO ACO GALVANIZADO 1 1/2" 5 DEGRAUS</t>
  </si>
  <si>
    <t>PAVIMENTAÇÃO</t>
  </si>
  <si>
    <t>4.1</t>
  </si>
  <si>
    <t>ALVENARIA DE VEDAÇÃO DE BLOCOS VAZADOS DE CONCRETO DE 14X19X39CM (ESPESSURA 14CM) DE PAREDES COM ÁREA LÍQUIDA MAIOR OU IGUAL A 6M2 SEM VÃOS E ARGAMASSA DE ASSENTAMENTO COM PREPARO MANUAL AF_06/2014 (ASSENTAMENTO NORMAL DE UMA FIADA)</t>
  </si>
  <si>
    <t>4.2</t>
  </si>
  <si>
    <t>ALVENARIA DE VEDAÇÃO DE BLOCOS VAZADOS DE CONCRETO DE 14X19X39CM (ESPESSURA 19CM) DE PAREDES COM ÁREA LÍQUIDA MAIOR OU IGUAL A 6M2 SEM VÃOS E ARGAMASSA DE ASSENTAMENTO COM PREPARO MANUAL AF_06/2014 (ASSENTAMENTO DEITADO DE UMA FIADA)</t>
  </si>
  <si>
    <t>4.3</t>
  </si>
  <si>
    <t>SBC</t>
  </si>
  <si>
    <t>LASTRO COM MATERIAL GRANULAR (PEDRA BRITADA N.1 E PEDRA BRITADA N.2), APLICADO EM PISOS OU RADIERS, ESPESSURA DE *15 CM*</t>
  </si>
  <si>
    <t>4.4</t>
  </si>
  <si>
    <t>EXECUÇÃO DE PASSEIO (CALÇADA) OU PISO DE CONCRETO COM CONCRETO MOLDADO IN LOCO, FEITO EM OBRA, ACABAMENTO CONVENCIONAL, ESPESSURA 6 CM, ARMADO AF_07/2016.</t>
  </si>
  <si>
    <t>5</t>
  </si>
  <si>
    <t>GUARDA CORPO</t>
  </si>
  <si>
    <t>5.1</t>
  </si>
  <si>
    <t>6</t>
  </si>
  <si>
    <t>INSTALAÇÕES HIDROSSANITÁRIAS</t>
  </si>
  <si>
    <t/>
  </si>
  <si>
    <t>6.1</t>
  </si>
  <si>
    <t>INSTALAÇÕES HIDRÁULICAS</t>
  </si>
  <si>
    <t>6.1.1</t>
  </si>
  <si>
    <t>(COMPOSIÇÃO REPRESENTATIVA) DO SERVIÇO DE INSTALAÇÃO TUBOS DE PVC, SOLDÁVEL, ÁGUA FRIA, DN 32 MM (INSTALADO EM RAMAL, SUB-RAMAL, RAMAL DE DISTRIBUIÇÃO OU PRUMADA), INCLUSIVE CONEXÕES, CORTES E FIXAÇÕES, PARA PR
ÉDIOS. AF_10/2015</t>
  </si>
  <si>
    <t>6.1.2</t>
  </si>
  <si>
    <t>REGISTRO DE GAVETA BRUTO, LATÃO, ROSCÁVEL, 1, INSTALADO EM RESERVAÇÃO 
DE ÁGUA DE EDIFICAÇÃO QUE POSSUA RESERVATÓRIO DE FIBRA/FIBROCIMENTO
FORNECIMENTO E INSTALAÇÃO. AF_06/2016</t>
  </si>
  <si>
    <t>6.1.3</t>
  </si>
  <si>
    <t>CAIXA D´AGUA EM POLIETILENO, 1000 LITROS, COM ACESSÓRIOS</t>
  </si>
  <si>
    <t>6.2</t>
  </si>
  <si>
    <t>INSTALAÇÕES DE ESGOTO</t>
  </si>
  <si>
    <t>6.2.1</t>
  </si>
  <si>
    <t xml:space="preserve"> (COMPOSIÇÃO REPRESENTATIVA) DO SERVIÇO DE INSTALAÇÃO DE TUBO DE PVC, SÉRIE NORMAL, ESGOTO PREDIAL, DN 40 MM (INSTALADO EM RAMAL DE DESCARGA
OU RAMAL DE ESGOTO SANITÁRIO), INCLUSIVE CONEXÕES, CORTES E FIXAÇÕES,
PARA PRÉDIOS. AF_10/2015</t>
  </si>
  <si>
    <t>6.2.2</t>
  </si>
  <si>
    <t>(COMPOSIÇÃO REPRESENTATIVA) DO SERVIÇO DE INSTALAÇÃO DE TUBO DE PVC, SÉRIE NORMAL, ESGOTO PREDIAL, DN 50 MM (INSTALADO EM RAMAL DE DESCARGA
OU RAMAL DE ESGOTO SANITÁRIO), INCLUSIVE CONEXÕES, CORTES E FIXAÇÕES P
ARA, PRÉDIOS. AF_10/2015</t>
  </si>
  <si>
    <t>6.2.3</t>
  </si>
  <si>
    <t xml:space="preserve"> (COMPOSIÇÃO REPRESENTATIVA) DO SERVIÇO DE INST. TUBO PVC, SÉRIE N, ESGOTO PREDIAL, 100 MM (INST. RAMAL DESCARGA, RAMAL DE ESG. SANIT., PRUMA
DA ESG. SANIT., VENTILAÇÃO OU SUB-COLETOR AÉREO), INCL. CONEXÕES E COR
TES, FIXAÇÕES, P/ PRÉDIOS. AF_10/2015</t>
  </si>
  <si>
    <t>6.2.4</t>
  </si>
  <si>
    <t>CAIXA DE INSPEÇÃO EM CONCRETO PRÉ-MOLDADO DN 60CM COM TAMPA H= 60CM - 
FORNECIMENTO E INSTALACAO</t>
  </si>
  <si>
    <t>6.2.5</t>
  </si>
  <si>
    <t xml:space="preserve"> CAIXA DE GORDURA SIMPLES, CIRCULAR, EM CONCRETO PRÉ-MOLDADO, DIÂMETRO 
INTERNO = 0,4 M, ALTURA INTERNA = 0,4 M. AF_05/2018</t>
  </si>
  <si>
    <t>6.2.6</t>
  </si>
  <si>
    <t>ESCAVAÇÃO MANUAL DE VALA COM PROFUNDIDADE MENOR OU IGUAL A 1,30 M. AF_03/2016</t>
  </si>
  <si>
    <t>6.2.7</t>
  </si>
  <si>
    <t>REATERRO MANUAL APILOADO COM SOQUETE. AF_10/2017</t>
  </si>
  <si>
    <t>7</t>
  </si>
  <si>
    <t>INSTALAÇÕES ELÉTRICAS</t>
  </si>
  <si>
    <t>7.1</t>
  </si>
  <si>
    <t>CABO DE COBRE FLEXÍVEL, ISOLADO,  70,0 MM² - ANTI-CHAMA -0,6/1,0 KV, PARA CIRCUITOS DE DISTRIBUIÇÃO, FORNECIMENTO E INSTALAÇÃO</t>
  </si>
  <si>
    <t>7.2</t>
  </si>
  <si>
    <t>CABO DE COBRE FLEXÍVEL, ISOLADO,  50,0 MM² - ANTI-CHAMA -0,6/1,0 KV, PARA CIRCUITOS DE DISTRIBUIÇÃO, FORNECIMENTO E INSTALAÇÃO</t>
  </si>
  <si>
    <t>7.3</t>
  </si>
  <si>
    <t>CABO DE COBRE FLEXÍVEL, ISOLADO,  35,0 MM² - ANTI-CHAMA -0,6/1,0 KV, PARA CIRCUITOS DE DISTRIBUIÇÃO, FORNECIMENTO E INSTALAÇÃO</t>
  </si>
  <si>
    <t>7.4</t>
  </si>
  <si>
    <t>TERMINAL METALICO A PRESSÃO PARA 1 CABO DE 70,0 MM², COM UM FURO DE FIXAÇÃO</t>
  </si>
  <si>
    <t>UN</t>
  </si>
  <si>
    <t>7.5</t>
  </si>
  <si>
    <t>TERMINAL METALICO A PRESSÃO PARA 1 CABO DE 50,0 MM², COM UM FURO DE FIXAÇÃO</t>
  </si>
  <si>
    <t>7.6</t>
  </si>
  <si>
    <t>TERMINAL METALICO A PRESSÃO PARA 1 CABO DE 35,0 MM², COM UM FURO DE FIXAÇÃO</t>
  </si>
  <si>
    <t>7.7</t>
  </si>
  <si>
    <t>DISJUNTOR TRIPOLAR 100 A, 25 KA, CURVA C, FORNECIMENTO E INSTALAÇÃO</t>
  </si>
  <si>
    <t>7.8</t>
  </si>
  <si>
    <t>DISPOSITIVO DE PROTEÇÃO CONTRA SURTOS DPS, CLASSE II, 1 PÓLO, TENSÃO MÁXIMA 275 V, CORRENTE MÁXIMA 30 KA</t>
  </si>
  <si>
    <t>7.9</t>
  </si>
  <si>
    <t>QUADRO GERAL DE DISTRIBUIÇÃO, COM BARRAMENTOS DE FASES,NEUTRO E TERRA PARA 150 A, P/28 DISJUNTORES MONOPOLARES</t>
  </si>
  <si>
    <t>CJ</t>
  </si>
  <si>
    <t>7.10</t>
  </si>
  <si>
    <t xml:space="preserve">ELETRODUTO FLEXÍVEL CORRUGADO, PEAD, DN 110 (4") - FORNECIMENTO E INSTALAÇÃO. </t>
  </si>
  <si>
    <t>7.11</t>
  </si>
  <si>
    <t>ELETRODUTO RÍGIDO ROSCÁVEL, PVC, DN 110MM (4"), FORNECIMENTO E INSTALAÇÃO</t>
  </si>
  <si>
    <t>7.12</t>
  </si>
  <si>
    <t>CURVA 90º P/ELETRODUTO PVC, ROSCÁVEL, 4", FORNECIMENTO E INSTALAÇÃO</t>
  </si>
  <si>
    <t>7.13</t>
  </si>
  <si>
    <t>LUVA P/ELETRODUTO PVC, ROSCÁVEL, 4", FORNECIMENTO E INSTALAÇÃO</t>
  </si>
  <si>
    <t>7.14</t>
  </si>
  <si>
    <t>BUCHA EM ALUMÍNIO PARA ELETRODUTO RIGIDO 4"</t>
  </si>
  <si>
    <t>7.15</t>
  </si>
  <si>
    <t>ARRUELA EM ALUMÍNIO PARA ELETRODUTO 4"</t>
  </si>
  <si>
    <t>7.16</t>
  </si>
  <si>
    <t>ARRANCAMENTO DE PARALELEPÍPEDOS (COM REAPROVEITAMENTO), INCLUSIVE AFASTAMENTO LATERAL DENTRO DO CANTEIRO DE SERVIÇOS</t>
  </si>
  <si>
    <t>7.17</t>
  </si>
  <si>
    <t>M³</t>
  </si>
  <si>
    <t>7.18</t>
  </si>
  <si>
    <t>CAIXA ELÉTRICA ENTERRADA RETANGULAR, EM ALVENARIA COM TIJOLOS MACIÇOS, DIMENSÕES 0,8X0,8X0,6 M</t>
  </si>
  <si>
    <t>7.19</t>
  </si>
  <si>
    <t>CONCRETO FCK = 15MPA, TRAÇO 1:3,4:3,5 (CIMENTO/ AREIA MÉDIA/ BRITA 1)-PREPARO MECÂNICO COM BETONEIRA</t>
  </si>
  <si>
    <t>7.20</t>
  </si>
  <si>
    <t>LANÇAMENTO COM USO DE BALDES, ADENSAMENTO E ACABAMENTO DE CONCRETO EM ESTRUTURAS</t>
  </si>
  <si>
    <t>7.21</t>
  </si>
  <si>
    <t>7.22</t>
  </si>
  <si>
    <t>73790/004</t>
  </si>
  <si>
    <t>REASSENTAMENTO DE PARALELEPIPEDO SOBRE COLCHÃO DE PÓ DE PEDRA ESPESSURA 10 CM, CONSIDERANDO APROVEITAMENTO DO PARALELEPIPEDO</t>
  </si>
  <si>
    <t>7.23</t>
  </si>
  <si>
    <t>7.24</t>
  </si>
  <si>
    <t>ALVENARIA DE BLOCOS DE CONCRETO ESTRUTURAL 14X19X39 CM, (ESPESSURA 14 CM), FBK = 4,5 MPA, PARA PAREDES COM ÁREA LÍQUIDA MAIOR OU IGUAL A 6M², SEM VÃOS, UTILIZANDO PALHETA. AF_12/2014</t>
  </si>
  <si>
    <t>7.25</t>
  </si>
  <si>
    <t>ARMAÇÃO VERTICAL DE ALVENARIA ESTRUTURAL; DIÂMETRO DE 10,0 MM. AF_01/2015</t>
  </si>
  <si>
    <t>7.26</t>
  </si>
  <si>
    <t>ARMAÇÃO DE CINTA DE ALVENARIA ESTRUTURAL; DIÂMETRO DE 10,0 MM. AF_01/2015</t>
  </si>
  <si>
    <t>7.27</t>
  </si>
  <si>
    <t>GRAUTEAMENTO VERTICAL EM ALVENARIA ESTRUTURAL. AF_01/2015</t>
  </si>
  <si>
    <t>7.28</t>
  </si>
  <si>
    <t>GRAUTEAMENTO DE CINTA SUPERIOR OU DE VERGA EM ALVENARIA ESTRUTURAL. AF_01/2015</t>
  </si>
  <si>
    <t>8</t>
  </si>
  <si>
    <t>ATERRAMENTO</t>
  </si>
  <si>
    <t>8.1</t>
  </si>
  <si>
    <t xml:space="preserve">HASTE DE ATERRAMENTO 3/4" X 3,00 M - ALTA CAMADA </t>
  </si>
  <si>
    <t>8.2</t>
  </si>
  <si>
    <t xml:space="preserve">CAIXA DE PASSAGEM EM CONCRETO PRÉ MOLDADO PARA ATERRAMENTO, 60 X 60 CM </t>
  </si>
  <si>
    <t>8.3</t>
  </si>
  <si>
    <t>TAMPA DE FERRO FUNDIDO PARA CAIXA DE ATERRAMENTO</t>
  </si>
  <si>
    <t>8.4</t>
  </si>
  <si>
    <t>CORDOALHA DE COBRE NU 50 MM², ENTERRADA, SEM ISOLADOR - FORNECIMENTO E INSTALAÇÃO</t>
  </si>
  <si>
    <t>8.5</t>
  </si>
  <si>
    <t>CABO DE COBRE NÚ CORDOALHA PARA ATERRAMENTO - MEIO DURO - 19 FIOS - 35,0 MM²</t>
  </si>
  <si>
    <t>8.6</t>
  </si>
  <si>
    <t>SOLDA EXOTÉRMICA COM MOLDE</t>
  </si>
  <si>
    <t>8.7</t>
  </si>
  <si>
    <t>8.8</t>
  </si>
  <si>
    <t>8.9</t>
  </si>
  <si>
    <t>CAIXA DE EQUALIZAÇÃO COM BARRAMENTO - 210X210X90 CM</t>
  </si>
  <si>
    <t>8.10</t>
  </si>
  <si>
    <t>ELETRODUTO RÍGIDO ROSCÁVEL, PVC, DN 32MM (1"), FORNECIMENTO E INSTALAÇÃO</t>
  </si>
  <si>
    <t>8.11</t>
  </si>
  <si>
    <t>CURVA 90º P/ELETRODUTO PVC, ROSCÁVEL, 1", FORNECIMENTO E INSTALAÇÃO</t>
  </si>
  <si>
    <t>8.12</t>
  </si>
  <si>
    <t>LUVA P/ELETRODUTO PVC, ROSCÁVEL, 1", FORNECIMENTO E INSTALAÇÃO</t>
  </si>
  <si>
    <t>8.13</t>
  </si>
  <si>
    <t>BUCHA EM ALUMÍNIO PARA ELETRODUTO RIGIDO 1"</t>
  </si>
  <si>
    <t>8.14</t>
  </si>
  <si>
    <t>ARRUELA EM ALUMÍNIO PARA ELETRODUTO 1"</t>
  </si>
  <si>
    <t>8.15</t>
  </si>
  <si>
    <t>8.16</t>
  </si>
  <si>
    <t>8.17</t>
  </si>
  <si>
    <t>8.18</t>
  </si>
  <si>
    <t>8.19</t>
  </si>
  <si>
    <t>LAUDO DE RESISTIVIDADE DO SOLO PARA ATERRAMENTO</t>
  </si>
  <si>
    <t>8.20</t>
  </si>
  <si>
    <t>MEDIÇÃO DE MALHA DE ATERRAMENTO INCLUSIVE ART</t>
  </si>
  <si>
    <t>DADOS/VOZ</t>
  </si>
  <si>
    <t>9.1</t>
  </si>
  <si>
    <t>POSTE DE AÇO CONICO RETO TUBULAR 7,0 M ENGASTADO</t>
  </si>
  <si>
    <t>9.2</t>
  </si>
  <si>
    <t>9.3</t>
  </si>
  <si>
    <t>9.4</t>
  </si>
  <si>
    <t>9.5</t>
  </si>
  <si>
    <t>9.6</t>
  </si>
  <si>
    <t>9.7</t>
  </si>
  <si>
    <t>CONDULETE DE ALUMÍNIO, TIPO C, PARA ELETRODUTO DE AÇO GALVANIZADO DN 25 MM (1") - FORNECIMENTO E INSTALAÇÃO</t>
  </si>
  <si>
    <t>9.8</t>
  </si>
  <si>
    <t>CABECOTE PARA ENTRADA DE LINHA DE ALIMENTACAO PARA ELETRODUTO, EM LIGA DE ALUMINIO COM ACABAMENTO ANTI CORROSIVO, COM FIXACAO POR ENCAIXE LISO DE 360 GRAUS, DE 1"</t>
  </si>
  <si>
    <t>9.9</t>
  </si>
  <si>
    <t>FITA PERFURADA GALVANIZADA PARA FIXAÇÃO DE ELETRODUTO</t>
  </si>
  <si>
    <t>9.10</t>
  </si>
  <si>
    <t>ARMACAO VERTICAL COM HASTE E CONTRA-PINO, EM CHAPA DE ACO GALVANIZADO 3/16",COM 1 ESTRIBO E 1 ISOLADOR</t>
  </si>
  <si>
    <t>9.11</t>
  </si>
  <si>
    <t>QUADRO DE DISTRIBUIÇÃO PARA TELEFONE N.3, 40X40X12 CM, EM CHAPA METÁLICA, SEM ACESSÓRIOS, FORNECIMENTO E INSTALAÇÃO</t>
  </si>
  <si>
    <t>9.12</t>
  </si>
  <si>
    <t>9.13</t>
  </si>
  <si>
    <t>9.14</t>
  </si>
  <si>
    <t>9.15</t>
  </si>
  <si>
    <t>9.16</t>
  </si>
  <si>
    <t>10</t>
  </si>
  <si>
    <t>SERVIÇOS COMPLEMENTARES</t>
  </si>
  <si>
    <t>10.1</t>
  </si>
  <si>
    <t>LIMPEZA DE CONTRAPISO COM VASSOURA A SECO. AF_04/2019</t>
  </si>
  <si>
    <t>10.2</t>
  </si>
  <si>
    <t>LIMPEZA DE SUPERFÍCIE COM JATO DE ALTA PRESSÃO. AF_04/2019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</si>
  <si>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</si>
  <si>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</si>
  <si>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</si>
  <si>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</si>
  <si>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</si>
  <si>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</si>
  <si>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</si>
  <si>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</si>
  <si>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</si>
  <si>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</si>
  <si>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</si>
  <si>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</si>
  <si>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 xml:space="preserve"> - Mês de Referência: Jun/2020</t>
  </si>
  <si>
    <t xml:space="preserve"> - Incluso BDI (desonerado) sobre preço unitário de: 28,82 %</t>
  </si>
  <si>
    <t>A referência utilizada como base de custos é a planilha do Sistema Nacional de Pesquisa de Custos e Índices da Construção Civil (SINAPI), SBC, EMOP e SCO Rio;</t>
  </si>
  <si>
    <t xml:space="preserve">As composições que não constam no SINAPI, procedeu-se a obtenção da composição em outra fonte e utilizou-se como base de cálculo os insumos do SINAPI. </t>
  </si>
  <si>
    <t>No caso de não haver o insumo no SINAPI, foi mantido a referência de valor indicada na composição da outra fonte;</t>
  </si>
  <si>
    <t>1</t>
  </si>
  <si>
    <t>2</t>
  </si>
  <si>
    <t>3</t>
  </si>
  <si>
    <t>4.</t>
  </si>
  <si>
    <t>5.</t>
  </si>
  <si>
    <t>6.</t>
  </si>
  <si>
    <t>SERVIÇOS TÉCNICOS PRELIMILARES</t>
  </si>
  <si>
    <t>ESTRUTURA DE CONCRETO ARMADO (CAIXA DÁGUA)</t>
  </si>
  <si>
    <t>VIGAS PILARES</t>
  </si>
  <si>
    <t>INSTALAÇÕES ESGOTO</t>
  </si>
  <si>
    <t>ANEXO III-A DO EDITAL DE LICITAÇÃO POR RDC ELETRÔNICO N.º 10/2020</t>
  </si>
  <si>
    <t>ANEXO III-B DO EDITAL DE LICITAÇÃO POR RDC ELETRÔNICO N.º 10/2020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</si>
</sst>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</numFmts>
  <fonts count="5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rgb="FF333399"/>
      <name val="Verdana"/>
      <family val="2"/>
    </font>
    <font>
      <b/>
      <sz val="10"/>
      <color rgb="FF000000"/>
      <name val="Verdana"/>
      <family val="2"/>
    </font>
    <font>
      <b/>
      <sz val="13"/>
      <color rgb="FF0066CC"/>
      <name val="Arial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FFFFF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</borders>
  <cellStyleXfs count="8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65" fontId="26" fillId="0" borderId="0" applyFill="0" applyBorder="0" applyAlignment="0" applyProtection="0"/>
    <xf numFmtId="0" fontId="27" fillId="0" borderId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17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4" borderId="7" applyNumberFormat="0" applyFont="0" applyAlignment="0" applyProtection="0"/>
    <xf numFmtId="0" fontId="20" fillId="2" borderId="8" applyNumberFormat="0" applyAlignment="0" applyProtection="0"/>
    <xf numFmtId="9" fontId="3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6" fontId="2" fillId="0" borderId="0"/>
    <xf numFmtId="16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6" fillId="0" borderId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44" fontId="7" fillId="0" borderId="0" xfId="38" applyFont="1" applyFill="1" applyBorder="1"/>
    <xf numFmtId="44" fontId="6" fillId="0" borderId="0" xfId="38" applyFont="1"/>
    <xf numFmtId="4" fontId="4" fillId="0" borderId="0" xfId="0" applyNumberFormat="1" applyFont="1"/>
    <xf numFmtId="0" fontId="10" fillId="0" borderId="0" xfId="0" applyFont="1" applyBorder="1" applyAlignment="1">
      <alignment vertical="distributed" wrapText="1"/>
    </xf>
    <xf numFmtId="0" fontId="6" fillId="17" borderId="10" xfId="0" applyFont="1" applyFill="1" applyBorder="1" applyAlignment="1" applyProtection="1">
      <alignment horizontal="center" vertical="center" wrapText="1"/>
    </xf>
    <xf numFmtId="4" fontId="6" fillId="17" borderId="10" xfId="38" applyNumberFormat="1" applyFont="1" applyFill="1" applyBorder="1" applyAlignment="1">
      <alignment vertical="center"/>
    </xf>
    <xf numFmtId="4" fontId="7" fillId="17" borderId="10" xfId="38" applyNumberFormat="1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0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 applyProtection="1">
      <alignment horizontal="left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44" fontId="7" fillId="0" borderId="0" xfId="38" applyFont="1"/>
    <xf numFmtId="44" fontId="4" fillId="0" borderId="0" xfId="38" applyFont="1"/>
    <xf numFmtId="44" fontId="5" fillId="0" borderId="0" xfId="38" applyFont="1"/>
    <xf numFmtId="4" fontId="38" fillId="0" borderId="0" xfId="0" applyNumberFormat="1" applyFont="1"/>
    <xf numFmtId="0" fontId="39" fillId="0" borderId="0" xfId="0" applyFont="1" applyBorder="1" applyAlignment="1">
      <alignment horizontal="center"/>
    </xf>
    <xf numFmtId="2" fontId="6" fillId="17" borderId="10" xfId="0" applyNumberFormat="1" applyFont="1" applyFill="1" applyBorder="1" applyAlignment="1" applyProtection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4" fontId="6" fillId="18" borderId="10" xfId="38" applyNumberFormat="1" applyFont="1" applyFill="1" applyBorder="1" applyAlignment="1">
      <alignment vertical="center"/>
    </xf>
    <xf numFmtId="4" fontId="7" fillId="18" borderId="10" xfId="38" applyNumberFormat="1" applyFont="1" applyFill="1" applyBorder="1" applyAlignment="1">
      <alignment vertical="center"/>
    </xf>
    <xf numFmtId="4" fontId="40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center"/>
    </xf>
    <xf numFmtId="4" fontId="40" fillId="0" borderId="0" xfId="0" applyNumberFormat="1" applyFont="1" applyAlignment="1">
      <alignment vertical="center"/>
    </xf>
    <xf numFmtId="4" fontId="40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vertical="distributed" wrapText="1"/>
    </xf>
    <xf numFmtId="4" fontId="41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37" fillId="0" borderId="0" xfId="0" applyFont="1" applyAlignment="1">
      <alignment vertical="center" wrapText="1"/>
    </xf>
    <xf numFmtId="4" fontId="43" fillId="0" borderId="17" xfId="0" applyNumberFormat="1" applyFont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4" fontId="8" fillId="19" borderId="17" xfId="0" applyNumberFormat="1" applyFont="1" applyFill="1" applyBorder="1" applyAlignment="1">
      <alignment horizontal="center" vertical="center"/>
    </xf>
    <xf numFmtId="10" fontId="6" fillId="17" borderId="10" xfId="60" applyNumberFormat="1" applyFont="1" applyFill="1" applyBorder="1" applyAlignment="1">
      <alignment horizontal="center" vertical="center" wrapText="1"/>
    </xf>
    <xf numFmtId="168" fontId="6" fillId="17" borderId="10" xfId="6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44" fontId="48" fillId="18" borderId="10" xfId="38" applyFont="1" applyFill="1" applyBorder="1" applyAlignment="1">
      <alignment horizontal="center" vertical="center" wrapText="1"/>
    </xf>
    <xf numFmtId="0" fontId="6" fillId="18" borderId="10" xfId="0" applyFont="1" applyFill="1" applyBorder="1" applyAlignment="1" applyProtection="1">
      <alignment horizontal="center" vertical="center" wrapText="1"/>
    </xf>
    <xf numFmtId="0" fontId="4" fillId="18" borderId="0" xfId="0" applyFont="1" applyFill="1"/>
    <xf numFmtId="0" fontId="6" fillId="18" borderId="0" xfId="0" applyFont="1" applyFill="1"/>
    <xf numFmtId="0" fontId="7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2" fontId="6" fillId="21" borderId="10" xfId="0" applyNumberFormat="1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>
      <alignment horizontal="center" vertical="center" wrapText="1"/>
    </xf>
    <xf numFmtId="4" fontId="41" fillId="18" borderId="10" xfId="0" applyNumberFormat="1" applyFont="1" applyFill="1" applyBorder="1" applyAlignment="1">
      <alignment horizontal="right" vertical="center"/>
    </xf>
    <xf numFmtId="10" fontId="6" fillId="18" borderId="10" xfId="60" applyNumberFormat="1" applyFont="1" applyFill="1" applyBorder="1" applyAlignment="1">
      <alignment horizontal="center" vertical="center" wrapText="1"/>
    </xf>
    <xf numFmtId="44" fontId="49" fillId="21" borderId="10" xfId="38" applyFont="1" applyFill="1" applyBorder="1"/>
    <xf numFmtId="44" fontId="50" fillId="21" borderId="10" xfId="38" applyFont="1" applyFill="1" applyBorder="1"/>
    <xf numFmtId="0" fontId="49" fillId="21" borderId="10" xfId="0" applyFont="1" applyFill="1" applyBorder="1"/>
    <xf numFmtId="0" fontId="6" fillId="0" borderId="10" xfId="0" applyFont="1" applyBorder="1"/>
    <xf numFmtId="44" fontId="6" fillId="0" borderId="10" xfId="0" applyNumberFormat="1" applyFont="1" applyBorder="1"/>
    <xf numFmtId="44" fontId="6" fillId="18" borderId="10" xfId="0" applyNumberFormat="1" applyFont="1" applyFill="1" applyBorder="1"/>
    <xf numFmtId="0" fontId="7" fillId="18" borderId="0" xfId="0" applyFont="1" applyFill="1" applyBorder="1" applyAlignment="1">
      <alignment vertical="center" wrapText="1"/>
    </xf>
    <xf numFmtId="10" fontId="7" fillId="18" borderId="18" xfId="60" applyNumberFormat="1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vertical="center" wrapText="1"/>
    </xf>
    <xf numFmtId="169" fontId="7" fillId="18" borderId="10" xfId="60" applyNumberFormat="1" applyFont="1" applyFill="1" applyBorder="1" applyAlignment="1">
      <alignment horizontal="right" vertical="center"/>
    </xf>
    <xf numFmtId="4" fontId="6" fillId="21" borderId="10" xfId="38" applyNumberFormat="1" applyFont="1" applyFill="1" applyBorder="1" applyAlignment="1">
      <alignment vertical="center"/>
    </xf>
    <xf numFmtId="4" fontId="7" fillId="21" borderId="10" xfId="38" applyNumberFormat="1" applyFont="1" applyFill="1" applyBorder="1" applyAlignment="1">
      <alignment vertical="center"/>
    </xf>
    <xf numFmtId="44" fontId="6" fillId="21" borderId="10" xfId="0" applyNumberFormat="1" applyFont="1" applyFill="1" applyBorder="1"/>
    <xf numFmtId="0" fontId="7" fillId="21" borderId="10" xfId="0" applyNumberFormat="1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/>
    <xf numFmtId="4" fontId="6" fillId="0" borderId="10" xfId="0" applyNumberFormat="1" applyFont="1" applyBorder="1" applyAlignment="1">
      <alignment vertical="center"/>
    </xf>
    <xf numFmtId="0" fontId="1" fillId="0" borderId="0" xfId="0" applyFont="1"/>
    <xf numFmtId="0" fontId="1" fillId="19" borderId="17" xfId="0" applyFont="1" applyFill="1" applyBorder="1" applyAlignment="1">
      <alignment horizontal="center"/>
    </xf>
    <xf numFmtId="10" fontId="1" fillId="2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19" borderId="17" xfId="0" applyNumberFormat="1" applyFont="1" applyFill="1" applyBorder="1" applyAlignment="1">
      <alignment horizontal="center"/>
    </xf>
    <xf numFmtId="0" fontId="1" fillId="19" borderId="22" xfId="0" applyFont="1" applyFill="1" applyBorder="1"/>
    <xf numFmtId="10" fontId="8" fillId="19" borderId="17" xfId="78" applyNumberFormat="1" applyFont="1" applyFill="1" applyBorder="1" applyAlignment="1">
      <alignment horizontal="center" vertical="center"/>
    </xf>
    <xf numFmtId="0" fontId="0" fillId="0" borderId="17" xfId="0" applyBorder="1"/>
    <xf numFmtId="10" fontId="1" fillId="19" borderId="22" xfId="0" applyNumberFormat="1" applyFont="1" applyFill="1" applyBorder="1"/>
    <xf numFmtId="10" fontId="1" fillId="19" borderId="24" xfId="0" applyNumberFormat="1" applyFont="1" applyFill="1" applyBorder="1"/>
    <xf numFmtId="10" fontId="46" fillId="19" borderId="17" xfId="7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/>
    <xf numFmtId="168" fontId="6" fillId="0" borderId="10" xfId="6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2" fontId="6" fillId="21" borderId="10" xfId="0" applyNumberFormat="1" applyFont="1" applyFill="1" applyBorder="1" applyAlignment="1">
      <alignment horizontal="right" vertical="center"/>
    </xf>
    <xf numFmtId="2" fontId="6" fillId="0" borderId="10" xfId="38" applyNumberFormat="1" applyFont="1" applyBorder="1" applyAlignment="1">
      <alignment vertical="center"/>
    </xf>
    <xf numFmtId="2" fontId="6" fillId="0" borderId="10" xfId="0" applyNumberFormat="1" applyFont="1" applyFill="1" applyBorder="1" applyAlignment="1" applyProtection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10" fontId="6" fillId="0" borderId="10" xfId="60" applyNumberFormat="1" applyFont="1" applyFill="1" applyBorder="1" applyAlignment="1">
      <alignment horizontal="right" vertical="center"/>
    </xf>
    <xf numFmtId="2" fontId="6" fillId="0" borderId="10" xfId="38" applyNumberFormat="1" applyFont="1" applyFill="1" applyBorder="1" applyAlignment="1">
      <alignment vertical="center"/>
    </xf>
    <xf numFmtId="2" fontId="7" fillId="21" borderId="10" xfId="0" applyNumberFormat="1" applyFont="1" applyFill="1" applyBorder="1" applyAlignment="1" applyProtection="1">
      <alignment horizontal="left" vertical="center" wrapText="1"/>
    </xf>
    <xf numFmtId="4" fontId="41" fillId="21" borderId="10" xfId="0" applyNumberFormat="1" applyFont="1" applyFill="1" applyBorder="1" applyAlignment="1">
      <alignment horizontal="right" vertical="center"/>
    </xf>
    <xf numFmtId="10" fontId="6" fillId="21" borderId="10" xfId="60" applyNumberFormat="1" applyFont="1" applyFill="1" applyBorder="1" applyAlignment="1">
      <alignment horizontal="center" vertical="center" wrapText="1"/>
    </xf>
    <xf numFmtId="2" fontId="7" fillId="21" borderId="10" xfId="0" applyNumberFormat="1" applyFont="1" applyFill="1" applyBorder="1" applyAlignment="1">
      <alignment horizontal="center" vertical="center" wrapText="1"/>
    </xf>
    <xf numFmtId="4" fontId="42" fillId="21" borderId="10" xfId="0" applyNumberFormat="1" applyFont="1" applyFill="1" applyBorder="1" applyAlignment="1">
      <alignment horizontal="right" vertical="center"/>
    </xf>
    <xf numFmtId="10" fontId="7" fillId="21" borderId="10" xfId="60" applyNumberFormat="1" applyFont="1" applyFill="1" applyBorder="1" applyAlignment="1">
      <alignment horizontal="center" vertical="center" wrapText="1"/>
    </xf>
    <xf numFmtId="44" fontId="7" fillId="21" borderId="10" xfId="0" applyNumberFormat="1" applyFont="1" applyFill="1" applyBorder="1"/>
    <xf numFmtId="0" fontId="7" fillId="21" borderId="10" xfId="0" applyFont="1" applyFill="1" applyBorder="1"/>
    <xf numFmtId="4" fontId="6" fillId="21" borderId="10" xfId="0" applyNumberFormat="1" applyFont="1" applyFill="1" applyBorder="1"/>
    <xf numFmtId="4" fontId="7" fillId="21" borderId="10" xfId="0" applyNumberFormat="1" applyFont="1" applyFill="1" applyBorder="1" applyAlignment="1">
      <alignment vertical="center"/>
    </xf>
    <xf numFmtId="4" fontId="6" fillId="18" borderId="10" xfId="0" applyNumberFormat="1" applyFont="1" applyFill="1" applyBorder="1"/>
    <xf numFmtId="10" fontId="1" fillId="22" borderId="17" xfId="0" applyNumberFormat="1" applyFont="1" applyFill="1" applyBorder="1" applyAlignment="1">
      <alignment horizontal="center"/>
    </xf>
    <xf numFmtId="10" fontId="46" fillId="23" borderId="17" xfId="78" applyNumberFormat="1" applyFont="1" applyFill="1" applyBorder="1" applyAlignment="1">
      <alignment horizontal="center" vertical="center"/>
    </xf>
    <xf numFmtId="43" fontId="46" fillId="19" borderId="17" xfId="79" applyFont="1" applyFill="1" applyBorder="1" applyAlignment="1">
      <alignment horizontal="center" vertical="center"/>
    </xf>
    <xf numFmtId="4" fontId="43" fillId="24" borderId="17" xfId="0" applyNumberFormat="1" applyFont="1" applyFill="1" applyBorder="1" applyAlignment="1">
      <alignment horizontal="center"/>
    </xf>
    <xf numFmtId="4" fontId="43" fillId="17" borderId="17" xfId="0" applyNumberFormat="1" applyFont="1" applyFill="1" applyBorder="1" applyAlignment="1">
      <alignment horizontal="center"/>
    </xf>
    <xf numFmtId="10" fontId="46" fillId="25" borderId="17" xfId="78" applyNumberFormat="1" applyFont="1" applyFill="1" applyBorder="1" applyAlignment="1">
      <alignment horizontal="center" vertical="center"/>
    </xf>
    <xf numFmtId="0" fontId="36" fillId="19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6" fillId="19" borderId="0" xfId="0" applyFont="1" applyFill="1" applyBorder="1" applyAlignment="1">
      <alignment horizontal="center"/>
    </xf>
    <xf numFmtId="44" fontId="48" fillId="18" borderId="10" xfId="38" applyFont="1" applyFill="1" applyBorder="1" applyAlignment="1">
      <alignment horizontal="center" vertical="center" wrapText="1"/>
    </xf>
    <xf numFmtId="4" fontId="7" fillId="18" borderId="11" xfId="38" applyNumberFormat="1" applyFont="1" applyFill="1" applyBorder="1" applyAlignment="1">
      <alignment horizontal="center" vertical="center"/>
    </xf>
    <xf numFmtId="4" fontId="7" fillId="18" borderId="13" xfId="38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center" textRotation="255"/>
    </xf>
    <xf numFmtId="0" fontId="51" fillId="0" borderId="0" xfId="0" applyFont="1" applyBorder="1" applyAlignment="1">
      <alignment horizontal="center" vertical="center" textRotation="255"/>
    </xf>
    <xf numFmtId="0" fontId="40" fillId="0" borderId="0" xfId="0" applyFont="1" applyAlignment="1">
      <alignment horizontal="left" vertical="center" wrapText="1"/>
    </xf>
    <xf numFmtId="0" fontId="35" fillId="0" borderId="0" xfId="0" quotePrefix="1" applyFont="1" applyBorder="1" applyAlignment="1">
      <alignment horizontal="left" vertical="distributed" wrapText="1"/>
    </xf>
    <xf numFmtId="0" fontId="48" fillId="18" borderId="11" xfId="0" applyFont="1" applyFill="1" applyBorder="1" applyAlignment="1">
      <alignment horizontal="center" vertical="center" wrapText="1"/>
    </xf>
    <xf numFmtId="0" fontId="48" fillId="18" borderId="12" xfId="0" applyFont="1" applyFill="1" applyBorder="1" applyAlignment="1">
      <alignment horizontal="center" vertical="center" wrapText="1"/>
    </xf>
    <xf numFmtId="0" fontId="48" fillId="18" borderId="13" xfId="0" applyFont="1" applyFill="1" applyBorder="1" applyAlignment="1">
      <alignment horizontal="center" vertical="center" wrapText="1"/>
    </xf>
    <xf numFmtId="4" fontId="48" fillId="18" borderId="10" xfId="38" applyNumberFormat="1" applyFont="1" applyFill="1" applyBorder="1" applyAlignment="1">
      <alignment horizontal="center" vertical="center"/>
    </xf>
    <xf numFmtId="0" fontId="48" fillId="18" borderId="10" xfId="0" applyFont="1" applyFill="1" applyBorder="1" applyAlignment="1">
      <alignment horizontal="center" vertical="center"/>
    </xf>
    <xf numFmtId="0" fontId="48" fillId="18" borderId="10" xfId="0" applyFont="1" applyFill="1" applyBorder="1" applyAlignment="1" applyProtection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2" fontId="48" fillId="18" borderId="10" xfId="0" applyNumberFormat="1" applyFont="1" applyFill="1" applyBorder="1" applyAlignment="1">
      <alignment horizontal="center" vertical="center"/>
    </xf>
    <xf numFmtId="2" fontId="48" fillId="18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40" fillId="0" borderId="0" xfId="0" applyFont="1" applyAlignment="1"/>
    <xf numFmtId="0" fontId="7" fillId="18" borderId="16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49" fontId="8" fillId="19" borderId="22" xfId="0" applyNumberFormat="1" applyFont="1" applyFill="1" applyBorder="1" applyAlignment="1">
      <alignment horizontal="center" vertical="center" wrapText="1"/>
    </xf>
    <xf numFmtId="0" fontId="33" fillId="0" borderId="22" xfId="0" applyFont="1" applyBorder="1"/>
    <xf numFmtId="1" fontId="8" fillId="19" borderId="17" xfId="0" applyNumberFormat="1" applyFont="1" applyFill="1" applyBorder="1" applyAlignment="1">
      <alignment horizontal="left" vertical="center"/>
    </xf>
    <xf numFmtId="0" fontId="33" fillId="0" borderId="17" xfId="0" applyFont="1" applyBorder="1"/>
    <xf numFmtId="4" fontId="46" fillId="19" borderId="17" xfId="0" applyNumberFormat="1" applyFont="1" applyFill="1" applyBorder="1" applyAlignment="1">
      <alignment horizontal="center" vertical="center"/>
    </xf>
    <xf numFmtId="10" fontId="46" fillId="19" borderId="17" xfId="78" applyNumberFormat="1" applyFont="1" applyFill="1" applyBorder="1" applyAlignment="1">
      <alignment horizontal="center" vertical="center"/>
    </xf>
    <xf numFmtId="0" fontId="45" fillId="19" borderId="0" xfId="0" applyFont="1" applyFill="1" applyBorder="1" applyAlignment="1">
      <alignment horizontal="center"/>
    </xf>
    <xf numFmtId="0" fontId="32" fillId="0" borderId="0" xfId="0" applyFont="1" applyBorder="1"/>
    <xf numFmtId="0" fontId="52" fillId="19" borderId="19" xfId="0" applyFont="1" applyFill="1" applyBorder="1" applyAlignment="1">
      <alignment horizontal="center" vertical="center"/>
    </xf>
    <xf numFmtId="0" fontId="52" fillId="19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" fontId="8" fillId="19" borderId="29" xfId="0" applyNumberFormat="1" applyFont="1" applyFill="1" applyBorder="1" applyAlignment="1">
      <alignment horizontal="left" vertical="center" wrapText="1"/>
    </xf>
    <xf numFmtId="0" fontId="33" fillId="0" borderId="30" xfId="0" applyFont="1" applyBorder="1" applyAlignment="1">
      <alignment horizontal="left"/>
    </xf>
    <xf numFmtId="0" fontId="1" fillId="19" borderId="27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38" xfId="0" applyFont="1" applyFill="1" applyBorder="1" applyAlignment="1">
      <alignment horizontal="center"/>
    </xf>
    <xf numFmtId="0" fontId="8" fillId="19" borderId="39" xfId="0" applyFont="1" applyFill="1" applyBorder="1" applyAlignment="1">
      <alignment horizontal="center"/>
    </xf>
    <xf numFmtId="1" fontId="8" fillId="19" borderId="17" xfId="0" applyNumberFormat="1" applyFont="1" applyFill="1" applyBorder="1" applyAlignment="1">
      <alignment horizontal="left" vertical="center" wrapText="1"/>
    </xf>
    <xf numFmtId="0" fontId="33" fillId="0" borderId="17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0" borderId="0" xfId="0" quotePrefix="1" applyFont="1" applyBorder="1" applyAlignment="1">
      <alignment horizontal="center" vertical="distributed" wrapText="1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10" fontId="8" fillId="19" borderId="17" xfId="0" applyNumberFormat="1" applyFont="1" applyFill="1" applyBorder="1" applyAlignment="1">
      <alignment horizontal="center"/>
    </xf>
    <xf numFmtId="10" fontId="8" fillId="19" borderId="25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top" wrapText="1"/>
    </xf>
    <xf numFmtId="4" fontId="1" fillId="19" borderId="27" xfId="0" applyNumberFormat="1" applyFont="1" applyFill="1" applyBorder="1" applyAlignment="1">
      <alignment horizontal="center"/>
    </xf>
    <xf numFmtId="4" fontId="1" fillId="19" borderId="28" xfId="0" applyNumberFormat="1" applyFont="1" applyFill="1" applyBorder="1" applyAlignment="1">
      <alignment horizontal="center"/>
    </xf>
    <xf numFmtId="4" fontId="44" fillId="19" borderId="27" xfId="0" applyNumberFormat="1" applyFont="1" applyFill="1" applyBorder="1" applyAlignment="1">
      <alignment horizontal="center"/>
    </xf>
    <xf numFmtId="4" fontId="44" fillId="19" borderId="28" xfId="0" applyNumberFormat="1" applyFont="1" applyFill="1" applyBorder="1" applyAlignment="1">
      <alignment horizontal="center"/>
    </xf>
    <xf numFmtId="10" fontId="1" fillId="19" borderId="27" xfId="0" applyNumberFormat="1" applyFont="1" applyFill="1" applyBorder="1" applyAlignment="1">
      <alignment horizontal="center"/>
    </xf>
    <xf numFmtId="10" fontId="1" fillId="19" borderId="28" xfId="0" applyNumberFormat="1" applyFont="1" applyFill="1" applyBorder="1" applyAlignment="1">
      <alignment horizontal="center"/>
    </xf>
    <xf numFmtId="10" fontId="44" fillId="19" borderId="35" xfId="0" applyNumberFormat="1" applyFont="1" applyFill="1" applyBorder="1" applyAlignment="1">
      <alignment horizontal="center"/>
    </xf>
    <xf numFmtId="10" fontId="44" fillId="19" borderId="36" xfId="0" applyNumberFormat="1" applyFont="1" applyFill="1" applyBorder="1" applyAlignment="1">
      <alignment horizontal="center"/>
    </xf>
    <xf numFmtId="4" fontId="33" fillId="0" borderId="29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0" fontId="46" fillId="19" borderId="29" xfId="78" applyNumberFormat="1" applyFont="1" applyFill="1" applyBorder="1" applyAlignment="1">
      <alignment horizontal="center" vertical="center"/>
    </xf>
    <xf numFmtId="10" fontId="46" fillId="19" borderId="30" xfId="78" applyNumberFormat="1" applyFont="1" applyFill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43" fillId="0" borderId="27" xfId="0" applyNumberFormat="1" applyFont="1" applyBorder="1" applyAlignment="1">
      <alignment horizontal="center"/>
    </xf>
    <xf numFmtId="4" fontId="43" fillId="0" borderId="28" xfId="0" applyNumberFormat="1" applyFont="1" applyBorder="1" applyAlignment="1">
      <alignment horizont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" xfId="79" builtinId="3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topLeftCell="A17" zoomScaleNormal="100" workbookViewId="0">
      <selection activeCell="A5" sqref="A5:N5"/>
    </sheetView>
  </sheetViews>
  <sheetFormatPr defaultRowHeight="15.75"/>
  <cols>
    <col min="1" max="1" width="6.7109375" style="1" bestFit="1" customWidth="1"/>
    <col min="2" max="2" width="9.7109375" style="1" customWidth="1"/>
    <col min="3" max="3" width="10.7109375" style="1" customWidth="1"/>
    <col min="4" max="4" width="45.28515625" style="2" customWidth="1"/>
    <col min="5" max="5" width="7.140625" style="3" customWidth="1"/>
    <col min="6" max="6" width="7.85546875" style="5" bestFit="1" customWidth="1"/>
    <col min="7" max="7" width="10.42578125" style="5" customWidth="1"/>
    <col min="8" max="8" width="8.5703125" style="5" bestFit="1" customWidth="1"/>
    <col min="9" max="9" width="10.140625" style="23" bestFit="1" customWidth="1"/>
    <col min="10" max="10" width="11.85546875" style="24" bestFit="1" customWidth="1"/>
    <col min="11" max="11" width="10.7109375" style="4" bestFit="1" customWidth="1"/>
    <col min="12" max="12" width="10.140625" style="4" bestFit="1" customWidth="1"/>
    <col min="13" max="13" width="11.5703125" style="4" bestFit="1" customWidth="1"/>
    <col min="14" max="14" width="11.28515625" style="4" customWidth="1"/>
    <col min="15" max="16384" width="9.140625" style="4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">
      <c r="A3" s="119" t="s">
        <v>310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5">
      <c r="A4" s="120" t="s">
        <v>10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45" customHeight="1">
      <c r="A5" s="121" t="s">
        <v>45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">
      <c r="A6" s="122" t="s">
        <v>46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5">
      <c r="A7" s="4"/>
      <c r="B7" s="4"/>
      <c r="C7" s="4"/>
      <c r="D7" s="4"/>
      <c r="E7" s="4"/>
      <c r="F7" s="4"/>
      <c r="G7" s="4"/>
      <c r="H7" s="4"/>
      <c r="I7" s="74"/>
      <c r="J7" s="74"/>
      <c r="K7" s="74"/>
      <c r="L7" s="10"/>
    </row>
    <row r="8" spans="1:14" ht="15.75" customHeight="1">
      <c r="A8" s="46"/>
      <c r="B8" s="46"/>
      <c r="C8" s="46"/>
      <c r="D8" s="47"/>
      <c r="E8" s="131" t="s">
        <v>23</v>
      </c>
      <c r="F8" s="132"/>
      <c r="G8" s="132"/>
      <c r="H8" s="132"/>
      <c r="I8" s="133"/>
      <c r="J8" s="134" t="s">
        <v>36</v>
      </c>
      <c r="K8" s="134"/>
      <c r="L8" s="134"/>
      <c r="M8" s="134"/>
      <c r="N8" s="134"/>
    </row>
    <row r="9" spans="1:14" ht="15">
      <c r="A9" s="135" t="s">
        <v>0</v>
      </c>
      <c r="B9" s="135" t="s">
        <v>15</v>
      </c>
      <c r="C9" s="136" t="s">
        <v>24</v>
      </c>
      <c r="D9" s="137" t="s">
        <v>1</v>
      </c>
      <c r="E9" s="138" t="s">
        <v>3</v>
      </c>
      <c r="F9" s="138" t="s">
        <v>4</v>
      </c>
      <c r="G9" s="137" t="s">
        <v>25</v>
      </c>
      <c r="H9" s="137" t="s">
        <v>26</v>
      </c>
      <c r="I9" s="137" t="s">
        <v>27</v>
      </c>
      <c r="J9" s="139" t="s">
        <v>28</v>
      </c>
      <c r="K9" s="123" t="s">
        <v>29</v>
      </c>
      <c r="L9" s="123"/>
      <c r="M9" s="123"/>
      <c r="N9" s="123" t="s">
        <v>30</v>
      </c>
    </row>
    <row r="10" spans="1:14" ht="15">
      <c r="A10" s="135"/>
      <c r="B10" s="135"/>
      <c r="C10" s="136"/>
      <c r="D10" s="137"/>
      <c r="E10" s="138"/>
      <c r="F10" s="138"/>
      <c r="G10" s="137"/>
      <c r="H10" s="137"/>
      <c r="I10" s="137"/>
      <c r="J10" s="139"/>
      <c r="K10" s="48" t="s">
        <v>5</v>
      </c>
      <c r="L10" s="48" t="s">
        <v>31</v>
      </c>
      <c r="M10" s="48" t="s">
        <v>11</v>
      </c>
      <c r="N10" s="123"/>
    </row>
    <row r="11" spans="1:14" ht="15">
      <c r="A11" s="52">
        <v>1</v>
      </c>
      <c r="B11" s="53"/>
      <c r="C11" s="53"/>
      <c r="D11" s="101" t="s">
        <v>47</v>
      </c>
      <c r="E11" s="54"/>
      <c r="F11" s="55"/>
      <c r="G11" s="95"/>
      <c r="H11" s="95"/>
      <c r="I11" s="59"/>
      <c r="J11" s="60"/>
      <c r="K11" s="61"/>
      <c r="L11" s="61"/>
      <c r="M11" s="109">
        <f>SUM(L12:L16)</f>
        <v>8264.0485309199994</v>
      </c>
      <c r="N11" s="110">
        <f>M11</f>
        <v>8264.0485309199994</v>
      </c>
    </row>
    <row r="12" spans="1:14" ht="56.25">
      <c r="A12" s="88" t="s">
        <v>32</v>
      </c>
      <c r="B12" s="88" t="s">
        <v>48</v>
      </c>
      <c r="C12" s="88" t="s">
        <v>49</v>
      </c>
      <c r="D12" s="97" t="s">
        <v>50</v>
      </c>
      <c r="E12" s="89" t="s">
        <v>51</v>
      </c>
      <c r="F12" s="90">
        <v>3.6</v>
      </c>
      <c r="G12" s="98">
        <v>368.16</v>
      </c>
      <c r="H12" s="99">
        <v>0.28820000000000001</v>
      </c>
      <c r="I12" s="100">
        <f>G12*(1+H12)</f>
        <v>474.26371200000006</v>
      </c>
      <c r="J12" s="93">
        <f>$J$154</f>
        <v>0</v>
      </c>
      <c r="K12" s="91">
        <f>I12*(1-J12)</f>
        <v>474.26371200000006</v>
      </c>
      <c r="L12" s="94">
        <f>K12*F12</f>
        <v>1707.3493632000002</v>
      </c>
      <c r="M12" s="92"/>
      <c r="N12" s="62"/>
    </row>
    <row r="13" spans="1:14" ht="45">
      <c r="A13" s="15" t="s">
        <v>33</v>
      </c>
      <c r="B13" s="15" t="s">
        <v>48</v>
      </c>
      <c r="C13" s="15" t="s">
        <v>52</v>
      </c>
      <c r="D13" s="20" t="s">
        <v>53</v>
      </c>
      <c r="E13" s="18" t="s">
        <v>51</v>
      </c>
      <c r="F13" s="21">
        <v>228.22</v>
      </c>
      <c r="G13" s="37">
        <v>7.03</v>
      </c>
      <c r="H13" s="99">
        <v>0.28820000000000001</v>
      </c>
      <c r="I13" s="96">
        <f>G13*(1+H13)</f>
        <v>9.0560460000000003</v>
      </c>
      <c r="J13" s="45">
        <f>$J$154</f>
        <v>0</v>
      </c>
      <c r="K13" s="37">
        <f>I13*(1-J13)</f>
        <v>9.0560460000000003</v>
      </c>
      <c r="L13" s="75">
        <f>K13*F13</f>
        <v>2066.7708181200001</v>
      </c>
      <c r="M13" s="62"/>
      <c r="N13" s="62"/>
    </row>
    <row r="14" spans="1:14" ht="22.5">
      <c r="A14" s="15" t="s">
        <v>54</v>
      </c>
      <c r="B14" s="15" t="s">
        <v>55</v>
      </c>
      <c r="C14" s="15">
        <v>100210</v>
      </c>
      <c r="D14" s="27" t="s">
        <v>56</v>
      </c>
      <c r="E14" s="18" t="s">
        <v>57</v>
      </c>
      <c r="F14" s="21">
        <v>148.19999999999999</v>
      </c>
      <c r="G14" s="37">
        <v>16.739999999999998</v>
      </c>
      <c r="H14" s="99">
        <v>0.28820000000000001</v>
      </c>
      <c r="I14" s="96">
        <f t="shared" ref="I14:I16" si="0">G14*(1+H14)</f>
        <v>21.564467999999998</v>
      </c>
      <c r="J14" s="45">
        <f t="shared" ref="J14:J16" si="1">$J$154</f>
        <v>0</v>
      </c>
      <c r="K14" s="37">
        <f t="shared" ref="K14:K16" si="2">I14*(1-J14)</f>
        <v>21.564467999999998</v>
      </c>
      <c r="L14" s="75">
        <f t="shared" ref="L14:L16" si="3">K14*F14</f>
        <v>3195.8541575999993</v>
      </c>
      <c r="M14" s="62"/>
      <c r="N14" s="62"/>
    </row>
    <row r="15" spans="1:14" ht="22.5">
      <c r="A15" s="15" t="s">
        <v>58</v>
      </c>
      <c r="B15" s="15" t="s">
        <v>55</v>
      </c>
      <c r="C15" s="19">
        <v>99061</v>
      </c>
      <c r="D15" s="18" t="s">
        <v>59</v>
      </c>
      <c r="E15" s="18" t="s">
        <v>60</v>
      </c>
      <c r="F15" s="21">
        <v>12</v>
      </c>
      <c r="G15" s="37">
        <v>75.98</v>
      </c>
      <c r="H15" s="99">
        <v>0.28820000000000001</v>
      </c>
      <c r="I15" s="96">
        <f t="shared" si="0"/>
        <v>97.877436000000003</v>
      </c>
      <c r="J15" s="45">
        <f t="shared" si="1"/>
        <v>0</v>
      </c>
      <c r="K15" s="37">
        <f t="shared" si="2"/>
        <v>97.877436000000003</v>
      </c>
      <c r="L15" s="75">
        <f t="shared" si="3"/>
        <v>1174.5292320000001</v>
      </c>
      <c r="M15" s="62"/>
      <c r="N15" s="62"/>
    </row>
    <row r="16" spans="1:14" ht="22.5">
      <c r="A16" s="15" t="s">
        <v>61</v>
      </c>
      <c r="B16" s="15" t="s">
        <v>55</v>
      </c>
      <c r="C16" s="19">
        <v>99062</v>
      </c>
      <c r="D16" s="18" t="s">
        <v>62</v>
      </c>
      <c r="E16" s="18" t="s">
        <v>60</v>
      </c>
      <c r="F16" s="21">
        <v>40</v>
      </c>
      <c r="G16" s="37">
        <v>2.3199999999999998</v>
      </c>
      <c r="H16" s="99">
        <v>0.28820000000000001</v>
      </c>
      <c r="I16" s="96">
        <f t="shared" si="0"/>
        <v>2.9886239999999997</v>
      </c>
      <c r="J16" s="45">
        <f t="shared" si="1"/>
        <v>0</v>
      </c>
      <c r="K16" s="37">
        <f t="shared" si="2"/>
        <v>2.9886239999999997</v>
      </c>
      <c r="L16" s="75">
        <f t="shared" si="3"/>
        <v>119.54495999999999</v>
      </c>
      <c r="M16" s="62"/>
      <c r="N16" s="62"/>
    </row>
    <row r="17" spans="1:14" ht="15">
      <c r="A17" s="15"/>
      <c r="B17" s="15"/>
      <c r="C17" s="19"/>
      <c r="D17" s="18"/>
      <c r="E17" s="18"/>
      <c r="F17" s="21"/>
      <c r="G17" s="37"/>
      <c r="H17" s="44"/>
      <c r="I17" s="37"/>
      <c r="J17" s="16"/>
      <c r="K17" s="17"/>
      <c r="L17" s="63"/>
      <c r="M17" s="62"/>
      <c r="N17" s="62"/>
    </row>
    <row r="18" spans="1:14" ht="15">
      <c r="A18" s="52">
        <v>2</v>
      </c>
      <c r="B18" s="52"/>
      <c r="C18" s="72"/>
      <c r="D18" s="73" t="s">
        <v>63</v>
      </c>
      <c r="E18" s="54"/>
      <c r="F18" s="55"/>
      <c r="G18" s="102"/>
      <c r="H18" s="103"/>
      <c r="I18" s="102"/>
      <c r="J18" s="69"/>
      <c r="K18" s="70"/>
      <c r="L18" s="71"/>
      <c r="M18" s="109">
        <f>SUM(L19:L26)</f>
        <v>1959.5302292399999</v>
      </c>
      <c r="N18" s="110">
        <f>M18</f>
        <v>1959.5302292399999</v>
      </c>
    </row>
    <row r="19" spans="1:14" ht="33.75">
      <c r="A19" s="15" t="s">
        <v>34</v>
      </c>
      <c r="B19" s="15" t="s">
        <v>55</v>
      </c>
      <c r="C19" s="19">
        <v>96619</v>
      </c>
      <c r="D19" s="18" t="s">
        <v>64</v>
      </c>
      <c r="E19" s="18" t="s">
        <v>65</v>
      </c>
      <c r="F19" s="21">
        <v>0.31</v>
      </c>
      <c r="G19" s="37">
        <v>23.47</v>
      </c>
      <c r="H19" s="99">
        <v>0.28820000000000001</v>
      </c>
      <c r="I19" s="96">
        <f t="shared" ref="I19:I26" si="4">G19*(1+H19)</f>
        <v>30.234054</v>
      </c>
      <c r="J19" s="45">
        <f t="shared" ref="J19:J26" si="5">$J$154</f>
        <v>0</v>
      </c>
      <c r="K19" s="37">
        <f t="shared" ref="K19:K26" si="6">I19*(1-J19)</f>
        <v>30.234054</v>
      </c>
      <c r="L19" s="75">
        <f t="shared" ref="L19:L26" si="7">K19*F19</f>
        <v>9.3725567400000003</v>
      </c>
      <c r="M19" s="62"/>
      <c r="N19" s="62"/>
    </row>
    <row r="20" spans="1:14" ht="33.75">
      <c r="A20" s="15" t="s">
        <v>283</v>
      </c>
      <c r="B20" s="15" t="s">
        <v>55</v>
      </c>
      <c r="C20" s="19">
        <v>96523</v>
      </c>
      <c r="D20" s="18" t="s">
        <v>66</v>
      </c>
      <c r="E20" s="18" t="s">
        <v>67</v>
      </c>
      <c r="F20" s="21">
        <v>0.35</v>
      </c>
      <c r="G20" s="37">
        <v>91.43</v>
      </c>
      <c r="H20" s="99">
        <v>0.28820000000000001</v>
      </c>
      <c r="I20" s="96">
        <f t="shared" si="4"/>
        <v>117.78012600000001</v>
      </c>
      <c r="J20" s="45">
        <f t="shared" si="5"/>
        <v>0</v>
      </c>
      <c r="K20" s="37">
        <f t="shared" si="6"/>
        <v>117.78012600000001</v>
      </c>
      <c r="L20" s="75">
        <f t="shared" si="7"/>
        <v>41.223044100000003</v>
      </c>
      <c r="M20" s="62"/>
      <c r="N20" s="62"/>
    </row>
    <row r="21" spans="1:14" ht="45">
      <c r="A21" s="15" t="s">
        <v>284</v>
      </c>
      <c r="B21" s="15" t="s">
        <v>55</v>
      </c>
      <c r="C21" s="19">
        <v>96534</v>
      </c>
      <c r="D21" s="18" t="s">
        <v>68</v>
      </c>
      <c r="E21" s="18" t="s">
        <v>65</v>
      </c>
      <c r="F21" s="21">
        <v>6.62</v>
      </c>
      <c r="G21" s="37">
        <v>65.5</v>
      </c>
      <c r="H21" s="99">
        <v>0.28820000000000001</v>
      </c>
      <c r="I21" s="96">
        <f t="shared" si="4"/>
        <v>84.377099999999999</v>
      </c>
      <c r="J21" s="45">
        <f t="shared" si="5"/>
        <v>0</v>
      </c>
      <c r="K21" s="37">
        <f t="shared" si="6"/>
        <v>84.377099999999999</v>
      </c>
      <c r="L21" s="75">
        <f t="shared" si="7"/>
        <v>558.57640200000003</v>
      </c>
      <c r="M21" s="62"/>
      <c r="N21" s="62"/>
    </row>
    <row r="22" spans="1:14" ht="33.75">
      <c r="A22" s="15" t="s">
        <v>285</v>
      </c>
      <c r="B22" s="15" t="s">
        <v>55</v>
      </c>
      <c r="C22" s="19">
        <v>96544</v>
      </c>
      <c r="D22" s="18" t="s">
        <v>69</v>
      </c>
      <c r="E22" s="18" t="s">
        <v>70</v>
      </c>
      <c r="F22" s="21">
        <v>49.07</v>
      </c>
      <c r="G22" s="37">
        <v>12.34</v>
      </c>
      <c r="H22" s="99">
        <v>0.28820000000000001</v>
      </c>
      <c r="I22" s="96">
        <f t="shared" si="4"/>
        <v>15.896388</v>
      </c>
      <c r="J22" s="45">
        <f t="shared" si="5"/>
        <v>0</v>
      </c>
      <c r="K22" s="37">
        <f t="shared" si="6"/>
        <v>15.896388</v>
      </c>
      <c r="L22" s="75">
        <f t="shared" si="7"/>
        <v>780.03575916</v>
      </c>
      <c r="M22" s="62"/>
      <c r="N22" s="62"/>
    </row>
    <row r="23" spans="1:14" ht="33.75">
      <c r="A23" s="15" t="s">
        <v>286</v>
      </c>
      <c r="B23" s="15" t="s">
        <v>55</v>
      </c>
      <c r="C23" s="19">
        <v>96545</v>
      </c>
      <c r="D23" s="18" t="s">
        <v>71</v>
      </c>
      <c r="E23" s="18" t="s">
        <v>70</v>
      </c>
      <c r="F23" s="21">
        <v>18.64</v>
      </c>
      <c r="G23" s="37">
        <v>10.85</v>
      </c>
      <c r="H23" s="99">
        <v>0.28820000000000001</v>
      </c>
      <c r="I23" s="96">
        <f t="shared" si="4"/>
        <v>13.97697</v>
      </c>
      <c r="J23" s="45">
        <f t="shared" si="5"/>
        <v>0</v>
      </c>
      <c r="K23" s="37">
        <f t="shared" si="6"/>
        <v>13.97697</v>
      </c>
      <c r="L23" s="75">
        <f t="shared" si="7"/>
        <v>260.53072079999998</v>
      </c>
      <c r="M23" s="62"/>
      <c r="N23" s="62"/>
    </row>
    <row r="24" spans="1:14" ht="45">
      <c r="A24" s="15" t="s">
        <v>287</v>
      </c>
      <c r="B24" s="15" t="s">
        <v>48</v>
      </c>
      <c r="C24" s="19" t="s">
        <v>72</v>
      </c>
      <c r="D24" s="18" t="s">
        <v>73</v>
      </c>
      <c r="E24" s="18" t="s">
        <v>67</v>
      </c>
      <c r="F24" s="21">
        <v>0.66</v>
      </c>
      <c r="G24" s="37">
        <v>223.14</v>
      </c>
      <c r="H24" s="99">
        <v>0.28820000000000001</v>
      </c>
      <c r="I24" s="96">
        <f t="shared" si="4"/>
        <v>287.44894799999997</v>
      </c>
      <c r="J24" s="45">
        <f t="shared" si="5"/>
        <v>0</v>
      </c>
      <c r="K24" s="37">
        <f t="shared" si="6"/>
        <v>287.44894799999997</v>
      </c>
      <c r="L24" s="75">
        <f t="shared" si="7"/>
        <v>189.71630568</v>
      </c>
      <c r="M24" s="62"/>
      <c r="N24" s="62"/>
    </row>
    <row r="25" spans="1:14" ht="33.75">
      <c r="A25" s="15" t="s">
        <v>288</v>
      </c>
      <c r="B25" s="15" t="s">
        <v>48</v>
      </c>
      <c r="C25" s="19" t="s">
        <v>74</v>
      </c>
      <c r="D25" s="18" t="s">
        <v>75</v>
      </c>
      <c r="E25" s="18" t="s">
        <v>67</v>
      </c>
      <c r="F25" s="21">
        <v>0.66</v>
      </c>
      <c r="G25" s="37">
        <v>100.48</v>
      </c>
      <c r="H25" s="99">
        <v>0.28820000000000001</v>
      </c>
      <c r="I25" s="96">
        <f t="shared" si="4"/>
        <v>129.43833599999999</v>
      </c>
      <c r="J25" s="45">
        <f t="shared" si="5"/>
        <v>0</v>
      </c>
      <c r="K25" s="37">
        <f t="shared" si="6"/>
        <v>129.43833599999999</v>
      </c>
      <c r="L25" s="75">
        <f t="shared" si="7"/>
        <v>85.429301760000001</v>
      </c>
      <c r="M25" s="62"/>
      <c r="N25" s="62"/>
    </row>
    <row r="26" spans="1:14" ht="56.25">
      <c r="A26" s="15" t="s">
        <v>289</v>
      </c>
      <c r="B26" s="15" t="s">
        <v>48</v>
      </c>
      <c r="C26" s="19" t="s">
        <v>76</v>
      </c>
      <c r="D26" s="18" t="s">
        <v>77</v>
      </c>
      <c r="E26" s="18" t="s">
        <v>67</v>
      </c>
      <c r="F26" s="21">
        <v>0.66</v>
      </c>
      <c r="G26" s="37">
        <v>40.75</v>
      </c>
      <c r="H26" s="99">
        <v>0.28820000000000001</v>
      </c>
      <c r="I26" s="96">
        <f t="shared" si="4"/>
        <v>52.494149999999998</v>
      </c>
      <c r="J26" s="45">
        <f t="shared" si="5"/>
        <v>0</v>
      </c>
      <c r="K26" s="37">
        <f t="shared" si="6"/>
        <v>52.494149999999998</v>
      </c>
      <c r="L26" s="75">
        <f t="shared" si="7"/>
        <v>34.646138999999998</v>
      </c>
      <c r="M26" s="62"/>
      <c r="N26" s="62"/>
    </row>
    <row r="27" spans="1:14" ht="15">
      <c r="A27" s="15"/>
      <c r="B27" s="15"/>
      <c r="C27" s="19"/>
      <c r="D27" s="18"/>
      <c r="E27" s="18"/>
      <c r="F27" s="21"/>
      <c r="G27" s="37"/>
      <c r="H27" s="44"/>
      <c r="I27" s="37"/>
      <c r="J27" s="16"/>
      <c r="K27" s="17"/>
      <c r="L27" s="63"/>
      <c r="M27" s="62"/>
      <c r="N27" s="62"/>
    </row>
    <row r="28" spans="1:14" ht="22.5">
      <c r="A28" s="52">
        <v>3</v>
      </c>
      <c r="B28" s="52"/>
      <c r="C28" s="72"/>
      <c r="D28" s="73" t="s">
        <v>78</v>
      </c>
      <c r="E28" s="73"/>
      <c r="F28" s="104"/>
      <c r="G28" s="105"/>
      <c r="H28" s="106"/>
      <c r="I28" s="105"/>
      <c r="J28" s="70"/>
      <c r="K28" s="70"/>
      <c r="L28" s="107"/>
      <c r="M28" s="108"/>
      <c r="N28" s="110">
        <f>SUM(M29:M53)</f>
        <v>16955.083885368</v>
      </c>
    </row>
    <row r="29" spans="1:14" ht="15">
      <c r="A29" s="49" t="s">
        <v>290</v>
      </c>
      <c r="B29" s="49"/>
      <c r="C29" s="56"/>
      <c r="D29" s="28" t="s">
        <v>79</v>
      </c>
      <c r="E29" s="28"/>
      <c r="F29" s="29"/>
      <c r="G29" s="57"/>
      <c r="H29" s="58"/>
      <c r="I29" s="57"/>
      <c r="J29" s="30"/>
      <c r="K29" s="31"/>
      <c r="L29" s="64"/>
      <c r="M29" s="111">
        <f>SUM(L30:L32)</f>
        <v>1497.4840636800002</v>
      </c>
      <c r="N29" s="62"/>
    </row>
    <row r="30" spans="1:14" ht="56.25">
      <c r="A30" s="15" t="s">
        <v>80</v>
      </c>
      <c r="B30" s="15" t="s">
        <v>55</v>
      </c>
      <c r="C30" s="19">
        <v>92481</v>
      </c>
      <c r="D30" s="18" t="s">
        <v>81</v>
      </c>
      <c r="E30" s="18" t="s">
        <v>65</v>
      </c>
      <c r="F30" s="21">
        <v>4</v>
      </c>
      <c r="G30" s="37">
        <v>207.7</v>
      </c>
      <c r="H30" s="99">
        <v>0.28820000000000001</v>
      </c>
      <c r="I30" s="96">
        <f t="shared" ref="I30:I32" si="8">G30*(1+H30)</f>
        <v>267.55914000000001</v>
      </c>
      <c r="J30" s="45">
        <f t="shared" ref="J30:J32" si="9">$J$154</f>
        <v>0</v>
      </c>
      <c r="K30" s="37">
        <f t="shared" ref="K30:K32" si="10">I30*(1-J30)</f>
        <v>267.55914000000001</v>
      </c>
      <c r="L30" s="75">
        <f t="shared" ref="L30:L32" si="11">K30*F30</f>
        <v>1070.2365600000001</v>
      </c>
      <c r="M30" s="62"/>
      <c r="N30" s="62"/>
    </row>
    <row r="31" spans="1:14" ht="56.25">
      <c r="A31" s="15" t="s">
        <v>82</v>
      </c>
      <c r="B31" s="15" t="s">
        <v>55</v>
      </c>
      <c r="C31" s="19">
        <v>92770</v>
      </c>
      <c r="D31" s="18" t="s">
        <v>83</v>
      </c>
      <c r="E31" s="18" t="s">
        <v>84</v>
      </c>
      <c r="F31" s="21">
        <v>21.48</v>
      </c>
      <c r="G31" s="37">
        <v>8.3800000000000008</v>
      </c>
      <c r="H31" s="99">
        <v>0.28820000000000001</v>
      </c>
      <c r="I31" s="96">
        <f t="shared" si="8"/>
        <v>10.795116000000002</v>
      </c>
      <c r="J31" s="45">
        <f t="shared" si="9"/>
        <v>0</v>
      </c>
      <c r="K31" s="37">
        <f t="shared" si="10"/>
        <v>10.795116000000002</v>
      </c>
      <c r="L31" s="75">
        <f t="shared" si="11"/>
        <v>231.87909168000004</v>
      </c>
      <c r="M31" s="62"/>
      <c r="N31" s="62"/>
    </row>
    <row r="32" spans="1:14" ht="67.5">
      <c r="A32" s="15" t="s">
        <v>85</v>
      </c>
      <c r="B32" s="15" t="s">
        <v>86</v>
      </c>
      <c r="C32" s="19">
        <v>1</v>
      </c>
      <c r="D32" s="18" t="s">
        <v>87</v>
      </c>
      <c r="E32" s="18" t="s">
        <v>67</v>
      </c>
      <c r="F32" s="21">
        <v>0.4</v>
      </c>
      <c r="G32" s="37">
        <v>379.15</v>
      </c>
      <c r="H32" s="99">
        <v>0.28820000000000001</v>
      </c>
      <c r="I32" s="96">
        <f t="shared" si="8"/>
        <v>488.42102999999997</v>
      </c>
      <c r="J32" s="45">
        <f t="shared" si="9"/>
        <v>0</v>
      </c>
      <c r="K32" s="37">
        <f t="shared" si="10"/>
        <v>488.42102999999997</v>
      </c>
      <c r="L32" s="75">
        <f t="shared" si="11"/>
        <v>195.36841200000001</v>
      </c>
      <c r="M32" s="62"/>
      <c r="N32" s="62"/>
    </row>
    <row r="33" spans="1:14" ht="15">
      <c r="A33" s="15"/>
      <c r="B33" s="15"/>
      <c r="C33" s="19"/>
      <c r="D33" s="18"/>
      <c r="E33" s="18"/>
      <c r="F33" s="21"/>
      <c r="G33" s="37"/>
      <c r="H33" s="44"/>
      <c r="I33" s="37"/>
      <c r="J33" s="16"/>
      <c r="K33" s="17"/>
      <c r="L33" s="63"/>
      <c r="M33" s="62"/>
      <c r="N33" s="62"/>
    </row>
    <row r="34" spans="1:14" ht="15">
      <c r="A34" s="49" t="s">
        <v>291</v>
      </c>
      <c r="B34" s="49"/>
      <c r="C34" s="56"/>
      <c r="D34" s="28" t="s">
        <v>88</v>
      </c>
      <c r="E34" s="28"/>
      <c r="F34" s="29"/>
      <c r="G34" s="57"/>
      <c r="H34" s="58"/>
      <c r="I34" s="57"/>
      <c r="J34" s="30"/>
      <c r="K34" s="31"/>
      <c r="L34" s="64"/>
      <c r="M34" s="111">
        <f>SUM(L35:L38)</f>
        <v>3694.3398942000003</v>
      </c>
      <c r="N34" s="62"/>
    </row>
    <row r="35" spans="1:14" ht="56.25">
      <c r="A35" s="15" t="s">
        <v>89</v>
      </c>
      <c r="B35" s="15" t="s">
        <v>55</v>
      </c>
      <c r="C35" s="19">
        <v>92446</v>
      </c>
      <c r="D35" s="18" t="s">
        <v>90</v>
      </c>
      <c r="E35" s="18" t="s">
        <v>65</v>
      </c>
      <c r="F35" s="21">
        <v>12.48</v>
      </c>
      <c r="G35" s="37">
        <v>158.76</v>
      </c>
      <c r="H35" s="99">
        <v>0.28820000000000001</v>
      </c>
      <c r="I35" s="96">
        <f t="shared" ref="I35:I38" si="12">G35*(1+H35)</f>
        <v>204.51463199999998</v>
      </c>
      <c r="J35" s="45">
        <f t="shared" ref="J35:J38" si="13">$J$154</f>
        <v>0</v>
      </c>
      <c r="K35" s="37">
        <f t="shared" ref="K35:K38" si="14">I35*(1-J35)</f>
        <v>204.51463199999998</v>
      </c>
      <c r="L35" s="75">
        <f t="shared" ref="L35:L38" si="15">K35*F35</f>
        <v>2552.3426073599999</v>
      </c>
      <c r="M35" s="62"/>
      <c r="N35" s="62"/>
    </row>
    <row r="36" spans="1:14" ht="56.25">
      <c r="A36" s="15" t="s">
        <v>91</v>
      </c>
      <c r="B36" s="15" t="s">
        <v>55</v>
      </c>
      <c r="C36" s="19">
        <v>92760</v>
      </c>
      <c r="D36" s="18" t="s">
        <v>92</v>
      </c>
      <c r="E36" s="18" t="s">
        <v>84</v>
      </c>
      <c r="F36" s="21">
        <v>46.34</v>
      </c>
      <c r="G36" s="37">
        <v>10.24</v>
      </c>
      <c r="H36" s="99">
        <v>0.28820000000000001</v>
      </c>
      <c r="I36" s="96">
        <f t="shared" si="12"/>
        <v>13.191168000000001</v>
      </c>
      <c r="J36" s="45">
        <f t="shared" si="13"/>
        <v>0</v>
      </c>
      <c r="K36" s="37">
        <f t="shared" si="14"/>
        <v>13.191168000000001</v>
      </c>
      <c r="L36" s="75">
        <f t="shared" si="15"/>
        <v>611.2787251200001</v>
      </c>
      <c r="M36" s="62"/>
      <c r="N36" s="62"/>
    </row>
    <row r="37" spans="1:14" ht="56.25">
      <c r="A37" s="15" t="s">
        <v>93</v>
      </c>
      <c r="B37" s="15" t="s">
        <v>55</v>
      </c>
      <c r="C37" s="19">
        <v>92761</v>
      </c>
      <c r="D37" s="18" t="s">
        <v>94</v>
      </c>
      <c r="E37" s="18" t="s">
        <v>84</v>
      </c>
      <c r="F37" s="21">
        <v>21.02</v>
      </c>
      <c r="G37" s="37">
        <v>9.2100000000000009</v>
      </c>
      <c r="H37" s="99">
        <v>0.28820000000000001</v>
      </c>
      <c r="I37" s="96">
        <f t="shared" si="12"/>
        <v>11.864322000000001</v>
      </c>
      <c r="J37" s="45">
        <f t="shared" si="13"/>
        <v>0</v>
      </c>
      <c r="K37" s="37">
        <f t="shared" si="14"/>
        <v>11.864322000000001</v>
      </c>
      <c r="L37" s="75">
        <f t="shared" si="15"/>
        <v>249.38804844000003</v>
      </c>
      <c r="M37" s="62"/>
      <c r="N37" s="62"/>
    </row>
    <row r="38" spans="1:14" ht="67.5">
      <c r="A38" s="15" t="s">
        <v>95</v>
      </c>
      <c r="B38" s="15" t="s">
        <v>55</v>
      </c>
      <c r="C38" s="19">
        <v>1</v>
      </c>
      <c r="D38" s="18" t="s">
        <v>87</v>
      </c>
      <c r="E38" s="18" t="s">
        <v>67</v>
      </c>
      <c r="F38" s="21">
        <v>0.57599999999999996</v>
      </c>
      <c r="G38" s="37">
        <v>379.15</v>
      </c>
      <c r="H38" s="99">
        <v>0.28820000000000001</v>
      </c>
      <c r="I38" s="96">
        <f t="shared" si="12"/>
        <v>488.42102999999997</v>
      </c>
      <c r="J38" s="45">
        <f t="shared" si="13"/>
        <v>0</v>
      </c>
      <c r="K38" s="37">
        <f t="shared" si="14"/>
        <v>488.42102999999997</v>
      </c>
      <c r="L38" s="75">
        <f t="shared" si="15"/>
        <v>281.33051327999999</v>
      </c>
      <c r="M38" s="62"/>
      <c r="N38" s="62"/>
    </row>
    <row r="39" spans="1:14" ht="15">
      <c r="A39" s="15"/>
      <c r="B39" s="15"/>
      <c r="C39" s="19"/>
      <c r="D39" s="18"/>
      <c r="E39" s="18"/>
      <c r="F39" s="21"/>
      <c r="G39" s="37"/>
      <c r="H39" s="44"/>
      <c r="I39" s="37"/>
      <c r="J39" s="16"/>
      <c r="K39" s="17"/>
      <c r="L39" s="63"/>
      <c r="M39" s="62"/>
      <c r="N39" s="62"/>
    </row>
    <row r="40" spans="1:14" ht="15">
      <c r="A40" s="49" t="s">
        <v>292</v>
      </c>
      <c r="B40" s="49"/>
      <c r="C40" s="56"/>
      <c r="D40" s="28" t="s">
        <v>96</v>
      </c>
      <c r="E40" s="28"/>
      <c r="F40" s="29"/>
      <c r="G40" s="57"/>
      <c r="H40" s="58"/>
      <c r="I40" s="57"/>
      <c r="J40" s="30"/>
      <c r="K40" s="31"/>
      <c r="L40" s="64"/>
      <c r="M40" s="111">
        <f>SUM(L41:L44)</f>
        <v>4366.2456912000007</v>
      </c>
      <c r="N40" s="62"/>
    </row>
    <row r="41" spans="1:14" ht="67.5">
      <c r="A41" s="15" t="s">
        <v>97</v>
      </c>
      <c r="B41" s="15" t="s">
        <v>55</v>
      </c>
      <c r="C41" s="19">
        <v>92408</v>
      </c>
      <c r="D41" s="18" t="s">
        <v>98</v>
      </c>
      <c r="E41" s="18" t="s">
        <v>65</v>
      </c>
      <c r="F41" s="21">
        <v>14.72</v>
      </c>
      <c r="G41" s="37">
        <v>181.24</v>
      </c>
      <c r="H41" s="99">
        <v>0.28820000000000001</v>
      </c>
      <c r="I41" s="96">
        <f t="shared" ref="I41:I44" si="16">G41*(1+H41)</f>
        <v>233.47336800000002</v>
      </c>
      <c r="J41" s="45">
        <f t="shared" ref="J41:J44" si="17">$J$154</f>
        <v>0</v>
      </c>
      <c r="K41" s="37">
        <f t="shared" ref="K41:K44" si="18">I41*(1-J41)</f>
        <v>233.47336800000002</v>
      </c>
      <c r="L41" s="75">
        <f t="shared" ref="L41:L44" si="19">K41*F41</f>
        <v>3436.7279769600004</v>
      </c>
      <c r="M41" s="62"/>
      <c r="N41" s="62"/>
    </row>
    <row r="42" spans="1:14" ht="56.25">
      <c r="A42" s="15" t="s">
        <v>99</v>
      </c>
      <c r="B42" s="15" t="s">
        <v>55</v>
      </c>
      <c r="C42" s="19">
        <v>92760</v>
      </c>
      <c r="D42" s="18" t="s">
        <v>92</v>
      </c>
      <c r="E42" s="18" t="s">
        <v>84</v>
      </c>
      <c r="F42" s="21">
        <v>12.14</v>
      </c>
      <c r="G42" s="37">
        <v>10.24</v>
      </c>
      <c r="H42" s="99">
        <v>0.28820000000000001</v>
      </c>
      <c r="I42" s="96">
        <f t="shared" si="16"/>
        <v>13.191168000000001</v>
      </c>
      <c r="J42" s="45">
        <f t="shared" si="17"/>
        <v>0</v>
      </c>
      <c r="K42" s="37">
        <f t="shared" si="18"/>
        <v>13.191168000000001</v>
      </c>
      <c r="L42" s="75">
        <f t="shared" si="19"/>
        <v>160.14077952000002</v>
      </c>
      <c r="M42" s="62"/>
      <c r="N42" s="62"/>
    </row>
    <row r="43" spans="1:14" ht="56.25">
      <c r="A43" s="15" t="s">
        <v>100</v>
      </c>
      <c r="B43" s="15" t="s">
        <v>55</v>
      </c>
      <c r="C43" s="19">
        <v>92762</v>
      </c>
      <c r="D43" s="18" t="s">
        <v>101</v>
      </c>
      <c r="E43" s="18" t="s">
        <v>84</v>
      </c>
      <c r="F43" s="21">
        <v>39.159999999999997</v>
      </c>
      <c r="G43" s="37">
        <v>8.0399999999999991</v>
      </c>
      <c r="H43" s="99">
        <v>0.28820000000000001</v>
      </c>
      <c r="I43" s="96">
        <f t="shared" si="16"/>
        <v>10.357127999999999</v>
      </c>
      <c r="J43" s="45">
        <f t="shared" si="17"/>
        <v>0</v>
      </c>
      <c r="K43" s="37">
        <f t="shared" si="18"/>
        <v>10.357127999999999</v>
      </c>
      <c r="L43" s="75">
        <f t="shared" si="19"/>
        <v>405.58513247999997</v>
      </c>
      <c r="M43" s="62"/>
      <c r="N43" s="62"/>
    </row>
    <row r="44" spans="1:14" ht="56.25">
      <c r="A44" s="15" t="s">
        <v>102</v>
      </c>
      <c r="B44" s="15" t="s">
        <v>86</v>
      </c>
      <c r="C44" s="19">
        <v>2</v>
      </c>
      <c r="D44" s="18" t="s">
        <v>103</v>
      </c>
      <c r="E44" s="18" t="s">
        <v>67</v>
      </c>
      <c r="F44" s="21">
        <v>0.73599999999999999</v>
      </c>
      <c r="G44" s="37">
        <v>383.7</v>
      </c>
      <c r="H44" s="99">
        <v>0.28820000000000001</v>
      </c>
      <c r="I44" s="96">
        <f t="shared" si="16"/>
        <v>494.28233999999998</v>
      </c>
      <c r="J44" s="45">
        <f t="shared" si="17"/>
        <v>0</v>
      </c>
      <c r="K44" s="37">
        <f t="shared" si="18"/>
        <v>494.28233999999998</v>
      </c>
      <c r="L44" s="75">
        <f t="shared" si="19"/>
        <v>363.79180223999998</v>
      </c>
      <c r="M44" s="62"/>
      <c r="N44" s="62"/>
    </row>
    <row r="45" spans="1:14" ht="15">
      <c r="A45" s="15"/>
      <c r="B45" s="15"/>
      <c r="C45" s="19"/>
      <c r="D45" s="18"/>
      <c r="E45" s="18"/>
      <c r="F45" s="21"/>
      <c r="G45" s="37"/>
      <c r="H45" s="44"/>
      <c r="I45" s="37"/>
      <c r="J45" s="16"/>
      <c r="K45" s="17"/>
      <c r="L45" s="63"/>
      <c r="M45" s="62"/>
      <c r="N45" s="62"/>
    </row>
    <row r="46" spans="1:14" ht="15">
      <c r="A46" s="49" t="s">
        <v>293</v>
      </c>
      <c r="B46" s="49"/>
      <c r="C46" s="56"/>
      <c r="D46" s="28" t="s">
        <v>104</v>
      </c>
      <c r="E46" s="28"/>
      <c r="F46" s="29"/>
      <c r="G46" s="57"/>
      <c r="H46" s="58"/>
      <c r="I46" s="57"/>
      <c r="J46" s="30"/>
      <c r="K46" s="31"/>
      <c r="L46" s="64"/>
      <c r="M46" s="111">
        <f>SUM(L47:L51)</f>
        <v>1319.1191702880003</v>
      </c>
      <c r="N46" s="62"/>
    </row>
    <row r="47" spans="1:14" ht="33.75">
      <c r="A47" s="15" t="s">
        <v>105</v>
      </c>
      <c r="B47" s="15" t="s">
        <v>55</v>
      </c>
      <c r="C47" s="19">
        <v>96523</v>
      </c>
      <c r="D47" s="18" t="s">
        <v>66</v>
      </c>
      <c r="E47" s="18" t="s">
        <v>67</v>
      </c>
      <c r="F47" s="21">
        <v>4</v>
      </c>
      <c r="G47" s="37">
        <v>91.43</v>
      </c>
      <c r="H47" s="99">
        <v>0.28820000000000001</v>
      </c>
      <c r="I47" s="96">
        <f t="shared" ref="I47:I51" si="20">G47*(1+H47)</f>
        <v>117.78012600000001</v>
      </c>
      <c r="J47" s="45">
        <f t="shared" ref="J47:J51" si="21">$J$154</f>
        <v>0</v>
      </c>
      <c r="K47" s="37">
        <f t="shared" ref="K47:K51" si="22">I47*(1-J47)</f>
        <v>117.78012600000001</v>
      </c>
      <c r="L47" s="75">
        <f t="shared" ref="L47:L51" si="23">K47*F47</f>
        <v>471.12050400000004</v>
      </c>
      <c r="M47" s="62"/>
      <c r="N47" s="62"/>
    </row>
    <row r="48" spans="1:14" ht="33.75">
      <c r="A48" s="15" t="s">
        <v>106</v>
      </c>
      <c r="B48" s="15" t="s">
        <v>55</v>
      </c>
      <c r="C48" s="19">
        <v>96619</v>
      </c>
      <c r="D48" s="18" t="s">
        <v>64</v>
      </c>
      <c r="E48" s="18" t="s">
        <v>65</v>
      </c>
      <c r="F48" s="21">
        <v>1.44</v>
      </c>
      <c r="G48" s="37">
        <v>23.47</v>
      </c>
      <c r="H48" s="99">
        <v>0.28820000000000001</v>
      </c>
      <c r="I48" s="96">
        <f t="shared" si="20"/>
        <v>30.234054</v>
      </c>
      <c r="J48" s="45">
        <f t="shared" si="21"/>
        <v>0</v>
      </c>
      <c r="K48" s="37">
        <f t="shared" si="22"/>
        <v>30.234054</v>
      </c>
      <c r="L48" s="75">
        <f t="shared" si="23"/>
        <v>43.537037759999997</v>
      </c>
      <c r="M48" s="62"/>
      <c r="N48" s="62"/>
    </row>
    <row r="49" spans="1:14" ht="33.75">
      <c r="A49" s="15" t="s">
        <v>107</v>
      </c>
      <c r="B49" s="15" t="s">
        <v>55</v>
      </c>
      <c r="C49" s="19">
        <v>96529</v>
      </c>
      <c r="D49" s="18" t="s">
        <v>108</v>
      </c>
      <c r="E49" s="18" t="s">
        <v>65</v>
      </c>
      <c r="F49" s="21">
        <v>1.44</v>
      </c>
      <c r="G49" s="37">
        <v>233.93</v>
      </c>
      <c r="H49" s="99">
        <v>0.28820000000000001</v>
      </c>
      <c r="I49" s="96">
        <f t="shared" si="20"/>
        <v>301.34862600000002</v>
      </c>
      <c r="J49" s="45">
        <f t="shared" si="21"/>
        <v>0</v>
      </c>
      <c r="K49" s="37">
        <f t="shared" si="22"/>
        <v>301.34862600000002</v>
      </c>
      <c r="L49" s="75">
        <f t="shared" si="23"/>
        <v>433.94202144000002</v>
      </c>
      <c r="M49" s="62"/>
      <c r="N49" s="62"/>
    </row>
    <row r="50" spans="1:14" ht="33.75">
      <c r="A50" s="15" t="s">
        <v>109</v>
      </c>
      <c r="B50" s="15" t="s">
        <v>55</v>
      </c>
      <c r="C50" s="19">
        <v>96545</v>
      </c>
      <c r="D50" s="18" t="s">
        <v>71</v>
      </c>
      <c r="E50" s="18" t="s">
        <v>84</v>
      </c>
      <c r="F50" s="21">
        <v>11.48</v>
      </c>
      <c r="G50" s="37">
        <v>10.85</v>
      </c>
      <c r="H50" s="99">
        <v>0.28820000000000001</v>
      </c>
      <c r="I50" s="96">
        <f t="shared" si="20"/>
        <v>13.97697</v>
      </c>
      <c r="J50" s="45">
        <f t="shared" si="21"/>
        <v>0</v>
      </c>
      <c r="K50" s="37">
        <f t="shared" si="22"/>
        <v>13.97697</v>
      </c>
      <c r="L50" s="75">
        <f t="shared" si="23"/>
        <v>160.45561560000002</v>
      </c>
      <c r="M50" s="62"/>
      <c r="N50" s="62"/>
    </row>
    <row r="51" spans="1:14" ht="33.75">
      <c r="A51" s="15" t="s">
        <v>110</v>
      </c>
      <c r="B51" s="15" t="s">
        <v>55</v>
      </c>
      <c r="C51" s="19">
        <v>96558</v>
      </c>
      <c r="D51" s="18" t="s">
        <v>111</v>
      </c>
      <c r="E51" s="18" t="s">
        <v>67</v>
      </c>
      <c r="F51" s="21">
        <v>0.41599999999999998</v>
      </c>
      <c r="G51" s="37">
        <v>391.99</v>
      </c>
      <c r="H51" s="99">
        <v>0.28820000000000001</v>
      </c>
      <c r="I51" s="96">
        <f t="shared" si="20"/>
        <v>504.96151800000001</v>
      </c>
      <c r="J51" s="45">
        <f t="shared" si="21"/>
        <v>0</v>
      </c>
      <c r="K51" s="37">
        <f t="shared" si="22"/>
        <v>504.96151800000001</v>
      </c>
      <c r="L51" s="75">
        <f t="shared" si="23"/>
        <v>210.063991488</v>
      </c>
      <c r="M51" s="62"/>
      <c r="N51" s="62"/>
    </row>
    <row r="52" spans="1:14" ht="15">
      <c r="A52" s="15"/>
      <c r="B52" s="15"/>
      <c r="C52" s="19"/>
      <c r="D52" s="18"/>
      <c r="E52" s="18"/>
      <c r="F52" s="21"/>
      <c r="G52" s="37"/>
      <c r="H52" s="44"/>
      <c r="I52" s="37"/>
      <c r="J52" s="16"/>
      <c r="K52" s="17"/>
      <c r="L52" s="63"/>
      <c r="M52" s="62"/>
      <c r="N52" s="62"/>
    </row>
    <row r="53" spans="1:14" ht="15">
      <c r="A53" s="49" t="s">
        <v>294</v>
      </c>
      <c r="B53" s="49"/>
      <c r="C53" s="56"/>
      <c r="D53" s="28" t="s">
        <v>112</v>
      </c>
      <c r="E53" s="28"/>
      <c r="F53" s="29"/>
      <c r="G53" s="57"/>
      <c r="H53" s="58"/>
      <c r="I53" s="57"/>
      <c r="J53" s="30"/>
      <c r="K53" s="31"/>
      <c r="L53" s="64"/>
      <c r="M53" s="111">
        <f>SUM(L54:L55)</f>
        <v>6077.895066</v>
      </c>
      <c r="N53" s="62"/>
    </row>
    <row r="54" spans="1:14" ht="78.75">
      <c r="A54" s="15" t="s">
        <v>113</v>
      </c>
      <c r="B54" s="15" t="s">
        <v>55</v>
      </c>
      <c r="C54" s="19">
        <v>99837</v>
      </c>
      <c r="D54" s="18" t="s">
        <v>114</v>
      </c>
      <c r="E54" s="18" t="s">
        <v>115</v>
      </c>
      <c r="F54" s="21">
        <v>7</v>
      </c>
      <c r="G54" s="37">
        <v>491.07</v>
      </c>
      <c r="H54" s="99">
        <v>0.28820000000000001</v>
      </c>
      <c r="I54" s="96">
        <f t="shared" ref="I54:I55" si="24">G54*(1+H54)</f>
        <v>632.59637399999997</v>
      </c>
      <c r="J54" s="45">
        <f t="shared" ref="J54:J55" si="25">$J$154</f>
        <v>0</v>
      </c>
      <c r="K54" s="37">
        <f t="shared" ref="K54:K55" si="26">I54*(1-J54)</f>
        <v>632.59637399999997</v>
      </c>
      <c r="L54" s="75">
        <f t="shared" ref="L54:L55" si="27">K54*F54</f>
        <v>4428.174618</v>
      </c>
      <c r="M54" s="62"/>
      <c r="N54" s="62"/>
    </row>
    <row r="55" spans="1:14" ht="22.5">
      <c r="A55" s="15" t="s">
        <v>116</v>
      </c>
      <c r="B55" s="15" t="s">
        <v>55</v>
      </c>
      <c r="C55" s="19" t="s">
        <v>117</v>
      </c>
      <c r="D55" s="18" t="s">
        <v>118</v>
      </c>
      <c r="E55" s="18" t="s">
        <v>115</v>
      </c>
      <c r="F55" s="21">
        <v>4</v>
      </c>
      <c r="G55" s="37">
        <v>320.16000000000003</v>
      </c>
      <c r="H55" s="99">
        <v>0.28820000000000001</v>
      </c>
      <c r="I55" s="96">
        <f t="shared" si="24"/>
        <v>412.43011200000001</v>
      </c>
      <c r="J55" s="45">
        <f t="shared" si="25"/>
        <v>0</v>
      </c>
      <c r="K55" s="37">
        <f t="shared" si="26"/>
        <v>412.43011200000001</v>
      </c>
      <c r="L55" s="75">
        <f t="shared" si="27"/>
        <v>1649.720448</v>
      </c>
      <c r="M55" s="62"/>
      <c r="N55" s="62"/>
    </row>
    <row r="56" spans="1:14" ht="15">
      <c r="A56" s="15"/>
      <c r="B56" s="15"/>
      <c r="C56" s="19"/>
      <c r="D56" s="18"/>
      <c r="E56" s="18"/>
      <c r="F56" s="21"/>
      <c r="G56" s="37"/>
      <c r="H56" s="44"/>
      <c r="I56" s="37"/>
      <c r="J56" s="16"/>
      <c r="K56" s="17"/>
      <c r="L56" s="63"/>
      <c r="M56" s="62"/>
      <c r="N56" s="62"/>
    </row>
    <row r="57" spans="1:14" ht="15">
      <c r="A57" s="52">
        <v>4</v>
      </c>
      <c r="B57" s="52"/>
      <c r="C57" s="72"/>
      <c r="D57" s="73" t="s">
        <v>119</v>
      </c>
      <c r="E57" s="73"/>
      <c r="F57" s="104"/>
      <c r="G57" s="105"/>
      <c r="H57" s="106"/>
      <c r="I57" s="105"/>
      <c r="J57" s="70"/>
      <c r="K57" s="70"/>
      <c r="L57" s="107"/>
      <c r="M57" s="109">
        <f>SUM(L58:L61)</f>
        <v>18144.466527119999</v>
      </c>
      <c r="N57" s="110">
        <f>M57</f>
        <v>18144.466527119999</v>
      </c>
    </row>
    <row r="58" spans="1:14" ht="78.75">
      <c r="A58" s="15" t="s">
        <v>120</v>
      </c>
      <c r="B58" s="15" t="s">
        <v>55</v>
      </c>
      <c r="C58" s="19">
        <v>87468</v>
      </c>
      <c r="D58" s="18" t="s">
        <v>121</v>
      </c>
      <c r="E58" s="18" t="s">
        <v>51</v>
      </c>
      <c r="F58" s="21">
        <v>19.190000000000001</v>
      </c>
      <c r="G58" s="37">
        <v>67.180000000000007</v>
      </c>
      <c r="H58" s="99">
        <v>0.28820000000000001</v>
      </c>
      <c r="I58" s="96">
        <f t="shared" ref="I58:I61" si="28">G58*(1+H58)</f>
        <v>86.541276000000011</v>
      </c>
      <c r="J58" s="45">
        <f t="shared" ref="J58:J61" si="29">$J$154</f>
        <v>0</v>
      </c>
      <c r="K58" s="37">
        <f t="shared" ref="K58:K61" si="30">I58*(1-J58)</f>
        <v>86.541276000000011</v>
      </c>
      <c r="L58" s="75">
        <f t="shared" ref="L58:L61" si="31">K58*F58</f>
        <v>1660.7270864400002</v>
      </c>
      <c r="M58" s="62"/>
      <c r="N58" s="62"/>
    </row>
    <row r="59" spans="1:14" ht="78.75">
      <c r="A59" s="15" t="s">
        <v>122</v>
      </c>
      <c r="B59" s="15" t="s">
        <v>55</v>
      </c>
      <c r="C59" s="19">
        <v>87468</v>
      </c>
      <c r="D59" s="18" t="s">
        <v>123</v>
      </c>
      <c r="E59" s="18" t="s">
        <v>51</v>
      </c>
      <c r="F59" s="21">
        <v>19.190000000000001</v>
      </c>
      <c r="G59" s="37">
        <v>67.180000000000007</v>
      </c>
      <c r="H59" s="99">
        <v>0.28820000000000001</v>
      </c>
      <c r="I59" s="96">
        <f t="shared" si="28"/>
        <v>86.541276000000011</v>
      </c>
      <c r="J59" s="45">
        <f t="shared" si="29"/>
        <v>0</v>
      </c>
      <c r="K59" s="37">
        <f t="shared" si="30"/>
        <v>86.541276000000011</v>
      </c>
      <c r="L59" s="75">
        <f t="shared" si="31"/>
        <v>1660.7270864400002</v>
      </c>
      <c r="M59" s="62"/>
      <c r="N59" s="62"/>
    </row>
    <row r="60" spans="1:14" ht="45">
      <c r="A60" s="15" t="s">
        <v>124</v>
      </c>
      <c r="B60" s="15" t="s">
        <v>125</v>
      </c>
      <c r="C60" s="19">
        <v>170162</v>
      </c>
      <c r="D60" s="18" t="s">
        <v>126</v>
      </c>
      <c r="E60" s="18" t="s">
        <v>51</v>
      </c>
      <c r="F60" s="21">
        <v>90.34</v>
      </c>
      <c r="G60" s="37">
        <v>61.98</v>
      </c>
      <c r="H60" s="99">
        <v>0.28820000000000001</v>
      </c>
      <c r="I60" s="96">
        <f t="shared" si="28"/>
        <v>79.842635999999999</v>
      </c>
      <c r="J60" s="45">
        <f t="shared" si="29"/>
        <v>0</v>
      </c>
      <c r="K60" s="37">
        <f t="shared" si="30"/>
        <v>79.842635999999999</v>
      </c>
      <c r="L60" s="75">
        <f t="shared" si="31"/>
        <v>7212.9837362400003</v>
      </c>
      <c r="M60" s="62"/>
      <c r="N60" s="62"/>
    </row>
    <row r="61" spans="1:14" ht="56.25">
      <c r="A61" s="15" t="s">
        <v>127</v>
      </c>
      <c r="B61" s="15" t="s">
        <v>55</v>
      </c>
      <c r="C61" s="19">
        <v>94992</v>
      </c>
      <c r="D61" s="18" t="s">
        <v>128</v>
      </c>
      <c r="E61" s="18" t="s">
        <v>51</v>
      </c>
      <c r="F61" s="21">
        <v>101</v>
      </c>
      <c r="G61" s="37">
        <v>58.49</v>
      </c>
      <c r="H61" s="99">
        <v>0.28820000000000001</v>
      </c>
      <c r="I61" s="96">
        <f t="shared" si="28"/>
        <v>75.346817999999999</v>
      </c>
      <c r="J61" s="45">
        <f t="shared" si="29"/>
        <v>0</v>
      </c>
      <c r="K61" s="37">
        <f t="shared" si="30"/>
        <v>75.346817999999999</v>
      </c>
      <c r="L61" s="75">
        <f t="shared" si="31"/>
        <v>7610.0286180000003</v>
      </c>
      <c r="M61" s="62"/>
      <c r="N61" s="62"/>
    </row>
    <row r="62" spans="1:14" ht="15">
      <c r="A62" s="15"/>
      <c r="B62" s="15"/>
      <c r="C62" s="19"/>
      <c r="D62" s="18"/>
      <c r="E62" s="18"/>
      <c r="F62" s="21"/>
      <c r="G62" s="37"/>
      <c r="H62" s="44"/>
      <c r="I62" s="37"/>
      <c r="J62" s="16"/>
      <c r="K62" s="17"/>
      <c r="L62" s="63"/>
      <c r="M62" s="62"/>
      <c r="N62" s="62"/>
    </row>
    <row r="63" spans="1:14" ht="15">
      <c r="A63" s="52" t="s">
        <v>129</v>
      </c>
      <c r="B63" s="52"/>
      <c r="C63" s="72"/>
      <c r="D63" s="73" t="s">
        <v>130</v>
      </c>
      <c r="E63" s="73"/>
      <c r="F63" s="104"/>
      <c r="G63" s="105"/>
      <c r="H63" s="106"/>
      <c r="I63" s="105"/>
      <c r="J63" s="70"/>
      <c r="K63" s="70"/>
      <c r="L63" s="107"/>
      <c r="M63" s="109">
        <f>SUM(L64)</f>
        <v>4301.6553432000001</v>
      </c>
      <c r="N63" s="110">
        <f>M63</f>
        <v>4301.6553432000001</v>
      </c>
    </row>
    <row r="64" spans="1:14" ht="78.75">
      <c r="A64" s="15" t="s">
        <v>131</v>
      </c>
      <c r="B64" s="15" t="s">
        <v>55</v>
      </c>
      <c r="C64" s="19">
        <v>99837</v>
      </c>
      <c r="D64" s="18" t="s">
        <v>114</v>
      </c>
      <c r="E64" s="18" t="s">
        <v>115</v>
      </c>
      <c r="F64" s="21">
        <v>6.8</v>
      </c>
      <c r="G64" s="37">
        <v>491.07</v>
      </c>
      <c r="H64" s="99">
        <v>0.28820000000000001</v>
      </c>
      <c r="I64" s="96">
        <f t="shared" ref="I64" si="32">G64*(1+H64)</f>
        <v>632.59637399999997</v>
      </c>
      <c r="J64" s="45">
        <f t="shared" ref="J64" si="33">$J$154</f>
        <v>0</v>
      </c>
      <c r="K64" s="37">
        <f t="shared" ref="K64" si="34">I64*(1-J64)</f>
        <v>632.59637399999997</v>
      </c>
      <c r="L64" s="75">
        <f t="shared" ref="L64" si="35">K64*F64</f>
        <v>4301.6553432000001</v>
      </c>
      <c r="M64" s="62"/>
      <c r="N64" s="62"/>
    </row>
    <row r="65" spans="1:14" ht="15">
      <c r="A65" s="15"/>
      <c r="B65" s="15"/>
      <c r="C65" s="19"/>
      <c r="D65" s="18"/>
      <c r="E65" s="18"/>
      <c r="F65" s="21"/>
      <c r="G65" s="37"/>
      <c r="H65" s="44"/>
      <c r="I65" s="37"/>
      <c r="J65" s="16"/>
      <c r="K65" s="17"/>
      <c r="L65" s="63"/>
      <c r="M65" s="62"/>
      <c r="N65" s="62"/>
    </row>
    <row r="66" spans="1:14" ht="15">
      <c r="A66" s="52" t="s">
        <v>132</v>
      </c>
      <c r="B66" s="52"/>
      <c r="C66" s="72"/>
      <c r="D66" s="73" t="s">
        <v>133</v>
      </c>
      <c r="E66" s="73" t="s">
        <v>134</v>
      </c>
      <c r="F66" s="104"/>
      <c r="G66" s="105" t="s">
        <v>134</v>
      </c>
      <c r="H66" s="106"/>
      <c r="I66" s="105"/>
      <c r="J66" s="70"/>
      <c r="K66" s="70"/>
      <c r="L66" s="107"/>
      <c r="M66" s="108"/>
      <c r="N66" s="110">
        <f>SUM(M67:M72)</f>
        <v>13037.622804479999</v>
      </c>
    </row>
    <row r="67" spans="1:14" ht="15">
      <c r="A67" s="49" t="s">
        <v>135</v>
      </c>
      <c r="B67" s="49"/>
      <c r="C67" s="56"/>
      <c r="D67" s="28" t="s">
        <v>136</v>
      </c>
      <c r="E67" s="28"/>
      <c r="F67" s="29"/>
      <c r="G67" s="57"/>
      <c r="H67" s="58"/>
      <c r="I67" s="57"/>
      <c r="J67" s="30"/>
      <c r="K67" s="31"/>
      <c r="L67" s="64"/>
      <c r="M67" s="111">
        <f>SUM(L68:L70)</f>
        <v>5462.6234361599991</v>
      </c>
      <c r="N67" s="62"/>
    </row>
    <row r="68" spans="1:14" ht="78.75">
      <c r="A68" s="15" t="s">
        <v>137</v>
      </c>
      <c r="B68" s="15" t="s">
        <v>55</v>
      </c>
      <c r="C68" s="19">
        <v>91786</v>
      </c>
      <c r="D68" s="18" t="s">
        <v>138</v>
      </c>
      <c r="E68" s="18" t="s">
        <v>115</v>
      </c>
      <c r="F68" s="21">
        <v>139.79</v>
      </c>
      <c r="G68" s="37">
        <v>21.72</v>
      </c>
      <c r="H68" s="99">
        <v>0.28820000000000001</v>
      </c>
      <c r="I68" s="96">
        <f t="shared" ref="I68:I70" si="36">G68*(1+H68)</f>
        <v>27.979703999999998</v>
      </c>
      <c r="J68" s="45">
        <f t="shared" ref="J68:J70" si="37">$J$154</f>
        <v>0</v>
      </c>
      <c r="K68" s="37">
        <f t="shared" ref="K68:K70" si="38">I68*(1-J68)</f>
        <v>27.979703999999998</v>
      </c>
      <c r="L68" s="75">
        <f t="shared" ref="L68:L70" si="39">K68*F68</f>
        <v>3911.2828221599993</v>
      </c>
      <c r="M68" s="62"/>
      <c r="N68" s="62"/>
    </row>
    <row r="69" spans="1:14" ht="56.25">
      <c r="A69" s="15" t="s">
        <v>139</v>
      </c>
      <c r="B69" s="15" t="s">
        <v>55</v>
      </c>
      <c r="C69" s="19">
        <v>94495</v>
      </c>
      <c r="D69" s="18" t="s">
        <v>140</v>
      </c>
      <c r="E69" s="18" t="s">
        <v>60</v>
      </c>
      <c r="F69" s="21">
        <v>7</v>
      </c>
      <c r="G69" s="37">
        <v>64.81</v>
      </c>
      <c r="H69" s="99">
        <v>0.28820000000000001</v>
      </c>
      <c r="I69" s="96">
        <f t="shared" si="36"/>
        <v>83.488242</v>
      </c>
      <c r="J69" s="45">
        <f t="shared" si="37"/>
        <v>0</v>
      </c>
      <c r="K69" s="37">
        <f t="shared" si="38"/>
        <v>83.488242</v>
      </c>
      <c r="L69" s="75">
        <f t="shared" si="39"/>
        <v>584.41769399999998</v>
      </c>
      <c r="M69" s="62"/>
      <c r="N69" s="62"/>
    </row>
    <row r="70" spans="1:14" ht="22.5">
      <c r="A70" s="15" t="s">
        <v>141</v>
      </c>
      <c r="B70" s="15" t="s">
        <v>55</v>
      </c>
      <c r="C70" s="19">
        <v>88504</v>
      </c>
      <c r="D70" s="18" t="s">
        <v>142</v>
      </c>
      <c r="E70" s="18" t="s">
        <v>60</v>
      </c>
      <c r="F70" s="21">
        <v>1</v>
      </c>
      <c r="G70" s="37">
        <v>750.6</v>
      </c>
      <c r="H70" s="99">
        <v>0.28820000000000001</v>
      </c>
      <c r="I70" s="96">
        <f t="shared" si="36"/>
        <v>966.92292000000009</v>
      </c>
      <c r="J70" s="45">
        <f t="shared" si="37"/>
        <v>0</v>
      </c>
      <c r="K70" s="37">
        <f t="shared" si="38"/>
        <v>966.92292000000009</v>
      </c>
      <c r="L70" s="75">
        <f t="shared" si="39"/>
        <v>966.92292000000009</v>
      </c>
      <c r="M70" s="62"/>
      <c r="N70" s="62"/>
    </row>
    <row r="71" spans="1:14" ht="15">
      <c r="A71" s="15"/>
      <c r="B71" s="15"/>
      <c r="C71" s="19"/>
      <c r="D71" s="18"/>
      <c r="E71" s="18"/>
      <c r="F71" s="21"/>
      <c r="G71" s="37"/>
      <c r="H71" s="44"/>
      <c r="I71" s="37"/>
      <c r="J71" s="16"/>
      <c r="K71" s="17"/>
      <c r="L71" s="63"/>
      <c r="M71" s="62"/>
      <c r="N71" s="62"/>
    </row>
    <row r="72" spans="1:14" ht="15">
      <c r="A72" s="49" t="s">
        <v>143</v>
      </c>
      <c r="B72" s="49"/>
      <c r="C72" s="56"/>
      <c r="D72" s="28" t="s">
        <v>144</v>
      </c>
      <c r="E72" s="28"/>
      <c r="F72" s="29"/>
      <c r="G72" s="57"/>
      <c r="H72" s="58"/>
      <c r="I72" s="57"/>
      <c r="J72" s="30"/>
      <c r="K72" s="31"/>
      <c r="L72" s="64"/>
      <c r="M72" s="111">
        <f>SUM(L73:L79)</f>
        <v>7574.99936832</v>
      </c>
      <c r="N72" s="62"/>
    </row>
    <row r="73" spans="1:14" ht="78.75">
      <c r="A73" s="15" t="s">
        <v>145</v>
      </c>
      <c r="B73" s="15" t="s">
        <v>55</v>
      </c>
      <c r="C73" s="19">
        <v>91792</v>
      </c>
      <c r="D73" s="18" t="s">
        <v>146</v>
      </c>
      <c r="E73" s="18" t="s">
        <v>115</v>
      </c>
      <c r="F73" s="21">
        <v>10.18</v>
      </c>
      <c r="G73" s="37">
        <v>50.02</v>
      </c>
      <c r="H73" s="99">
        <v>0.28820000000000001</v>
      </c>
      <c r="I73" s="96">
        <f t="shared" ref="I73:I79" si="40">G73*(1+H73)</f>
        <v>64.435764000000006</v>
      </c>
      <c r="J73" s="45">
        <f t="shared" ref="J73:J79" si="41">$J$154</f>
        <v>0</v>
      </c>
      <c r="K73" s="37">
        <f t="shared" ref="K73:K79" si="42">I73*(1-J73)</f>
        <v>64.435764000000006</v>
      </c>
      <c r="L73" s="75">
        <f t="shared" ref="L73:L79" si="43">K73*F73</f>
        <v>655.95607752000001</v>
      </c>
      <c r="M73" s="62"/>
      <c r="N73" s="62"/>
    </row>
    <row r="74" spans="1:14" ht="78.75">
      <c r="A74" s="15" t="s">
        <v>147</v>
      </c>
      <c r="B74" s="15" t="s">
        <v>55</v>
      </c>
      <c r="C74" s="19">
        <v>91793</v>
      </c>
      <c r="D74" s="18" t="s">
        <v>148</v>
      </c>
      <c r="E74" s="18" t="s">
        <v>115</v>
      </c>
      <c r="F74" s="21">
        <v>3.31</v>
      </c>
      <c r="G74" s="37">
        <v>71.22</v>
      </c>
      <c r="H74" s="99">
        <v>0.28820000000000001</v>
      </c>
      <c r="I74" s="96">
        <f t="shared" si="40"/>
        <v>91.745604</v>
      </c>
      <c r="J74" s="45">
        <f t="shared" si="41"/>
        <v>0</v>
      </c>
      <c r="K74" s="37">
        <f t="shared" si="42"/>
        <v>91.745604</v>
      </c>
      <c r="L74" s="75">
        <f t="shared" si="43"/>
        <v>303.67794924000003</v>
      </c>
      <c r="M74" s="62"/>
      <c r="N74" s="62"/>
    </row>
    <row r="75" spans="1:14" ht="78.75">
      <c r="A75" s="15" t="s">
        <v>149</v>
      </c>
      <c r="B75" s="15" t="s">
        <v>55</v>
      </c>
      <c r="C75" s="19">
        <v>91795</v>
      </c>
      <c r="D75" s="18" t="s">
        <v>150</v>
      </c>
      <c r="E75" s="18" t="s">
        <v>115</v>
      </c>
      <c r="F75" s="21">
        <v>56.42</v>
      </c>
      <c r="G75" s="37">
        <v>52.8</v>
      </c>
      <c r="H75" s="99">
        <v>0.28820000000000001</v>
      </c>
      <c r="I75" s="96">
        <f t="shared" si="40"/>
        <v>68.016959999999997</v>
      </c>
      <c r="J75" s="45">
        <f t="shared" si="41"/>
        <v>0</v>
      </c>
      <c r="K75" s="37">
        <f t="shared" si="42"/>
        <v>68.016959999999997</v>
      </c>
      <c r="L75" s="75">
        <f t="shared" si="43"/>
        <v>3837.5168831999999</v>
      </c>
      <c r="M75" s="62"/>
      <c r="N75" s="62"/>
    </row>
    <row r="76" spans="1:14" ht="33.75">
      <c r="A76" s="15" t="s">
        <v>151</v>
      </c>
      <c r="B76" s="15" t="s">
        <v>55</v>
      </c>
      <c r="C76" s="19">
        <v>74166</v>
      </c>
      <c r="D76" s="18" t="s">
        <v>152</v>
      </c>
      <c r="E76" s="18" t="s">
        <v>60</v>
      </c>
      <c r="F76" s="21">
        <v>7</v>
      </c>
      <c r="G76" s="37">
        <v>222.43</v>
      </c>
      <c r="H76" s="99">
        <v>0.28820000000000001</v>
      </c>
      <c r="I76" s="96">
        <f t="shared" si="40"/>
        <v>286.53432600000002</v>
      </c>
      <c r="J76" s="45">
        <f t="shared" si="41"/>
        <v>0</v>
      </c>
      <c r="K76" s="37">
        <f t="shared" si="42"/>
        <v>286.53432600000002</v>
      </c>
      <c r="L76" s="75">
        <f t="shared" si="43"/>
        <v>2005.7402820000002</v>
      </c>
      <c r="M76" s="62"/>
      <c r="N76" s="62"/>
    </row>
    <row r="77" spans="1:14" ht="45">
      <c r="A77" s="15" t="s">
        <v>153</v>
      </c>
      <c r="B77" s="15" t="s">
        <v>55</v>
      </c>
      <c r="C77" s="19">
        <v>98102</v>
      </c>
      <c r="D77" s="18" t="s">
        <v>154</v>
      </c>
      <c r="E77" s="18" t="s">
        <v>60</v>
      </c>
      <c r="F77" s="21">
        <v>1</v>
      </c>
      <c r="G77" s="37">
        <v>67.83</v>
      </c>
      <c r="H77" s="99">
        <v>0.28820000000000001</v>
      </c>
      <c r="I77" s="96">
        <f t="shared" si="40"/>
        <v>87.378606000000005</v>
      </c>
      <c r="J77" s="45">
        <f t="shared" si="41"/>
        <v>0</v>
      </c>
      <c r="K77" s="37">
        <f t="shared" si="42"/>
        <v>87.378606000000005</v>
      </c>
      <c r="L77" s="75">
        <f t="shared" si="43"/>
        <v>87.378606000000005</v>
      </c>
      <c r="M77" s="62"/>
      <c r="N77" s="62"/>
    </row>
    <row r="78" spans="1:14" ht="33.75">
      <c r="A78" s="15" t="s">
        <v>155</v>
      </c>
      <c r="B78" s="15" t="s">
        <v>55</v>
      </c>
      <c r="C78" s="19">
        <v>93358</v>
      </c>
      <c r="D78" s="18" t="s">
        <v>156</v>
      </c>
      <c r="E78" s="18" t="s">
        <v>67</v>
      </c>
      <c r="F78" s="21">
        <v>4.1900000000000004</v>
      </c>
      <c r="G78" s="37">
        <v>79.55</v>
      </c>
      <c r="H78" s="99">
        <v>0.28820000000000001</v>
      </c>
      <c r="I78" s="96">
        <f t="shared" si="40"/>
        <v>102.47631</v>
      </c>
      <c r="J78" s="45">
        <f t="shared" si="41"/>
        <v>0</v>
      </c>
      <c r="K78" s="37">
        <f t="shared" si="42"/>
        <v>102.47631</v>
      </c>
      <c r="L78" s="75">
        <f t="shared" si="43"/>
        <v>429.37573890000004</v>
      </c>
      <c r="M78" s="62"/>
      <c r="N78" s="62"/>
    </row>
    <row r="79" spans="1:14" ht="22.5">
      <c r="A79" s="15" t="s">
        <v>157</v>
      </c>
      <c r="B79" s="15" t="s">
        <v>55</v>
      </c>
      <c r="C79" s="19">
        <v>96995</v>
      </c>
      <c r="D79" s="18" t="s">
        <v>158</v>
      </c>
      <c r="E79" s="18" t="s">
        <v>67</v>
      </c>
      <c r="F79" s="21">
        <v>4.1100000000000003</v>
      </c>
      <c r="G79" s="37">
        <v>48.23</v>
      </c>
      <c r="H79" s="99">
        <v>0.28820000000000001</v>
      </c>
      <c r="I79" s="96">
        <f t="shared" si="40"/>
        <v>62.129885999999999</v>
      </c>
      <c r="J79" s="45">
        <f t="shared" si="41"/>
        <v>0</v>
      </c>
      <c r="K79" s="37">
        <f t="shared" si="42"/>
        <v>62.129885999999999</v>
      </c>
      <c r="L79" s="75">
        <f t="shared" si="43"/>
        <v>255.35383146000001</v>
      </c>
      <c r="M79" s="62"/>
      <c r="N79" s="62"/>
    </row>
    <row r="80" spans="1:14" ht="15">
      <c r="A80" s="15"/>
      <c r="B80" s="15"/>
      <c r="C80" s="19"/>
      <c r="D80" s="18"/>
      <c r="E80" s="18"/>
      <c r="F80" s="21"/>
      <c r="G80" s="37"/>
      <c r="H80" s="44"/>
      <c r="I80" s="37"/>
      <c r="J80" s="16"/>
      <c r="K80" s="17"/>
      <c r="L80" s="63"/>
      <c r="M80" s="62"/>
      <c r="N80" s="62"/>
    </row>
    <row r="81" spans="1:14" ht="15">
      <c r="A81" s="52" t="s">
        <v>159</v>
      </c>
      <c r="B81" s="52"/>
      <c r="C81" s="72"/>
      <c r="D81" s="73" t="s">
        <v>160</v>
      </c>
      <c r="E81" s="73" t="s">
        <v>134</v>
      </c>
      <c r="F81" s="104"/>
      <c r="G81" s="105" t="s">
        <v>134</v>
      </c>
      <c r="H81" s="106"/>
      <c r="I81" s="105"/>
      <c r="J81" s="70"/>
      <c r="K81" s="70"/>
      <c r="L81" s="107"/>
      <c r="M81" s="109">
        <f>SUM(L82:L109)</f>
        <v>41589.664531800001</v>
      </c>
      <c r="N81" s="110">
        <f>M81</f>
        <v>41589.664531800001</v>
      </c>
    </row>
    <row r="82" spans="1:14" ht="33.75">
      <c r="A82" s="15" t="s">
        <v>161</v>
      </c>
      <c r="B82" s="15" t="s">
        <v>55</v>
      </c>
      <c r="C82" s="19">
        <v>92990</v>
      </c>
      <c r="D82" s="18" t="s">
        <v>162</v>
      </c>
      <c r="E82" s="18" t="s">
        <v>115</v>
      </c>
      <c r="F82" s="21">
        <v>360</v>
      </c>
      <c r="G82" s="37">
        <v>44.96</v>
      </c>
      <c r="H82" s="99">
        <v>0.28820000000000001</v>
      </c>
      <c r="I82" s="96">
        <f t="shared" ref="I82:I109" si="44">G82*(1+H82)</f>
        <v>57.917472000000004</v>
      </c>
      <c r="J82" s="45">
        <f t="shared" ref="J82:J109" si="45">$J$154</f>
        <v>0</v>
      </c>
      <c r="K82" s="37">
        <f t="shared" ref="K82:K109" si="46">I82*(1-J82)</f>
        <v>57.917472000000004</v>
      </c>
      <c r="L82" s="75">
        <f t="shared" ref="L82:L109" si="47">K82*F82</f>
        <v>20850.289920000003</v>
      </c>
      <c r="M82" s="62"/>
      <c r="N82" s="62"/>
    </row>
    <row r="83" spans="1:14" ht="33.75">
      <c r="A83" s="15" t="s">
        <v>163</v>
      </c>
      <c r="B83" s="15" t="s">
        <v>55</v>
      </c>
      <c r="C83" s="19">
        <v>92988</v>
      </c>
      <c r="D83" s="18" t="s">
        <v>164</v>
      </c>
      <c r="E83" s="18" t="s">
        <v>115</v>
      </c>
      <c r="F83" s="21">
        <v>120</v>
      </c>
      <c r="G83" s="37">
        <v>32.96</v>
      </c>
      <c r="H83" s="99">
        <v>0.28820000000000001</v>
      </c>
      <c r="I83" s="96">
        <f t="shared" si="44"/>
        <v>42.459071999999999</v>
      </c>
      <c r="J83" s="45">
        <f t="shared" si="45"/>
        <v>0</v>
      </c>
      <c r="K83" s="37">
        <f t="shared" si="46"/>
        <v>42.459071999999999</v>
      </c>
      <c r="L83" s="75">
        <f t="shared" si="47"/>
        <v>5095.0886399999999</v>
      </c>
      <c r="M83" s="62"/>
      <c r="N83" s="62"/>
    </row>
    <row r="84" spans="1:14" ht="33.75">
      <c r="A84" s="15" t="s">
        <v>165</v>
      </c>
      <c r="B84" s="15" t="s">
        <v>55</v>
      </c>
      <c r="C84" s="19">
        <v>92986</v>
      </c>
      <c r="D84" s="18" t="s">
        <v>166</v>
      </c>
      <c r="E84" s="18" t="s">
        <v>115</v>
      </c>
      <c r="F84" s="21">
        <v>120</v>
      </c>
      <c r="G84" s="37">
        <v>23.69</v>
      </c>
      <c r="H84" s="99">
        <v>0.28820000000000001</v>
      </c>
      <c r="I84" s="96">
        <f t="shared" si="44"/>
        <v>30.517458000000001</v>
      </c>
      <c r="J84" s="45">
        <f t="shared" si="45"/>
        <v>0</v>
      </c>
      <c r="K84" s="37">
        <f t="shared" si="46"/>
        <v>30.517458000000001</v>
      </c>
      <c r="L84" s="75">
        <f t="shared" si="47"/>
        <v>3662.0949600000004</v>
      </c>
      <c r="M84" s="62"/>
      <c r="N84" s="62"/>
    </row>
    <row r="85" spans="1:14" ht="22.5">
      <c r="A85" s="15" t="s">
        <v>167</v>
      </c>
      <c r="B85" s="15" t="s">
        <v>55</v>
      </c>
      <c r="C85" s="19">
        <v>1589</v>
      </c>
      <c r="D85" s="18" t="s">
        <v>168</v>
      </c>
      <c r="E85" s="18" t="s">
        <v>169</v>
      </c>
      <c r="F85" s="21">
        <v>6</v>
      </c>
      <c r="G85" s="37">
        <v>6.4</v>
      </c>
      <c r="H85" s="99">
        <v>0.28820000000000001</v>
      </c>
      <c r="I85" s="96">
        <f t="shared" si="44"/>
        <v>8.2444800000000011</v>
      </c>
      <c r="J85" s="45">
        <f t="shared" si="45"/>
        <v>0</v>
      </c>
      <c r="K85" s="37">
        <f t="shared" si="46"/>
        <v>8.2444800000000011</v>
      </c>
      <c r="L85" s="75">
        <f t="shared" si="47"/>
        <v>49.466880000000003</v>
      </c>
      <c r="M85" s="62"/>
      <c r="N85" s="62"/>
    </row>
    <row r="86" spans="1:14" ht="22.5">
      <c r="A86" s="15" t="s">
        <v>170</v>
      </c>
      <c r="B86" s="15" t="s">
        <v>55</v>
      </c>
      <c r="C86" s="19">
        <v>1588</v>
      </c>
      <c r="D86" s="18" t="s">
        <v>171</v>
      </c>
      <c r="E86" s="18" t="s">
        <v>169</v>
      </c>
      <c r="F86" s="21">
        <v>2</v>
      </c>
      <c r="G86" s="37">
        <v>6.2</v>
      </c>
      <c r="H86" s="99">
        <v>0.28820000000000001</v>
      </c>
      <c r="I86" s="96">
        <f t="shared" si="44"/>
        <v>7.9868399999999999</v>
      </c>
      <c r="J86" s="45">
        <f t="shared" si="45"/>
        <v>0</v>
      </c>
      <c r="K86" s="37">
        <f t="shared" si="46"/>
        <v>7.9868399999999999</v>
      </c>
      <c r="L86" s="75">
        <f t="shared" si="47"/>
        <v>15.97368</v>
      </c>
      <c r="M86" s="62"/>
      <c r="N86" s="62"/>
    </row>
    <row r="87" spans="1:14" ht="22.5">
      <c r="A87" s="15" t="s">
        <v>172</v>
      </c>
      <c r="B87" s="15" t="s">
        <v>55</v>
      </c>
      <c r="C87" s="19">
        <v>1587</v>
      </c>
      <c r="D87" s="18" t="s">
        <v>173</v>
      </c>
      <c r="E87" s="18" t="s">
        <v>169</v>
      </c>
      <c r="F87" s="21">
        <v>4</v>
      </c>
      <c r="G87" s="37">
        <v>4.5199999999999996</v>
      </c>
      <c r="H87" s="99">
        <v>0.28820000000000001</v>
      </c>
      <c r="I87" s="96">
        <f t="shared" si="44"/>
        <v>5.8226639999999996</v>
      </c>
      <c r="J87" s="45">
        <f t="shared" si="45"/>
        <v>0</v>
      </c>
      <c r="K87" s="37">
        <f t="shared" si="46"/>
        <v>5.8226639999999996</v>
      </c>
      <c r="L87" s="75">
        <f t="shared" si="47"/>
        <v>23.290655999999998</v>
      </c>
      <c r="M87" s="62"/>
      <c r="N87" s="62"/>
    </row>
    <row r="88" spans="1:14" ht="22.5">
      <c r="A88" s="15" t="s">
        <v>174</v>
      </c>
      <c r="B88" s="15" t="s">
        <v>125</v>
      </c>
      <c r="C88" s="19">
        <v>64169</v>
      </c>
      <c r="D88" s="18" t="s">
        <v>175</v>
      </c>
      <c r="E88" s="18" t="s">
        <v>169</v>
      </c>
      <c r="F88" s="21">
        <v>2</v>
      </c>
      <c r="G88" s="37">
        <v>269.32</v>
      </c>
      <c r="H88" s="99">
        <v>0.28820000000000001</v>
      </c>
      <c r="I88" s="96">
        <f t="shared" si="44"/>
        <v>346.93802399999998</v>
      </c>
      <c r="J88" s="45">
        <f t="shared" si="45"/>
        <v>0</v>
      </c>
      <c r="K88" s="37">
        <f t="shared" si="46"/>
        <v>346.93802399999998</v>
      </c>
      <c r="L88" s="75">
        <f t="shared" si="47"/>
        <v>693.87604799999997</v>
      </c>
      <c r="M88" s="62"/>
      <c r="N88" s="62"/>
    </row>
    <row r="89" spans="1:14" ht="33.75">
      <c r="A89" s="15" t="s">
        <v>176</v>
      </c>
      <c r="B89" s="15" t="s">
        <v>55</v>
      </c>
      <c r="C89" s="19">
        <v>39470</v>
      </c>
      <c r="D89" s="18" t="s">
        <v>177</v>
      </c>
      <c r="E89" s="18" t="s">
        <v>169</v>
      </c>
      <c r="F89" s="21">
        <v>4</v>
      </c>
      <c r="G89" s="37">
        <v>74.7</v>
      </c>
      <c r="H89" s="99">
        <v>0.28820000000000001</v>
      </c>
      <c r="I89" s="96">
        <f t="shared" si="44"/>
        <v>96.22854000000001</v>
      </c>
      <c r="J89" s="45">
        <f t="shared" si="45"/>
        <v>0</v>
      </c>
      <c r="K89" s="37">
        <f t="shared" si="46"/>
        <v>96.22854000000001</v>
      </c>
      <c r="L89" s="75">
        <f t="shared" si="47"/>
        <v>384.91416000000004</v>
      </c>
      <c r="M89" s="62"/>
      <c r="N89" s="62"/>
    </row>
    <row r="90" spans="1:14" ht="33.75">
      <c r="A90" s="15" t="s">
        <v>178</v>
      </c>
      <c r="B90" s="15" t="s">
        <v>125</v>
      </c>
      <c r="C90" s="19">
        <v>4841</v>
      </c>
      <c r="D90" s="18" t="s">
        <v>179</v>
      </c>
      <c r="E90" s="18" t="s">
        <v>180</v>
      </c>
      <c r="F90" s="21">
        <v>1</v>
      </c>
      <c r="G90" s="37">
        <v>675.9</v>
      </c>
      <c r="H90" s="99">
        <v>0.28820000000000001</v>
      </c>
      <c r="I90" s="96">
        <f t="shared" si="44"/>
        <v>870.69438000000002</v>
      </c>
      <c r="J90" s="45">
        <f t="shared" si="45"/>
        <v>0</v>
      </c>
      <c r="K90" s="37">
        <f t="shared" si="46"/>
        <v>870.69438000000002</v>
      </c>
      <c r="L90" s="75">
        <f t="shared" si="47"/>
        <v>870.69438000000002</v>
      </c>
      <c r="M90" s="62"/>
      <c r="N90" s="62"/>
    </row>
    <row r="91" spans="1:14" ht="22.5">
      <c r="A91" s="15" t="s">
        <v>181</v>
      </c>
      <c r="B91" s="15" t="s">
        <v>55</v>
      </c>
      <c r="C91" s="19">
        <v>97670</v>
      </c>
      <c r="D91" s="18" t="s">
        <v>182</v>
      </c>
      <c r="E91" s="18" t="s">
        <v>115</v>
      </c>
      <c r="F91" s="21">
        <v>56</v>
      </c>
      <c r="G91" s="37">
        <v>23.65</v>
      </c>
      <c r="H91" s="99">
        <v>0.28820000000000001</v>
      </c>
      <c r="I91" s="96">
        <f t="shared" si="44"/>
        <v>30.46593</v>
      </c>
      <c r="J91" s="45">
        <f t="shared" si="45"/>
        <v>0</v>
      </c>
      <c r="K91" s="37">
        <f t="shared" si="46"/>
        <v>30.46593</v>
      </c>
      <c r="L91" s="75">
        <f t="shared" si="47"/>
        <v>1706.0920799999999</v>
      </c>
      <c r="M91" s="62"/>
      <c r="N91" s="62"/>
    </row>
    <row r="92" spans="1:14" ht="22.5">
      <c r="A92" s="15" t="s">
        <v>183</v>
      </c>
      <c r="B92" s="15" t="s">
        <v>55</v>
      </c>
      <c r="C92" s="19">
        <v>93012</v>
      </c>
      <c r="D92" s="18" t="s">
        <v>184</v>
      </c>
      <c r="E92" s="18" t="s">
        <v>115</v>
      </c>
      <c r="F92" s="21">
        <v>12</v>
      </c>
      <c r="G92" s="37">
        <v>46.1</v>
      </c>
      <c r="H92" s="99">
        <v>0.28820000000000001</v>
      </c>
      <c r="I92" s="96">
        <f t="shared" si="44"/>
        <v>59.386020000000002</v>
      </c>
      <c r="J92" s="45">
        <f t="shared" si="45"/>
        <v>0</v>
      </c>
      <c r="K92" s="37">
        <f t="shared" si="46"/>
        <v>59.386020000000002</v>
      </c>
      <c r="L92" s="75">
        <f t="shared" si="47"/>
        <v>712.63224000000002</v>
      </c>
      <c r="M92" s="62"/>
      <c r="N92" s="62"/>
    </row>
    <row r="93" spans="1:14" ht="22.5">
      <c r="A93" s="15" t="s">
        <v>185</v>
      </c>
      <c r="B93" s="15" t="s">
        <v>55</v>
      </c>
      <c r="C93" s="19">
        <v>93026</v>
      </c>
      <c r="D93" s="18" t="s">
        <v>186</v>
      </c>
      <c r="E93" s="18" t="s">
        <v>169</v>
      </c>
      <c r="F93" s="21">
        <v>2</v>
      </c>
      <c r="G93" s="37">
        <v>65.569999999999993</v>
      </c>
      <c r="H93" s="99">
        <v>0.28820000000000001</v>
      </c>
      <c r="I93" s="96">
        <f t="shared" si="44"/>
        <v>84.467273999999989</v>
      </c>
      <c r="J93" s="45">
        <f t="shared" si="45"/>
        <v>0</v>
      </c>
      <c r="K93" s="37">
        <f t="shared" si="46"/>
        <v>84.467273999999989</v>
      </c>
      <c r="L93" s="75">
        <f t="shared" si="47"/>
        <v>168.93454799999998</v>
      </c>
      <c r="M93" s="62"/>
      <c r="N93" s="62"/>
    </row>
    <row r="94" spans="1:14" ht="22.5">
      <c r="A94" s="15" t="s">
        <v>187</v>
      </c>
      <c r="B94" s="15" t="s">
        <v>55</v>
      </c>
      <c r="C94" s="19">
        <v>93017</v>
      </c>
      <c r="D94" s="18" t="s">
        <v>188</v>
      </c>
      <c r="E94" s="18" t="s">
        <v>169</v>
      </c>
      <c r="F94" s="21">
        <v>8</v>
      </c>
      <c r="G94" s="37">
        <v>40.11</v>
      </c>
      <c r="H94" s="99">
        <v>0.28820000000000001</v>
      </c>
      <c r="I94" s="96">
        <f t="shared" si="44"/>
        <v>51.669702000000001</v>
      </c>
      <c r="J94" s="45">
        <f t="shared" si="45"/>
        <v>0</v>
      </c>
      <c r="K94" s="37">
        <f t="shared" si="46"/>
        <v>51.669702000000001</v>
      </c>
      <c r="L94" s="75">
        <f t="shared" si="47"/>
        <v>413.35761600000001</v>
      </c>
      <c r="M94" s="62"/>
      <c r="N94" s="62"/>
    </row>
    <row r="95" spans="1:14" ht="22.5">
      <c r="A95" s="15" t="s">
        <v>189</v>
      </c>
      <c r="B95" s="15" t="s">
        <v>55</v>
      </c>
      <c r="C95" s="19">
        <v>39182</v>
      </c>
      <c r="D95" s="18" t="s">
        <v>190</v>
      </c>
      <c r="E95" s="18" t="s">
        <v>169</v>
      </c>
      <c r="F95" s="21">
        <v>4</v>
      </c>
      <c r="G95" s="37">
        <v>8.56</v>
      </c>
      <c r="H95" s="99">
        <v>0.28820000000000001</v>
      </c>
      <c r="I95" s="96">
        <f t="shared" si="44"/>
        <v>11.026992</v>
      </c>
      <c r="J95" s="45">
        <f t="shared" si="45"/>
        <v>0</v>
      </c>
      <c r="K95" s="37">
        <f t="shared" si="46"/>
        <v>11.026992</v>
      </c>
      <c r="L95" s="75">
        <f t="shared" si="47"/>
        <v>44.107968</v>
      </c>
      <c r="M95" s="62"/>
      <c r="N95" s="62"/>
    </row>
    <row r="96" spans="1:14" ht="15">
      <c r="A96" s="15" t="s">
        <v>191</v>
      </c>
      <c r="B96" s="15" t="s">
        <v>55</v>
      </c>
      <c r="C96" s="19">
        <v>39216</v>
      </c>
      <c r="D96" s="18" t="s">
        <v>192</v>
      </c>
      <c r="E96" s="18" t="s">
        <v>169</v>
      </c>
      <c r="F96" s="21">
        <v>4</v>
      </c>
      <c r="G96" s="37">
        <v>6.92</v>
      </c>
      <c r="H96" s="99">
        <v>0.28820000000000001</v>
      </c>
      <c r="I96" s="96">
        <f t="shared" si="44"/>
        <v>8.9143439999999998</v>
      </c>
      <c r="J96" s="45">
        <f t="shared" si="45"/>
        <v>0</v>
      </c>
      <c r="K96" s="37">
        <f t="shared" si="46"/>
        <v>8.9143439999999998</v>
      </c>
      <c r="L96" s="75">
        <f t="shared" si="47"/>
        <v>35.657375999999999</v>
      </c>
      <c r="M96" s="62"/>
      <c r="N96" s="62"/>
    </row>
    <row r="97" spans="1:14" ht="45">
      <c r="A97" s="15" t="s">
        <v>193</v>
      </c>
      <c r="B97" s="15" t="s">
        <v>48</v>
      </c>
      <c r="C97" s="19" t="s">
        <v>52</v>
      </c>
      <c r="D97" s="18" t="s">
        <v>194</v>
      </c>
      <c r="E97" s="18" t="s">
        <v>51</v>
      </c>
      <c r="F97" s="21">
        <v>15.5</v>
      </c>
      <c r="G97" s="37">
        <v>7.03</v>
      </c>
      <c r="H97" s="99">
        <v>0.28820000000000001</v>
      </c>
      <c r="I97" s="96">
        <f t="shared" si="44"/>
        <v>9.0560460000000003</v>
      </c>
      <c r="J97" s="45">
        <f t="shared" si="45"/>
        <v>0</v>
      </c>
      <c r="K97" s="37">
        <f t="shared" si="46"/>
        <v>9.0560460000000003</v>
      </c>
      <c r="L97" s="75">
        <f t="shared" si="47"/>
        <v>140.36871300000001</v>
      </c>
      <c r="M97" s="62"/>
      <c r="N97" s="62"/>
    </row>
    <row r="98" spans="1:14" ht="33.75">
      <c r="A98" s="15" t="s">
        <v>195</v>
      </c>
      <c r="B98" s="15" t="s">
        <v>55</v>
      </c>
      <c r="C98" s="19">
        <v>93358</v>
      </c>
      <c r="D98" s="18" t="s">
        <v>156</v>
      </c>
      <c r="E98" s="18" t="s">
        <v>196</v>
      </c>
      <c r="F98" s="21">
        <v>9.3000000000000007</v>
      </c>
      <c r="G98" s="37">
        <v>77.53</v>
      </c>
      <c r="H98" s="99">
        <v>0.28820000000000001</v>
      </c>
      <c r="I98" s="96">
        <f t="shared" si="44"/>
        <v>99.874145999999996</v>
      </c>
      <c r="J98" s="45">
        <f t="shared" si="45"/>
        <v>0</v>
      </c>
      <c r="K98" s="37">
        <f t="shared" si="46"/>
        <v>99.874145999999996</v>
      </c>
      <c r="L98" s="75">
        <f t="shared" si="47"/>
        <v>928.82955780000009</v>
      </c>
      <c r="M98" s="62"/>
      <c r="N98" s="62"/>
    </row>
    <row r="99" spans="1:14" ht="33.75">
      <c r="A99" s="15" t="s">
        <v>197</v>
      </c>
      <c r="B99" s="15" t="s">
        <v>55</v>
      </c>
      <c r="C99" s="19">
        <v>97889</v>
      </c>
      <c r="D99" s="18" t="s">
        <v>198</v>
      </c>
      <c r="E99" s="18" t="s">
        <v>169</v>
      </c>
      <c r="F99" s="21">
        <v>2</v>
      </c>
      <c r="G99" s="37">
        <v>584.54</v>
      </c>
      <c r="H99" s="99">
        <v>0.28820000000000001</v>
      </c>
      <c r="I99" s="96">
        <f t="shared" si="44"/>
        <v>753.00442799999996</v>
      </c>
      <c r="J99" s="45">
        <f t="shared" si="45"/>
        <v>0</v>
      </c>
      <c r="K99" s="37">
        <f t="shared" si="46"/>
        <v>753.00442799999996</v>
      </c>
      <c r="L99" s="75">
        <f t="shared" si="47"/>
        <v>1506.0088559999999</v>
      </c>
      <c r="M99" s="62"/>
      <c r="N99" s="62"/>
    </row>
    <row r="100" spans="1:14" ht="33.75">
      <c r="A100" s="15" t="s">
        <v>199</v>
      </c>
      <c r="B100" s="15" t="s">
        <v>55</v>
      </c>
      <c r="C100" s="19">
        <v>94963</v>
      </c>
      <c r="D100" s="18" t="s">
        <v>200</v>
      </c>
      <c r="E100" s="18" t="s">
        <v>196</v>
      </c>
      <c r="F100" s="21">
        <v>3.72</v>
      </c>
      <c r="G100" s="37">
        <v>274.81</v>
      </c>
      <c r="H100" s="99">
        <v>0.28820000000000001</v>
      </c>
      <c r="I100" s="96">
        <f t="shared" si="44"/>
        <v>354.01024200000001</v>
      </c>
      <c r="J100" s="45">
        <f t="shared" si="45"/>
        <v>0</v>
      </c>
      <c r="K100" s="37">
        <f t="shared" si="46"/>
        <v>354.01024200000001</v>
      </c>
      <c r="L100" s="75">
        <f t="shared" si="47"/>
        <v>1316.9181002400001</v>
      </c>
      <c r="M100" s="62"/>
      <c r="N100" s="62"/>
    </row>
    <row r="101" spans="1:14" ht="33.75">
      <c r="A101" s="15" t="s">
        <v>201</v>
      </c>
      <c r="B101" s="15" t="s">
        <v>55</v>
      </c>
      <c r="C101" s="19">
        <v>92873</v>
      </c>
      <c r="D101" s="18" t="s">
        <v>202</v>
      </c>
      <c r="E101" s="18" t="s">
        <v>196</v>
      </c>
      <c r="F101" s="21">
        <v>3.72</v>
      </c>
      <c r="G101" s="37">
        <v>205.69</v>
      </c>
      <c r="H101" s="99">
        <v>0.28820000000000001</v>
      </c>
      <c r="I101" s="96">
        <f t="shared" si="44"/>
        <v>264.96985799999999</v>
      </c>
      <c r="J101" s="45">
        <f t="shared" si="45"/>
        <v>0</v>
      </c>
      <c r="K101" s="37">
        <f t="shared" si="46"/>
        <v>264.96985799999999</v>
      </c>
      <c r="L101" s="75">
        <f t="shared" si="47"/>
        <v>985.68787176000001</v>
      </c>
      <c r="M101" s="62"/>
      <c r="N101" s="62"/>
    </row>
    <row r="102" spans="1:14" ht="22.5">
      <c r="A102" s="15" t="s">
        <v>203</v>
      </c>
      <c r="B102" s="15" t="s">
        <v>55</v>
      </c>
      <c r="C102" s="19">
        <v>96995</v>
      </c>
      <c r="D102" s="18" t="s">
        <v>158</v>
      </c>
      <c r="E102" s="18" t="s">
        <v>196</v>
      </c>
      <c r="F102" s="21">
        <v>3.1</v>
      </c>
      <c r="G102" s="37">
        <v>47.01</v>
      </c>
      <c r="H102" s="99">
        <v>0.28820000000000001</v>
      </c>
      <c r="I102" s="96">
        <f t="shared" si="44"/>
        <v>60.558281999999998</v>
      </c>
      <c r="J102" s="45">
        <f t="shared" si="45"/>
        <v>0</v>
      </c>
      <c r="K102" s="37">
        <f t="shared" si="46"/>
        <v>60.558281999999998</v>
      </c>
      <c r="L102" s="75">
        <f t="shared" si="47"/>
        <v>187.73067420000001</v>
      </c>
      <c r="M102" s="62"/>
      <c r="N102" s="62"/>
    </row>
    <row r="103" spans="1:14" ht="45">
      <c r="A103" s="15" t="s">
        <v>204</v>
      </c>
      <c r="B103" s="15" t="s">
        <v>55</v>
      </c>
      <c r="C103" s="19" t="s">
        <v>205</v>
      </c>
      <c r="D103" s="18" t="s">
        <v>206</v>
      </c>
      <c r="E103" s="18" t="s">
        <v>51</v>
      </c>
      <c r="F103" s="21">
        <v>13.5</v>
      </c>
      <c r="G103" s="37">
        <v>49.34</v>
      </c>
      <c r="H103" s="99">
        <v>0.28820000000000001</v>
      </c>
      <c r="I103" s="96">
        <f t="shared" si="44"/>
        <v>63.559788000000005</v>
      </c>
      <c r="J103" s="45">
        <f t="shared" si="45"/>
        <v>0</v>
      </c>
      <c r="K103" s="37">
        <f t="shared" si="46"/>
        <v>63.559788000000005</v>
      </c>
      <c r="L103" s="75">
        <f t="shared" si="47"/>
        <v>858.05713800000001</v>
      </c>
      <c r="M103" s="62"/>
      <c r="N103" s="62"/>
    </row>
    <row r="104" spans="1:14" ht="56.25">
      <c r="A104" s="15" t="s">
        <v>207</v>
      </c>
      <c r="B104" s="15" t="s">
        <v>55</v>
      </c>
      <c r="C104" s="19">
        <v>94992</v>
      </c>
      <c r="D104" s="18" t="s">
        <v>128</v>
      </c>
      <c r="E104" s="18" t="s">
        <v>51</v>
      </c>
      <c r="F104" s="21">
        <v>2.11</v>
      </c>
      <c r="G104" s="37">
        <v>58.49</v>
      </c>
      <c r="H104" s="99">
        <v>0.28820000000000001</v>
      </c>
      <c r="I104" s="96">
        <f t="shared" si="44"/>
        <v>75.346817999999999</v>
      </c>
      <c r="J104" s="45">
        <f t="shared" si="45"/>
        <v>0</v>
      </c>
      <c r="K104" s="37">
        <f t="shared" si="46"/>
        <v>75.346817999999999</v>
      </c>
      <c r="L104" s="75">
        <f t="shared" si="47"/>
        <v>158.98178597999998</v>
      </c>
      <c r="M104" s="62"/>
      <c r="N104" s="62"/>
    </row>
    <row r="105" spans="1:14" ht="56.25">
      <c r="A105" s="15" t="s">
        <v>208</v>
      </c>
      <c r="B105" s="15" t="s">
        <v>55</v>
      </c>
      <c r="C105" s="19">
        <v>89454</v>
      </c>
      <c r="D105" s="18" t="s">
        <v>209</v>
      </c>
      <c r="E105" s="18" t="s">
        <v>51</v>
      </c>
      <c r="F105" s="21">
        <v>7.52</v>
      </c>
      <c r="G105" s="37">
        <v>51.9</v>
      </c>
      <c r="H105" s="99">
        <v>0.28820000000000001</v>
      </c>
      <c r="I105" s="96">
        <f t="shared" si="44"/>
        <v>66.857579999999999</v>
      </c>
      <c r="J105" s="45">
        <f t="shared" si="45"/>
        <v>0</v>
      </c>
      <c r="K105" s="37">
        <f t="shared" si="46"/>
        <v>66.857579999999999</v>
      </c>
      <c r="L105" s="75">
        <f t="shared" si="47"/>
        <v>502.76900159999997</v>
      </c>
      <c r="M105" s="62"/>
      <c r="N105" s="62"/>
    </row>
    <row r="106" spans="1:14" ht="33.75">
      <c r="A106" s="15" t="s">
        <v>210</v>
      </c>
      <c r="B106" s="15" t="s">
        <v>55</v>
      </c>
      <c r="C106" s="19">
        <v>89996</v>
      </c>
      <c r="D106" s="18" t="s">
        <v>211</v>
      </c>
      <c r="E106" s="18" t="s">
        <v>84</v>
      </c>
      <c r="F106" s="21">
        <v>6.5</v>
      </c>
      <c r="G106" s="37">
        <v>7.67</v>
      </c>
      <c r="H106" s="99">
        <v>0.28820000000000001</v>
      </c>
      <c r="I106" s="96">
        <f t="shared" si="44"/>
        <v>9.8804940000000006</v>
      </c>
      <c r="J106" s="45">
        <f t="shared" si="45"/>
        <v>0</v>
      </c>
      <c r="K106" s="37">
        <f t="shared" si="46"/>
        <v>9.8804940000000006</v>
      </c>
      <c r="L106" s="75">
        <f t="shared" si="47"/>
        <v>64.223211000000006</v>
      </c>
      <c r="M106" s="62"/>
      <c r="N106" s="62"/>
    </row>
    <row r="107" spans="1:14" ht="33.75">
      <c r="A107" s="15" t="s">
        <v>212</v>
      </c>
      <c r="B107" s="15" t="s">
        <v>55</v>
      </c>
      <c r="C107" s="19">
        <v>89998</v>
      </c>
      <c r="D107" s="18" t="s">
        <v>213</v>
      </c>
      <c r="E107" s="18" t="s">
        <v>84</v>
      </c>
      <c r="F107" s="21">
        <v>10.14</v>
      </c>
      <c r="G107" s="37">
        <v>7.13</v>
      </c>
      <c r="H107" s="99">
        <v>0.28820000000000001</v>
      </c>
      <c r="I107" s="96">
        <f t="shared" si="44"/>
        <v>9.1848659999999995</v>
      </c>
      <c r="J107" s="45">
        <f t="shared" si="45"/>
        <v>0</v>
      </c>
      <c r="K107" s="37">
        <f t="shared" si="46"/>
        <v>9.1848659999999995</v>
      </c>
      <c r="L107" s="75">
        <f t="shared" si="47"/>
        <v>93.134541240000004</v>
      </c>
      <c r="M107" s="62"/>
      <c r="N107" s="62"/>
    </row>
    <row r="108" spans="1:14" ht="22.5">
      <c r="A108" s="15" t="s">
        <v>214</v>
      </c>
      <c r="B108" s="15" t="s">
        <v>55</v>
      </c>
      <c r="C108" s="19">
        <v>89993</v>
      </c>
      <c r="D108" s="18" t="s">
        <v>215</v>
      </c>
      <c r="E108" s="18" t="s">
        <v>196</v>
      </c>
      <c r="F108" s="21">
        <v>0.05</v>
      </c>
      <c r="G108" s="37">
        <v>689.94</v>
      </c>
      <c r="H108" s="99">
        <v>0.28820000000000001</v>
      </c>
      <c r="I108" s="96">
        <f t="shared" si="44"/>
        <v>888.78070800000012</v>
      </c>
      <c r="J108" s="45">
        <f t="shared" si="45"/>
        <v>0</v>
      </c>
      <c r="K108" s="37">
        <f t="shared" si="46"/>
        <v>888.78070800000012</v>
      </c>
      <c r="L108" s="75">
        <f t="shared" si="47"/>
        <v>44.439035400000009</v>
      </c>
      <c r="M108" s="62"/>
      <c r="N108" s="62"/>
    </row>
    <row r="109" spans="1:14" ht="33.75">
      <c r="A109" s="15" t="s">
        <v>216</v>
      </c>
      <c r="B109" s="15" t="s">
        <v>55</v>
      </c>
      <c r="C109" s="19">
        <v>89995</v>
      </c>
      <c r="D109" s="18" t="s">
        <v>217</v>
      </c>
      <c r="E109" s="18" t="s">
        <v>196</v>
      </c>
      <c r="F109" s="21">
        <v>0.09</v>
      </c>
      <c r="G109" s="37">
        <v>655.91</v>
      </c>
      <c r="H109" s="99">
        <v>0.28820000000000001</v>
      </c>
      <c r="I109" s="96">
        <f t="shared" si="44"/>
        <v>844.943262</v>
      </c>
      <c r="J109" s="45">
        <f t="shared" si="45"/>
        <v>0</v>
      </c>
      <c r="K109" s="37">
        <f t="shared" si="46"/>
        <v>844.943262</v>
      </c>
      <c r="L109" s="75">
        <f t="shared" si="47"/>
        <v>76.044893579999993</v>
      </c>
      <c r="M109" s="62"/>
      <c r="N109" s="62"/>
    </row>
    <row r="110" spans="1:14" ht="15">
      <c r="A110" s="15"/>
      <c r="B110" s="15"/>
      <c r="C110" s="19"/>
      <c r="D110" s="18"/>
      <c r="E110" s="18"/>
      <c r="F110" s="21"/>
      <c r="G110" s="37"/>
      <c r="H110" s="44"/>
      <c r="I110" s="37"/>
      <c r="J110" s="16"/>
      <c r="K110" s="17"/>
      <c r="L110" s="63"/>
      <c r="M110" s="62"/>
      <c r="N110" s="62"/>
    </row>
    <row r="111" spans="1:14" ht="15">
      <c r="A111" s="52" t="s">
        <v>218</v>
      </c>
      <c r="B111" s="52"/>
      <c r="C111" s="72"/>
      <c r="D111" s="73" t="s">
        <v>219</v>
      </c>
      <c r="E111" s="73" t="s">
        <v>134</v>
      </c>
      <c r="F111" s="104"/>
      <c r="G111" s="105" t="s">
        <v>134</v>
      </c>
      <c r="H111" s="106"/>
      <c r="I111" s="105"/>
      <c r="J111" s="70"/>
      <c r="K111" s="70"/>
      <c r="L111" s="107"/>
      <c r="M111" s="109">
        <f>SUM(L112:L131)</f>
        <v>17454.929007899998</v>
      </c>
      <c r="N111" s="110">
        <f>M111</f>
        <v>17454.929007899998</v>
      </c>
    </row>
    <row r="112" spans="1:14" ht="22.5">
      <c r="A112" s="15" t="s">
        <v>220</v>
      </c>
      <c r="B112" s="15" t="s">
        <v>125</v>
      </c>
      <c r="C112" s="19">
        <v>78082</v>
      </c>
      <c r="D112" s="18" t="s">
        <v>221</v>
      </c>
      <c r="E112" s="18" t="s">
        <v>169</v>
      </c>
      <c r="F112" s="21">
        <v>10</v>
      </c>
      <c r="G112" s="37">
        <v>137.53</v>
      </c>
      <c r="H112" s="99">
        <v>0.28820000000000001</v>
      </c>
      <c r="I112" s="96">
        <f t="shared" ref="I112:I131" si="48">G112*(1+H112)</f>
        <v>177.166146</v>
      </c>
      <c r="J112" s="45">
        <f t="shared" ref="J112:J131" si="49">$J$154</f>
        <v>0</v>
      </c>
      <c r="K112" s="37">
        <f t="shared" ref="K112:K131" si="50">I112*(1-J112)</f>
        <v>177.166146</v>
      </c>
      <c r="L112" s="75">
        <f t="shared" ref="L112:L131" si="51">K112*F112</f>
        <v>1771.66146</v>
      </c>
      <c r="M112" s="62"/>
      <c r="N112" s="62"/>
    </row>
    <row r="113" spans="1:14" ht="22.5">
      <c r="A113" s="15" t="s">
        <v>222</v>
      </c>
      <c r="B113" s="15" t="s">
        <v>125</v>
      </c>
      <c r="C113" s="19">
        <v>78601</v>
      </c>
      <c r="D113" s="18" t="s">
        <v>223</v>
      </c>
      <c r="E113" s="18" t="s">
        <v>169</v>
      </c>
      <c r="F113" s="21">
        <v>10</v>
      </c>
      <c r="G113" s="37">
        <v>215.71</v>
      </c>
      <c r="H113" s="99">
        <v>0.28820000000000001</v>
      </c>
      <c r="I113" s="96">
        <f t="shared" si="48"/>
        <v>277.87762200000003</v>
      </c>
      <c r="J113" s="45">
        <f t="shared" si="49"/>
        <v>0</v>
      </c>
      <c r="K113" s="37">
        <f t="shared" si="50"/>
        <v>277.87762200000003</v>
      </c>
      <c r="L113" s="75">
        <f t="shared" si="51"/>
        <v>2778.7762200000002</v>
      </c>
      <c r="M113" s="62"/>
      <c r="N113" s="62"/>
    </row>
    <row r="114" spans="1:14" ht="22.5">
      <c r="A114" s="15" t="s">
        <v>224</v>
      </c>
      <c r="B114" s="15" t="s">
        <v>125</v>
      </c>
      <c r="C114" s="19">
        <v>78032</v>
      </c>
      <c r="D114" s="18" t="s">
        <v>225</v>
      </c>
      <c r="E114" s="18" t="s">
        <v>169</v>
      </c>
      <c r="F114" s="21">
        <v>10</v>
      </c>
      <c r="G114" s="37">
        <v>54.31</v>
      </c>
      <c r="H114" s="99">
        <v>0.28820000000000001</v>
      </c>
      <c r="I114" s="96">
        <f t="shared" si="48"/>
        <v>69.962142</v>
      </c>
      <c r="J114" s="45">
        <f t="shared" si="49"/>
        <v>0</v>
      </c>
      <c r="K114" s="37">
        <f t="shared" si="50"/>
        <v>69.962142</v>
      </c>
      <c r="L114" s="75">
        <f t="shared" si="51"/>
        <v>699.62141999999994</v>
      </c>
      <c r="M114" s="62"/>
      <c r="N114" s="62"/>
    </row>
    <row r="115" spans="1:14" ht="33.75">
      <c r="A115" s="15" t="s">
        <v>226</v>
      </c>
      <c r="B115" s="15" t="s">
        <v>55</v>
      </c>
      <c r="C115" s="19">
        <v>96977</v>
      </c>
      <c r="D115" s="18" t="s">
        <v>227</v>
      </c>
      <c r="E115" s="18" t="s">
        <v>115</v>
      </c>
      <c r="F115" s="21">
        <v>115</v>
      </c>
      <c r="G115" s="37">
        <v>28.61</v>
      </c>
      <c r="H115" s="99">
        <v>0.28820000000000001</v>
      </c>
      <c r="I115" s="96">
        <f t="shared" si="48"/>
        <v>36.855401999999998</v>
      </c>
      <c r="J115" s="45">
        <f t="shared" si="49"/>
        <v>0</v>
      </c>
      <c r="K115" s="37">
        <f t="shared" si="50"/>
        <v>36.855401999999998</v>
      </c>
      <c r="L115" s="75">
        <f t="shared" si="51"/>
        <v>4238.3712299999997</v>
      </c>
      <c r="M115" s="62"/>
      <c r="N115" s="62"/>
    </row>
    <row r="116" spans="1:14" ht="33.75">
      <c r="A116" s="15" t="s">
        <v>228</v>
      </c>
      <c r="B116" s="15" t="s">
        <v>125</v>
      </c>
      <c r="C116" s="19">
        <v>78200</v>
      </c>
      <c r="D116" s="18" t="s">
        <v>229</v>
      </c>
      <c r="E116" s="18" t="s">
        <v>115</v>
      </c>
      <c r="F116" s="21">
        <v>44</v>
      </c>
      <c r="G116" s="37">
        <v>35.29</v>
      </c>
      <c r="H116" s="99">
        <v>0.28820000000000001</v>
      </c>
      <c r="I116" s="96">
        <f t="shared" si="48"/>
        <v>45.460577999999998</v>
      </c>
      <c r="J116" s="45">
        <f t="shared" si="49"/>
        <v>0</v>
      </c>
      <c r="K116" s="37">
        <f t="shared" si="50"/>
        <v>45.460577999999998</v>
      </c>
      <c r="L116" s="75">
        <f t="shared" si="51"/>
        <v>2000.2654319999999</v>
      </c>
      <c r="M116" s="62"/>
      <c r="N116" s="62"/>
    </row>
    <row r="117" spans="1:14" ht="15">
      <c r="A117" s="15" t="s">
        <v>230</v>
      </c>
      <c r="B117" s="15" t="s">
        <v>125</v>
      </c>
      <c r="C117" s="19">
        <v>78051</v>
      </c>
      <c r="D117" s="18" t="s">
        <v>231</v>
      </c>
      <c r="E117" s="18" t="s">
        <v>180</v>
      </c>
      <c r="F117" s="21">
        <v>23</v>
      </c>
      <c r="G117" s="37">
        <v>46.24</v>
      </c>
      <c r="H117" s="99">
        <v>0.28820000000000001</v>
      </c>
      <c r="I117" s="96">
        <f t="shared" si="48"/>
        <v>59.566368000000004</v>
      </c>
      <c r="J117" s="45">
        <f t="shared" si="49"/>
        <v>0</v>
      </c>
      <c r="K117" s="37">
        <f t="shared" si="50"/>
        <v>59.566368000000004</v>
      </c>
      <c r="L117" s="75">
        <f t="shared" si="51"/>
        <v>1370.026464</v>
      </c>
      <c r="M117" s="62"/>
      <c r="N117" s="62"/>
    </row>
    <row r="118" spans="1:14" ht="22.5">
      <c r="A118" s="15" t="s">
        <v>232</v>
      </c>
      <c r="B118" s="15" t="s">
        <v>55</v>
      </c>
      <c r="C118" s="19">
        <v>1588</v>
      </c>
      <c r="D118" s="18" t="s">
        <v>171</v>
      </c>
      <c r="E118" s="18" t="s">
        <v>169</v>
      </c>
      <c r="F118" s="21">
        <v>1</v>
      </c>
      <c r="G118" s="37">
        <v>6.2</v>
      </c>
      <c r="H118" s="99">
        <v>0.28820000000000001</v>
      </c>
      <c r="I118" s="96">
        <f t="shared" si="48"/>
        <v>7.9868399999999999</v>
      </c>
      <c r="J118" s="45">
        <f t="shared" si="49"/>
        <v>0</v>
      </c>
      <c r="K118" s="37">
        <f t="shared" si="50"/>
        <v>7.9868399999999999</v>
      </c>
      <c r="L118" s="75">
        <f t="shared" si="51"/>
        <v>7.9868399999999999</v>
      </c>
      <c r="M118" s="62"/>
      <c r="N118" s="62"/>
    </row>
    <row r="119" spans="1:14" ht="22.5">
      <c r="A119" s="15" t="s">
        <v>233</v>
      </c>
      <c r="B119" s="15" t="s">
        <v>55</v>
      </c>
      <c r="C119" s="19">
        <v>1587</v>
      </c>
      <c r="D119" s="18" t="s">
        <v>173</v>
      </c>
      <c r="E119" s="18" t="s">
        <v>169</v>
      </c>
      <c r="F119" s="21">
        <v>10</v>
      </c>
      <c r="G119" s="37">
        <v>4.5199999999999996</v>
      </c>
      <c r="H119" s="99">
        <v>0.28820000000000001</v>
      </c>
      <c r="I119" s="96">
        <f t="shared" si="48"/>
        <v>5.8226639999999996</v>
      </c>
      <c r="J119" s="45">
        <f t="shared" si="49"/>
        <v>0</v>
      </c>
      <c r="K119" s="37">
        <f t="shared" si="50"/>
        <v>5.8226639999999996</v>
      </c>
      <c r="L119" s="75">
        <f t="shared" si="51"/>
        <v>58.226639999999996</v>
      </c>
      <c r="M119" s="62"/>
      <c r="N119" s="62"/>
    </row>
    <row r="120" spans="1:14" ht="22.5">
      <c r="A120" s="15" t="s">
        <v>234</v>
      </c>
      <c r="B120" s="15" t="s">
        <v>125</v>
      </c>
      <c r="C120" s="19">
        <v>78030</v>
      </c>
      <c r="D120" s="18" t="s">
        <v>235</v>
      </c>
      <c r="E120" s="18" t="s">
        <v>180</v>
      </c>
      <c r="F120" s="21">
        <v>1</v>
      </c>
      <c r="G120" s="37">
        <v>365.66</v>
      </c>
      <c r="H120" s="99">
        <v>0.28820000000000001</v>
      </c>
      <c r="I120" s="96">
        <f t="shared" si="48"/>
        <v>471.04321200000004</v>
      </c>
      <c r="J120" s="45">
        <f t="shared" si="49"/>
        <v>0</v>
      </c>
      <c r="K120" s="37">
        <f t="shared" si="50"/>
        <v>471.04321200000004</v>
      </c>
      <c r="L120" s="75">
        <f t="shared" si="51"/>
        <v>471.04321200000004</v>
      </c>
      <c r="M120" s="62"/>
      <c r="N120" s="62"/>
    </row>
    <row r="121" spans="1:14" ht="22.5">
      <c r="A121" s="15" t="s">
        <v>236</v>
      </c>
      <c r="B121" s="15" t="s">
        <v>55</v>
      </c>
      <c r="C121" s="19">
        <v>91868</v>
      </c>
      <c r="D121" s="18" t="s">
        <v>237</v>
      </c>
      <c r="E121" s="18" t="s">
        <v>115</v>
      </c>
      <c r="F121" s="21">
        <v>4</v>
      </c>
      <c r="G121" s="37">
        <v>10.62</v>
      </c>
      <c r="H121" s="99">
        <v>0.28820000000000001</v>
      </c>
      <c r="I121" s="96">
        <f t="shared" si="48"/>
        <v>13.680683999999999</v>
      </c>
      <c r="J121" s="45">
        <f t="shared" si="49"/>
        <v>0</v>
      </c>
      <c r="K121" s="37">
        <f t="shared" si="50"/>
        <v>13.680683999999999</v>
      </c>
      <c r="L121" s="75">
        <f t="shared" si="51"/>
        <v>54.722735999999998</v>
      </c>
      <c r="M121" s="62"/>
      <c r="N121" s="62"/>
    </row>
    <row r="122" spans="1:14" ht="22.5">
      <c r="A122" s="15" t="s">
        <v>238</v>
      </c>
      <c r="B122" s="15" t="s">
        <v>55</v>
      </c>
      <c r="C122" s="19">
        <v>91905</v>
      </c>
      <c r="D122" s="18" t="s">
        <v>239</v>
      </c>
      <c r="E122" s="18" t="s">
        <v>169</v>
      </c>
      <c r="F122" s="21">
        <v>1</v>
      </c>
      <c r="G122" s="37">
        <v>14.6</v>
      </c>
      <c r="H122" s="99">
        <v>0.28820000000000001</v>
      </c>
      <c r="I122" s="96">
        <f t="shared" si="48"/>
        <v>18.80772</v>
      </c>
      <c r="J122" s="45">
        <f t="shared" si="49"/>
        <v>0</v>
      </c>
      <c r="K122" s="37">
        <f t="shared" si="50"/>
        <v>18.80772</v>
      </c>
      <c r="L122" s="75">
        <f t="shared" si="51"/>
        <v>18.80772</v>
      </c>
      <c r="M122" s="62"/>
      <c r="N122" s="62"/>
    </row>
    <row r="123" spans="1:14" ht="22.5">
      <c r="A123" s="15" t="s">
        <v>240</v>
      </c>
      <c r="B123" s="15" t="s">
        <v>55</v>
      </c>
      <c r="C123" s="19">
        <v>91880</v>
      </c>
      <c r="D123" s="18" t="s">
        <v>241</v>
      </c>
      <c r="E123" s="18" t="s">
        <v>169</v>
      </c>
      <c r="F123" s="21">
        <v>3</v>
      </c>
      <c r="G123" s="37">
        <v>8.91</v>
      </c>
      <c r="H123" s="99">
        <v>0.28820000000000001</v>
      </c>
      <c r="I123" s="96">
        <f t="shared" si="48"/>
        <v>11.477862</v>
      </c>
      <c r="J123" s="45">
        <f t="shared" si="49"/>
        <v>0</v>
      </c>
      <c r="K123" s="37">
        <f t="shared" si="50"/>
        <v>11.477862</v>
      </c>
      <c r="L123" s="75">
        <f t="shared" si="51"/>
        <v>34.433585999999998</v>
      </c>
      <c r="M123" s="62"/>
      <c r="N123" s="62"/>
    </row>
    <row r="124" spans="1:14" ht="22.5">
      <c r="A124" s="15" t="s">
        <v>242</v>
      </c>
      <c r="B124" s="15" t="s">
        <v>55</v>
      </c>
      <c r="C124" s="19">
        <v>39176</v>
      </c>
      <c r="D124" s="18" t="s">
        <v>243</v>
      </c>
      <c r="E124" s="18" t="s">
        <v>169</v>
      </c>
      <c r="F124" s="21">
        <v>2</v>
      </c>
      <c r="G124" s="37">
        <v>0.99</v>
      </c>
      <c r="H124" s="99">
        <v>0.28820000000000001</v>
      </c>
      <c r="I124" s="96">
        <f t="shared" si="48"/>
        <v>1.275318</v>
      </c>
      <c r="J124" s="45">
        <f t="shared" si="49"/>
        <v>0</v>
      </c>
      <c r="K124" s="37">
        <f t="shared" si="50"/>
        <v>1.275318</v>
      </c>
      <c r="L124" s="75">
        <f t="shared" si="51"/>
        <v>2.5506359999999999</v>
      </c>
      <c r="M124" s="62"/>
      <c r="N124" s="62"/>
    </row>
    <row r="125" spans="1:14" ht="15">
      <c r="A125" s="15" t="s">
        <v>244</v>
      </c>
      <c r="B125" s="15" t="s">
        <v>55</v>
      </c>
      <c r="C125" s="19">
        <v>39210</v>
      </c>
      <c r="D125" s="18" t="s">
        <v>245</v>
      </c>
      <c r="E125" s="18" t="s">
        <v>169</v>
      </c>
      <c r="F125" s="21">
        <v>2</v>
      </c>
      <c r="G125" s="37">
        <v>0.74</v>
      </c>
      <c r="H125" s="99">
        <v>0.28820000000000001</v>
      </c>
      <c r="I125" s="96">
        <f t="shared" si="48"/>
        <v>0.953268</v>
      </c>
      <c r="J125" s="45">
        <f t="shared" si="49"/>
        <v>0</v>
      </c>
      <c r="K125" s="37">
        <f t="shared" si="50"/>
        <v>0.953268</v>
      </c>
      <c r="L125" s="75">
        <f t="shared" si="51"/>
        <v>1.906536</v>
      </c>
      <c r="M125" s="62"/>
      <c r="N125" s="62"/>
    </row>
    <row r="126" spans="1:14" ht="45">
      <c r="A126" s="15" t="s">
        <v>246</v>
      </c>
      <c r="B126" s="15" t="s">
        <v>48</v>
      </c>
      <c r="C126" s="19" t="s">
        <v>52</v>
      </c>
      <c r="D126" s="18" t="s">
        <v>194</v>
      </c>
      <c r="E126" s="18" t="s">
        <v>51</v>
      </c>
      <c r="F126" s="21">
        <v>2.1</v>
      </c>
      <c r="G126" s="37">
        <v>7.03</v>
      </c>
      <c r="H126" s="99">
        <v>0.28820000000000001</v>
      </c>
      <c r="I126" s="96">
        <f t="shared" si="48"/>
        <v>9.0560460000000003</v>
      </c>
      <c r="J126" s="45">
        <f t="shared" si="49"/>
        <v>0</v>
      </c>
      <c r="K126" s="37">
        <f t="shared" si="50"/>
        <v>9.0560460000000003</v>
      </c>
      <c r="L126" s="75">
        <f t="shared" si="51"/>
        <v>19.017696600000001</v>
      </c>
      <c r="M126" s="62"/>
      <c r="N126" s="62"/>
    </row>
    <row r="127" spans="1:14" ht="33.75">
      <c r="A127" s="15" t="s">
        <v>247</v>
      </c>
      <c r="B127" s="15" t="s">
        <v>55</v>
      </c>
      <c r="C127" s="19">
        <v>93358</v>
      </c>
      <c r="D127" s="18" t="s">
        <v>156</v>
      </c>
      <c r="E127" s="18" t="s">
        <v>196</v>
      </c>
      <c r="F127" s="21">
        <v>3</v>
      </c>
      <c r="G127" s="37">
        <v>77.53</v>
      </c>
      <c r="H127" s="99">
        <v>0.28820000000000001</v>
      </c>
      <c r="I127" s="96">
        <f t="shared" si="48"/>
        <v>99.874145999999996</v>
      </c>
      <c r="J127" s="45">
        <f t="shared" si="49"/>
        <v>0</v>
      </c>
      <c r="K127" s="37">
        <f t="shared" si="50"/>
        <v>99.874145999999996</v>
      </c>
      <c r="L127" s="75">
        <f t="shared" si="51"/>
        <v>299.62243799999999</v>
      </c>
      <c r="M127" s="62"/>
      <c r="N127" s="62"/>
    </row>
    <row r="128" spans="1:14" ht="22.5">
      <c r="A128" s="15" t="s">
        <v>248</v>
      </c>
      <c r="B128" s="15" t="s">
        <v>55</v>
      </c>
      <c r="C128" s="19">
        <v>96995</v>
      </c>
      <c r="D128" s="18" t="s">
        <v>158</v>
      </c>
      <c r="E128" s="18" t="s">
        <v>196</v>
      </c>
      <c r="F128" s="21">
        <v>2.25</v>
      </c>
      <c r="G128" s="37">
        <v>47.01</v>
      </c>
      <c r="H128" s="99">
        <v>0.28820000000000001</v>
      </c>
      <c r="I128" s="96">
        <f t="shared" si="48"/>
        <v>60.558281999999998</v>
      </c>
      <c r="J128" s="45">
        <f t="shared" si="49"/>
        <v>0</v>
      </c>
      <c r="K128" s="37">
        <f t="shared" si="50"/>
        <v>60.558281999999998</v>
      </c>
      <c r="L128" s="75">
        <f t="shared" si="51"/>
        <v>136.2561345</v>
      </c>
      <c r="M128" s="62"/>
      <c r="N128" s="62"/>
    </row>
    <row r="129" spans="1:14" ht="45">
      <c r="A129" s="15" t="s">
        <v>249</v>
      </c>
      <c r="B129" s="15" t="s">
        <v>55</v>
      </c>
      <c r="C129" s="19" t="s">
        <v>205</v>
      </c>
      <c r="D129" s="18" t="s">
        <v>206</v>
      </c>
      <c r="E129" s="18" t="s">
        <v>51</v>
      </c>
      <c r="F129" s="21">
        <v>2.1</v>
      </c>
      <c r="G129" s="37">
        <v>49.34</v>
      </c>
      <c r="H129" s="99">
        <v>0.28820000000000001</v>
      </c>
      <c r="I129" s="96">
        <f t="shared" si="48"/>
        <v>63.559788000000005</v>
      </c>
      <c r="J129" s="45">
        <f t="shared" si="49"/>
        <v>0</v>
      </c>
      <c r="K129" s="37">
        <f t="shared" si="50"/>
        <v>63.559788000000005</v>
      </c>
      <c r="L129" s="75">
        <f t="shared" si="51"/>
        <v>133.47555480000003</v>
      </c>
      <c r="M129" s="62"/>
      <c r="N129" s="62"/>
    </row>
    <row r="130" spans="1:14" ht="22.5">
      <c r="A130" s="15" t="s">
        <v>250</v>
      </c>
      <c r="B130" s="15" t="s">
        <v>125</v>
      </c>
      <c r="C130" s="19">
        <v>78850</v>
      </c>
      <c r="D130" s="18" t="s">
        <v>251</v>
      </c>
      <c r="E130" s="18" t="s">
        <v>169</v>
      </c>
      <c r="F130" s="21">
        <v>1</v>
      </c>
      <c r="G130" s="37">
        <v>1161.48</v>
      </c>
      <c r="H130" s="99">
        <v>0.28820000000000001</v>
      </c>
      <c r="I130" s="96">
        <f t="shared" si="48"/>
        <v>1496.2185360000001</v>
      </c>
      <c r="J130" s="45">
        <f t="shared" si="49"/>
        <v>0</v>
      </c>
      <c r="K130" s="37">
        <f t="shared" si="50"/>
        <v>1496.2185360000001</v>
      </c>
      <c r="L130" s="75">
        <f t="shared" si="51"/>
        <v>1496.2185360000001</v>
      </c>
      <c r="M130" s="62"/>
      <c r="N130" s="62"/>
    </row>
    <row r="131" spans="1:14" ht="22.5">
      <c r="A131" s="15" t="s">
        <v>252</v>
      </c>
      <c r="B131" s="15" t="s">
        <v>125</v>
      </c>
      <c r="C131" s="19">
        <v>78016</v>
      </c>
      <c r="D131" s="18" t="s">
        <v>253</v>
      </c>
      <c r="E131" s="18" t="s">
        <v>169</v>
      </c>
      <c r="F131" s="21">
        <v>1</v>
      </c>
      <c r="G131" s="37">
        <v>1445.38</v>
      </c>
      <c r="H131" s="99">
        <v>0.28820000000000001</v>
      </c>
      <c r="I131" s="96">
        <f t="shared" si="48"/>
        <v>1861.9385160000002</v>
      </c>
      <c r="J131" s="45">
        <f t="shared" si="49"/>
        <v>0</v>
      </c>
      <c r="K131" s="37">
        <f t="shared" si="50"/>
        <v>1861.9385160000002</v>
      </c>
      <c r="L131" s="75">
        <f t="shared" si="51"/>
        <v>1861.9385160000002</v>
      </c>
      <c r="M131" s="62"/>
      <c r="N131" s="62"/>
    </row>
    <row r="132" spans="1:14" ht="15">
      <c r="A132" s="15"/>
      <c r="B132" s="15"/>
      <c r="C132" s="19"/>
      <c r="D132" s="18"/>
      <c r="E132" s="18"/>
      <c r="F132" s="21"/>
      <c r="G132" s="37"/>
      <c r="H132" s="44"/>
      <c r="I132" s="37"/>
      <c r="J132" s="16"/>
      <c r="K132" s="17"/>
      <c r="L132" s="63"/>
      <c r="M132" s="62"/>
      <c r="N132" s="62"/>
    </row>
    <row r="133" spans="1:14" ht="15">
      <c r="A133" s="52">
        <v>9</v>
      </c>
      <c r="B133" s="52"/>
      <c r="C133" s="72"/>
      <c r="D133" s="73" t="s">
        <v>254</v>
      </c>
      <c r="E133" s="73" t="s">
        <v>134</v>
      </c>
      <c r="F133" s="104"/>
      <c r="G133" s="105" t="s">
        <v>134</v>
      </c>
      <c r="H133" s="106"/>
      <c r="I133" s="105"/>
      <c r="J133" s="70"/>
      <c r="K133" s="70"/>
      <c r="L133" s="107"/>
      <c r="M133" s="109">
        <f>SUM(L134:L149)</f>
        <v>2142.8595104999995</v>
      </c>
      <c r="N133" s="110">
        <f>M133</f>
        <v>2142.8595104999995</v>
      </c>
    </row>
    <row r="134" spans="1:14" ht="22.5">
      <c r="A134" s="15" t="s">
        <v>255</v>
      </c>
      <c r="B134" s="15" t="s">
        <v>125</v>
      </c>
      <c r="C134" s="19">
        <v>69056</v>
      </c>
      <c r="D134" s="18" t="s">
        <v>256</v>
      </c>
      <c r="E134" s="18" t="s">
        <v>180</v>
      </c>
      <c r="F134" s="21">
        <v>1</v>
      </c>
      <c r="G134" s="37">
        <v>970.06</v>
      </c>
      <c r="H134" s="99">
        <v>0.28820000000000001</v>
      </c>
      <c r="I134" s="96">
        <f t="shared" ref="I134:I149" si="52">G134*(1+H134)</f>
        <v>1249.631292</v>
      </c>
      <c r="J134" s="45">
        <f t="shared" ref="J134:J149" si="53">$J$154</f>
        <v>0</v>
      </c>
      <c r="K134" s="37">
        <f t="shared" ref="K134:K149" si="54">I134*(1-J134)</f>
        <v>1249.631292</v>
      </c>
      <c r="L134" s="75">
        <f t="shared" ref="L134:L149" si="55">K134*F134</f>
        <v>1249.631292</v>
      </c>
      <c r="M134" s="62"/>
      <c r="N134" s="62"/>
    </row>
    <row r="135" spans="1:14" ht="22.5">
      <c r="A135" s="15" t="s">
        <v>257</v>
      </c>
      <c r="B135" s="15" t="s">
        <v>55</v>
      </c>
      <c r="C135" s="19">
        <v>91868</v>
      </c>
      <c r="D135" s="18" t="s">
        <v>237</v>
      </c>
      <c r="E135" s="18" t="s">
        <v>115</v>
      </c>
      <c r="F135" s="21">
        <v>10</v>
      </c>
      <c r="G135" s="37">
        <v>10.62</v>
      </c>
      <c r="H135" s="99">
        <v>0.28820000000000001</v>
      </c>
      <c r="I135" s="96">
        <f t="shared" si="52"/>
        <v>13.680683999999999</v>
      </c>
      <c r="J135" s="45">
        <f t="shared" si="53"/>
        <v>0</v>
      </c>
      <c r="K135" s="37">
        <f t="shared" si="54"/>
        <v>13.680683999999999</v>
      </c>
      <c r="L135" s="75">
        <f t="shared" si="55"/>
        <v>136.80683999999999</v>
      </c>
      <c r="M135" s="62"/>
      <c r="N135" s="62"/>
    </row>
    <row r="136" spans="1:14" ht="22.5">
      <c r="A136" s="15" t="s">
        <v>258</v>
      </c>
      <c r="B136" s="15" t="s">
        <v>55</v>
      </c>
      <c r="C136" s="19">
        <v>91905</v>
      </c>
      <c r="D136" s="18" t="s">
        <v>239</v>
      </c>
      <c r="E136" s="18" t="s">
        <v>169</v>
      </c>
      <c r="F136" s="21">
        <v>2</v>
      </c>
      <c r="G136" s="37">
        <v>14.6</v>
      </c>
      <c r="H136" s="99">
        <v>0.28820000000000001</v>
      </c>
      <c r="I136" s="96">
        <f t="shared" si="52"/>
        <v>18.80772</v>
      </c>
      <c r="J136" s="45">
        <f t="shared" si="53"/>
        <v>0</v>
      </c>
      <c r="K136" s="37">
        <f t="shared" si="54"/>
        <v>18.80772</v>
      </c>
      <c r="L136" s="75">
        <f t="shared" si="55"/>
        <v>37.61544</v>
      </c>
      <c r="M136" s="62"/>
      <c r="N136" s="62"/>
    </row>
    <row r="137" spans="1:14" ht="22.5">
      <c r="A137" s="15" t="s">
        <v>259</v>
      </c>
      <c r="B137" s="15" t="s">
        <v>55</v>
      </c>
      <c r="C137" s="19">
        <v>91880</v>
      </c>
      <c r="D137" s="18" t="s">
        <v>241</v>
      </c>
      <c r="E137" s="18" t="s">
        <v>169</v>
      </c>
      <c r="F137" s="21">
        <v>6</v>
      </c>
      <c r="G137" s="37">
        <v>8.91</v>
      </c>
      <c r="H137" s="99">
        <v>0.28820000000000001</v>
      </c>
      <c r="I137" s="96">
        <f t="shared" si="52"/>
        <v>11.477862</v>
      </c>
      <c r="J137" s="45">
        <f t="shared" si="53"/>
        <v>0</v>
      </c>
      <c r="K137" s="37">
        <f t="shared" si="54"/>
        <v>11.477862</v>
      </c>
      <c r="L137" s="75">
        <f t="shared" si="55"/>
        <v>68.867171999999997</v>
      </c>
      <c r="M137" s="62"/>
      <c r="N137" s="62"/>
    </row>
    <row r="138" spans="1:14" ht="22.5">
      <c r="A138" s="15" t="s">
        <v>260</v>
      </c>
      <c r="B138" s="15" t="s">
        <v>55</v>
      </c>
      <c r="C138" s="19">
        <v>39176</v>
      </c>
      <c r="D138" s="18" t="s">
        <v>243</v>
      </c>
      <c r="E138" s="18" t="s">
        <v>169</v>
      </c>
      <c r="F138" s="21">
        <v>1</v>
      </c>
      <c r="G138" s="37">
        <v>0.99</v>
      </c>
      <c r="H138" s="99">
        <v>0.28820000000000001</v>
      </c>
      <c r="I138" s="96">
        <f t="shared" si="52"/>
        <v>1.275318</v>
      </c>
      <c r="J138" s="45">
        <f t="shared" si="53"/>
        <v>0</v>
      </c>
      <c r="K138" s="37">
        <f t="shared" si="54"/>
        <v>1.275318</v>
      </c>
      <c r="L138" s="75">
        <f t="shared" si="55"/>
        <v>1.275318</v>
      </c>
      <c r="M138" s="62"/>
      <c r="N138" s="62"/>
    </row>
    <row r="139" spans="1:14" ht="15">
      <c r="A139" s="15" t="s">
        <v>261</v>
      </c>
      <c r="B139" s="15" t="s">
        <v>55</v>
      </c>
      <c r="C139" s="19">
        <v>39210</v>
      </c>
      <c r="D139" s="18" t="s">
        <v>245</v>
      </c>
      <c r="E139" s="18" t="s">
        <v>169</v>
      </c>
      <c r="F139" s="21">
        <v>1</v>
      </c>
      <c r="G139" s="37">
        <v>0.74</v>
      </c>
      <c r="H139" s="99">
        <v>0.28820000000000001</v>
      </c>
      <c r="I139" s="96">
        <f t="shared" si="52"/>
        <v>0.953268</v>
      </c>
      <c r="J139" s="45">
        <f t="shared" si="53"/>
        <v>0</v>
      </c>
      <c r="K139" s="37">
        <f t="shared" si="54"/>
        <v>0.953268</v>
      </c>
      <c r="L139" s="75">
        <f t="shared" si="55"/>
        <v>0.953268</v>
      </c>
      <c r="M139" s="62"/>
      <c r="N139" s="62"/>
    </row>
    <row r="140" spans="1:14" ht="33.75">
      <c r="A140" s="15" t="s">
        <v>262</v>
      </c>
      <c r="B140" s="15" t="s">
        <v>55</v>
      </c>
      <c r="C140" s="19">
        <v>95781</v>
      </c>
      <c r="D140" s="18" t="s">
        <v>263</v>
      </c>
      <c r="E140" s="18" t="s">
        <v>169</v>
      </c>
      <c r="F140" s="21">
        <v>1</v>
      </c>
      <c r="G140" s="37">
        <v>29.96</v>
      </c>
      <c r="H140" s="99">
        <v>0.28820000000000001</v>
      </c>
      <c r="I140" s="96">
        <f t="shared" si="52"/>
        <v>38.594472000000003</v>
      </c>
      <c r="J140" s="45">
        <f t="shared" si="53"/>
        <v>0</v>
      </c>
      <c r="K140" s="37">
        <f t="shared" si="54"/>
        <v>38.594472000000003</v>
      </c>
      <c r="L140" s="75">
        <f t="shared" si="55"/>
        <v>38.594472000000003</v>
      </c>
      <c r="M140" s="62"/>
      <c r="N140" s="62"/>
    </row>
    <row r="141" spans="1:14" ht="56.25">
      <c r="A141" s="15" t="s">
        <v>264</v>
      </c>
      <c r="B141" s="15" t="s">
        <v>55</v>
      </c>
      <c r="C141" s="19">
        <v>1050</v>
      </c>
      <c r="D141" s="18" t="s">
        <v>265</v>
      </c>
      <c r="E141" s="18" t="s">
        <v>169</v>
      </c>
      <c r="F141" s="21">
        <v>1</v>
      </c>
      <c r="G141" s="37">
        <v>3.75</v>
      </c>
      <c r="H141" s="99">
        <v>0.28820000000000001</v>
      </c>
      <c r="I141" s="96">
        <f t="shared" si="52"/>
        <v>4.8307500000000001</v>
      </c>
      <c r="J141" s="45">
        <f t="shared" si="53"/>
        <v>0</v>
      </c>
      <c r="K141" s="37">
        <f t="shared" si="54"/>
        <v>4.8307500000000001</v>
      </c>
      <c r="L141" s="75">
        <f t="shared" si="55"/>
        <v>4.8307500000000001</v>
      </c>
      <c r="M141" s="62"/>
      <c r="N141" s="62"/>
    </row>
    <row r="142" spans="1:14" ht="22.5">
      <c r="A142" s="15" t="s">
        <v>266</v>
      </c>
      <c r="B142" s="15" t="s">
        <v>125</v>
      </c>
      <c r="C142" s="19">
        <v>5869</v>
      </c>
      <c r="D142" s="18" t="s">
        <v>267</v>
      </c>
      <c r="E142" s="18" t="s">
        <v>115</v>
      </c>
      <c r="F142" s="21">
        <v>2</v>
      </c>
      <c r="G142" s="37">
        <v>1.66</v>
      </c>
      <c r="H142" s="99">
        <v>0.28820000000000001</v>
      </c>
      <c r="I142" s="96">
        <f t="shared" si="52"/>
        <v>2.1384119999999998</v>
      </c>
      <c r="J142" s="45">
        <f t="shared" si="53"/>
        <v>0</v>
      </c>
      <c r="K142" s="37">
        <f t="shared" si="54"/>
        <v>2.1384119999999998</v>
      </c>
      <c r="L142" s="75">
        <f t="shared" si="55"/>
        <v>4.2768239999999995</v>
      </c>
      <c r="M142" s="62"/>
      <c r="N142" s="62"/>
    </row>
    <row r="143" spans="1:14" ht="33.75">
      <c r="A143" s="15" t="s">
        <v>268</v>
      </c>
      <c r="B143" s="15" t="s">
        <v>55</v>
      </c>
      <c r="C143" s="19">
        <v>1091</v>
      </c>
      <c r="D143" s="18" t="s">
        <v>269</v>
      </c>
      <c r="E143" s="18" t="s">
        <v>180</v>
      </c>
      <c r="F143" s="21">
        <v>1</v>
      </c>
      <c r="G143" s="37">
        <v>19.47</v>
      </c>
      <c r="H143" s="99">
        <v>0.28820000000000001</v>
      </c>
      <c r="I143" s="96">
        <f t="shared" si="52"/>
        <v>25.081253999999998</v>
      </c>
      <c r="J143" s="45">
        <f t="shared" si="53"/>
        <v>0</v>
      </c>
      <c r="K143" s="37">
        <f t="shared" si="54"/>
        <v>25.081253999999998</v>
      </c>
      <c r="L143" s="75">
        <f t="shared" si="55"/>
        <v>25.081253999999998</v>
      </c>
      <c r="M143" s="62"/>
      <c r="N143" s="62"/>
    </row>
    <row r="144" spans="1:14" ht="33.75">
      <c r="A144" s="15" t="s">
        <v>270</v>
      </c>
      <c r="B144" s="15" t="s">
        <v>55</v>
      </c>
      <c r="C144" s="19">
        <v>100561</v>
      </c>
      <c r="D144" s="18" t="s">
        <v>271</v>
      </c>
      <c r="E144" s="18" t="s">
        <v>169</v>
      </c>
      <c r="F144" s="21">
        <v>1</v>
      </c>
      <c r="G144" s="37">
        <v>130.71</v>
      </c>
      <c r="H144" s="99">
        <v>0.28820000000000001</v>
      </c>
      <c r="I144" s="96">
        <f t="shared" si="52"/>
        <v>168.38062200000002</v>
      </c>
      <c r="J144" s="45">
        <f t="shared" si="53"/>
        <v>0</v>
      </c>
      <c r="K144" s="37">
        <f t="shared" si="54"/>
        <v>168.38062200000002</v>
      </c>
      <c r="L144" s="75">
        <f t="shared" si="55"/>
        <v>168.38062200000002</v>
      </c>
      <c r="M144" s="62"/>
      <c r="N144" s="62"/>
    </row>
    <row r="145" spans="1:15" ht="45">
      <c r="A145" s="15" t="s">
        <v>272</v>
      </c>
      <c r="B145" s="15" t="s">
        <v>48</v>
      </c>
      <c r="C145" s="19" t="s">
        <v>52</v>
      </c>
      <c r="D145" s="18" t="s">
        <v>194</v>
      </c>
      <c r="E145" s="18" t="s">
        <v>51</v>
      </c>
      <c r="F145" s="21">
        <v>1.2</v>
      </c>
      <c r="G145" s="37">
        <v>7.03</v>
      </c>
      <c r="H145" s="99">
        <v>0.28820000000000001</v>
      </c>
      <c r="I145" s="96">
        <f t="shared" si="52"/>
        <v>9.0560460000000003</v>
      </c>
      <c r="J145" s="45">
        <f t="shared" si="53"/>
        <v>0</v>
      </c>
      <c r="K145" s="37">
        <f t="shared" si="54"/>
        <v>9.0560460000000003</v>
      </c>
      <c r="L145" s="75">
        <f t="shared" si="55"/>
        <v>10.867255200000001</v>
      </c>
      <c r="M145" s="62"/>
      <c r="N145" s="62"/>
    </row>
    <row r="146" spans="1:15" ht="33.75">
      <c r="A146" s="15" t="s">
        <v>273</v>
      </c>
      <c r="B146" s="15" t="s">
        <v>55</v>
      </c>
      <c r="C146" s="19">
        <v>93358</v>
      </c>
      <c r="D146" s="18" t="s">
        <v>156</v>
      </c>
      <c r="E146" s="18" t="s">
        <v>196</v>
      </c>
      <c r="F146" s="21">
        <v>0.9</v>
      </c>
      <c r="G146" s="37">
        <v>77.53</v>
      </c>
      <c r="H146" s="99">
        <v>0.28820000000000001</v>
      </c>
      <c r="I146" s="96">
        <f t="shared" si="52"/>
        <v>99.874145999999996</v>
      </c>
      <c r="J146" s="45">
        <f t="shared" si="53"/>
        <v>0</v>
      </c>
      <c r="K146" s="37">
        <f t="shared" si="54"/>
        <v>99.874145999999996</v>
      </c>
      <c r="L146" s="75">
        <f t="shared" si="55"/>
        <v>89.886731400000002</v>
      </c>
      <c r="M146" s="62"/>
      <c r="N146" s="62"/>
    </row>
    <row r="147" spans="1:15" ht="33.75">
      <c r="A147" s="15" t="s">
        <v>274</v>
      </c>
      <c r="B147" s="15" t="s">
        <v>55</v>
      </c>
      <c r="C147" s="19">
        <v>94963</v>
      </c>
      <c r="D147" s="18" t="s">
        <v>200</v>
      </c>
      <c r="E147" s="18" t="s">
        <v>196</v>
      </c>
      <c r="F147" s="21">
        <v>0.45</v>
      </c>
      <c r="G147" s="37">
        <v>274.81</v>
      </c>
      <c r="H147" s="99">
        <v>0.28820000000000001</v>
      </c>
      <c r="I147" s="96">
        <f t="shared" si="52"/>
        <v>354.01024200000001</v>
      </c>
      <c r="J147" s="45">
        <f t="shared" si="53"/>
        <v>0</v>
      </c>
      <c r="K147" s="37">
        <f t="shared" si="54"/>
        <v>354.01024200000001</v>
      </c>
      <c r="L147" s="75">
        <f t="shared" si="55"/>
        <v>159.30460890000001</v>
      </c>
      <c r="M147" s="62"/>
      <c r="N147" s="62"/>
    </row>
    <row r="148" spans="1:15" ht="33.75">
      <c r="A148" s="15" t="s">
        <v>275</v>
      </c>
      <c r="B148" s="15" t="s">
        <v>55</v>
      </c>
      <c r="C148" s="19">
        <v>92873</v>
      </c>
      <c r="D148" s="18" t="s">
        <v>202</v>
      </c>
      <c r="E148" s="18" t="s">
        <v>196</v>
      </c>
      <c r="F148" s="21">
        <v>0.45</v>
      </c>
      <c r="G148" s="37">
        <v>205.69</v>
      </c>
      <c r="H148" s="99">
        <v>0.28820000000000001</v>
      </c>
      <c r="I148" s="96">
        <f t="shared" si="52"/>
        <v>264.96985799999999</v>
      </c>
      <c r="J148" s="45">
        <f t="shared" si="53"/>
        <v>0</v>
      </c>
      <c r="K148" s="37">
        <f t="shared" si="54"/>
        <v>264.96985799999999</v>
      </c>
      <c r="L148" s="75">
        <f t="shared" si="55"/>
        <v>119.23643609999999</v>
      </c>
      <c r="M148" s="62"/>
      <c r="N148" s="62"/>
    </row>
    <row r="149" spans="1:15" ht="22.5">
      <c r="A149" s="15" t="s">
        <v>276</v>
      </c>
      <c r="B149" s="15" t="s">
        <v>55</v>
      </c>
      <c r="C149" s="19">
        <v>96995</v>
      </c>
      <c r="D149" s="18" t="s">
        <v>158</v>
      </c>
      <c r="E149" s="18" t="s">
        <v>196</v>
      </c>
      <c r="F149" s="21">
        <v>0.45</v>
      </c>
      <c r="G149" s="37">
        <v>47.01</v>
      </c>
      <c r="H149" s="99">
        <v>0.28820000000000001</v>
      </c>
      <c r="I149" s="96">
        <f t="shared" si="52"/>
        <v>60.558281999999998</v>
      </c>
      <c r="J149" s="45">
        <f t="shared" si="53"/>
        <v>0</v>
      </c>
      <c r="K149" s="37">
        <f t="shared" si="54"/>
        <v>60.558281999999998</v>
      </c>
      <c r="L149" s="75">
        <f t="shared" si="55"/>
        <v>27.251226899999999</v>
      </c>
      <c r="M149" s="62"/>
      <c r="N149" s="62"/>
    </row>
    <row r="150" spans="1:15" ht="15">
      <c r="A150" s="15"/>
      <c r="B150" s="15"/>
      <c r="C150" s="19"/>
      <c r="D150" s="18"/>
      <c r="E150" s="18"/>
      <c r="F150" s="21"/>
      <c r="G150" s="37"/>
      <c r="H150" s="44"/>
      <c r="I150" s="37"/>
      <c r="J150" s="16"/>
      <c r="K150" s="17"/>
      <c r="L150" s="63"/>
      <c r="M150" s="62"/>
      <c r="N150" s="62"/>
    </row>
    <row r="151" spans="1:15" ht="15">
      <c r="A151" s="52" t="s">
        <v>277</v>
      </c>
      <c r="B151" s="52"/>
      <c r="C151" s="72"/>
      <c r="D151" s="73" t="s">
        <v>278</v>
      </c>
      <c r="E151" s="73" t="s">
        <v>134</v>
      </c>
      <c r="F151" s="104"/>
      <c r="G151" s="105" t="s">
        <v>134</v>
      </c>
      <c r="H151" s="106"/>
      <c r="I151" s="105"/>
      <c r="J151" s="70"/>
      <c r="K151" s="70"/>
      <c r="L151" s="107"/>
      <c r="M151" s="109">
        <f>SUM(L152:L153)</f>
        <v>664.85290199999997</v>
      </c>
      <c r="N151" s="110">
        <f>M151</f>
        <v>664.85290199999997</v>
      </c>
    </row>
    <row r="152" spans="1:15" ht="22.5">
      <c r="A152" s="15" t="s">
        <v>279</v>
      </c>
      <c r="B152" s="15" t="s">
        <v>55</v>
      </c>
      <c r="C152" s="19">
        <v>99811</v>
      </c>
      <c r="D152" s="18" t="s">
        <v>280</v>
      </c>
      <c r="E152" s="18" t="s">
        <v>51</v>
      </c>
      <c r="F152" s="21">
        <v>101</v>
      </c>
      <c r="G152" s="37">
        <v>3.31</v>
      </c>
      <c r="H152" s="99">
        <v>0.28820000000000001</v>
      </c>
      <c r="I152" s="96">
        <f t="shared" ref="I152:I153" si="56">G152*(1+H152)</f>
        <v>4.2639420000000001</v>
      </c>
      <c r="J152" s="45">
        <f t="shared" ref="J152:J153" si="57">$J$154</f>
        <v>0</v>
      </c>
      <c r="K152" s="37">
        <f t="shared" ref="K152:K153" si="58">I152*(1-J152)</f>
        <v>4.2639420000000001</v>
      </c>
      <c r="L152" s="75">
        <f t="shared" ref="L152:L153" si="59">K152*F152</f>
        <v>430.658142</v>
      </c>
      <c r="M152" s="62"/>
      <c r="N152" s="62"/>
    </row>
    <row r="153" spans="1:15" ht="22.5">
      <c r="A153" s="15" t="s">
        <v>281</v>
      </c>
      <c r="B153" s="15" t="s">
        <v>55</v>
      </c>
      <c r="C153" s="19">
        <v>99814</v>
      </c>
      <c r="D153" s="18" t="s">
        <v>282</v>
      </c>
      <c r="E153" s="18" t="s">
        <v>51</v>
      </c>
      <c r="F153" s="21">
        <v>101</v>
      </c>
      <c r="G153" s="37">
        <v>1.8</v>
      </c>
      <c r="H153" s="99">
        <v>0.28820000000000001</v>
      </c>
      <c r="I153" s="96">
        <f t="shared" si="56"/>
        <v>2.3187600000000002</v>
      </c>
      <c r="J153" s="45">
        <f t="shared" si="57"/>
        <v>0</v>
      </c>
      <c r="K153" s="37">
        <f t="shared" si="58"/>
        <v>2.3187600000000002</v>
      </c>
      <c r="L153" s="75">
        <f t="shared" si="59"/>
        <v>234.19476</v>
      </c>
      <c r="M153" s="62"/>
      <c r="N153" s="62"/>
    </row>
    <row r="154" spans="1:15" ht="15" customHeight="1">
      <c r="A154" s="142" t="s">
        <v>12</v>
      </c>
      <c r="B154" s="143"/>
      <c r="C154" s="143"/>
      <c r="D154" s="143"/>
      <c r="E154" s="65"/>
      <c r="F154" s="65"/>
      <c r="G154" s="65"/>
      <c r="H154" s="66"/>
      <c r="I154" s="67"/>
      <c r="J154" s="68">
        <v>0</v>
      </c>
      <c r="K154" s="50"/>
      <c r="L154" s="51"/>
      <c r="M154" s="124">
        <f>SUM(N10:N153)</f>
        <v>124514.713272528</v>
      </c>
      <c r="N154" s="125"/>
      <c r="O154" s="13"/>
    </row>
    <row r="155" spans="1:15" ht="19.5" customHeight="1">
      <c r="A155" s="140" t="s">
        <v>9</v>
      </c>
      <c r="B155" s="140"/>
      <c r="C155" s="140"/>
      <c r="D155" s="140"/>
      <c r="E155" s="140"/>
      <c r="F155" s="140"/>
      <c r="G155" s="126" t="s">
        <v>8</v>
      </c>
      <c r="H155" s="126"/>
      <c r="I155" s="126"/>
      <c r="J155" s="126"/>
      <c r="K155" s="126"/>
      <c r="L155" s="126"/>
      <c r="M155" s="126"/>
      <c r="N155" s="126"/>
    </row>
    <row r="156" spans="1:15" ht="24" customHeight="1">
      <c r="A156" s="126" t="s">
        <v>7</v>
      </c>
      <c r="B156" s="126"/>
      <c r="C156" s="126"/>
      <c r="D156" s="126"/>
      <c r="E156" s="126" t="s">
        <v>35</v>
      </c>
      <c r="F156" s="126"/>
      <c r="G156" s="126"/>
      <c r="H156" s="126"/>
      <c r="I156" s="126"/>
      <c r="J156" s="126"/>
      <c r="K156" s="126"/>
      <c r="L156" s="126"/>
      <c r="M156" s="126"/>
      <c r="N156" s="126"/>
    </row>
    <row r="157" spans="1:15" ht="15">
      <c r="A157" s="127" t="s">
        <v>13</v>
      </c>
      <c r="B157" s="32" t="s">
        <v>295</v>
      </c>
      <c r="C157" s="33"/>
      <c r="D157" s="7"/>
      <c r="E157" s="8"/>
      <c r="F157" s="9"/>
      <c r="G157" s="9"/>
      <c r="H157" s="9"/>
      <c r="I157" s="12"/>
      <c r="J157" s="12"/>
      <c r="K157" s="10"/>
      <c r="L157" s="10"/>
    </row>
    <row r="158" spans="1:15" ht="15">
      <c r="A158" s="128"/>
      <c r="B158" s="34" t="s">
        <v>296</v>
      </c>
      <c r="C158" s="33"/>
      <c r="D158" s="7"/>
      <c r="E158" s="144"/>
      <c r="F158" s="144"/>
      <c r="G158" s="35"/>
      <c r="H158" s="36"/>
      <c r="I158" s="36"/>
      <c r="J158" s="36"/>
      <c r="K158" s="36"/>
      <c r="L158" s="10"/>
    </row>
    <row r="159" spans="1:15" ht="15">
      <c r="A159" s="128"/>
      <c r="B159" s="129" t="s">
        <v>297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</row>
    <row r="160" spans="1:15" ht="15">
      <c r="A160" s="128"/>
      <c r="B160" s="129" t="s">
        <v>298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</row>
    <row r="161" spans="1:14" ht="15">
      <c r="A161" s="128"/>
      <c r="B161" s="129" t="s">
        <v>299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0"/>
    </row>
    <row r="162" spans="1:14" ht="24" customHeight="1">
      <c r="A162" s="128"/>
      <c r="B162" s="130" t="s">
        <v>14</v>
      </c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</row>
    <row r="163" spans="1:14" ht="15">
      <c r="A163" s="6"/>
      <c r="B163" s="6"/>
      <c r="C163" s="6"/>
      <c r="D163" s="7"/>
      <c r="E163" s="8"/>
      <c r="F163" s="9"/>
      <c r="G163" s="9"/>
      <c r="H163" s="9"/>
      <c r="I163" s="12"/>
      <c r="J163" s="11"/>
      <c r="K163" s="10"/>
      <c r="L163" s="10"/>
    </row>
    <row r="164" spans="1:14" ht="15">
      <c r="A164" s="6"/>
      <c r="B164" s="6"/>
      <c r="C164" s="6"/>
      <c r="D164" s="7"/>
      <c r="E164" s="8"/>
      <c r="F164" s="9"/>
      <c r="G164" s="9"/>
      <c r="H164" s="9"/>
      <c r="I164" s="12"/>
      <c r="J164" s="11"/>
      <c r="K164" s="10"/>
      <c r="L164" s="10"/>
    </row>
    <row r="165" spans="1:14" ht="15">
      <c r="A165" s="6"/>
      <c r="B165" s="6"/>
      <c r="C165" s="6"/>
      <c r="D165" s="7"/>
      <c r="E165" s="8"/>
      <c r="F165" s="9"/>
      <c r="G165" s="9"/>
      <c r="H165" s="9"/>
      <c r="I165" s="12"/>
      <c r="J165" s="11"/>
      <c r="K165" s="10"/>
      <c r="L165" s="10"/>
    </row>
    <row r="166" spans="1:14" ht="15">
      <c r="A166" s="6"/>
      <c r="B166" s="6"/>
      <c r="C166" s="6"/>
      <c r="D166" s="7"/>
      <c r="E166" s="8"/>
      <c r="F166" s="9"/>
      <c r="G166" s="9"/>
      <c r="H166" s="9"/>
      <c r="I166" s="12"/>
      <c r="J166" s="11"/>
      <c r="K166" s="10"/>
      <c r="L166" s="10"/>
    </row>
    <row r="167" spans="1:14" ht="15">
      <c r="A167" s="6"/>
      <c r="B167" s="6"/>
      <c r="C167" s="6"/>
      <c r="D167" s="7"/>
      <c r="E167" s="8"/>
      <c r="F167" s="9"/>
      <c r="G167" s="9"/>
      <c r="H167" s="9"/>
      <c r="I167" s="12"/>
      <c r="J167" s="11"/>
      <c r="K167" s="10"/>
      <c r="L167" s="10"/>
    </row>
    <row r="168" spans="1:14" ht="15">
      <c r="A168" s="6"/>
      <c r="B168" s="6"/>
      <c r="C168" s="6"/>
      <c r="D168" s="7"/>
      <c r="E168" s="8"/>
      <c r="F168" s="9"/>
      <c r="G168" s="9"/>
      <c r="H168" s="9"/>
      <c r="I168" s="12"/>
      <c r="J168" s="11"/>
      <c r="K168" s="10"/>
      <c r="L168" s="10"/>
    </row>
    <row r="169" spans="1:14" ht="15">
      <c r="A169" s="6"/>
      <c r="B169" s="6"/>
      <c r="C169" s="6"/>
      <c r="D169" s="7"/>
      <c r="E169" s="8"/>
      <c r="F169" s="9"/>
      <c r="G169" s="9"/>
      <c r="H169" s="9"/>
      <c r="I169" s="12"/>
      <c r="J169" s="11"/>
      <c r="K169" s="10"/>
      <c r="L169" s="10"/>
    </row>
    <row r="170" spans="1:14" ht="15">
      <c r="A170" s="6"/>
      <c r="B170" s="6"/>
      <c r="C170" s="6"/>
      <c r="D170" s="7"/>
      <c r="E170" s="8"/>
      <c r="F170" s="9"/>
      <c r="G170" s="9"/>
      <c r="H170" s="9"/>
      <c r="I170" s="12"/>
      <c r="J170" s="11"/>
      <c r="K170" s="10"/>
      <c r="L170" s="10"/>
    </row>
    <row r="171" spans="1:14" ht="15">
      <c r="A171" s="6"/>
      <c r="B171" s="6"/>
      <c r="C171" s="6"/>
      <c r="D171" s="7"/>
      <c r="E171" s="8"/>
      <c r="F171" s="9"/>
      <c r="G171" s="9"/>
      <c r="H171" s="9"/>
      <c r="I171" s="12"/>
      <c r="J171" s="11"/>
      <c r="K171" s="10"/>
      <c r="L171" s="10"/>
    </row>
    <row r="172" spans="1:14" ht="15">
      <c r="A172" s="6"/>
      <c r="B172" s="6"/>
      <c r="C172" s="6"/>
      <c r="D172" s="7"/>
      <c r="E172" s="8"/>
      <c r="F172" s="9"/>
      <c r="G172" s="9"/>
      <c r="H172" s="9"/>
      <c r="I172" s="12"/>
      <c r="J172" s="11"/>
      <c r="K172" s="10"/>
      <c r="L172" s="10"/>
    </row>
    <row r="173" spans="1:14" ht="15">
      <c r="A173" s="6"/>
      <c r="B173" s="6"/>
      <c r="C173" s="6"/>
      <c r="D173" s="7"/>
      <c r="E173" s="8"/>
      <c r="F173" s="9"/>
      <c r="G173" s="9"/>
      <c r="H173" s="9"/>
      <c r="I173" s="12"/>
      <c r="J173" s="11"/>
      <c r="K173" s="10"/>
      <c r="L173" s="10"/>
    </row>
    <row r="174" spans="1:14" ht="15">
      <c r="A174" s="6"/>
      <c r="B174" s="6"/>
      <c r="C174" s="6"/>
      <c r="D174" s="7"/>
      <c r="E174" s="8"/>
      <c r="F174" s="9"/>
      <c r="G174" s="9"/>
      <c r="H174" s="9"/>
      <c r="I174" s="12"/>
      <c r="J174" s="11"/>
      <c r="K174" s="10"/>
      <c r="L174" s="10"/>
    </row>
    <row r="175" spans="1:14" ht="15">
      <c r="A175" s="6"/>
      <c r="B175" s="6"/>
      <c r="C175" s="6"/>
      <c r="D175" s="7"/>
      <c r="E175" s="8"/>
      <c r="F175" s="9"/>
      <c r="G175" s="9"/>
      <c r="H175" s="9"/>
      <c r="I175" s="12"/>
      <c r="J175" s="22"/>
      <c r="K175" s="10"/>
      <c r="L175" s="10"/>
    </row>
    <row r="176" spans="1:14" ht="15">
      <c r="A176" s="6"/>
      <c r="B176" s="6"/>
      <c r="C176" s="6"/>
      <c r="D176" s="7"/>
      <c r="E176" s="8"/>
      <c r="F176" s="9"/>
      <c r="G176" s="9"/>
      <c r="H176" s="9"/>
      <c r="I176" s="12"/>
      <c r="J176" s="22"/>
      <c r="K176" s="10"/>
      <c r="L176" s="10"/>
    </row>
    <row r="177" spans="1:12" ht="15">
      <c r="A177" s="6"/>
      <c r="B177" s="6"/>
      <c r="C177" s="6"/>
      <c r="D177" s="7"/>
      <c r="E177" s="8"/>
      <c r="F177" s="9"/>
      <c r="G177" s="9"/>
      <c r="H177" s="9"/>
      <c r="I177" s="12"/>
      <c r="J177" s="22"/>
      <c r="K177" s="10"/>
      <c r="L177" s="10"/>
    </row>
    <row r="178" spans="1:12" ht="15">
      <c r="A178" s="6"/>
      <c r="B178" s="6"/>
      <c r="C178" s="6"/>
      <c r="D178" s="7"/>
      <c r="E178" s="8"/>
      <c r="F178" s="9"/>
      <c r="G178" s="9"/>
      <c r="H178" s="9"/>
      <c r="I178" s="12"/>
      <c r="J178" s="22"/>
      <c r="K178" s="10"/>
      <c r="L178" s="10"/>
    </row>
    <row r="179" spans="1:12" ht="15">
      <c r="A179" s="6"/>
      <c r="B179" s="6"/>
      <c r="C179" s="6"/>
      <c r="D179" s="7"/>
      <c r="E179" s="8"/>
      <c r="F179" s="9"/>
      <c r="G179" s="9"/>
      <c r="H179" s="9"/>
      <c r="I179" s="12"/>
      <c r="J179" s="22"/>
      <c r="K179" s="10"/>
      <c r="L179" s="10"/>
    </row>
    <row r="180" spans="1:12" ht="15">
      <c r="A180" s="6"/>
      <c r="B180" s="6"/>
      <c r="C180" s="6"/>
      <c r="D180" s="7"/>
      <c r="E180" s="8"/>
      <c r="F180" s="9"/>
      <c r="G180" s="9"/>
      <c r="H180" s="9"/>
      <c r="I180" s="12"/>
      <c r="J180" s="22"/>
      <c r="K180" s="10"/>
      <c r="L180" s="10"/>
    </row>
    <row r="181" spans="1:12" ht="15">
      <c r="A181" s="6"/>
      <c r="B181" s="6"/>
      <c r="C181" s="6"/>
      <c r="D181" s="7"/>
      <c r="E181" s="8"/>
      <c r="F181" s="9"/>
      <c r="G181" s="9"/>
      <c r="H181" s="9"/>
      <c r="I181" s="12"/>
      <c r="J181" s="22"/>
      <c r="K181" s="10"/>
      <c r="L181" s="10"/>
    </row>
    <row r="182" spans="1:12" ht="15">
      <c r="A182" s="6"/>
      <c r="B182" s="6"/>
      <c r="C182" s="6"/>
      <c r="D182" s="7"/>
      <c r="E182" s="8"/>
      <c r="F182" s="9"/>
      <c r="G182" s="9"/>
      <c r="H182" s="9"/>
      <c r="I182" s="12"/>
      <c r="J182" s="22"/>
      <c r="K182" s="10"/>
      <c r="L182" s="10"/>
    </row>
    <row r="183" spans="1:12" ht="15">
      <c r="A183" s="6"/>
      <c r="B183" s="6"/>
      <c r="C183" s="6"/>
      <c r="D183" s="7"/>
      <c r="E183" s="8"/>
      <c r="F183" s="9"/>
      <c r="G183" s="9"/>
      <c r="H183" s="9"/>
      <c r="I183" s="12"/>
      <c r="J183" s="22"/>
      <c r="K183" s="10"/>
      <c r="L183" s="10"/>
    </row>
    <row r="184" spans="1:12" ht="15">
      <c r="A184" s="6"/>
      <c r="B184" s="6"/>
      <c r="C184" s="6"/>
      <c r="D184" s="7"/>
      <c r="E184" s="8"/>
      <c r="F184" s="9"/>
      <c r="G184" s="9"/>
      <c r="H184" s="9"/>
      <c r="I184" s="12"/>
      <c r="J184" s="22"/>
      <c r="K184" s="10"/>
      <c r="L184" s="10"/>
    </row>
    <row r="185" spans="1:12" ht="15">
      <c r="A185" s="6"/>
      <c r="B185" s="6"/>
      <c r="C185" s="6"/>
      <c r="D185" s="7"/>
      <c r="E185" s="8"/>
      <c r="F185" s="9"/>
      <c r="G185" s="9"/>
      <c r="H185" s="9"/>
      <c r="I185" s="12"/>
      <c r="J185" s="22"/>
      <c r="K185" s="10"/>
      <c r="L185" s="10"/>
    </row>
    <row r="186" spans="1:12" ht="15">
      <c r="A186" s="6"/>
      <c r="B186" s="6"/>
      <c r="C186" s="6"/>
      <c r="D186" s="7"/>
      <c r="E186" s="8"/>
      <c r="F186" s="9"/>
      <c r="G186" s="9"/>
      <c r="H186" s="9"/>
      <c r="I186" s="12"/>
      <c r="J186" s="22"/>
      <c r="K186" s="10"/>
      <c r="L186" s="10"/>
    </row>
    <row r="187" spans="1:12" ht="15">
      <c r="A187" s="6"/>
      <c r="B187" s="6"/>
      <c r="C187" s="6"/>
      <c r="D187" s="7"/>
      <c r="E187" s="8"/>
      <c r="F187" s="9"/>
      <c r="G187" s="9"/>
      <c r="H187" s="9"/>
      <c r="I187" s="12"/>
      <c r="J187" s="22"/>
      <c r="K187" s="10"/>
      <c r="L187" s="10"/>
    </row>
    <row r="188" spans="1:12" ht="15">
      <c r="A188" s="6"/>
      <c r="B188" s="6"/>
      <c r="C188" s="6"/>
      <c r="D188" s="7"/>
      <c r="E188" s="8"/>
      <c r="F188" s="9"/>
      <c r="G188" s="9"/>
      <c r="H188" s="9"/>
      <c r="I188" s="12"/>
      <c r="J188" s="22"/>
      <c r="K188" s="10"/>
      <c r="L188" s="10"/>
    </row>
    <row r="189" spans="1:12" ht="15">
      <c r="A189" s="6"/>
      <c r="B189" s="6"/>
      <c r="C189" s="6"/>
      <c r="D189" s="7"/>
      <c r="E189" s="8"/>
      <c r="F189" s="9"/>
      <c r="G189" s="9"/>
      <c r="H189" s="9"/>
      <c r="I189" s="12"/>
      <c r="J189" s="22"/>
      <c r="K189" s="10"/>
      <c r="L189" s="10"/>
    </row>
    <row r="190" spans="1:12" ht="15">
      <c r="A190" s="6"/>
      <c r="B190" s="6"/>
      <c r="C190" s="6"/>
      <c r="D190" s="7"/>
      <c r="E190" s="8"/>
      <c r="F190" s="9"/>
      <c r="G190" s="9"/>
      <c r="H190" s="9"/>
      <c r="I190" s="12"/>
      <c r="J190" s="22"/>
      <c r="K190" s="10"/>
      <c r="L190" s="10"/>
    </row>
    <row r="191" spans="1:12" ht="15">
      <c r="A191" s="6"/>
      <c r="B191" s="6"/>
      <c r="C191" s="6"/>
      <c r="D191" s="7"/>
      <c r="E191" s="8"/>
      <c r="F191" s="9"/>
      <c r="G191" s="9"/>
      <c r="H191" s="9"/>
      <c r="I191" s="12"/>
      <c r="J191" s="22"/>
      <c r="K191" s="10"/>
      <c r="L191" s="10"/>
    </row>
  </sheetData>
  <mergeCells count="32">
    <mergeCell ref="A155:F155"/>
    <mergeCell ref="A156:D156"/>
    <mergeCell ref="E156:F156"/>
    <mergeCell ref="B161:K161"/>
    <mergeCell ref="A154:D154"/>
    <mergeCell ref="E158:F158"/>
    <mergeCell ref="G9:G10"/>
    <mergeCell ref="H9:H10"/>
    <mergeCell ref="I9:I10"/>
    <mergeCell ref="J9:J10"/>
    <mergeCell ref="K9:M9"/>
    <mergeCell ref="N9:N10"/>
    <mergeCell ref="M154:N154"/>
    <mergeCell ref="G155:N156"/>
    <mergeCell ref="A157:A162"/>
    <mergeCell ref="A3:N3"/>
    <mergeCell ref="B159:N159"/>
    <mergeCell ref="B160:N160"/>
    <mergeCell ref="B162:N162"/>
    <mergeCell ref="E8:I8"/>
    <mergeCell ref="J8:N8"/>
    <mergeCell ref="A9:A10"/>
    <mergeCell ref="B9:B10"/>
    <mergeCell ref="C9:C10"/>
    <mergeCell ref="D9:D10"/>
    <mergeCell ref="E9:E10"/>
    <mergeCell ref="F9:F10"/>
    <mergeCell ref="A1:N1"/>
    <mergeCell ref="A2:N2"/>
    <mergeCell ref="A4:N4"/>
    <mergeCell ref="A5:N5"/>
    <mergeCell ref="A6:N6"/>
  </mergeCells>
  <printOptions horizontalCentered="1"/>
  <pageMargins left="0" right="0" top="0.55118110236220474" bottom="0.39370078740157483" header="0.31496062992125984" footer="0.15748031496062992"/>
  <pageSetup paperSize="9" scale="80" fitToHeight="16" orientation="landscape" r:id="rId1"/>
  <headerFooter>
    <oddHeader>&amp;R&amp;"Verdana,Normal"&amp;8Fls.:______
Processo n.º 23069.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Normal="100" workbookViewId="0">
      <selection activeCell="A5" sqref="A5:K5"/>
    </sheetView>
  </sheetViews>
  <sheetFormatPr defaultRowHeight="15"/>
  <cols>
    <col min="1" max="1" width="7" customWidth="1"/>
    <col min="2" max="2" width="37.140625" customWidth="1"/>
    <col min="3" max="3" width="14.7109375" customWidth="1"/>
    <col min="4" max="4" width="10.85546875" bestFit="1" customWidth="1"/>
    <col min="5" max="5" width="11.28515625" bestFit="1" customWidth="1"/>
    <col min="6" max="7" width="13" customWidth="1"/>
    <col min="8" max="9" width="12" customWidth="1"/>
    <col min="10" max="10" width="13.7109375" customWidth="1"/>
    <col min="11" max="11" width="14.28515625" customWidth="1"/>
  </cols>
  <sheetData>
    <row r="1" spans="1:14" ht="15.7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38"/>
      <c r="M1" s="38"/>
      <c r="N1" s="38"/>
    </row>
    <row r="2" spans="1:14" ht="15.75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38"/>
      <c r="M2" s="38"/>
      <c r="N2" s="38"/>
    </row>
    <row r="3" spans="1:14" ht="15.75">
      <c r="A3" s="119" t="s">
        <v>311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38"/>
      <c r="M3" s="38"/>
      <c r="N3" s="38"/>
    </row>
    <row r="4" spans="1:14">
      <c r="A4" s="120" t="s">
        <v>22</v>
      </c>
      <c r="B4" s="120"/>
      <c r="C4" s="120"/>
      <c r="D4" s="120"/>
      <c r="E4" s="120"/>
      <c r="F4" s="120"/>
      <c r="G4" s="120"/>
      <c r="H4" s="120"/>
      <c r="I4" s="120"/>
      <c r="J4" s="120"/>
      <c r="K4" s="39"/>
      <c r="L4" s="39"/>
      <c r="M4" s="39"/>
    </row>
    <row r="5" spans="1:14" ht="31.5" customHeight="1">
      <c r="A5" s="121" t="s">
        <v>45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40"/>
      <c r="M5" s="40"/>
      <c r="N5" s="40"/>
    </row>
    <row r="6" spans="1:14">
      <c r="A6" s="122" t="s">
        <v>46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18"/>
      <c r="M6" s="118"/>
      <c r="N6" s="118"/>
    </row>
    <row r="7" spans="1:14" ht="16.5">
      <c r="A7" s="151"/>
      <c r="B7" s="152"/>
      <c r="C7" s="152"/>
      <c r="D7" s="152"/>
      <c r="E7" s="152"/>
      <c r="F7" s="152"/>
      <c r="G7" s="152"/>
      <c r="H7" s="152"/>
      <c r="I7" s="152"/>
      <c r="J7" s="152"/>
    </row>
    <row r="8" spans="1:14">
      <c r="A8" s="153" t="s">
        <v>0</v>
      </c>
      <c r="B8" s="155" t="s">
        <v>37</v>
      </c>
      <c r="C8" s="155" t="s">
        <v>38</v>
      </c>
      <c r="D8" s="155" t="s">
        <v>39</v>
      </c>
      <c r="E8" s="163" t="s">
        <v>40</v>
      </c>
      <c r="F8" s="164"/>
      <c r="G8" s="164"/>
      <c r="H8" s="164"/>
      <c r="I8" s="164"/>
      <c r="J8" s="165"/>
      <c r="K8" s="157" t="s">
        <v>41</v>
      </c>
      <c r="L8" s="76"/>
      <c r="M8" s="76"/>
    </row>
    <row r="9" spans="1:14">
      <c r="A9" s="154"/>
      <c r="B9" s="156"/>
      <c r="C9" s="156"/>
      <c r="D9" s="156"/>
      <c r="E9" s="161" t="s">
        <v>16</v>
      </c>
      <c r="F9" s="162"/>
      <c r="G9" s="161" t="s">
        <v>17</v>
      </c>
      <c r="H9" s="162"/>
      <c r="I9" s="161" t="s">
        <v>18</v>
      </c>
      <c r="J9" s="162"/>
      <c r="K9" s="158"/>
      <c r="L9" s="76"/>
      <c r="M9" s="76"/>
    </row>
    <row r="10" spans="1:14" ht="6.95" customHeight="1">
      <c r="A10" s="145" t="s">
        <v>300</v>
      </c>
      <c r="B10" s="159" t="s">
        <v>306</v>
      </c>
      <c r="C10" s="149">
        <f>Orçamento!$N$11</f>
        <v>8264.0485309199994</v>
      </c>
      <c r="D10" s="150">
        <f>C10/C$44</f>
        <v>6.6370056306777989E-2</v>
      </c>
      <c r="E10" s="113"/>
      <c r="F10" s="112"/>
      <c r="G10" s="112"/>
      <c r="H10" s="112"/>
      <c r="I10" s="112"/>
      <c r="J10" s="112"/>
      <c r="K10" s="193">
        <f>$C$44-SUM(E11:J11)</f>
        <v>116250.66474160799</v>
      </c>
      <c r="L10" s="76"/>
      <c r="M10" s="76"/>
    </row>
    <row r="11" spans="1:14" ht="19.5" customHeight="1">
      <c r="A11" s="146"/>
      <c r="B11" s="160"/>
      <c r="C11" s="149"/>
      <c r="D11" s="150"/>
      <c r="E11" s="114">
        <f>C10</f>
        <v>8264.0485309199994</v>
      </c>
      <c r="F11" s="41"/>
      <c r="G11" s="41"/>
      <c r="H11" s="41"/>
      <c r="I11" s="41"/>
      <c r="J11" s="41"/>
      <c r="K11" s="194"/>
      <c r="L11" s="76"/>
      <c r="M11" s="76"/>
    </row>
    <row r="12" spans="1:14" ht="6.95" customHeight="1">
      <c r="A12" s="145" t="s">
        <v>301</v>
      </c>
      <c r="B12" s="147" t="s">
        <v>63</v>
      </c>
      <c r="C12" s="149">
        <f>Orçamento!$N$18</f>
        <v>1959.5302292399999</v>
      </c>
      <c r="D12" s="150">
        <f>C12/C$44</f>
        <v>1.5737338807110566E-2</v>
      </c>
      <c r="E12" s="87"/>
      <c r="F12" s="78"/>
      <c r="G12" s="112"/>
      <c r="H12" s="79"/>
      <c r="I12" s="79"/>
      <c r="J12" s="79"/>
      <c r="K12" s="193">
        <f>K10-SUM(E13:J13)</f>
        <v>114291.13451236799</v>
      </c>
      <c r="L12" s="76"/>
      <c r="M12" s="76"/>
    </row>
    <row r="13" spans="1:14">
      <c r="A13" s="146"/>
      <c r="B13" s="148"/>
      <c r="C13" s="148"/>
      <c r="D13" s="150"/>
      <c r="E13" s="87"/>
      <c r="F13" s="41">
        <f>C12</f>
        <v>1959.5302292399999</v>
      </c>
      <c r="G13" s="41"/>
      <c r="H13" s="80"/>
      <c r="I13" s="80"/>
      <c r="J13" s="80"/>
      <c r="K13" s="194"/>
      <c r="L13" s="76"/>
      <c r="M13" s="76"/>
    </row>
    <row r="14" spans="1:14" ht="6.95" customHeight="1">
      <c r="A14" s="145" t="s">
        <v>302</v>
      </c>
      <c r="B14" s="166" t="s">
        <v>307</v>
      </c>
      <c r="C14" s="149"/>
      <c r="D14" s="150"/>
      <c r="E14" s="87"/>
      <c r="F14" s="112"/>
      <c r="G14" s="112"/>
      <c r="H14" s="112"/>
      <c r="I14" s="112"/>
      <c r="J14" s="112"/>
      <c r="K14" s="193">
        <f>K12-SUM(E15:J15)</f>
        <v>114291.13451236799</v>
      </c>
      <c r="L14" s="76"/>
      <c r="M14" s="76"/>
    </row>
    <row r="15" spans="1:14" ht="22.5" customHeight="1">
      <c r="A15" s="146"/>
      <c r="B15" s="148"/>
      <c r="C15" s="148"/>
      <c r="D15" s="150"/>
      <c r="E15" s="87"/>
      <c r="F15" s="41"/>
      <c r="G15" s="41"/>
      <c r="H15" s="41"/>
      <c r="I15" s="41"/>
      <c r="J15" s="41"/>
      <c r="K15" s="194"/>
      <c r="L15" s="76"/>
      <c r="M15" s="76"/>
    </row>
    <row r="16" spans="1:14" ht="6.95" customHeight="1">
      <c r="A16" s="171" t="s">
        <v>290</v>
      </c>
      <c r="B16" s="168" t="s">
        <v>79</v>
      </c>
      <c r="C16" s="188">
        <f>Orçamento!$M$29</f>
        <v>1497.4840636800002</v>
      </c>
      <c r="D16" s="150">
        <f t="shared" ref="D16" si="0">C16/C$44</f>
        <v>1.2026563161274163E-2</v>
      </c>
      <c r="E16" s="87"/>
      <c r="F16" s="41"/>
      <c r="G16" s="41"/>
      <c r="H16" s="115"/>
      <c r="I16" s="41"/>
      <c r="J16" s="41"/>
      <c r="K16" s="193">
        <f>K14-SUM(E17:J17)</f>
        <v>112793.65044868799</v>
      </c>
      <c r="L16" s="76"/>
      <c r="M16" s="76"/>
    </row>
    <row r="17" spans="1:13">
      <c r="A17" s="172"/>
      <c r="B17" s="169"/>
      <c r="C17" s="189"/>
      <c r="D17" s="150"/>
      <c r="E17" s="87"/>
      <c r="F17" s="41"/>
      <c r="G17" s="41"/>
      <c r="H17" s="41">
        <f>C16</f>
        <v>1497.4840636800002</v>
      </c>
      <c r="I17" s="41"/>
      <c r="J17" s="41"/>
      <c r="K17" s="194"/>
      <c r="L17" s="76"/>
      <c r="M17" s="76"/>
    </row>
    <row r="18" spans="1:13" ht="6.95" customHeight="1">
      <c r="A18" s="171" t="s">
        <v>291</v>
      </c>
      <c r="B18" s="168" t="s">
        <v>308</v>
      </c>
      <c r="C18" s="188">
        <f>Orçamento!$M$34</f>
        <v>3694.3398942000003</v>
      </c>
      <c r="D18" s="150">
        <f t="shared" ref="D18" si="1">C18/C$44</f>
        <v>2.9669906448036548E-2</v>
      </c>
      <c r="E18" s="87"/>
      <c r="F18" s="116"/>
      <c r="G18" s="115"/>
      <c r="H18" s="41"/>
      <c r="I18" s="41"/>
      <c r="J18" s="41"/>
      <c r="K18" s="193">
        <f>K16-SUM(E19:J19)</f>
        <v>109099.31055448798</v>
      </c>
      <c r="L18" s="76"/>
      <c r="M18" s="76"/>
    </row>
    <row r="19" spans="1:13">
      <c r="A19" s="172"/>
      <c r="B19" s="170"/>
      <c r="C19" s="189"/>
      <c r="D19" s="150"/>
      <c r="E19" s="87"/>
      <c r="F19" s="41"/>
      <c r="G19" s="41">
        <f>C18</f>
        <v>3694.3398942000003</v>
      </c>
      <c r="H19" s="41"/>
      <c r="I19" s="41"/>
      <c r="J19" s="41"/>
      <c r="K19" s="194"/>
      <c r="L19" s="76"/>
      <c r="M19" s="76"/>
    </row>
    <row r="20" spans="1:13" ht="6.95" customHeight="1">
      <c r="A20" s="171" t="s">
        <v>292</v>
      </c>
      <c r="B20" s="168" t="s">
        <v>96</v>
      </c>
      <c r="C20" s="188">
        <f>Orçamento!$M$40</f>
        <v>4366.2456912000007</v>
      </c>
      <c r="D20" s="150">
        <f t="shared" ref="D20" si="2">C20/C$44</f>
        <v>3.5066102442395754E-2</v>
      </c>
      <c r="E20" s="117"/>
      <c r="F20" s="115"/>
      <c r="G20" s="41"/>
      <c r="H20" s="41"/>
      <c r="I20" s="41"/>
      <c r="J20" s="41"/>
      <c r="K20" s="193">
        <f t="shared" ref="K20" si="3">K18-SUM(E21:J21)</f>
        <v>104733.06486328797</v>
      </c>
      <c r="L20" s="76"/>
      <c r="M20" s="76"/>
    </row>
    <row r="21" spans="1:13">
      <c r="A21" s="172"/>
      <c r="B21" s="170"/>
      <c r="C21" s="189"/>
      <c r="D21" s="150"/>
      <c r="E21" s="87"/>
      <c r="F21" s="41">
        <f>C20</f>
        <v>4366.2456912000007</v>
      </c>
      <c r="G21" s="41"/>
      <c r="H21" s="41"/>
      <c r="I21" s="41"/>
      <c r="J21" s="41"/>
      <c r="K21" s="194"/>
      <c r="L21" s="76"/>
      <c r="M21" s="76"/>
    </row>
    <row r="22" spans="1:13" ht="6.95" customHeight="1">
      <c r="A22" s="171" t="s">
        <v>293</v>
      </c>
      <c r="B22" s="168" t="s">
        <v>104</v>
      </c>
      <c r="C22" s="188">
        <f>Orçamento!$M$46</f>
        <v>1319.1191702880003</v>
      </c>
      <c r="D22" s="150">
        <f t="shared" ref="D22" si="4">C22/C$44</f>
        <v>1.0594082704112374E-2</v>
      </c>
      <c r="E22" s="113"/>
      <c r="F22" s="41"/>
      <c r="G22" s="41"/>
      <c r="H22" s="41"/>
      <c r="I22" s="41"/>
      <c r="J22" s="41"/>
      <c r="K22" s="193">
        <f t="shared" ref="K22" si="5">K20-SUM(E23:J23)</f>
        <v>103413.94569299997</v>
      </c>
      <c r="L22" s="76"/>
      <c r="M22" s="76"/>
    </row>
    <row r="23" spans="1:13">
      <c r="A23" s="172"/>
      <c r="B23" s="170"/>
      <c r="C23" s="189"/>
      <c r="D23" s="150"/>
      <c r="E23" s="114">
        <f>C22</f>
        <v>1319.1191702880003</v>
      </c>
      <c r="F23" s="41"/>
      <c r="G23" s="41"/>
      <c r="H23" s="41"/>
      <c r="I23" s="41"/>
      <c r="J23" s="41"/>
      <c r="K23" s="194"/>
      <c r="L23" s="76"/>
      <c r="M23" s="76"/>
    </row>
    <row r="24" spans="1:13" ht="6.95" customHeight="1">
      <c r="A24" s="171" t="s">
        <v>294</v>
      </c>
      <c r="B24" s="168" t="s">
        <v>112</v>
      </c>
      <c r="C24" s="188">
        <f>Orçamento!$M$53</f>
        <v>6077.895066</v>
      </c>
      <c r="D24" s="150">
        <f t="shared" ref="D24" si="6">C24/C$44</f>
        <v>4.8812665638133718E-2</v>
      </c>
      <c r="E24" s="87"/>
      <c r="F24" s="41"/>
      <c r="G24" s="41"/>
      <c r="H24" s="41"/>
      <c r="I24" s="115"/>
      <c r="J24" s="41"/>
      <c r="K24" s="193">
        <f t="shared" ref="K24" si="7">K22-SUM(E25:J25)</f>
        <v>97336.050626999975</v>
      </c>
      <c r="L24" s="76"/>
      <c r="M24" s="76"/>
    </row>
    <row r="25" spans="1:13">
      <c r="A25" s="172"/>
      <c r="B25" s="170"/>
      <c r="C25" s="189"/>
      <c r="D25" s="150"/>
      <c r="E25" s="87"/>
      <c r="F25" s="41"/>
      <c r="G25" s="41"/>
      <c r="H25" s="41"/>
      <c r="I25" s="41">
        <f>C24</f>
        <v>6077.895066</v>
      </c>
      <c r="J25" s="41"/>
      <c r="K25" s="194"/>
      <c r="L25" s="76"/>
      <c r="M25" s="76"/>
    </row>
    <row r="26" spans="1:13" ht="6.95" customHeight="1">
      <c r="A26" s="171" t="s">
        <v>303</v>
      </c>
      <c r="B26" s="168" t="s">
        <v>119</v>
      </c>
      <c r="C26" s="188">
        <f>Orçamento!$N$57</f>
        <v>18144.466527119999</v>
      </c>
      <c r="D26" s="150">
        <f t="shared" ref="D26" si="8">C26/C$44</f>
        <v>0.14572146576290002</v>
      </c>
      <c r="E26" s="87"/>
      <c r="F26" s="115"/>
      <c r="G26" s="115"/>
      <c r="H26" s="115"/>
      <c r="I26" s="41"/>
      <c r="J26" s="41"/>
      <c r="K26" s="193">
        <f t="shared" ref="K26" si="9">K24-SUM(E27:J27)</f>
        <v>79191.584099879983</v>
      </c>
      <c r="L26" s="76"/>
      <c r="M26" s="76"/>
    </row>
    <row r="27" spans="1:13">
      <c r="A27" s="172"/>
      <c r="B27" s="170"/>
      <c r="C27" s="189"/>
      <c r="D27" s="150"/>
      <c r="E27" s="87"/>
      <c r="F27" s="41">
        <f>C26/3</f>
        <v>6048.1555090399997</v>
      </c>
      <c r="G27" s="195">
        <f>C26/3*2</f>
        <v>12096.311018079999</v>
      </c>
      <c r="H27" s="196"/>
      <c r="I27" s="41"/>
      <c r="J27" s="41"/>
      <c r="K27" s="194"/>
      <c r="L27" s="76"/>
      <c r="M27" s="76"/>
    </row>
    <row r="28" spans="1:13" ht="6.95" customHeight="1">
      <c r="A28" s="171" t="s">
        <v>304</v>
      </c>
      <c r="B28" s="168" t="s">
        <v>130</v>
      </c>
      <c r="C28" s="188">
        <f>Orçamento!$N$63</f>
        <v>4301.6553432000001</v>
      </c>
      <c r="D28" s="150">
        <f t="shared" ref="D28" si="10">C28/C$44</f>
        <v>3.4547365770219267E-2</v>
      </c>
      <c r="E28" s="87"/>
      <c r="F28" s="41"/>
      <c r="G28" s="41"/>
      <c r="H28" s="41"/>
      <c r="I28" s="115"/>
      <c r="J28" s="41"/>
      <c r="K28" s="193">
        <f t="shared" ref="K28" si="11">K26-SUM(E29:J29)</f>
        <v>74889.92875667999</v>
      </c>
      <c r="L28" s="76"/>
      <c r="M28" s="76"/>
    </row>
    <row r="29" spans="1:13">
      <c r="A29" s="172"/>
      <c r="B29" s="170"/>
      <c r="C29" s="189"/>
      <c r="D29" s="150"/>
      <c r="E29" s="87"/>
      <c r="F29" s="41"/>
      <c r="G29" s="41"/>
      <c r="H29" s="41"/>
      <c r="I29" s="41">
        <f>C28</f>
        <v>4301.6553432000001</v>
      </c>
      <c r="J29" s="41"/>
      <c r="K29" s="194"/>
      <c r="L29" s="76"/>
      <c r="M29" s="76"/>
    </row>
    <row r="30" spans="1:13" ht="6.95" customHeight="1">
      <c r="A30" s="171" t="s">
        <v>305</v>
      </c>
      <c r="B30" s="168" t="s">
        <v>133</v>
      </c>
      <c r="C30" s="190"/>
      <c r="D30" s="191"/>
      <c r="E30" s="87"/>
      <c r="F30" s="41"/>
      <c r="G30" s="41"/>
      <c r="H30" s="41"/>
      <c r="I30" s="41"/>
      <c r="J30" s="41"/>
      <c r="K30" s="193">
        <f t="shared" ref="K30" si="12">K28-SUM(E31:J31)</f>
        <v>74889.92875667999</v>
      </c>
      <c r="L30" s="76"/>
      <c r="M30" s="76"/>
    </row>
    <row r="31" spans="1:13">
      <c r="A31" s="172"/>
      <c r="B31" s="170"/>
      <c r="C31" s="189"/>
      <c r="D31" s="192"/>
      <c r="E31" s="87"/>
      <c r="F31" s="41"/>
      <c r="G31" s="41"/>
      <c r="H31" s="41"/>
      <c r="I31" s="41"/>
      <c r="J31" s="41"/>
      <c r="K31" s="194"/>
      <c r="L31" s="76"/>
      <c r="M31" s="76"/>
    </row>
    <row r="32" spans="1:13" ht="6.95" customHeight="1">
      <c r="A32" s="171" t="s">
        <v>135</v>
      </c>
      <c r="B32" s="168" t="s">
        <v>136</v>
      </c>
      <c r="C32" s="188">
        <f>Orçamento!$M$67</f>
        <v>5462.6234361599991</v>
      </c>
      <c r="D32" s="150">
        <f t="shared" ref="D32" si="13">C32/C$44</f>
        <v>4.3871308800300886E-2</v>
      </c>
      <c r="E32" s="87"/>
      <c r="F32" s="115"/>
      <c r="G32" s="115"/>
      <c r="H32" s="115"/>
      <c r="I32" s="41"/>
      <c r="J32" s="41"/>
      <c r="K32" s="193">
        <f t="shared" ref="K32" si="14">K30-SUM(E33:J33)</f>
        <v>69427.305320519998</v>
      </c>
      <c r="L32" s="76"/>
      <c r="M32" s="76"/>
    </row>
    <row r="33" spans="1:13">
      <c r="A33" s="172"/>
      <c r="B33" s="170"/>
      <c r="C33" s="189"/>
      <c r="D33" s="150"/>
      <c r="E33" s="87"/>
      <c r="F33" s="41">
        <f>C32/3</f>
        <v>1820.8744787199996</v>
      </c>
      <c r="G33" s="195">
        <f>C32/3*2</f>
        <v>3641.7489574399992</v>
      </c>
      <c r="H33" s="196"/>
      <c r="I33" s="41"/>
      <c r="J33" s="41"/>
      <c r="K33" s="194"/>
      <c r="L33" s="76"/>
      <c r="M33" s="76"/>
    </row>
    <row r="34" spans="1:13" ht="6.95" customHeight="1">
      <c r="A34" s="171" t="s">
        <v>143</v>
      </c>
      <c r="B34" s="168" t="s">
        <v>309</v>
      </c>
      <c r="C34" s="188">
        <f>Orçamento!$M$72</f>
        <v>7574.99936832</v>
      </c>
      <c r="D34" s="150">
        <f t="shared" ref="D34" si="15">C34/C$44</f>
        <v>6.0836178867797241E-2</v>
      </c>
      <c r="E34" s="87"/>
      <c r="F34" s="115"/>
      <c r="G34" s="115"/>
      <c r="H34" s="115"/>
      <c r="I34" s="41"/>
      <c r="J34" s="41"/>
      <c r="K34" s="193">
        <f t="shared" ref="K34" si="16">K32-SUM(E35:J35)</f>
        <v>61852.305952199997</v>
      </c>
      <c r="L34" s="76"/>
      <c r="M34" s="76"/>
    </row>
    <row r="35" spans="1:13">
      <c r="A35" s="172"/>
      <c r="B35" s="170"/>
      <c r="C35" s="189"/>
      <c r="D35" s="150"/>
      <c r="E35" s="87"/>
      <c r="F35" s="41">
        <f>C34/3</f>
        <v>2524.9997894399999</v>
      </c>
      <c r="G35" s="195">
        <f>C34/3*2</f>
        <v>5049.9995788799997</v>
      </c>
      <c r="H35" s="196"/>
      <c r="I35" s="41"/>
      <c r="J35" s="41"/>
      <c r="K35" s="194"/>
      <c r="L35" s="76"/>
      <c r="M35" s="76"/>
    </row>
    <row r="36" spans="1:13" ht="6.95" customHeight="1">
      <c r="A36" s="171">
        <v>7</v>
      </c>
      <c r="B36" s="168" t="s">
        <v>160</v>
      </c>
      <c r="C36" s="188">
        <f>Orçamento!$N$81</f>
        <v>41589.664531800001</v>
      </c>
      <c r="D36" s="150">
        <f t="shared" ref="D36" si="17">C36/C$44</f>
        <v>0.33401405696346759</v>
      </c>
      <c r="E36" s="87"/>
      <c r="F36" s="115"/>
      <c r="G36" s="115"/>
      <c r="H36" s="115"/>
      <c r="I36" s="115"/>
      <c r="J36" s="41"/>
      <c r="K36" s="193">
        <f t="shared" ref="K36" si="18">K34-SUM(E37:J37)</f>
        <v>20262.641420399996</v>
      </c>
      <c r="L36" s="76"/>
      <c r="M36" s="76"/>
    </row>
    <row r="37" spans="1:13">
      <c r="A37" s="172"/>
      <c r="B37" s="170"/>
      <c r="C37" s="189"/>
      <c r="D37" s="150"/>
      <c r="E37" s="87"/>
      <c r="F37" s="41">
        <f>C36/4</f>
        <v>10397.41613295</v>
      </c>
      <c r="G37" s="195">
        <f>C36/2</f>
        <v>20794.8322659</v>
      </c>
      <c r="H37" s="196"/>
      <c r="I37" s="41">
        <f>C36/4</f>
        <v>10397.41613295</v>
      </c>
      <c r="J37" s="41"/>
      <c r="K37" s="194"/>
      <c r="L37" s="76"/>
      <c r="M37" s="76"/>
    </row>
    <row r="38" spans="1:13" ht="6.95" customHeight="1">
      <c r="A38" s="171">
        <v>8</v>
      </c>
      <c r="B38" s="168" t="s">
        <v>219</v>
      </c>
      <c r="C38" s="188">
        <f>Orçamento!$N$111</f>
        <v>17454.929007899998</v>
      </c>
      <c r="D38" s="150">
        <f t="shared" ref="D38" si="19">C38/C$44</f>
        <v>0.14018366624429376</v>
      </c>
      <c r="E38" s="113"/>
      <c r="F38" s="115"/>
      <c r="G38" s="115"/>
      <c r="H38" s="115"/>
      <c r="I38" s="116"/>
      <c r="J38" s="41"/>
      <c r="K38" s="193">
        <f>K36-SUM(E39:J39)</f>
        <v>2807.7124124999973</v>
      </c>
      <c r="L38" s="76"/>
      <c r="M38" s="76"/>
    </row>
    <row r="39" spans="1:13">
      <c r="A39" s="172"/>
      <c r="B39" s="170"/>
      <c r="C39" s="189"/>
      <c r="D39" s="150"/>
      <c r="E39" s="195">
        <f>C38/2</f>
        <v>8727.4645039499992</v>
      </c>
      <c r="F39" s="196"/>
      <c r="G39" s="195">
        <f>C38/2</f>
        <v>8727.4645039499992</v>
      </c>
      <c r="H39" s="196"/>
      <c r="I39" s="41"/>
      <c r="J39" s="41"/>
      <c r="K39" s="194"/>
      <c r="L39" s="76"/>
      <c r="M39" s="76"/>
    </row>
    <row r="40" spans="1:13" ht="6.95" customHeight="1">
      <c r="A40" s="171">
        <v>9</v>
      </c>
      <c r="B40" s="168" t="s">
        <v>254</v>
      </c>
      <c r="C40" s="188">
        <f>Orçamento!$N$133</f>
        <v>2142.8595104999995</v>
      </c>
      <c r="D40" s="150">
        <f t="shared" ref="D40" si="20">C40/C$44</f>
        <v>1.7209689153842224E-2</v>
      </c>
      <c r="E40" s="87"/>
      <c r="F40" s="41"/>
      <c r="G40" s="41"/>
      <c r="H40" s="41"/>
      <c r="I40" s="115"/>
      <c r="J40" s="41"/>
      <c r="K40" s="193">
        <f t="shared" ref="K40" si="21">K38-SUM(E41:J41)</f>
        <v>664.85290199999781</v>
      </c>
      <c r="L40" s="76"/>
      <c r="M40" s="76"/>
    </row>
    <row r="41" spans="1:13">
      <c r="A41" s="172"/>
      <c r="B41" s="170"/>
      <c r="C41" s="189"/>
      <c r="D41" s="150"/>
      <c r="E41" s="87"/>
      <c r="F41" s="41"/>
      <c r="G41" s="41"/>
      <c r="H41" s="41"/>
      <c r="I41" s="41">
        <f>C40</f>
        <v>2142.8595104999995</v>
      </c>
      <c r="J41" s="41"/>
      <c r="K41" s="194"/>
      <c r="L41" s="76"/>
      <c r="M41" s="76"/>
    </row>
    <row r="42" spans="1:13" ht="6.95" customHeight="1">
      <c r="A42" s="145" t="s">
        <v>277</v>
      </c>
      <c r="B42" s="147" t="s">
        <v>278</v>
      </c>
      <c r="C42" s="149">
        <f>Orçamento!$N$151</f>
        <v>664.85290199999997</v>
      </c>
      <c r="D42" s="150">
        <f t="shared" ref="D42" si="22">C42/C$44</f>
        <v>5.3395529293379356E-3</v>
      </c>
      <c r="E42" s="87"/>
      <c r="F42" s="77"/>
      <c r="G42" s="77"/>
      <c r="H42" s="112"/>
      <c r="I42" s="112"/>
      <c r="J42" s="78"/>
      <c r="K42" s="193">
        <f t="shared" ref="K42" si="23">K40-SUM(E43:J43)</f>
        <v>-2.1600499167107046E-12</v>
      </c>
      <c r="L42" s="76"/>
      <c r="M42" s="76"/>
    </row>
    <row r="43" spans="1:13">
      <c r="A43" s="146"/>
      <c r="B43" s="148"/>
      <c r="C43" s="167"/>
      <c r="D43" s="150"/>
      <c r="E43" s="87"/>
      <c r="F43" s="81"/>
      <c r="G43" s="81"/>
      <c r="H43" s="41"/>
      <c r="I43" s="41"/>
      <c r="J43" s="41">
        <f>C42</f>
        <v>664.85290199999997</v>
      </c>
      <c r="K43" s="194"/>
      <c r="L43" s="76"/>
      <c r="M43" s="76"/>
    </row>
    <row r="44" spans="1:13">
      <c r="A44" s="82"/>
      <c r="B44" s="42" t="s">
        <v>42</v>
      </c>
      <c r="C44" s="43">
        <f>SUM(C10:C43)</f>
        <v>124514.713272528</v>
      </c>
      <c r="D44" s="83">
        <f>SUM(D10:D43)</f>
        <v>1</v>
      </c>
      <c r="E44" s="83"/>
      <c r="F44" s="84"/>
      <c r="G44" s="84"/>
      <c r="H44" s="84"/>
      <c r="I44" s="84"/>
      <c r="J44" s="84"/>
      <c r="K44" s="174"/>
      <c r="L44" s="76"/>
      <c r="M44" s="76"/>
    </row>
    <row r="45" spans="1:13">
      <c r="A45" s="82"/>
      <c r="B45" s="176" t="s">
        <v>43</v>
      </c>
      <c r="C45" s="176"/>
      <c r="D45" s="176"/>
      <c r="E45" s="180">
        <f>SUM(E11:F43)</f>
        <v>45427.854035748009</v>
      </c>
      <c r="F45" s="181"/>
      <c r="G45" s="180">
        <f t="shared" ref="G45" si="24">SUM(G11:H43)</f>
        <v>55502.180282129993</v>
      </c>
      <c r="H45" s="181"/>
      <c r="I45" s="180">
        <f t="shared" ref="I45" si="25">SUM(I11:J43)</f>
        <v>23584.67895465</v>
      </c>
      <c r="J45" s="181"/>
      <c r="K45" s="174"/>
      <c r="L45" s="76"/>
      <c r="M45" s="76"/>
    </row>
    <row r="46" spans="1:13">
      <c r="A46" s="82"/>
      <c r="B46" s="177" t="s">
        <v>19</v>
      </c>
      <c r="C46" s="177"/>
      <c r="D46" s="177"/>
      <c r="E46" s="182">
        <f>E45</f>
        <v>45427.854035748009</v>
      </c>
      <c r="F46" s="183"/>
      <c r="G46" s="182">
        <f>E46+G45</f>
        <v>100930.034317878</v>
      </c>
      <c r="H46" s="183"/>
      <c r="I46" s="182">
        <f>G46+I45</f>
        <v>124514.713272528</v>
      </c>
      <c r="J46" s="183"/>
      <c r="K46" s="174"/>
      <c r="L46" s="76"/>
      <c r="M46" s="76"/>
    </row>
    <row r="47" spans="1:13">
      <c r="A47" s="85"/>
      <c r="B47" s="177" t="s">
        <v>20</v>
      </c>
      <c r="C47" s="177"/>
      <c r="D47" s="177"/>
      <c r="E47" s="184">
        <f>E45/C44</f>
        <v>0.36483924543374324</v>
      </c>
      <c r="F47" s="185"/>
      <c r="G47" s="184">
        <f>G45/C44</f>
        <v>0.44574796683385676</v>
      </c>
      <c r="H47" s="185"/>
      <c r="I47" s="184">
        <f>I45/C44</f>
        <v>0.18941278773240006</v>
      </c>
      <c r="J47" s="185"/>
      <c r="K47" s="174"/>
      <c r="L47" s="76"/>
      <c r="M47" s="76"/>
    </row>
    <row r="48" spans="1:13">
      <c r="A48" s="86"/>
      <c r="B48" s="178" t="s">
        <v>21</v>
      </c>
      <c r="C48" s="178"/>
      <c r="D48" s="178"/>
      <c r="E48" s="186">
        <f>E47</f>
        <v>0.36483924543374324</v>
      </c>
      <c r="F48" s="187"/>
      <c r="G48" s="186">
        <f>E48+G47</f>
        <v>0.8105872122676</v>
      </c>
      <c r="H48" s="187"/>
      <c r="I48" s="186">
        <f>G48+I47</f>
        <v>1</v>
      </c>
      <c r="J48" s="187"/>
      <c r="K48" s="175"/>
      <c r="L48" s="76"/>
      <c r="M48" s="76"/>
    </row>
    <row r="49" spans="1:13" ht="22.5" customHeight="1">
      <c r="A49" s="179" t="s">
        <v>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3" ht="20.25" customHeight="1">
      <c r="A50" s="126" t="s">
        <v>7</v>
      </c>
      <c r="B50" s="126"/>
      <c r="C50" s="126"/>
      <c r="D50" s="126"/>
      <c r="E50" s="126" t="s">
        <v>35</v>
      </c>
      <c r="F50" s="126"/>
      <c r="G50" s="140"/>
      <c r="H50" s="140"/>
      <c r="I50" s="140"/>
      <c r="J50" s="140"/>
      <c r="K50" s="140"/>
    </row>
    <row r="51" spans="1:13">
      <c r="A51" s="26" t="s">
        <v>13</v>
      </c>
      <c r="B51" s="32"/>
      <c r="C51" s="33"/>
      <c r="D51" s="33"/>
      <c r="E51" s="33"/>
      <c r="F51" s="7"/>
      <c r="G51" s="7"/>
      <c r="H51" s="8"/>
      <c r="I51" s="8"/>
      <c r="J51" s="9"/>
      <c r="K51" s="12"/>
      <c r="L51" s="12"/>
      <c r="M51" s="10"/>
    </row>
    <row r="52" spans="1:13" ht="26.25" customHeight="1">
      <c r="A52" s="25"/>
      <c r="B52" s="173" t="s">
        <v>44</v>
      </c>
      <c r="C52" s="173"/>
      <c r="D52" s="173"/>
      <c r="E52" s="173"/>
      <c r="F52" s="173"/>
      <c r="G52" s="173"/>
      <c r="H52" s="173"/>
      <c r="I52" s="173"/>
      <c r="J52" s="173"/>
      <c r="K52" s="36"/>
      <c r="L52" s="36"/>
      <c r="M52" s="36"/>
    </row>
    <row r="53" spans="1:13">
      <c r="A53" s="6"/>
      <c r="B53" s="129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1:13">
      <c r="A54" s="6"/>
      <c r="B54" s="129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</row>
    <row r="55" spans="1:13">
      <c r="A55" s="14"/>
      <c r="B55" s="129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</row>
    <row r="56" spans="1:13">
      <c r="A56" s="6"/>
      <c r="M56" s="10"/>
    </row>
  </sheetData>
  <mergeCells count="132">
    <mergeCell ref="D22:D23"/>
    <mergeCell ref="E39:F39"/>
    <mergeCell ref="G49:K50"/>
    <mergeCell ref="E50:F50"/>
    <mergeCell ref="A50:D50"/>
    <mergeCell ref="A1:K1"/>
    <mergeCell ref="A2:K2"/>
    <mergeCell ref="A3:K3"/>
    <mergeCell ref="A5:K5"/>
    <mergeCell ref="A6:K6"/>
    <mergeCell ref="G27:H27"/>
    <mergeCell ref="G33:H33"/>
    <mergeCell ref="G35:H35"/>
    <mergeCell ref="G39:H39"/>
    <mergeCell ref="G37:H37"/>
    <mergeCell ref="G45:H45"/>
    <mergeCell ref="G46:H46"/>
    <mergeCell ref="G47:H47"/>
    <mergeCell ref="G48:H48"/>
    <mergeCell ref="I45:J45"/>
    <mergeCell ref="I46:J46"/>
    <mergeCell ref="I47:J47"/>
    <mergeCell ref="I48:J48"/>
    <mergeCell ref="K34:K35"/>
    <mergeCell ref="K12:K13"/>
    <mergeCell ref="K14:K15"/>
    <mergeCell ref="K16:K17"/>
    <mergeCell ref="K18:K19"/>
    <mergeCell ref="K20:K21"/>
    <mergeCell ref="K22:K23"/>
    <mergeCell ref="K38:K39"/>
    <mergeCell ref="K40:K41"/>
    <mergeCell ref="K42:K43"/>
    <mergeCell ref="K24:K25"/>
    <mergeCell ref="K26:K27"/>
    <mergeCell ref="K28:K29"/>
    <mergeCell ref="K30:K31"/>
    <mergeCell ref="K32:K33"/>
    <mergeCell ref="K36:K37"/>
    <mergeCell ref="A26:A27"/>
    <mergeCell ref="A28:A29"/>
    <mergeCell ref="A30:A31"/>
    <mergeCell ref="A36:A37"/>
    <mergeCell ref="B36:B37"/>
    <mergeCell ref="A38:A39"/>
    <mergeCell ref="B38:B39"/>
    <mergeCell ref="A32:A33"/>
    <mergeCell ref="B32:B33"/>
    <mergeCell ref="A34:A35"/>
    <mergeCell ref="B34:B35"/>
    <mergeCell ref="D42:D43"/>
    <mergeCell ref="C16:C17"/>
    <mergeCell ref="D16:D17"/>
    <mergeCell ref="C18:C19"/>
    <mergeCell ref="C20:C21"/>
    <mergeCell ref="C22:C23"/>
    <mergeCell ref="C24:C25"/>
    <mergeCell ref="C26:C27"/>
    <mergeCell ref="C28:C29"/>
    <mergeCell ref="C30:C31"/>
    <mergeCell ref="D30:D31"/>
    <mergeCell ref="D28:D29"/>
    <mergeCell ref="D26:D27"/>
    <mergeCell ref="D24:D25"/>
    <mergeCell ref="C32:C33"/>
    <mergeCell ref="C34:C35"/>
    <mergeCell ref="C36:C37"/>
    <mergeCell ref="C38:C39"/>
    <mergeCell ref="D38:D39"/>
    <mergeCell ref="D36:D37"/>
    <mergeCell ref="D34:D35"/>
    <mergeCell ref="D32:D33"/>
    <mergeCell ref="D20:D21"/>
    <mergeCell ref="D18:D19"/>
    <mergeCell ref="B52:J52"/>
    <mergeCell ref="B53:M53"/>
    <mergeCell ref="B54:M54"/>
    <mergeCell ref="B55:M55"/>
    <mergeCell ref="K44:K48"/>
    <mergeCell ref="B45:D45"/>
    <mergeCell ref="B46:D46"/>
    <mergeCell ref="B47:D47"/>
    <mergeCell ref="B48:D48"/>
    <mergeCell ref="A49:F49"/>
    <mergeCell ref="E45:F45"/>
    <mergeCell ref="E46:F46"/>
    <mergeCell ref="E47:F47"/>
    <mergeCell ref="E48:F48"/>
    <mergeCell ref="A14:A15"/>
    <mergeCell ref="B14:B15"/>
    <mergeCell ref="C14:C15"/>
    <mergeCell ref="D14:D15"/>
    <mergeCell ref="A42:A43"/>
    <mergeCell ref="B42:B43"/>
    <mergeCell ref="C42:C43"/>
    <mergeCell ref="B16:B17"/>
    <mergeCell ref="B18:B19"/>
    <mergeCell ref="B20:B21"/>
    <mergeCell ref="B22:B23"/>
    <mergeCell ref="B24:B25"/>
    <mergeCell ref="B26:B27"/>
    <mergeCell ref="B28:B29"/>
    <mergeCell ref="B30:B31"/>
    <mergeCell ref="A16:A17"/>
    <mergeCell ref="A18:A19"/>
    <mergeCell ref="A20:A21"/>
    <mergeCell ref="A22:A23"/>
    <mergeCell ref="A24:A25"/>
    <mergeCell ref="A40:A41"/>
    <mergeCell ref="B40:B41"/>
    <mergeCell ref="C40:C41"/>
    <mergeCell ref="D40:D41"/>
    <mergeCell ref="K8:K9"/>
    <mergeCell ref="A10:A11"/>
    <mergeCell ref="B10:B11"/>
    <mergeCell ref="C10:C11"/>
    <mergeCell ref="D10:D11"/>
    <mergeCell ref="E9:F9"/>
    <mergeCell ref="G9:H9"/>
    <mergeCell ref="I9:J9"/>
    <mergeCell ref="E8:J8"/>
    <mergeCell ref="K10:K11"/>
    <mergeCell ref="A4:J4"/>
    <mergeCell ref="A12:A13"/>
    <mergeCell ref="B12:B13"/>
    <mergeCell ref="C12:C13"/>
    <mergeCell ref="D12:D13"/>
    <mergeCell ref="A7:J7"/>
    <mergeCell ref="A8:A9"/>
    <mergeCell ref="B8:B9"/>
    <mergeCell ref="C8:C9"/>
    <mergeCell ref="D8:D9"/>
  </mergeCells>
  <printOptions horizontalCentered="1"/>
  <pageMargins left="0" right="0" top="0.35433070866141736" bottom="0.31496062992125984" header="0.11811023622047245" footer="0.11811023622047245"/>
  <pageSetup paperSize="9" scale="80" orientation="landscape" verticalDpi="0" r:id="rId1"/>
  <headerFooter>
    <oddHeader>&amp;RFls.:________
Processo n.º 23069.023.141/2015-04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2020-09-01T18:58:19Z</cp:lastPrinted>
  <dcterms:created xsi:type="dcterms:W3CDTF">2009-04-27T20:33:58Z</dcterms:created>
  <dcterms:modified xsi:type="dcterms:W3CDTF">2020-09-10T12:13:33Z</dcterms:modified>
</cp:coreProperties>
</file>